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/>
  <mc:AlternateContent xmlns:mc="http://schemas.openxmlformats.org/markup-compatibility/2006">
    <mc:Choice Requires="x15">
      <x15ac:absPath xmlns:x15ac="http://schemas.microsoft.com/office/spreadsheetml/2010/11/ac" url="D:\___Cenove ponuky 2017-2020\Kalinkovo\01 Základná škola - prístavba a nadstavba\_cp AVASTAV - odoslané\"/>
    </mc:Choice>
  </mc:AlternateContent>
  <xr:revisionPtr revIDLastSave="0" documentId="13_ncr:1_{DD95A566-64D2-4D88-AB60-3FC8C168BEA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ácia stavby" sheetId="1" r:id="rId1"/>
    <sheet name="00 - Búracie práce, hlavn..." sheetId="2" r:id="rId2"/>
    <sheet name="01a - Architektúra a statika" sheetId="3" r:id="rId3"/>
    <sheet name="01b - Elektroinštalácia" sheetId="4" r:id="rId4"/>
    <sheet name="01c - Slaboprúdové inštal..." sheetId="5" r:id="rId5"/>
    <sheet name="01d - Slaboprúdové inštal..." sheetId="6" r:id="rId6"/>
    <sheet name="01e-I - Zdravotechnika - ..." sheetId="7" r:id="rId7"/>
    <sheet name="01e-II - Zdravotechnika -..." sheetId="8" r:id="rId8"/>
    <sheet name="01e-III - Zdravotechnika ..." sheetId="9" r:id="rId9"/>
    <sheet name="01f - Vykurovanie" sheetId="10" r:id="rId10"/>
    <sheet name="01g - Vzduchotechnika" sheetId="11" r:id="rId11"/>
    <sheet name="02 - SO-02 Areálové spevn..." sheetId="12" r:id="rId12"/>
    <sheet name="03 - Sadové úpravy" sheetId="13" r:id="rId13"/>
    <sheet name="04 - Vodovodná prípojka" sheetId="14" r:id="rId14"/>
    <sheet name="05 - Prípojka splašk. kan..." sheetId="15" r:id="rId15"/>
    <sheet name="06 - Predĺženie areálovéh..." sheetId="16" r:id="rId16"/>
  </sheets>
  <definedNames>
    <definedName name="_xlnm._FilterDatabase" localSheetId="1" hidden="1">'00 - Búracie práce, hlavn...'!$C$125:$K$175</definedName>
    <definedName name="_xlnm._FilterDatabase" localSheetId="2" hidden="1">'01a - Architektúra a statika'!$C$146:$K$453</definedName>
    <definedName name="_xlnm._FilterDatabase" localSheetId="3" hidden="1">'01b - Elektroinštalácia'!$C$122:$K$203</definedName>
    <definedName name="_xlnm._FilterDatabase" localSheetId="4" hidden="1">'01c - Slaboprúdové inštal...'!$C$123:$K$174</definedName>
    <definedName name="_xlnm._FilterDatabase" localSheetId="5" hidden="1">'01d - Slaboprúdové inštal...'!$C$123:$K$171</definedName>
    <definedName name="_xlnm._FilterDatabase" localSheetId="6" hidden="1">'01e-I - Zdravotechnika - ...'!$C$126:$K$153</definedName>
    <definedName name="_xlnm._FilterDatabase" localSheetId="7" hidden="1">'01e-II - Zdravotechnika -...'!$C$128:$K$183</definedName>
    <definedName name="_xlnm._FilterDatabase" localSheetId="8" hidden="1">'01e-III - Zdravotechnika ...'!$C$126:$K$136</definedName>
    <definedName name="_xlnm._FilterDatabase" localSheetId="9" hidden="1">'01f - Vykurovanie'!$C$129:$K$232</definedName>
    <definedName name="_xlnm._FilterDatabase" localSheetId="10" hidden="1">'01g - Vzduchotechnika'!$C$123:$K$178</definedName>
    <definedName name="_xlnm._FilterDatabase" localSheetId="11" hidden="1">'02 - SO-02 Areálové spevn...'!$C$123:$K$216</definedName>
    <definedName name="_xlnm._FilterDatabase" localSheetId="12" hidden="1">'03 - Sadové úpravy'!$C$119:$K$191</definedName>
    <definedName name="_xlnm._FilterDatabase" localSheetId="13" hidden="1">'04 - Vodovodná prípojka'!$C$123:$K$210</definedName>
    <definedName name="_xlnm._FilterDatabase" localSheetId="14" hidden="1">'05 - Prípojka splašk. kan...'!$C$123:$K$179</definedName>
    <definedName name="_xlnm._FilterDatabase" localSheetId="15" hidden="1">'06 - Predĺženie areálovéh...'!$C$124:$K$167</definedName>
    <definedName name="_xlnm.Print_Titles" localSheetId="1">'00 - Búracie práce, hlavn...'!$125:$125</definedName>
    <definedName name="_xlnm.Print_Titles" localSheetId="2">'01a - Architektúra a statika'!$146:$146</definedName>
    <definedName name="_xlnm.Print_Titles" localSheetId="3">'01b - Elektroinštalácia'!$122:$122</definedName>
    <definedName name="_xlnm.Print_Titles" localSheetId="4">'01c - Slaboprúdové inštal...'!$123:$123</definedName>
    <definedName name="_xlnm.Print_Titles" localSheetId="5">'01d - Slaboprúdové inštal...'!$123:$123</definedName>
    <definedName name="_xlnm.Print_Titles" localSheetId="6">'01e-I - Zdravotechnika - ...'!$126:$126</definedName>
    <definedName name="_xlnm.Print_Titles" localSheetId="7">'01e-II - Zdravotechnika -...'!$128:$128</definedName>
    <definedName name="_xlnm.Print_Titles" localSheetId="8">'01e-III - Zdravotechnika ...'!$126:$126</definedName>
    <definedName name="_xlnm.Print_Titles" localSheetId="9">'01f - Vykurovanie'!$129:$129</definedName>
    <definedName name="_xlnm.Print_Titles" localSheetId="10">'01g - Vzduchotechnika'!$123:$123</definedName>
    <definedName name="_xlnm.Print_Titles" localSheetId="11">'02 - SO-02 Areálové spevn...'!$123:$123</definedName>
    <definedName name="_xlnm.Print_Titles" localSheetId="12">'03 - Sadové úpravy'!$119:$119</definedName>
    <definedName name="_xlnm.Print_Titles" localSheetId="13">'04 - Vodovodná prípojka'!$123:$123</definedName>
    <definedName name="_xlnm.Print_Titles" localSheetId="14">'05 - Prípojka splašk. kan...'!$123:$123</definedName>
    <definedName name="_xlnm.Print_Titles" localSheetId="15">'06 - Predĺženie areálovéh...'!$124:$124</definedName>
    <definedName name="_xlnm.Print_Titles" localSheetId="0">'Rekapitulácia stavby'!$92:$92</definedName>
    <definedName name="_xlnm.Print_Area" localSheetId="1">'00 - Búracie práce, hlavn...'!$C$4:$J$76,'00 - Búracie práce, hlavn...'!$C$82:$J$107,'00 - Búracie práce, hlavn...'!$C$113:$J$175</definedName>
    <definedName name="_xlnm.Print_Area" localSheetId="2">'01a - Architektúra a statika'!$C$4:$J$76,'01a - Architektúra a statika'!$C$82:$J$126,'01a - Architektúra a statika'!$C$132:$J$453</definedName>
    <definedName name="_xlnm.Print_Area" localSheetId="3">'01b - Elektroinštalácia'!$C$4:$J$76,'01b - Elektroinštalácia'!$C$82:$J$102,'01b - Elektroinštalácia'!$C$108:$J$203</definedName>
    <definedName name="_xlnm.Print_Area" localSheetId="4">'01c - Slaboprúdové inštal...'!$C$4:$J$76,'01c - Slaboprúdové inštal...'!$C$82:$J$103,'01c - Slaboprúdové inštal...'!$C$109:$J$174</definedName>
    <definedName name="_xlnm.Print_Area" localSheetId="5">'01d - Slaboprúdové inštal...'!$C$4:$J$76,'01d - Slaboprúdové inštal...'!$C$82:$J$103,'01d - Slaboprúdové inštal...'!$C$109:$J$171</definedName>
    <definedName name="_xlnm.Print_Area" localSheetId="6">'01e-I - Zdravotechnika - ...'!$C$4:$J$76,'01e-I - Zdravotechnika - ...'!$C$82:$J$104,'01e-I - Zdravotechnika - ...'!$C$110:$J$153</definedName>
    <definedName name="_xlnm.Print_Area" localSheetId="7">'01e-II - Zdravotechnika -...'!$C$4:$J$76,'01e-II - Zdravotechnika -...'!$C$82:$J$106,'01e-II - Zdravotechnika -...'!$C$112:$J$183</definedName>
    <definedName name="_xlnm.Print_Area" localSheetId="8">'01e-III - Zdravotechnika ...'!$C$4:$J$76,'01e-III - Zdravotechnika ...'!$C$82:$J$104,'01e-III - Zdravotechnika ...'!$C$110:$J$136</definedName>
    <definedName name="_xlnm.Print_Area" localSheetId="9">'01f - Vykurovanie'!$C$4:$J$76,'01f - Vykurovanie'!$C$82:$J$109,'01f - Vykurovanie'!$C$115:$J$232</definedName>
    <definedName name="_xlnm.Print_Area" localSheetId="10">'01g - Vzduchotechnika'!$C$4:$J$76,'01g - Vzduchotechnika'!$C$82:$J$103,'01g - Vzduchotechnika'!$C$109:$J$178</definedName>
    <definedName name="_xlnm.Print_Area" localSheetId="11">'02 - SO-02 Areálové spevn...'!$C$4:$J$76,'02 - SO-02 Areálové spevn...'!$C$82:$J$105,'02 - SO-02 Areálové spevn...'!$C$111:$J$216</definedName>
    <definedName name="_xlnm.Print_Area" localSheetId="12">'03 - Sadové úpravy'!$C$4:$J$76,'03 - Sadové úpravy'!$C$82:$J$101,'03 - Sadové úpravy'!$C$107:$J$191</definedName>
    <definedName name="_xlnm.Print_Area" localSheetId="13">'04 - Vodovodná prípojka'!$C$4:$J$76,'04 - Vodovodná prípojka'!$C$82:$J$105,'04 - Vodovodná prípojka'!$C$111:$J$210</definedName>
    <definedName name="_xlnm.Print_Area" localSheetId="14">'05 - Prípojka splašk. kan...'!$C$4:$J$76,'05 - Prípojka splašk. kan...'!$C$82:$J$105,'05 - Prípojka splašk. kan...'!$C$111:$J$179</definedName>
    <definedName name="_xlnm.Print_Area" localSheetId="15">'06 - Predĺženie areálovéh...'!$C$4:$J$76,'06 - Predĺženie areálovéh...'!$C$82:$J$106,'06 - Predĺženie areálovéh...'!$C$112:$J$167</definedName>
    <definedName name="_xlnm.Print_Area" localSheetId="0">'Rekapitulácia stavby'!$D$4:$AO$76,'Rekapitulácia stavby'!$C$82:$AQ$112</definedName>
  </definedNames>
  <calcPr calcId="191029" iterateDelta="1E-4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16" l="1"/>
  <c r="J36" i="16"/>
  <c r="AY111" i="1" s="1"/>
  <c r="J35" i="16"/>
  <c r="AX111" i="1" s="1"/>
  <c r="BI167" i="16"/>
  <c r="BH167" i="16"/>
  <c r="BG167" i="16"/>
  <c r="BE167" i="16"/>
  <c r="T167" i="16"/>
  <c r="T166" i="16" s="1"/>
  <c r="R167" i="16"/>
  <c r="R166" i="16" s="1"/>
  <c r="P167" i="16"/>
  <c r="P166" i="16"/>
  <c r="BI165" i="16"/>
  <c r="BH165" i="16"/>
  <c r="BG165" i="16"/>
  <c r="BE165" i="16"/>
  <c r="T165" i="16"/>
  <c r="R165" i="16"/>
  <c r="P165" i="16"/>
  <c r="BI164" i="16"/>
  <c r="BH164" i="16"/>
  <c r="BG164" i="16"/>
  <c r="BE164" i="16"/>
  <c r="T164" i="16"/>
  <c r="R164" i="16"/>
  <c r="P164" i="16"/>
  <c r="BI163" i="16"/>
  <c r="BH163" i="16"/>
  <c r="BG163" i="16"/>
  <c r="BE163" i="16"/>
  <c r="T163" i="16"/>
  <c r="R163" i="16"/>
  <c r="P163" i="16"/>
  <c r="BI162" i="16"/>
  <c r="BH162" i="16"/>
  <c r="BG162" i="16"/>
  <c r="BE162" i="16"/>
  <c r="T162" i="16"/>
  <c r="R162" i="16"/>
  <c r="P162" i="16"/>
  <c r="BI161" i="16"/>
  <c r="BH161" i="16"/>
  <c r="BG161" i="16"/>
  <c r="BE161" i="16"/>
  <c r="T161" i="16"/>
  <c r="R161" i="16"/>
  <c r="P161" i="16"/>
  <c r="BI160" i="16"/>
  <c r="BH160" i="16"/>
  <c r="BG160" i="16"/>
  <c r="BE160" i="16"/>
  <c r="T160" i="16"/>
  <c r="R160" i="16"/>
  <c r="P160" i="16"/>
  <c r="BI159" i="16"/>
  <c r="BH159" i="16"/>
  <c r="BG159" i="16"/>
  <c r="BE159" i="16"/>
  <c r="T159" i="16"/>
  <c r="R159" i="16"/>
  <c r="P159" i="16"/>
  <c r="BI158" i="16"/>
  <c r="BH158" i="16"/>
  <c r="BG158" i="16"/>
  <c r="BE158" i="16"/>
  <c r="T158" i="16"/>
  <c r="R158" i="16"/>
  <c r="P158" i="16"/>
  <c r="BI155" i="16"/>
  <c r="BH155" i="16"/>
  <c r="BG155" i="16"/>
  <c r="BE155" i="16"/>
  <c r="T155" i="16"/>
  <c r="R155" i="16"/>
  <c r="P155" i="16"/>
  <c r="BI154" i="16"/>
  <c r="BH154" i="16"/>
  <c r="BG154" i="16"/>
  <c r="BE154" i="16"/>
  <c r="T154" i="16"/>
  <c r="R154" i="16"/>
  <c r="P154" i="16"/>
  <c r="BI152" i="16"/>
  <c r="BH152" i="16"/>
  <c r="BG152" i="16"/>
  <c r="BE152" i="16"/>
  <c r="T152" i="16"/>
  <c r="R152" i="16"/>
  <c r="P152" i="16"/>
  <c r="BI151" i="16"/>
  <c r="BH151" i="16"/>
  <c r="BG151" i="16"/>
  <c r="BE151" i="16"/>
  <c r="T151" i="16"/>
  <c r="R151" i="16"/>
  <c r="P151" i="16"/>
  <c r="BI150" i="16"/>
  <c r="BH150" i="16"/>
  <c r="BG150" i="16"/>
  <c r="BE150" i="16"/>
  <c r="T150" i="16"/>
  <c r="R150" i="16"/>
  <c r="P150" i="16"/>
  <c r="BI149" i="16"/>
  <c r="BH149" i="16"/>
  <c r="BG149" i="16"/>
  <c r="BE149" i="16"/>
  <c r="T149" i="16"/>
  <c r="R149" i="16"/>
  <c r="P149" i="16"/>
  <c r="BI148" i="16"/>
  <c r="BH148" i="16"/>
  <c r="BG148" i="16"/>
  <c r="BE148" i="16"/>
  <c r="T148" i="16"/>
  <c r="R148" i="16"/>
  <c r="P148" i="16"/>
  <c r="BI147" i="16"/>
  <c r="BH147" i="16"/>
  <c r="BG147" i="16"/>
  <c r="BE147" i="16"/>
  <c r="T147" i="16"/>
  <c r="R147" i="16"/>
  <c r="P147" i="16"/>
  <c r="BI145" i="16"/>
  <c r="BH145" i="16"/>
  <c r="BG145" i="16"/>
  <c r="BE145" i="16"/>
  <c r="T145" i="16"/>
  <c r="R145" i="16"/>
  <c r="P145" i="16"/>
  <c r="BI144" i="16"/>
  <c r="BH144" i="16"/>
  <c r="BG144" i="16"/>
  <c r="BE144" i="16"/>
  <c r="T144" i="16"/>
  <c r="R144" i="16"/>
  <c r="P144" i="16"/>
  <c r="BI142" i="16"/>
  <c r="BH142" i="16"/>
  <c r="BG142" i="16"/>
  <c r="BE142" i="16"/>
  <c r="T142" i="16"/>
  <c r="T141" i="16" s="1"/>
  <c r="R142" i="16"/>
  <c r="R141" i="16" s="1"/>
  <c r="P142" i="16"/>
  <c r="P141" i="16" s="1"/>
  <c r="BI140" i="16"/>
  <c r="BH140" i="16"/>
  <c r="BG140" i="16"/>
  <c r="BE140" i="16"/>
  <c r="T140" i="16"/>
  <c r="R140" i="16"/>
  <c r="P140" i="16"/>
  <c r="BI139" i="16"/>
  <c r="BH139" i="16"/>
  <c r="BG139" i="16"/>
  <c r="BE139" i="16"/>
  <c r="T139" i="16"/>
  <c r="R139" i="16"/>
  <c r="P139" i="16"/>
  <c r="BI138" i="16"/>
  <c r="BH138" i="16"/>
  <c r="BG138" i="16"/>
  <c r="BE138" i="16"/>
  <c r="T138" i="16"/>
  <c r="R138" i="16"/>
  <c r="P138" i="16"/>
  <c r="BI137" i="16"/>
  <c r="BH137" i="16"/>
  <c r="BG137" i="16"/>
  <c r="BE137" i="16"/>
  <c r="T137" i="16"/>
  <c r="R137" i="16"/>
  <c r="P137" i="16"/>
  <c r="BI136" i="16"/>
  <c r="BH136" i="16"/>
  <c r="BG136" i="16"/>
  <c r="BE136" i="16"/>
  <c r="T136" i="16"/>
  <c r="R136" i="16"/>
  <c r="P136" i="16"/>
  <c r="BI135" i="16"/>
  <c r="BH135" i="16"/>
  <c r="BG135" i="16"/>
  <c r="BE135" i="16"/>
  <c r="T135" i="16"/>
  <c r="R135" i="16"/>
  <c r="P135" i="16"/>
  <c r="BI134" i="16"/>
  <c r="BH134" i="16"/>
  <c r="BG134" i="16"/>
  <c r="BE134" i="16"/>
  <c r="T134" i="16"/>
  <c r="R134" i="16"/>
  <c r="P134" i="16"/>
  <c r="BI133" i="16"/>
  <c r="BH133" i="16"/>
  <c r="BG133" i="16"/>
  <c r="BE133" i="16"/>
  <c r="T133" i="16"/>
  <c r="R133" i="16"/>
  <c r="P133" i="16"/>
  <c r="BI132" i="16"/>
  <c r="BH132" i="16"/>
  <c r="BG132" i="16"/>
  <c r="BE132" i="16"/>
  <c r="T132" i="16"/>
  <c r="R132" i="16"/>
  <c r="P132" i="16"/>
  <c r="BI131" i="16"/>
  <c r="BH131" i="16"/>
  <c r="BG131" i="16"/>
  <c r="BE131" i="16"/>
  <c r="T131" i="16"/>
  <c r="R131" i="16"/>
  <c r="P131" i="16"/>
  <c r="BI130" i="16"/>
  <c r="BH130" i="16"/>
  <c r="BG130" i="16"/>
  <c r="BE130" i="16"/>
  <c r="T130" i="16"/>
  <c r="R130" i="16"/>
  <c r="P130" i="16"/>
  <c r="BI129" i="16"/>
  <c r="BH129" i="16"/>
  <c r="BG129" i="16"/>
  <c r="BE129" i="16"/>
  <c r="T129" i="16"/>
  <c r="R129" i="16"/>
  <c r="P129" i="16"/>
  <c r="BI128" i="16"/>
  <c r="BH128" i="16"/>
  <c r="BG128" i="16"/>
  <c r="BE128" i="16"/>
  <c r="T128" i="16"/>
  <c r="R128" i="16"/>
  <c r="P128" i="16"/>
  <c r="J122" i="16"/>
  <c r="F122" i="16"/>
  <c r="F121" i="16"/>
  <c r="F119" i="16"/>
  <c r="E117" i="16"/>
  <c r="J92" i="16"/>
  <c r="F92" i="16"/>
  <c r="F91" i="16"/>
  <c r="F89" i="16"/>
  <c r="E87" i="16"/>
  <c r="J21" i="16"/>
  <c r="E21" i="16"/>
  <c r="J121" i="16" s="1"/>
  <c r="J20" i="16"/>
  <c r="J12" i="16"/>
  <c r="J119" i="16" s="1"/>
  <c r="E7" i="16"/>
  <c r="E115" i="16" s="1"/>
  <c r="J37" i="15"/>
  <c r="J36" i="15"/>
  <c r="AY110" i="1" s="1"/>
  <c r="J35" i="15"/>
  <c r="AX110" i="1" s="1"/>
  <c r="BI179" i="15"/>
  <c r="BH179" i="15"/>
  <c r="BG179" i="15"/>
  <c r="BE179" i="15"/>
  <c r="T179" i="15"/>
  <c r="T178" i="15" s="1"/>
  <c r="R179" i="15"/>
  <c r="R178" i="15" s="1"/>
  <c r="P179" i="15"/>
  <c r="P178" i="15"/>
  <c r="BI177" i="15"/>
  <c r="BH177" i="15"/>
  <c r="BG177" i="15"/>
  <c r="BE177" i="15"/>
  <c r="T177" i="15"/>
  <c r="R177" i="15"/>
  <c r="P177" i="15"/>
  <c r="BI176" i="15"/>
  <c r="BH176" i="15"/>
  <c r="BG176" i="15"/>
  <c r="BE176" i="15"/>
  <c r="T176" i="15"/>
  <c r="R176" i="15"/>
  <c r="P176" i="15"/>
  <c r="BI174" i="15"/>
  <c r="BH174" i="15"/>
  <c r="BG174" i="15"/>
  <c r="BE174" i="15"/>
  <c r="T174" i="15"/>
  <c r="R174" i="15"/>
  <c r="P174" i="15"/>
  <c r="BI173" i="15"/>
  <c r="BH173" i="15"/>
  <c r="BG173" i="15"/>
  <c r="BE173" i="15"/>
  <c r="T173" i="15"/>
  <c r="R173" i="15"/>
  <c r="P173" i="15"/>
  <c r="BI172" i="15"/>
  <c r="BH172" i="15"/>
  <c r="BG172" i="15"/>
  <c r="BE172" i="15"/>
  <c r="T172" i="15"/>
  <c r="R172" i="15"/>
  <c r="P172" i="15"/>
  <c r="BI171" i="15"/>
  <c r="BH171" i="15"/>
  <c r="BG171" i="15"/>
  <c r="BE171" i="15"/>
  <c r="T171" i="15"/>
  <c r="R171" i="15"/>
  <c r="P171" i="15"/>
  <c r="BI170" i="15"/>
  <c r="BH170" i="15"/>
  <c r="BG170" i="15"/>
  <c r="BE170" i="15"/>
  <c r="T170" i="15"/>
  <c r="R170" i="15"/>
  <c r="P170" i="15"/>
  <c r="BI169" i="15"/>
  <c r="BH169" i="15"/>
  <c r="BG169" i="15"/>
  <c r="BE169" i="15"/>
  <c r="T169" i="15"/>
  <c r="R169" i="15"/>
  <c r="P169" i="15"/>
  <c r="BI168" i="15"/>
  <c r="BH168" i="15"/>
  <c r="BG168" i="15"/>
  <c r="BE168" i="15"/>
  <c r="T168" i="15"/>
  <c r="R168" i="15"/>
  <c r="P168" i="15"/>
  <c r="BI166" i="15"/>
  <c r="BH166" i="15"/>
  <c r="BG166" i="15"/>
  <c r="BE166" i="15"/>
  <c r="T166" i="15"/>
  <c r="R166" i="15"/>
  <c r="P166" i="15"/>
  <c r="BI165" i="15"/>
  <c r="BH165" i="15"/>
  <c r="BG165" i="15"/>
  <c r="BE165" i="15"/>
  <c r="T165" i="15"/>
  <c r="R165" i="15"/>
  <c r="P165" i="15"/>
  <c r="BI164" i="15"/>
  <c r="BH164" i="15"/>
  <c r="BG164" i="15"/>
  <c r="BE164" i="15"/>
  <c r="T164" i="15"/>
  <c r="R164" i="15"/>
  <c r="P164" i="15"/>
  <c r="BI163" i="15"/>
  <c r="BH163" i="15"/>
  <c r="BG163" i="15"/>
  <c r="BE163" i="15"/>
  <c r="T163" i="15"/>
  <c r="R163" i="15"/>
  <c r="P163" i="15"/>
  <c r="BI162" i="15"/>
  <c r="BH162" i="15"/>
  <c r="BG162" i="15"/>
  <c r="BE162" i="15"/>
  <c r="T162" i="15"/>
  <c r="R162" i="15"/>
  <c r="P162" i="15"/>
  <c r="BI161" i="15"/>
  <c r="BH161" i="15"/>
  <c r="BG161" i="15"/>
  <c r="BE161" i="15"/>
  <c r="T161" i="15"/>
  <c r="R161" i="15"/>
  <c r="P161" i="15"/>
  <c r="BI160" i="15"/>
  <c r="BH160" i="15"/>
  <c r="BG160" i="15"/>
  <c r="BE160" i="15"/>
  <c r="T160" i="15"/>
  <c r="R160" i="15"/>
  <c r="P160" i="15"/>
  <c r="BI159" i="15"/>
  <c r="BH159" i="15"/>
  <c r="BG159" i="15"/>
  <c r="BE159" i="15"/>
  <c r="T159" i="15"/>
  <c r="R159" i="15"/>
  <c r="P159" i="15"/>
  <c r="BI158" i="15"/>
  <c r="BH158" i="15"/>
  <c r="BG158" i="15"/>
  <c r="BE158" i="15"/>
  <c r="T158" i="15"/>
  <c r="R158" i="15"/>
  <c r="P158" i="15"/>
  <c r="BI157" i="15"/>
  <c r="BH157" i="15"/>
  <c r="BG157" i="15"/>
  <c r="BE157" i="15"/>
  <c r="T157" i="15"/>
  <c r="R157" i="15"/>
  <c r="P157" i="15"/>
  <c r="BI156" i="15"/>
  <c r="BH156" i="15"/>
  <c r="BG156" i="15"/>
  <c r="BE156" i="15"/>
  <c r="T156" i="15"/>
  <c r="R156" i="15"/>
  <c r="P156" i="15"/>
  <c r="BI155" i="15"/>
  <c r="BH155" i="15"/>
  <c r="BG155" i="15"/>
  <c r="BE155" i="15"/>
  <c r="T155" i="15"/>
  <c r="R155" i="15"/>
  <c r="P155" i="15"/>
  <c r="BI154" i="15"/>
  <c r="BH154" i="15"/>
  <c r="BG154" i="15"/>
  <c r="BE154" i="15"/>
  <c r="T154" i="15"/>
  <c r="R154" i="15"/>
  <c r="P154" i="15"/>
  <c r="BI153" i="15"/>
  <c r="BH153" i="15"/>
  <c r="BG153" i="15"/>
  <c r="BE153" i="15"/>
  <c r="T153" i="15"/>
  <c r="R153" i="15"/>
  <c r="P153" i="15"/>
  <c r="BI152" i="15"/>
  <c r="BH152" i="15"/>
  <c r="BG152" i="15"/>
  <c r="BE152" i="15"/>
  <c r="T152" i="15"/>
  <c r="R152" i="15"/>
  <c r="P152" i="15"/>
  <c r="BI151" i="15"/>
  <c r="BH151" i="15"/>
  <c r="BG151" i="15"/>
  <c r="BE151" i="15"/>
  <c r="T151" i="15"/>
  <c r="R151" i="15"/>
  <c r="P151" i="15"/>
  <c r="BI150" i="15"/>
  <c r="BH150" i="15"/>
  <c r="BG150" i="15"/>
  <c r="BE150" i="15"/>
  <c r="T150" i="15"/>
  <c r="R150" i="15"/>
  <c r="P150" i="15"/>
  <c r="BI149" i="15"/>
  <c r="BH149" i="15"/>
  <c r="BG149" i="15"/>
  <c r="BE149" i="15"/>
  <c r="T149" i="15"/>
  <c r="R149" i="15"/>
  <c r="P149" i="15"/>
  <c r="BI148" i="15"/>
  <c r="BH148" i="15"/>
  <c r="BG148" i="15"/>
  <c r="BE148" i="15"/>
  <c r="T148" i="15"/>
  <c r="R148" i="15"/>
  <c r="P148" i="15"/>
  <c r="BI146" i="15"/>
  <c r="BH146" i="15"/>
  <c r="BG146" i="15"/>
  <c r="BE146" i="15"/>
  <c r="T146" i="15"/>
  <c r="R146" i="15"/>
  <c r="P146" i="15"/>
  <c r="BI145" i="15"/>
  <c r="BH145" i="15"/>
  <c r="BG145" i="15"/>
  <c r="BE145" i="15"/>
  <c r="T145" i="15"/>
  <c r="R145" i="15"/>
  <c r="P145" i="15"/>
  <c r="BI143" i="15"/>
  <c r="BH143" i="15"/>
  <c r="BG143" i="15"/>
  <c r="BE143" i="15"/>
  <c r="T143" i="15"/>
  <c r="R143" i="15"/>
  <c r="P143" i="15"/>
  <c r="BI142" i="15"/>
  <c r="BH142" i="15"/>
  <c r="BG142" i="15"/>
  <c r="BE142" i="15"/>
  <c r="T142" i="15"/>
  <c r="R142" i="15"/>
  <c r="P142" i="15"/>
  <c r="BI141" i="15"/>
  <c r="BH141" i="15"/>
  <c r="BG141" i="15"/>
  <c r="BE141" i="15"/>
  <c r="T141" i="15"/>
  <c r="R141" i="15"/>
  <c r="P141" i="15"/>
  <c r="BI139" i="15"/>
  <c r="BH139" i="15"/>
  <c r="BG139" i="15"/>
  <c r="BE139" i="15"/>
  <c r="T139" i="15"/>
  <c r="R139" i="15"/>
  <c r="P139" i="15"/>
  <c r="BI138" i="15"/>
  <c r="BH138" i="15"/>
  <c r="BG138" i="15"/>
  <c r="BE138" i="15"/>
  <c r="T138" i="15"/>
  <c r="R138" i="15"/>
  <c r="P138" i="15"/>
  <c r="BI137" i="15"/>
  <c r="BH137" i="15"/>
  <c r="BG137" i="15"/>
  <c r="BE137" i="15"/>
  <c r="T137" i="15"/>
  <c r="R137" i="15"/>
  <c r="P137" i="15"/>
  <c r="BI136" i="15"/>
  <c r="BH136" i="15"/>
  <c r="BG136" i="15"/>
  <c r="BE136" i="15"/>
  <c r="T136" i="15"/>
  <c r="R136" i="15"/>
  <c r="P136" i="15"/>
  <c r="BI135" i="15"/>
  <c r="BH135" i="15"/>
  <c r="BG135" i="15"/>
  <c r="BE135" i="15"/>
  <c r="T135" i="15"/>
  <c r="R135" i="15"/>
  <c r="P135" i="15"/>
  <c r="BI134" i="15"/>
  <c r="BH134" i="15"/>
  <c r="BG134" i="15"/>
  <c r="BE134" i="15"/>
  <c r="T134" i="15"/>
  <c r="R134" i="15"/>
  <c r="P134" i="15"/>
  <c r="BI133" i="15"/>
  <c r="BH133" i="15"/>
  <c r="BG133" i="15"/>
  <c r="BE133" i="15"/>
  <c r="T133" i="15"/>
  <c r="R133" i="15"/>
  <c r="P133" i="15"/>
  <c r="BI132" i="15"/>
  <c r="BH132" i="15"/>
  <c r="BG132" i="15"/>
  <c r="BE132" i="15"/>
  <c r="T132" i="15"/>
  <c r="R132" i="15"/>
  <c r="P132" i="15"/>
  <c r="BI131" i="15"/>
  <c r="BH131" i="15"/>
  <c r="BG131" i="15"/>
  <c r="BE131" i="15"/>
  <c r="T131" i="15"/>
  <c r="R131" i="15"/>
  <c r="P131" i="15"/>
  <c r="BI130" i="15"/>
  <c r="BH130" i="15"/>
  <c r="BG130" i="15"/>
  <c r="BE130" i="15"/>
  <c r="T130" i="15"/>
  <c r="R130" i="15"/>
  <c r="P130" i="15"/>
  <c r="BI129" i="15"/>
  <c r="BH129" i="15"/>
  <c r="BG129" i="15"/>
  <c r="BE129" i="15"/>
  <c r="T129" i="15"/>
  <c r="R129" i="15"/>
  <c r="P129" i="15"/>
  <c r="BI128" i="15"/>
  <c r="BH128" i="15"/>
  <c r="BG128" i="15"/>
  <c r="BE128" i="15"/>
  <c r="T128" i="15"/>
  <c r="R128" i="15"/>
  <c r="P128" i="15"/>
  <c r="BI127" i="15"/>
  <c r="BH127" i="15"/>
  <c r="BG127" i="15"/>
  <c r="BE127" i="15"/>
  <c r="T127" i="15"/>
  <c r="R127" i="15"/>
  <c r="P127" i="15"/>
  <c r="J121" i="15"/>
  <c r="F121" i="15"/>
  <c r="F120" i="15"/>
  <c r="F118" i="15"/>
  <c r="E116" i="15"/>
  <c r="J92" i="15"/>
  <c r="F92" i="15"/>
  <c r="F91" i="15"/>
  <c r="F89" i="15"/>
  <c r="E87" i="15"/>
  <c r="J21" i="15"/>
  <c r="E21" i="15"/>
  <c r="J91" i="15" s="1"/>
  <c r="J20" i="15"/>
  <c r="J12" i="15"/>
  <c r="J118" i="15" s="1"/>
  <c r="E7" i="15"/>
  <c r="E114" i="15" s="1"/>
  <c r="J37" i="14"/>
  <c r="J36" i="14"/>
  <c r="AY109" i="1" s="1"/>
  <c r="J35" i="14"/>
  <c r="AX109" i="1" s="1"/>
  <c r="BI210" i="14"/>
  <c r="BH210" i="14"/>
  <c r="BG210" i="14"/>
  <c r="BE210" i="14"/>
  <c r="T210" i="14"/>
  <c r="T209" i="14" s="1"/>
  <c r="R210" i="14"/>
  <c r="R209" i="14" s="1"/>
  <c r="P210" i="14"/>
  <c r="P209" i="14" s="1"/>
  <c r="BI208" i="14"/>
  <c r="BH208" i="14"/>
  <c r="BG208" i="14"/>
  <c r="BE208" i="14"/>
  <c r="T208" i="14"/>
  <c r="R208" i="14"/>
  <c r="P208" i="14"/>
  <c r="BI207" i="14"/>
  <c r="BH207" i="14"/>
  <c r="BG207" i="14"/>
  <c r="BE207" i="14"/>
  <c r="T207" i="14"/>
  <c r="R207" i="14"/>
  <c r="P207" i="14"/>
  <c r="BI205" i="14"/>
  <c r="BH205" i="14"/>
  <c r="BG205" i="14"/>
  <c r="BE205" i="14"/>
  <c r="T205" i="14"/>
  <c r="R205" i="14"/>
  <c r="P205" i="14"/>
  <c r="BI204" i="14"/>
  <c r="BH204" i="14"/>
  <c r="BG204" i="14"/>
  <c r="BE204" i="14"/>
  <c r="T204" i="14"/>
  <c r="R204" i="14"/>
  <c r="P204" i="14"/>
  <c r="BI203" i="14"/>
  <c r="BH203" i="14"/>
  <c r="BG203" i="14"/>
  <c r="BE203" i="14"/>
  <c r="T203" i="14"/>
  <c r="R203" i="14"/>
  <c r="P203" i="14"/>
  <c r="BI202" i="14"/>
  <c r="BH202" i="14"/>
  <c r="BG202" i="14"/>
  <c r="BE202" i="14"/>
  <c r="T202" i="14"/>
  <c r="R202" i="14"/>
  <c r="P202" i="14"/>
  <c r="BI201" i="14"/>
  <c r="BH201" i="14"/>
  <c r="BG201" i="14"/>
  <c r="BE201" i="14"/>
  <c r="T201" i="14"/>
  <c r="R201" i="14"/>
  <c r="P201" i="14"/>
  <c r="BI200" i="14"/>
  <c r="BH200" i="14"/>
  <c r="BG200" i="14"/>
  <c r="BE200" i="14"/>
  <c r="T200" i="14"/>
  <c r="R200" i="14"/>
  <c r="P200" i="14"/>
  <c r="BI199" i="14"/>
  <c r="BH199" i="14"/>
  <c r="BG199" i="14"/>
  <c r="BE199" i="14"/>
  <c r="T199" i="14"/>
  <c r="R199" i="14"/>
  <c r="P199" i="14"/>
  <c r="BI197" i="14"/>
  <c r="BH197" i="14"/>
  <c r="BG197" i="14"/>
  <c r="BE197" i="14"/>
  <c r="T197" i="14"/>
  <c r="R197" i="14"/>
  <c r="P197" i="14"/>
  <c r="BI196" i="14"/>
  <c r="BH196" i="14"/>
  <c r="BG196" i="14"/>
  <c r="BE196" i="14"/>
  <c r="T196" i="14"/>
  <c r="R196" i="14"/>
  <c r="P196" i="14"/>
  <c r="BI195" i="14"/>
  <c r="BH195" i="14"/>
  <c r="BG195" i="14"/>
  <c r="BE195" i="14"/>
  <c r="T195" i="14"/>
  <c r="R195" i="14"/>
  <c r="P195" i="14"/>
  <c r="BI194" i="14"/>
  <c r="BH194" i="14"/>
  <c r="BG194" i="14"/>
  <c r="BE194" i="14"/>
  <c r="T194" i="14"/>
  <c r="R194" i="14"/>
  <c r="P194" i="14"/>
  <c r="BI193" i="14"/>
  <c r="BH193" i="14"/>
  <c r="BG193" i="14"/>
  <c r="BE193" i="14"/>
  <c r="T193" i="14"/>
  <c r="R193" i="14"/>
  <c r="P193" i="14"/>
  <c r="BI192" i="14"/>
  <c r="BH192" i="14"/>
  <c r="BG192" i="14"/>
  <c r="BE192" i="14"/>
  <c r="T192" i="14"/>
  <c r="R192" i="14"/>
  <c r="P192" i="14"/>
  <c r="BI191" i="14"/>
  <c r="BH191" i="14"/>
  <c r="BG191" i="14"/>
  <c r="BE191" i="14"/>
  <c r="T191" i="14"/>
  <c r="R191" i="14"/>
  <c r="P191" i="14"/>
  <c r="BI190" i="14"/>
  <c r="BH190" i="14"/>
  <c r="BG190" i="14"/>
  <c r="BE190" i="14"/>
  <c r="T190" i="14"/>
  <c r="R190" i="14"/>
  <c r="P190" i="14"/>
  <c r="BI189" i="14"/>
  <c r="BH189" i="14"/>
  <c r="BG189" i="14"/>
  <c r="BE189" i="14"/>
  <c r="T189" i="14"/>
  <c r="R189" i="14"/>
  <c r="P189" i="14"/>
  <c r="BI188" i="14"/>
  <c r="BH188" i="14"/>
  <c r="BG188" i="14"/>
  <c r="BE188" i="14"/>
  <c r="T188" i="14"/>
  <c r="R188" i="14"/>
  <c r="P188" i="14"/>
  <c r="BI187" i="14"/>
  <c r="BH187" i="14"/>
  <c r="BG187" i="14"/>
  <c r="BE187" i="14"/>
  <c r="T187" i="14"/>
  <c r="R187" i="14"/>
  <c r="P187" i="14"/>
  <c r="BI186" i="14"/>
  <c r="BH186" i="14"/>
  <c r="BG186" i="14"/>
  <c r="BE186" i="14"/>
  <c r="T186" i="14"/>
  <c r="R186" i="14"/>
  <c r="P186" i="14"/>
  <c r="BI185" i="14"/>
  <c r="BH185" i="14"/>
  <c r="BG185" i="14"/>
  <c r="BE185" i="14"/>
  <c r="T185" i="14"/>
  <c r="R185" i="14"/>
  <c r="P185" i="14"/>
  <c r="BI184" i="14"/>
  <c r="BH184" i="14"/>
  <c r="BG184" i="14"/>
  <c r="BE184" i="14"/>
  <c r="T184" i="14"/>
  <c r="R184" i="14"/>
  <c r="P184" i="14"/>
  <c r="BI183" i="14"/>
  <c r="BH183" i="14"/>
  <c r="BG183" i="14"/>
  <c r="BE183" i="14"/>
  <c r="T183" i="14"/>
  <c r="R183" i="14"/>
  <c r="P183" i="14"/>
  <c r="BI182" i="14"/>
  <c r="BH182" i="14"/>
  <c r="BG182" i="14"/>
  <c r="BE182" i="14"/>
  <c r="T182" i="14"/>
  <c r="R182" i="14"/>
  <c r="P182" i="14"/>
  <c r="BI181" i="14"/>
  <c r="BH181" i="14"/>
  <c r="BG181" i="14"/>
  <c r="BE181" i="14"/>
  <c r="T181" i="14"/>
  <c r="R181" i="14"/>
  <c r="P181" i="14"/>
  <c r="BI180" i="14"/>
  <c r="BH180" i="14"/>
  <c r="BG180" i="14"/>
  <c r="BE180" i="14"/>
  <c r="T180" i="14"/>
  <c r="R180" i="14"/>
  <c r="P180" i="14"/>
  <c r="BI179" i="14"/>
  <c r="BH179" i="14"/>
  <c r="BG179" i="14"/>
  <c r="BE179" i="14"/>
  <c r="T179" i="14"/>
  <c r="R179" i="14"/>
  <c r="P179" i="14"/>
  <c r="BI178" i="14"/>
  <c r="BH178" i="14"/>
  <c r="BG178" i="14"/>
  <c r="BE178" i="14"/>
  <c r="T178" i="14"/>
  <c r="R178" i="14"/>
  <c r="P178" i="14"/>
  <c r="BI177" i="14"/>
  <c r="BH177" i="14"/>
  <c r="BG177" i="14"/>
  <c r="BE177" i="14"/>
  <c r="T177" i="14"/>
  <c r="R177" i="14"/>
  <c r="P177" i="14"/>
  <c r="BI176" i="14"/>
  <c r="BH176" i="14"/>
  <c r="BG176" i="14"/>
  <c r="BE176" i="14"/>
  <c r="T176" i="14"/>
  <c r="R176" i="14"/>
  <c r="P176" i="14"/>
  <c r="BI175" i="14"/>
  <c r="BH175" i="14"/>
  <c r="BG175" i="14"/>
  <c r="BE175" i="14"/>
  <c r="T175" i="14"/>
  <c r="R175" i="14"/>
  <c r="P175" i="14"/>
  <c r="BI174" i="14"/>
  <c r="BH174" i="14"/>
  <c r="BG174" i="14"/>
  <c r="BE174" i="14"/>
  <c r="T174" i="14"/>
  <c r="R174" i="14"/>
  <c r="P174" i="14"/>
  <c r="BI173" i="14"/>
  <c r="BH173" i="14"/>
  <c r="BG173" i="14"/>
  <c r="BE173" i="14"/>
  <c r="T173" i="14"/>
  <c r="R173" i="14"/>
  <c r="P173" i="14"/>
  <c r="BI172" i="14"/>
  <c r="BH172" i="14"/>
  <c r="BG172" i="14"/>
  <c r="BE172" i="14"/>
  <c r="T172" i="14"/>
  <c r="R172" i="14"/>
  <c r="P172" i="14"/>
  <c r="BI171" i="14"/>
  <c r="BH171" i="14"/>
  <c r="BG171" i="14"/>
  <c r="BE171" i="14"/>
  <c r="T171" i="14"/>
  <c r="R171" i="14"/>
  <c r="P171" i="14"/>
  <c r="BI170" i="14"/>
  <c r="BH170" i="14"/>
  <c r="BG170" i="14"/>
  <c r="BE170" i="14"/>
  <c r="T170" i="14"/>
  <c r="R170" i="14"/>
  <c r="P170" i="14"/>
  <c r="BI169" i="14"/>
  <c r="BH169" i="14"/>
  <c r="BG169" i="14"/>
  <c r="BE169" i="14"/>
  <c r="T169" i="14"/>
  <c r="R169" i="14"/>
  <c r="P169" i="14"/>
  <c r="BI168" i="14"/>
  <c r="BH168" i="14"/>
  <c r="BG168" i="14"/>
  <c r="BE168" i="14"/>
  <c r="T168" i="14"/>
  <c r="R168" i="14"/>
  <c r="P168" i="14"/>
  <c r="BI167" i="14"/>
  <c r="BH167" i="14"/>
  <c r="BG167" i="14"/>
  <c r="BE167" i="14"/>
  <c r="T167" i="14"/>
  <c r="R167" i="14"/>
  <c r="P167" i="14"/>
  <c r="BI166" i="14"/>
  <c r="BH166" i="14"/>
  <c r="BG166" i="14"/>
  <c r="BE166" i="14"/>
  <c r="T166" i="14"/>
  <c r="R166" i="14"/>
  <c r="P166" i="14"/>
  <c r="BI165" i="14"/>
  <c r="BH165" i="14"/>
  <c r="BG165" i="14"/>
  <c r="BE165" i="14"/>
  <c r="T165" i="14"/>
  <c r="R165" i="14"/>
  <c r="P165" i="14"/>
  <c r="BI164" i="14"/>
  <c r="BH164" i="14"/>
  <c r="BG164" i="14"/>
  <c r="BE164" i="14"/>
  <c r="T164" i="14"/>
  <c r="R164" i="14"/>
  <c r="P164" i="14"/>
  <c r="BI163" i="14"/>
  <c r="BH163" i="14"/>
  <c r="BG163" i="14"/>
  <c r="BE163" i="14"/>
  <c r="T163" i="14"/>
  <c r="R163" i="14"/>
  <c r="P163" i="14"/>
  <c r="BI162" i="14"/>
  <c r="BH162" i="14"/>
  <c r="BG162" i="14"/>
  <c r="BE162" i="14"/>
  <c r="T162" i="14"/>
  <c r="R162" i="14"/>
  <c r="P162" i="14"/>
  <c r="BI161" i="14"/>
  <c r="BH161" i="14"/>
  <c r="BG161" i="14"/>
  <c r="BE161" i="14"/>
  <c r="T161" i="14"/>
  <c r="R161" i="14"/>
  <c r="P161" i="14"/>
  <c r="BI160" i="14"/>
  <c r="BH160" i="14"/>
  <c r="BG160" i="14"/>
  <c r="BE160" i="14"/>
  <c r="T160" i="14"/>
  <c r="R160" i="14"/>
  <c r="P160" i="14"/>
  <c r="BI159" i="14"/>
  <c r="BH159" i="14"/>
  <c r="BG159" i="14"/>
  <c r="BE159" i="14"/>
  <c r="T159" i="14"/>
  <c r="R159" i="14"/>
  <c r="P159" i="14"/>
  <c r="BI158" i="14"/>
  <c r="BH158" i="14"/>
  <c r="BG158" i="14"/>
  <c r="BE158" i="14"/>
  <c r="T158" i="14"/>
  <c r="R158" i="14"/>
  <c r="P158" i="14"/>
  <c r="BI157" i="14"/>
  <c r="BH157" i="14"/>
  <c r="BG157" i="14"/>
  <c r="BE157" i="14"/>
  <c r="T157" i="14"/>
  <c r="R157" i="14"/>
  <c r="P157" i="14"/>
  <c r="BI156" i="14"/>
  <c r="BH156" i="14"/>
  <c r="BG156" i="14"/>
  <c r="BE156" i="14"/>
  <c r="T156" i="14"/>
  <c r="R156" i="14"/>
  <c r="P156" i="14"/>
  <c r="BI155" i="14"/>
  <c r="BH155" i="14"/>
  <c r="BG155" i="14"/>
  <c r="BE155" i="14"/>
  <c r="T155" i="14"/>
  <c r="R155" i="14"/>
  <c r="P155" i="14"/>
  <c r="BI154" i="14"/>
  <c r="BH154" i="14"/>
  <c r="BG154" i="14"/>
  <c r="BE154" i="14"/>
  <c r="T154" i="14"/>
  <c r="R154" i="14"/>
  <c r="P154" i="14"/>
  <c r="BI153" i="14"/>
  <c r="BH153" i="14"/>
  <c r="BG153" i="14"/>
  <c r="BE153" i="14"/>
  <c r="T153" i="14"/>
  <c r="R153" i="14"/>
  <c r="P153" i="14"/>
  <c r="BI152" i="14"/>
  <c r="BH152" i="14"/>
  <c r="BG152" i="14"/>
  <c r="BE152" i="14"/>
  <c r="T152" i="14"/>
  <c r="R152" i="14"/>
  <c r="P152" i="14"/>
  <c r="BI151" i="14"/>
  <c r="BH151" i="14"/>
  <c r="BG151" i="14"/>
  <c r="BE151" i="14"/>
  <c r="T151" i="14"/>
  <c r="R151" i="14"/>
  <c r="P151" i="14"/>
  <c r="BI150" i="14"/>
  <c r="BH150" i="14"/>
  <c r="BG150" i="14"/>
  <c r="BE150" i="14"/>
  <c r="T150" i="14"/>
  <c r="R150" i="14"/>
  <c r="P150" i="14"/>
  <c r="BI149" i="14"/>
  <c r="BH149" i="14"/>
  <c r="BG149" i="14"/>
  <c r="BE149" i="14"/>
  <c r="T149" i="14"/>
  <c r="R149" i="14"/>
  <c r="P149" i="14"/>
  <c r="BI148" i="14"/>
  <c r="BH148" i="14"/>
  <c r="BG148" i="14"/>
  <c r="BE148" i="14"/>
  <c r="T148" i="14"/>
  <c r="R148" i="14"/>
  <c r="P148" i="14"/>
  <c r="BI147" i="14"/>
  <c r="BH147" i="14"/>
  <c r="BG147" i="14"/>
  <c r="BE147" i="14"/>
  <c r="T147" i="14"/>
  <c r="R147" i="14"/>
  <c r="P147" i="14"/>
  <c r="BI146" i="14"/>
  <c r="BH146" i="14"/>
  <c r="BG146" i="14"/>
  <c r="BE146" i="14"/>
  <c r="T146" i="14"/>
  <c r="R146" i="14"/>
  <c r="P146" i="14"/>
  <c r="BI144" i="14"/>
  <c r="BH144" i="14"/>
  <c r="BG144" i="14"/>
  <c r="BE144" i="14"/>
  <c r="T144" i="14"/>
  <c r="R144" i="14"/>
  <c r="P144" i="14"/>
  <c r="BI143" i="14"/>
  <c r="BH143" i="14"/>
  <c r="BG143" i="14"/>
  <c r="BE143" i="14"/>
  <c r="T143" i="14"/>
  <c r="R143" i="14"/>
  <c r="P143" i="14"/>
  <c r="BI141" i="14"/>
  <c r="BH141" i="14"/>
  <c r="BG141" i="14"/>
  <c r="BE141" i="14"/>
  <c r="T141" i="14"/>
  <c r="T140" i="14" s="1"/>
  <c r="R141" i="14"/>
  <c r="R140" i="14" s="1"/>
  <c r="P141" i="14"/>
  <c r="P140" i="14"/>
  <c r="BI139" i="14"/>
  <c r="BH139" i="14"/>
  <c r="BG139" i="14"/>
  <c r="BE139" i="14"/>
  <c r="T139" i="14"/>
  <c r="R139" i="14"/>
  <c r="P139" i="14"/>
  <c r="BI138" i="14"/>
  <c r="BH138" i="14"/>
  <c r="BG138" i="14"/>
  <c r="BE138" i="14"/>
  <c r="T138" i="14"/>
  <c r="R138" i="14"/>
  <c r="P138" i="14"/>
  <c r="BI137" i="14"/>
  <c r="BH137" i="14"/>
  <c r="BG137" i="14"/>
  <c r="BE137" i="14"/>
  <c r="T137" i="14"/>
  <c r="R137" i="14"/>
  <c r="P137" i="14"/>
  <c r="BI136" i="14"/>
  <c r="BH136" i="14"/>
  <c r="BG136" i="14"/>
  <c r="BE136" i="14"/>
  <c r="T136" i="14"/>
  <c r="R136" i="14"/>
  <c r="P136" i="14"/>
  <c r="BI135" i="14"/>
  <c r="BH135" i="14"/>
  <c r="BG135" i="14"/>
  <c r="BE135" i="14"/>
  <c r="T135" i="14"/>
  <c r="R135" i="14"/>
  <c r="P135" i="14"/>
  <c r="BI134" i="14"/>
  <c r="BH134" i="14"/>
  <c r="BG134" i="14"/>
  <c r="BE134" i="14"/>
  <c r="T134" i="14"/>
  <c r="R134" i="14"/>
  <c r="P134" i="14"/>
  <c r="BI133" i="14"/>
  <c r="BH133" i="14"/>
  <c r="BG133" i="14"/>
  <c r="BE133" i="14"/>
  <c r="T133" i="14"/>
  <c r="R133" i="14"/>
  <c r="P133" i="14"/>
  <c r="BI132" i="14"/>
  <c r="BH132" i="14"/>
  <c r="BG132" i="14"/>
  <c r="BE132" i="14"/>
  <c r="T132" i="14"/>
  <c r="R132" i="14"/>
  <c r="P132" i="14"/>
  <c r="BI131" i="14"/>
  <c r="BH131" i="14"/>
  <c r="BG131" i="14"/>
  <c r="BE131" i="14"/>
  <c r="T131" i="14"/>
  <c r="R131" i="14"/>
  <c r="P131" i="14"/>
  <c r="BI130" i="14"/>
  <c r="BH130" i="14"/>
  <c r="BG130" i="14"/>
  <c r="BE130" i="14"/>
  <c r="T130" i="14"/>
  <c r="R130" i="14"/>
  <c r="P130" i="14"/>
  <c r="BI129" i="14"/>
  <c r="BH129" i="14"/>
  <c r="BG129" i="14"/>
  <c r="BE129" i="14"/>
  <c r="T129" i="14"/>
  <c r="R129" i="14"/>
  <c r="P129" i="14"/>
  <c r="BI128" i="14"/>
  <c r="BH128" i="14"/>
  <c r="BG128" i="14"/>
  <c r="BE128" i="14"/>
  <c r="T128" i="14"/>
  <c r="R128" i="14"/>
  <c r="P128" i="14"/>
  <c r="BI127" i="14"/>
  <c r="BH127" i="14"/>
  <c r="BG127" i="14"/>
  <c r="BE127" i="14"/>
  <c r="T127" i="14"/>
  <c r="R127" i="14"/>
  <c r="P127" i="14"/>
  <c r="J121" i="14"/>
  <c r="F121" i="14"/>
  <c r="F120" i="14"/>
  <c r="F118" i="14"/>
  <c r="E116" i="14"/>
  <c r="J92" i="14"/>
  <c r="F92" i="14"/>
  <c r="F91" i="14"/>
  <c r="F89" i="14"/>
  <c r="E87" i="14"/>
  <c r="J21" i="14"/>
  <c r="E21" i="14"/>
  <c r="J120" i="14" s="1"/>
  <c r="J20" i="14"/>
  <c r="J12" i="14"/>
  <c r="J89" i="14" s="1"/>
  <c r="E7" i="14"/>
  <c r="E85" i="14" s="1"/>
  <c r="J37" i="13"/>
  <c r="J36" i="13"/>
  <c r="AY108" i="1" s="1"/>
  <c r="J35" i="13"/>
  <c r="AX108" i="1" s="1"/>
  <c r="BI191" i="13"/>
  <c r="BH191" i="13"/>
  <c r="BG191" i="13"/>
  <c r="BE191" i="13"/>
  <c r="T191" i="13"/>
  <c r="R191" i="13"/>
  <c r="P191" i="13"/>
  <c r="BI190" i="13"/>
  <c r="BH190" i="13"/>
  <c r="BG190" i="13"/>
  <c r="BE190" i="13"/>
  <c r="T190" i="13"/>
  <c r="R190" i="13"/>
  <c r="P190" i="13"/>
  <c r="BI189" i="13"/>
  <c r="BH189" i="13"/>
  <c r="BG189" i="13"/>
  <c r="BE189" i="13"/>
  <c r="T189" i="13"/>
  <c r="R189" i="13"/>
  <c r="P189" i="13"/>
  <c r="BI188" i="13"/>
  <c r="BH188" i="13"/>
  <c r="BG188" i="13"/>
  <c r="BE188" i="13"/>
  <c r="T188" i="13"/>
  <c r="R188" i="13"/>
  <c r="P188" i="13"/>
  <c r="BI187" i="13"/>
  <c r="BH187" i="13"/>
  <c r="BG187" i="13"/>
  <c r="BE187" i="13"/>
  <c r="T187" i="13"/>
  <c r="R187" i="13"/>
  <c r="P187" i="13"/>
  <c r="BI186" i="13"/>
  <c r="BH186" i="13"/>
  <c r="BG186" i="13"/>
  <c r="BE186" i="13"/>
  <c r="T186" i="13"/>
  <c r="R186" i="13"/>
  <c r="P186" i="13"/>
  <c r="BI185" i="13"/>
  <c r="BH185" i="13"/>
  <c r="BG185" i="13"/>
  <c r="BE185" i="13"/>
  <c r="T185" i="13"/>
  <c r="R185" i="13"/>
  <c r="P185" i="13"/>
  <c r="BI184" i="13"/>
  <c r="BH184" i="13"/>
  <c r="BG184" i="13"/>
  <c r="BE184" i="13"/>
  <c r="T184" i="13"/>
  <c r="R184" i="13"/>
  <c r="P184" i="13"/>
  <c r="BI183" i="13"/>
  <c r="BH183" i="13"/>
  <c r="BG183" i="13"/>
  <c r="BE183" i="13"/>
  <c r="T183" i="13"/>
  <c r="R183" i="13"/>
  <c r="P183" i="13"/>
  <c r="BI182" i="13"/>
  <c r="BH182" i="13"/>
  <c r="BG182" i="13"/>
  <c r="BE182" i="13"/>
  <c r="T182" i="13"/>
  <c r="R182" i="13"/>
  <c r="P182" i="13"/>
  <c r="BI181" i="13"/>
  <c r="BH181" i="13"/>
  <c r="BG181" i="13"/>
  <c r="BE181" i="13"/>
  <c r="T181" i="13"/>
  <c r="R181" i="13"/>
  <c r="P181" i="13"/>
  <c r="BI180" i="13"/>
  <c r="BH180" i="13"/>
  <c r="BG180" i="13"/>
  <c r="BE180" i="13"/>
  <c r="T180" i="13"/>
  <c r="R180" i="13"/>
  <c r="P180" i="13"/>
  <c r="BI179" i="13"/>
  <c r="BH179" i="13"/>
  <c r="BG179" i="13"/>
  <c r="BE179" i="13"/>
  <c r="T179" i="13"/>
  <c r="R179" i="13"/>
  <c r="P179" i="13"/>
  <c r="BI178" i="13"/>
  <c r="BH178" i="13"/>
  <c r="BG178" i="13"/>
  <c r="BE178" i="13"/>
  <c r="T178" i="13"/>
  <c r="R178" i="13"/>
  <c r="P178" i="13"/>
  <c r="BI177" i="13"/>
  <c r="BH177" i="13"/>
  <c r="BG177" i="13"/>
  <c r="BE177" i="13"/>
  <c r="T177" i="13"/>
  <c r="R177" i="13"/>
  <c r="P177" i="13"/>
  <c r="BI176" i="13"/>
  <c r="BH176" i="13"/>
  <c r="BG176" i="13"/>
  <c r="BE176" i="13"/>
  <c r="T176" i="13"/>
  <c r="R176" i="13"/>
  <c r="P176" i="13"/>
  <c r="BI175" i="13"/>
  <c r="BH175" i="13"/>
  <c r="BG175" i="13"/>
  <c r="BE175" i="13"/>
  <c r="T175" i="13"/>
  <c r="R175" i="13"/>
  <c r="P175" i="13"/>
  <c r="BI174" i="13"/>
  <c r="BH174" i="13"/>
  <c r="BG174" i="13"/>
  <c r="BE174" i="13"/>
  <c r="T174" i="13"/>
  <c r="R174" i="13"/>
  <c r="P174" i="13"/>
  <c r="BI173" i="13"/>
  <c r="BH173" i="13"/>
  <c r="BG173" i="13"/>
  <c r="BE173" i="13"/>
  <c r="T173" i="13"/>
  <c r="R173" i="13"/>
  <c r="P173" i="13"/>
  <c r="BI172" i="13"/>
  <c r="BH172" i="13"/>
  <c r="BG172" i="13"/>
  <c r="BE172" i="13"/>
  <c r="T172" i="13"/>
  <c r="R172" i="13"/>
  <c r="P172" i="13"/>
  <c r="BI171" i="13"/>
  <c r="BH171" i="13"/>
  <c r="BG171" i="13"/>
  <c r="BE171" i="13"/>
  <c r="T171" i="13"/>
  <c r="R171" i="13"/>
  <c r="P171" i="13"/>
  <c r="BI170" i="13"/>
  <c r="BH170" i="13"/>
  <c r="BG170" i="13"/>
  <c r="BE170" i="13"/>
  <c r="T170" i="13"/>
  <c r="R170" i="13"/>
  <c r="P170" i="13"/>
  <c r="BI169" i="13"/>
  <c r="BH169" i="13"/>
  <c r="BG169" i="13"/>
  <c r="BE169" i="13"/>
  <c r="T169" i="13"/>
  <c r="R169" i="13"/>
  <c r="P169" i="13"/>
  <c r="BI168" i="13"/>
  <c r="BH168" i="13"/>
  <c r="BG168" i="13"/>
  <c r="BE168" i="13"/>
  <c r="T168" i="13"/>
  <c r="R168" i="13"/>
  <c r="P168" i="13"/>
  <c r="BI166" i="13"/>
  <c r="BH166" i="13"/>
  <c r="BG166" i="13"/>
  <c r="BE166" i="13"/>
  <c r="T166" i="13"/>
  <c r="R166" i="13"/>
  <c r="P166" i="13"/>
  <c r="BI165" i="13"/>
  <c r="BH165" i="13"/>
  <c r="BG165" i="13"/>
  <c r="BE165" i="13"/>
  <c r="T165" i="13"/>
  <c r="R165" i="13"/>
  <c r="P165" i="13"/>
  <c r="BI164" i="13"/>
  <c r="BH164" i="13"/>
  <c r="BG164" i="13"/>
  <c r="BE164" i="13"/>
  <c r="T164" i="13"/>
  <c r="R164" i="13"/>
  <c r="P164" i="13"/>
  <c r="BI163" i="13"/>
  <c r="BH163" i="13"/>
  <c r="BG163" i="13"/>
  <c r="BE163" i="13"/>
  <c r="T163" i="13"/>
  <c r="R163" i="13"/>
  <c r="P163" i="13"/>
  <c r="BI162" i="13"/>
  <c r="BH162" i="13"/>
  <c r="BG162" i="13"/>
  <c r="BE162" i="13"/>
  <c r="T162" i="13"/>
  <c r="R162" i="13"/>
  <c r="P162" i="13"/>
  <c r="BI161" i="13"/>
  <c r="BH161" i="13"/>
  <c r="BG161" i="13"/>
  <c r="BE161" i="13"/>
  <c r="T161" i="13"/>
  <c r="R161" i="13"/>
  <c r="P161" i="13"/>
  <c r="BI160" i="13"/>
  <c r="BH160" i="13"/>
  <c r="BG160" i="13"/>
  <c r="BE160" i="13"/>
  <c r="T160" i="13"/>
  <c r="R160" i="13"/>
  <c r="P160" i="13"/>
  <c r="BI159" i="13"/>
  <c r="BH159" i="13"/>
  <c r="BG159" i="13"/>
  <c r="BE159" i="13"/>
  <c r="T159" i="13"/>
  <c r="R159" i="13"/>
  <c r="P159" i="13"/>
  <c r="BI158" i="13"/>
  <c r="BH158" i="13"/>
  <c r="BG158" i="13"/>
  <c r="BE158" i="13"/>
  <c r="T158" i="13"/>
  <c r="R158" i="13"/>
  <c r="P158" i="13"/>
  <c r="BI157" i="13"/>
  <c r="BH157" i="13"/>
  <c r="BG157" i="13"/>
  <c r="BE157" i="13"/>
  <c r="T157" i="13"/>
  <c r="R157" i="13"/>
  <c r="P157" i="13"/>
  <c r="BI156" i="13"/>
  <c r="BH156" i="13"/>
  <c r="BG156" i="13"/>
  <c r="BE156" i="13"/>
  <c r="T156" i="13"/>
  <c r="R156" i="13"/>
  <c r="P156" i="13"/>
  <c r="BI155" i="13"/>
  <c r="BH155" i="13"/>
  <c r="BG155" i="13"/>
  <c r="BE155" i="13"/>
  <c r="T155" i="13"/>
  <c r="R155" i="13"/>
  <c r="P155" i="13"/>
  <c r="BI154" i="13"/>
  <c r="BH154" i="13"/>
  <c r="BG154" i="13"/>
  <c r="BE154" i="13"/>
  <c r="T154" i="13"/>
  <c r="R154" i="13"/>
  <c r="P154" i="13"/>
  <c r="BI153" i="13"/>
  <c r="BH153" i="13"/>
  <c r="BG153" i="13"/>
  <c r="BE153" i="13"/>
  <c r="T153" i="13"/>
  <c r="R153" i="13"/>
  <c r="P153" i="13"/>
  <c r="BI152" i="13"/>
  <c r="BH152" i="13"/>
  <c r="BG152" i="13"/>
  <c r="BE152" i="13"/>
  <c r="T152" i="13"/>
  <c r="R152" i="13"/>
  <c r="P152" i="13"/>
  <c r="BI151" i="13"/>
  <c r="BH151" i="13"/>
  <c r="BG151" i="13"/>
  <c r="BE151" i="13"/>
  <c r="T151" i="13"/>
  <c r="R151" i="13"/>
  <c r="P151" i="13"/>
  <c r="BI150" i="13"/>
  <c r="BH150" i="13"/>
  <c r="BG150" i="13"/>
  <c r="BE150" i="13"/>
  <c r="T150" i="13"/>
  <c r="R150" i="13"/>
  <c r="P150" i="13"/>
  <c r="BI148" i="13"/>
  <c r="BH148" i="13"/>
  <c r="BG148" i="13"/>
  <c r="BE148" i="13"/>
  <c r="T148" i="13"/>
  <c r="R148" i="13"/>
  <c r="P148" i="13"/>
  <c r="BI147" i="13"/>
  <c r="BH147" i="13"/>
  <c r="BG147" i="13"/>
  <c r="BE147" i="13"/>
  <c r="T147" i="13"/>
  <c r="R147" i="13"/>
  <c r="P147" i="13"/>
  <c r="BI146" i="13"/>
  <c r="BH146" i="13"/>
  <c r="BG146" i="13"/>
  <c r="BE146" i="13"/>
  <c r="T146" i="13"/>
  <c r="R146" i="13"/>
  <c r="P146" i="13"/>
  <c r="BI145" i="13"/>
  <c r="BH145" i="13"/>
  <c r="BG145" i="13"/>
  <c r="BE145" i="13"/>
  <c r="T145" i="13"/>
  <c r="R145" i="13"/>
  <c r="P145" i="13"/>
  <c r="BI144" i="13"/>
  <c r="BH144" i="13"/>
  <c r="BG144" i="13"/>
  <c r="BE144" i="13"/>
  <c r="T144" i="13"/>
  <c r="R144" i="13"/>
  <c r="P144" i="13"/>
  <c r="BI143" i="13"/>
  <c r="BH143" i="13"/>
  <c r="BG143" i="13"/>
  <c r="BE143" i="13"/>
  <c r="T143" i="13"/>
  <c r="R143" i="13"/>
  <c r="P143" i="13"/>
  <c r="BI142" i="13"/>
  <c r="BH142" i="13"/>
  <c r="BG142" i="13"/>
  <c r="BE142" i="13"/>
  <c r="T142" i="13"/>
  <c r="R142" i="13"/>
  <c r="P142" i="13"/>
  <c r="BI141" i="13"/>
  <c r="BH141" i="13"/>
  <c r="BG141" i="13"/>
  <c r="BE141" i="13"/>
  <c r="T141" i="13"/>
  <c r="R141" i="13"/>
  <c r="P141" i="13"/>
  <c r="BI140" i="13"/>
  <c r="BH140" i="13"/>
  <c r="BG140" i="13"/>
  <c r="BE140" i="13"/>
  <c r="T140" i="13"/>
  <c r="R140" i="13"/>
  <c r="P140" i="13"/>
  <c r="BI139" i="13"/>
  <c r="BH139" i="13"/>
  <c r="BG139" i="13"/>
  <c r="BE139" i="13"/>
  <c r="T139" i="13"/>
  <c r="R139" i="13"/>
  <c r="P139" i="13"/>
  <c r="BI138" i="13"/>
  <c r="BH138" i="13"/>
  <c r="BG138" i="13"/>
  <c r="BE138" i="13"/>
  <c r="T138" i="13"/>
  <c r="R138" i="13"/>
  <c r="P138" i="13"/>
  <c r="BI137" i="13"/>
  <c r="BH137" i="13"/>
  <c r="BG137" i="13"/>
  <c r="BE137" i="13"/>
  <c r="T137" i="13"/>
  <c r="R137" i="13"/>
  <c r="P137" i="13"/>
  <c r="BI136" i="13"/>
  <c r="BH136" i="13"/>
  <c r="BG136" i="13"/>
  <c r="BE136" i="13"/>
  <c r="T136" i="13"/>
  <c r="R136" i="13"/>
  <c r="P136" i="13"/>
  <c r="BI135" i="13"/>
  <c r="BH135" i="13"/>
  <c r="BG135" i="13"/>
  <c r="BE135" i="13"/>
  <c r="T135" i="13"/>
  <c r="R135" i="13"/>
  <c r="P135" i="13"/>
  <c r="BI134" i="13"/>
  <c r="BH134" i="13"/>
  <c r="BG134" i="13"/>
  <c r="BE134" i="13"/>
  <c r="T134" i="13"/>
  <c r="R134" i="13"/>
  <c r="P134" i="13"/>
  <c r="BI133" i="13"/>
  <c r="BH133" i="13"/>
  <c r="BG133" i="13"/>
  <c r="BE133" i="13"/>
  <c r="T133" i="13"/>
  <c r="R133" i="13"/>
  <c r="P133" i="13"/>
  <c r="BI132" i="13"/>
  <c r="BH132" i="13"/>
  <c r="BG132" i="13"/>
  <c r="BE132" i="13"/>
  <c r="T132" i="13"/>
  <c r="R132" i="13"/>
  <c r="P132" i="13"/>
  <c r="BI131" i="13"/>
  <c r="BH131" i="13"/>
  <c r="BG131" i="13"/>
  <c r="BE131" i="13"/>
  <c r="T131" i="13"/>
  <c r="R131" i="13"/>
  <c r="P131" i="13"/>
  <c r="BI130" i="13"/>
  <c r="BH130" i="13"/>
  <c r="BG130" i="13"/>
  <c r="BE130" i="13"/>
  <c r="T130" i="13"/>
  <c r="R130" i="13"/>
  <c r="P130" i="13"/>
  <c r="BI129" i="13"/>
  <c r="BH129" i="13"/>
  <c r="BG129" i="13"/>
  <c r="BE129" i="13"/>
  <c r="T129" i="13"/>
  <c r="R129" i="13"/>
  <c r="P129" i="13"/>
  <c r="BI128" i="13"/>
  <c r="BH128" i="13"/>
  <c r="BG128" i="13"/>
  <c r="BE128" i="13"/>
  <c r="T128" i="13"/>
  <c r="R128" i="13"/>
  <c r="P128" i="13"/>
  <c r="BI127" i="13"/>
  <c r="BH127" i="13"/>
  <c r="BG127" i="13"/>
  <c r="BE127" i="13"/>
  <c r="T127" i="13"/>
  <c r="R127" i="13"/>
  <c r="P127" i="13"/>
  <c r="BI126" i="13"/>
  <c r="BH126" i="13"/>
  <c r="BG126" i="13"/>
  <c r="BE126" i="13"/>
  <c r="T126" i="13"/>
  <c r="R126" i="13"/>
  <c r="P126" i="13"/>
  <c r="BI125" i="13"/>
  <c r="BH125" i="13"/>
  <c r="BG125" i="13"/>
  <c r="BE125" i="13"/>
  <c r="T125" i="13"/>
  <c r="R125" i="13"/>
  <c r="P125" i="13"/>
  <c r="BI124" i="13"/>
  <c r="BH124" i="13"/>
  <c r="BG124" i="13"/>
  <c r="BE124" i="13"/>
  <c r="T124" i="13"/>
  <c r="R124" i="13"/>
  <c r="P124" i="13"/>
  <c r="BI123" i="13"/>
  <c r="BH123" i="13"/>
  <c r="BG123" i="13"/>
  <c r="BE123" i="13"/>
  <c r="T123" i="13"/>
  <c r="R123" i="13"/>
  <c r="P123" i="13"/>
  <c r="J117" i="13"/>
  <c r="F117" i="13"/>
  <c r="F116" i="13"/>
  <c r="F114" i="13"/>
  <c r="E112" i="13"/>
  <c r="J92" i="13"/>
  <c r="F92" i="13"/>
  <c r="F91" i="13"/>
  <c r="F89" i="13"/>
  <c r="E87" i="13"/>
  <c r="J21" i="13"/>
  <c r="E21" i="13"/>
  <c r="J116" i="13"/>
  <c r="J20" i="13"/>
  <c r="J12" i="13"/>
  <c r="J114" i="13" s="1"/>
  <c r="E7" i="13"/>
  <c r="E110" i="13" s="1"/>
  <c r="J37" i="12"/>
  <c r="J36" i="12"/>
  <c r="AY107" i="1" s="1"/>
  <c r="J35" i="12"/>
  <c r="AX107" i="1" s="1"/>
  <c r="BI216" i="12"/>
  <c r="BH216" i="12"/>
  <c r="BG216" i="12"/>
  <c r="BE216" i="12"/>
  <c r="T216" i="12"/>
  <c r="R216" i="12"/>
  <c r="P216" i="12"/>
  <c r="BI215" i="12"/>
  <c r="BH215" i="12"/>
  <c r="BG215" i="12"/>
  <c r="BE215" i="12"/>
  <c r="T215" i="12"/>
  <c r="R215" i="12"/>
  <c r="P215" i="12"/>
  <c r="BI212" i="12"/>
  <c r="BH212" i="12"/>
  <c r="BG212" i="12"/>
  <c r="BE212" i="12"/>
  <c r="T212" i="12"/>
  <c r="T211" i="12"/>
  <c r="R212" i="12"/>
  <c r="R211" i="12" s="1"/>
  <c r="P212" i="12"/>
  <c r="P211" i="12" s="1"/>
  <c r="BI210" i="12"/>
  <c r="BH210" i="12"/>
  <c r="BG210" i="12"/>
  <c r="BE210" i="12"/>
  <c r="T210" i="12"/>
  <c r="R210" i="12"/>
  <c r="P210" i="12"/>
  <c r="BI209" i="12"/>
  <c r="BH209" i="12"/>
  <c r="BG209" i="12"/>
  <c r="BE209" i="12"/>
  <c r="T209" i="12"/>
  <c r="R209" i="12"/>
  <c r="P209" i="12"/>
  <c r="BI208" i="12"/>
  <c r="BH208" i="12"/>
  <c r="BG208" i="12"/>
  <c r="BE208" i="12"/>
  <c r="T208" i="12"/>
  <c r="R208" i="12"/>
  <c r="P208" i="12"/>
  <c r="BI207" i="12"/>
  <c r="BH207" i="12"/>
  <c r="BG207" i="12"/>
  <c r="BE207" i="12"/>
  <c r="T207" i="12"/>
  <c r="R207" i="12"/>
  <c r="P207" i="12"/>
  <c r="BI206" i="12"/>
  <c r="BH206" i="12"/>
  <c r="BG206" i="12"/>
  <c r="BE206" i="12"/>
  <c r="T206" i="12"/>
  <c r="R206" i="12"/>
  <c r="P206" i="12"/>
  <c r="BI205" i="12"/>
  <c r="BH205" i="12"/>
  <c r="BG205" i="12"/>
  <c r="BE205" i="12"/>
  <c r="T205" i="12"/>
  <c r="R205" i="12"/>
  <c r="P205" i="12"/>
  <c r="BI204" i="12"/>
  <c r="BH204" i="12"/>
  <c r="BG204" i="12"/>
  <c r="BE204" i="12"/>
  <c r="T204" i="12"/>
  <c r="R204" i="12"/>
  <c r="P204" i="12"/>
  <c r="BI203" i="12"/>
  <c r="BH203" i="12"/>
  <c r="BG203" i="12"/>
  <c r="BE203" i="12"/>
  <c r="T203" i="12"/>
  <c r="R203" i="12"/>
  <c r="P203" i="12"/>
  <c r="BI202" i="12"/>
  <c r="BH202" i="12"/>
  <c r="BG202" i="12"/>
  <c r="BE202" i="12"/>
  <c r="T202" i="12"/>
  <c r="R202" i="12"/>
  <c r="P202" i="12"/>
  <c r="BI201" i="12"/>
  <c r="BH201" i="12"/>
  <c r="BG201" i="12"/>
  <c r="BE201" i="12"/>
  <c r="T201" i="12"/>
  <c r="R201" i="12"/>
  <c r="P201" i="12"/>
  <c r="BI200" i="12"/>
  <c r="BH200" i="12"/>
  <c r="BG200" i="12"/>
  <c r="BE200" i="12"/>
  <c r="T200" i="12"/>
  <c r="R200" i="12"/>
  <c r="P200" i="12"/>
  <c r="BI199" i="12"/>
  <c r="BH199" i="12"/>
  <c r="BG199" i="12"/>
  <c r="BE199" i="12"/>
  <c r="T199" i="12"/>
  <c r="R199" i="12"/>
  <c r="P199" i="12"/>
  <c r="BI198" i="12"/>
  <c r="BH198" i="12"/>
  <c r="BG198" i="12"/>
  <c r="BE198" i="12"/>
  <c r="T198" i="12"/>
  <c r="R198" i="12"/>
  <c r="P198" i="12"/>
  <c r="BI197" i="12"/>
  <c r="BH197" i="12"/>
  <c r="BG197" i="12"/>
  <c r="BE197" i="12"/>
  <c r="T197" i="12"/>
  <c r="R197" i="12"/>
  <c r="P197" i="12"/>
  <c r="BI196" i="12"/>
  <c r="BH196" i="12"/>
  <c r="BG196" i="12"/>
  <c r="BE196" i="12"/>
  <c r="T196" i="12"/>
  <c r="R196" i="12"/>
  <c r="P196" i="12"/>
  <c r="BI195" i="12"/>
  <c r="BH195" i="12"/>
  <c r="BG195" i="12"/>
  <c r="BE195" i="12"/>
  <c r="T195" i="12"/>
  <c r="R195" i="12"/>
  <c r="P195" i="12"/>
  <c r="BI194" i="12"/>
  <c r="BH194" i="12"/>
  <c r="BG194" i="12"/>
  <c r="BE194" i="12"/>
  <c r="T194" i="12"/>
  <c r="R194" i="12"/>
  <c r="P194" i="12"/>
  <c r="BI193" i="12"/>
  <c r="BH193" i="12"/>
  <c r="BG193" i="12"/>
  <c r="BE193" i="12"/>
  <c r="T193" i="12"/>
  <c r="R193" i="12"/>
  <c r="P193" i="12"/>
  <c r="BI192" i="12"/>
  <c r="BH192" i="12"/>
  <c r="BG192" i="12"/>
  <c r="BE192" i="12"/>
  <c r="T192" i="12"/>
  <c r="R192" i="12"/>
  <c r="P192" i="12"/>
  <c r="BI191" i="12"/>
  <c r="BH191" i="12"/>
  <c r="BG191" i="12"/>
  <c r="BE191" i="12"/>
  <c r="T191" i="12"/>
  <c r="R191" i="12"/>
  <c r="P191" i="12"/>
  <c r="BI190" i="12"/>
  <c r="BH190" i="12"/>
  <c r="BG190" i="12"/>
  <c r="BE190" i="12"/>
  <c r="T190" i="12"/>
  <c r="R190" i="12"/>
  <c r="P190" i="12"/>
  <c r="BI189" i="12"/>
  <c r="BH189" i="12"/>
  <c r="BG189" i="12"/>
  <c r="BE189" i="12"/>
  <c r="T189" i="12"/>
  <c r="R189" i="12"/>
  <c r="P189" i="12"/>
  <c r="BI188" i="12"/>
  <c r="BH188" i="12"/>
  <c r="BG188" i="12"/>
  <c r="BE188" i="12"/>
  <c r="T188" i="12"/>
  <c r="R188" i="12"/>
  <c r="P188" i="12"/>
  <c r="BI187" i="12"/>
  <c r="BH187" i="12"/>
  <c r="BG187" i="12"/>
  <c r="BE187" i="12"/>
  <c r="T187" i="12"/>
  <c r="R187" i="12"/>
  <c r="P187" i="12"/>
  <c r="BI186" i="12"/>
  <c r="BH186" i="12"/>
  <c r="BG186" i="12"/>
  <c r="BE186" i="12"/>
  <c r="T186" i="12"/>
  <c r="R186" i="12"/>
  <c r="P186" i="12"/>
  <c r="BI185" i="12"/>
  <c r="BH185" i="12"/>
  <c r="BG185" i="12"/>
  <c r="BE185" i="12"/>
  <c r="T185" i="12"/>
  <c r="R185" i="12"/>
  <c r="P185" i="12"/>
  <c r="BI184" i="12"/>
  <c r="BH184" i="12"/>
  <c r="BG184" i="12"/>
  <c r="BE184" i="12"/>
  <c r="T184" i="12"/>
  <c r="R184" i="12"/>
  <c r="P184" i="12"/>
  <c r="BI183" i="12"/>
  <c r="BH183" i="12"/>
  <c r="BG183" i="12"/>
  <c r="BE183" i="12"/>
  <c r="T183" i="12"/>
  <c r="R183" i="12"/>
  <c r="P183" i="12"/>
  <c r="BI182" i="12"/>
  <c r="BH182" i="12"/>
  <c r="BG182" i="12"/>
  <c r="BE182" i="12"/>
  <c r="T182" i="12"/>
  <c r="R182" i="12"/>
  <c r="P182" i="12"/>
  <c r="BI181" i="12"/>
  <c r="BH181" i="12"/>
  <c r="BG181" i="12"/>
  <c r="BE181" i="12"/>
  <c r="T181" i="12"/>
  <c r="R181" i="12"/>
  <c r="P181" i="12"/>
  <c r="BI180" i="12"/>
  <c r="BH180" i="12"/>
  <c r="BG180" i="12"/>
  <c r="BE180" i="12"/>
  <c r="T180" i="12"/>
  <c r="R180" i="12"/>
  <c r="P180" i="12"/>
  <c r="BI179" i="12"/>
  <c r="BH179" i="12"/>
  <c r="BG179" i="12"/>
  <c r="BE179" i="12"/>
  <c r="T179" i="12"/>
  <c r="R179" i="12"/>
  <c r="P179" i="12"/>
  <c r="BI178" i="12"/>
  <c r="BH178" i="12"/>
  <c r="BG178" i="12"/>
  <c r="BE178" i="12"/>
  <c r="T178" i="12"/>
  <c r="R178" i="12"/>
  <c r="P178" i="12"/>
  <c r="BI177" i="12"/>
  <c r="BH177" i="12"/>
  <c r="BG177" i="12"/>
  <c r="BE177" i="12"/>
  <c r="T177" i="12"/>
  <c r="R177" i="12"/>
  <c r="P177" i="12"/>
  <c r="BI176" i="12"/>
  <c r="BH176" i="12"/>
  <c r="BG176" i="12"/>
  <c r="BE176" i="12"/>
  <c r="T176" i="12"/>
  <c r="R176" i="12"/>
  <c r="P176" i="12"/>
  <c r="BI175" i="12"/>
  <c r="BH175" i="12"/>
  <c r="BG175" i="12"/>
  <c r="BE175" i="12"/>
  <c r="T175" i="12"/>
  <c r="R175" i="12"/>
  <c r="P175" i="12"/>
  <c r="BI173" i="12"/>
  <c r="BH173" i="12"/>
  <c r="BG173" i="12"/>
  <c r="BE173" i="12"/>
  <c r="T173" i="12"/>
  <c r="R173" i="12"/>
  <c r="P173" i="12"/>
  <c r="BI172" i="12"/>
  <c r="BH172" i="12"/>
  <c r="BG172" i="12"/>
  <c r="BE172" i="12"/>
  <c r="T172" i="12"/>
  <c r="R172" i="12"/>
  <c r="P172" i="12"/>
  <c r="BI171" i="12"/>
  <c r="BH171" i="12"/>
  <c r="BG171" i="12"/>
  <c r="BE171" i="12"/>
  <c r="T171" i="12"/>
  <c r="R171" i="12"/>
  <c r="P171" i="12"/>
  <c r="BI170" i="12"/>
  <c r="BH170" i="12"/>
  <c r="BG170" i="12"/>
  <c r="BE170" i="12"/>
  <c r="T170" i="12"/>
  <c r="R170" i="12"/>
  <c r="P170" i="12"/>
  <c r="BI169" i="12"/>
  <c r="BH169" i="12"/>
  <c r="BG169" i="12"/>
  <c r="BE169" i="12"/>
  <c r="T169" i="12"/>
  <c r="R169" i="12"/>
  <c r="P169" i="12"/>
  <c r="BI168" i="12"/>
  <c r="BH168" i="12"/>
  <c r="BG168" i="12"/>
  <c r="BE168" i="12"/>
  <c r="T168" i="12"/>
  <c r="R168" i="12"/>
  <c r="P168" i="12"/>
  <c r="BI167" i="12"/>
  <c r="BH167" i="12"/>
  <c r="BG167" i="12"/>
  <c r="BE167" i="12"/>
  <c r="T167" i="12"/>
  <c r="R167" i="12"/>
  <c r="P167" i="12"/>
  <c r="BI166" i="12"/>
  <c r="BH166" i="12"/>
  <c r="BG166" i="12"/>
  <c r="BE166" i="12"/>
  <c r="T166" i="12"/>
  <c r="R166" i="12"/>
  <c r="P166" i="12"/>
  <c r="BI165" i="12"/>
  <c r="BH165" i="12"/>
  <c r="BG165" i="12"/>
  <c r="BE165" i="12"/>
  <c r="T165" i="12"/>
  <c r="R165" i="12"/>
  <c r="P165" i="12"/>
  <c r="BI164" i="12"/>
  <c r="BH164" i="12"/>
  <c r="BG164" i="12"/>
  <c r="BE164" i="12"/>
  <c r="T164" i="12"/>
  <c r="R164" i="12"/>
  <c r="P164" i="12"/>
  <c r="BI163" i="12"/>
  <c r="BH163" i="12"/>
  <c r="BG163" i="12"/>
  <c r="BE163" i="12"/>
  <c r="T163" i="12"/>
  <c r="R163" i="12"/>
  <c r="P163" i="12"/>
  <c r="BI162" i="12"/>
  <c r="BH162" i="12"/>
  <c r="BG162" i="12"/>
  <c r="BE162" i="12"/>
  <c r="T162" i="12"/>
  <c r="R162" i="12"/>
  <c r="P162" i="12"/>
  <c r="BI161" i="12"/>
  <c r="BH161" i="12"/>
  <c r="BG161" i="12"/>
  <c r="BE161" i="12"/>
  <c r="T161" i="12"/>
  <c r="R161" i="12"/>
  <c r="P161" i="12"/>
  <c r="BI160" i="12"/>
  <c r="BH160" i="12"/>
  <c r="BG160" i="12"/>
  <c r="BE160" i="12"/>
  <c r="T160" i="12"/>
  <c r="R160" i="12"/>
  <c r="P160" i="12"/>
  <c r="BI159" i="12"/>
  <c r="BH159" i="12"/>
  <c r="BG159" i="12"/>
  <c r="BE159" i="12"/>
  <c r="T159" i="12"/>
  <c r="R159" i="12"/>
  <c r="P159" i="12"/>
  <c r="BI158" i="12"/>
  <c r="BH158" i="12"/>
  <c r="BG158" i="12"/>
  <c r="BE158" i="12"/>
  <c r="T158" i="12"/>
  <c r="R158" i="12"/>
  <c r="P158" i="12"/>
  <c r="BI157" i="12"/>
  <c r="BH157" i="12"/>
  <c r="BG157" i="12"/>
  <c r="BE157" i="12"/>
  <c r="T157" i="12"/>
  <c r="R157" i="12"/>
  <c r="P157" i="12"/>
  <c r="BI156" i="12"/>
  <c r="BH156" i="12"/>
  <c r="BG156" i="12"/>
  <c r="BE156" i="12"/>
  <c r="T156" i="12"/>
  <c r="R156" i="12"/>
  <c r="P156" i="12"/>
  <c r="BI155" i="12"/>
  <c r="BH155" i="12"/>
  <c r="BG155" i="12"/>
  <c r="BE155" i="12"/>
  <c r="T155" i="12"/>
  <c r="R155" i="12"/>
  <c r="P155" i="12"/>
  <c r="BI153" i="12"/>
  <c r="BH153" i="12"/>
  <c r="BG153" i="12"/>
  <c r="BE153" i="12"/>
  <c r="T153" i="12"/>
  <c r="R153" i="12"/>
  <c r="P153" i="12"/>
  <c r="BI152" i="12"/>
  <c r="BH152" i="12"/>
  <c r="BG152" i="12"/>
  <c r="BE152" i="12"/>
  <c r="T152" i="12"/>
  <c r="R152" i="12"/>
  <c r="P152" i="12"/>
  <c r="BI151" i="12"/>
  <c r="BH151" i="12"/>
  <c r="BG151" i="12"/>
  <c r="BE151" i="12"/>
  <c r="T151" i="12"/>
  <c r="R151" i="12"/>
  <c r="P151" i="12"/>
  <c r="BI150" i="12"/>
  <c r="BH150" i="12"/>
  <c r="BG150" i="12"/>
  <c r="BE150" i="12"/>
  <c r="T150" i="12"/>
  <c r="R150" i="12"/>
  <c r="P150" i="12"/>
  <c r="BI149" i="12"/>
  <c r="BH149" i="12"/>
  <c r="BG149" i="12"/>
  <c r="BE149" i="12"/>
  <c r="T149" i="12"/>
  <c r="R149" i="12"/>
  <c r="P149" i="12"/>
  <c r="BI148" i="12"/>
  <c r="BH148" i="12"/>
  <c r="BG148" i="12"/>
  <c r="BE148" i="12"/>
  <c r="T148" i="12"/>
  <c r="R148" i="12"/>
  <c r="P148" i="12"/>
  <c r="BI146" i="12"/>
  <c r="BH146" i="12"/>
  <c r="BG146" i="12"/>
  <c r="BE146" i="12"/>
  <c r="T146" i="12"/>
  <c r="R146" i="12"/>
  <c r="P146" i="12"/>
  <c r="BI145" i="12"/>
  <c r="BH145" i="12"/>
  <c r="BG145" i="12"/>
  <c r="BE145" i="12"/>
  <c r="T145" i="12"/>
  <c r="R145" i="12"/>
  <c r="P145" i="12"/>
  <c r="BI144" i="12"/>
  <c r="BH144" i="12"/>
  <c r="BG144" i="12"/>
  <c r="BE144" i="12"/>
  <c r="T144" i="12"/>
  <c r="R144" i="12"/>
  <c r="P144" i="12"/>
  <c r="BI143" i="12"/>
  <c r="BH143" i="12"/>
  <c r="BG143" i="12"/>
  <c r="BE143" i="12"/>
  <c r="T143" i="12"/>
  <c r="R143" i="12"/>
  <c r="P143" i="12"/>
  <c r="BI142" i="12"/>
  <c r="BH142" i="12"/>
  <c r="BG142" i="12"/>
  <c r="BE142" i="12"/>
  <c r="T142" i="12"/>
  <c r="R142" i="12"/>
  <c r="P142" i="12"/>
  <c r="BI141" i="12"/>
  <c r="BH141" i="12"/>
  <c r="BG141" i="12"/>
  <c r="BE141" i="12"/>
  <c r="T141" i="12"/>
  <c r="R141" i="12"/>
  <c r="P141" i="12"/>
  <c r="BI140" i="12"/>
  <c r="BH140" i="12"/>
  <c r="BG140" i="12"/>
  <c r="BE140" i="12"/>
  <c r="T140" i="12"/>
  <c r="R140" i="12"/>
  <c r="P140" i="12"/>
  <c r="BI139" i="12"/>
  <c r="BH139" i="12"/>
  <c r="BG139" i="12"/>
  <c r="BE139" i="12"/>
  <c r="T139" i="12"/>
  <c r="R139" i="12"/>
  <c r="P139" i="12"/>
  <c r="BI138" i="12"/>
  <c r="BH138" i="12"/>
  <c r="BG138" i="12"/>
  <c r="BE138" i="12"/>
  <c r="T138" i="12"/>
  <c r="R138" i="12"/>
  <c r="P138" i="12"/>
  <c r="BI137" i="12"/>
  <c r="BH137" i="12"/>
  <c r="BG137" i="12"/>
  <c r="BE137" i="12"/>
  <c r="T137" i="12"/>
  <c r="R137" i="12"/>
  <c r="P137" i="12"/>
  <c r="BI136" i="12"/>
  <c r="BH136" i="12"/>
  <c r="BG136" i="12"/>
  <c r="BE136" i="12"/>
  <c r="T136" i="12"/>
  <c r="R136" i="12"/>
  <c r="P136" i="12"/>
  <c r="BI135" i="12"/>
  <c r="BH135" i="12"/>
  <c r="BG135" i="12"/>
  <c r="BE135" i="12"/>
  <c r="T135" i="12"/>
  <c r="R135" i="12"/>
  <c r="P135" i="12"/>
  <c r="BI134" i="12"/>
  <c r="BH134" i="12"/>
  <c r="BG134" i="12"/>
  <c r="BE134" i="12"/>
  <c r="T134" i="12"/>
  <c r="R134" i="12"/>
  <c r="P134" i="12"/>
  <c r="BI133" i="12"/>
  <c r="BH133" i="12"/>
  <c r="BG133" i="12"/>
  <c r="BE133" i="12"/>
  <c r="T133" i="12"/>
  <c r="R133" i="12"/>
  <c r="P133" i="12"/>
  <c r="BI132" i="12"/>
  <c r="BH132" i="12"/>
  <c r="BG132" i="12"/>
  <c r="BE132" i="12"/>
  <c r="T132" i="12"/>
  <c r="R132" i="12"/>
  <c r="P132" i="12"/>
  <c r="BI131" i="12"/>
  <c r="BH131" i="12"/>
  <c r="BG131" i="12"/>
  <c r="BE131" i="12"/>
  <c r="T131" i="12"/>
  <c r="R131" i="12"/>
  <c r="P131" i="12"/>
  <c r="BI130" i="12"/>
  <c r="BH130" i="12"/>
  <c r="BG130" i="12"/>
  <c r="BE130" i="12"/>
  <c r="T130" i="12"/>
  <c r="R130" i="12"/>
  <c r="P130" i="12"/>
  <c r="BI129" i="12"/>
  <c r="BH129" i="12"/>
  <c r="BG129" i="12"/>
  <c r="BE129" i="12"/>
  <c r="T129" i="12"/>
  <c r="R129" i="12"/>
  <c r="P129" i="12"/>
  <c r="BI128" i="12"/>
  <c r="BH128" i="12"/>
  <c r="BG128" i="12"/>
  <c r="BE128" i="12"/>
  <c r="T128" i="12"/>
  <c r="R128" i="12"/>
  <c r="P128" i="12"/>
  <c r="BI127" i="12"/>
  <c r="BH127" i="12"/>
  <c r="BG127" i="12"/>
  <c r="BE127" i="12"/>
  <c r="T127" i="12"/>
  <c r="R127" i="12"/>
  <c r="P127" i="12"/>
  <c r="J121" i="12"/>
  <c r="F121" i="12"/>
  <c r="F120" i="12"/>
  <c r="F118" i="12"/>
  <c r="E116" i="12"/>
  <c r="J92" i="12"/>
  <c r="F92" i="12"/>
  <c r="F91" i="12"/>
  <c r="F89" i="12"/>
  <c r="E87" i="12"/>
  <c r="J21" i="12"/>
  <c r="E21" i="12"/>
  <c r="J120" i="12" s="1"/>
  <c r="J20" i="12"/>
  <c r="J12" i="12"/>
  <c r="J118" i="12" s="1"/>
  <c r="E7" i="12"/>
  <c r="E114" i="12" s="1"/>
  <c r="J39" i="11"/>
  <c r="J38" i="11"/>
  <c r="AY106" i="1"/>
  <c r="J37" i="11"/>
  <c r="AX106" i="1" s="1"/>
  <c r="BI178" i="11"/>
  <c r="BH178" i="11"/>
  <c r="BG178" i="11"/>
  <c r="BE178" i="11"/>
  <c r="T178" i="11"/>
  <c r="R178" i="11"/>
  <c r="P178" i="11"/>
  <c r="BI177" i="11"/>
  <c r="BH177" i="11"/>
  <c r="BG177" i="11"/>
  <c r="BE177" i="11"/>
  <c r="T177" i="11"/>
  <c r="R177" i="11"/>
  <c r="P177" i="11"/>
  <c r="BI176" i="11"/>
  <c r="BH176" i="11"/>
  <c r="BG176" i="11"/>
  <c r="BE176" i="11"/>
  <c r="T176" i="11"/>
  <c r="R176" i="11"/>
  <c r="P176" i="11"/>
  <c r="BI174" i="11"/>
  <c r="BH174" i="11"/>
  <c r="BG174" i="11"/>
  <c r="BE174" i="11"/>
  <c r="T174" i="11"/>
  <c r="R174" i="11"/>
  <c r="P174" i="11"/>
  <c r="BI173" i="11"/>
  <c r="BH173" i="11"/>
  <c r="BG173" i="11"/>
  <c r="BE173" i="11"/>
  <c r="T173" i="11"/>
  <c r="R173" i="11"/>
  <c r="P173" i="11"/>
  <c r="BI172" i="11"/>
  <c r="BH172" i="11"/>
  <c r="BG172" i="11"/>
  <c r="BE172" i="11"/>
  <c r="T172" i="11"/>
  <c r="R172" i="11"/>
  <c r="P172" i="11"/>
  <c r="BI171" i="11"/>
  <c r="BH171" i="11"/>
  <c r="BG171" i="11"/>
  <c r="BE171" i="11"/>
  <c r="T171" i="11"/>
  <c r="R171" i="11"/>
  <c r="P171" i="11"/>
  <c r="BI170" i="11"/>
  <c r="BH170" i="11"/>
  <c r="BG170" i="11"/>
  <c r="BE170" i="11"/>
  <c r="T170" i="11"/>
  <c r="R170" i="11"/>
  <c r="P170" i="11"/>
  <c r="BI169" i="11"/>
  <c r="BH169" i="11"/>
  <c r="BG169" i="11"/>
  <c r="BE169" i="11"/>
  <c r="T169" i="11"/>
  <c r="R169" i="11"/>
  <c r="P169" i="11"/>
  <c r="BI168" i="11"/>
  <c r="BH168" i="11"/>
  <c r="BG168" i="11"/>
  <c r="BE168" i="11"/>
  <c r="T168" i="11"/>
  <c r="R168" i="11"/>
  <c r="P168" i="11"/>
  <c r="BI167" i="11"/>
  <c r="BH167" i="11"/>
  <c r="BG167" i="11"/>
  <c r="BE167" i="11"/>
  <c r="T167" i="11"/>
  <c r="R167" i="11"/>
  <c r="P167" i="11"/>
  <c r="BI166" i="11"/>
  <c r="BH166" i="11"/>
  <c r="BG166" i="11"/>
  <c r="BE166" i="11"/>
  <c r="T166" i="11"/>
  <c r="R166" i="11"/>
  <c r="P166" i="11"/>
  <c r="BI165" i="11"/>
  <c r="BH165" i="11"/>
  <c r="BG165" i="11"/>
  <c r="BE165" i="11"/>
  <c r="T165" i="11"/>
  <c r="R165" i="11"/>
  <c r="P165" i="11"/>
  <c r="BI164" i="11"/>
  <c r="BH164" i="11"/>
  <c r="BG164" i="11"/>
  <c r="BE164" i="11"/>
  <c r="T164" i="11"/>
  <c r="R164" i="11"/>
  <c r="P164" i="11"/>
  <c r="BI163" i="11"/>
  <c r="BH163" i="11"/>
  <c r="BG163" i="11"/>
  <c r="BE163" i="11"/>
  <c r="T163" i="11"/>
  <c r="R163" i="11"/>
  <c r="P163" i="11"/>
  <c r="BI162" i="11"/>
  <c r="BH162" i="11"/>
  <c r="BG162" i="11"/>
  <c r="BE162" i="11"/>
  <c r="T162" i="11"/>
  <c r="R162" i="11"/>
  <c r="P162" i="11"/>
  <c r="BI161" i="11"/>
  <c r="BH161" i="11"/>
  <c r="BG161" i="11"/>
  <c r="BE161" i="11"/>
  <c r="T161" i="11"/>
  <c r="R161" i="11"/>
  <c r="P161" i="11"/>
  <c r="BI160" i="11"/>
  <c r="BH160" i="11"/>
  <c r="BG160" i="11"/>
  <c r="BE160" i="11"/>
  <c r="T160" i="11"/>
  <c r="R160" i="11"/>
  <c r="P160" i="11"/>
  <c r="BI159" i="11"/>
  <c r="BH159" i="11"/>
  <c r="BG159" i="11"/>
  <c r="BE159" i="11"/>
  <c r="T159" i="11"/>
  <c r="R159" i="11"/>
  <c r="P159" i="11"/>
  <c r="BI158" i="11"/>
  <c r="BH158" i="11"/>
  <c r="BG158" i="11"/>
  <c r="BE158" i="11"/>
  <c r="T158" i="11"/>
  <c r="R158" i="11"/>
  <c r="P158" i="11"/>
  <c r="BI157" i="11"/>
  <c r="BH157" i="11"/>
  <c r="BG157" i="11"/>
  <c r="BE157" i="11"/>
  <c r="T157" i="11"/>
  <c r="R157" i="11"/>
  <c r="P157" i="11"/>
  <c r="BI156" i="11"/>
  <c r="BH156" i="11"/>
  <c r="BG156" i="11"/>
  <c r="BE156" i="11"/>
  <c r="T156" i="11"/>
  <c r="R156" i="11"/>
  <c r="P156" i="11"/>
  <c r="BI154" i="11"/>
  <c r="BH154" i="11"/>
  <c r="BG154" i="11"/>
  <c r="BE154" i="11"/>
  <c r="T154" i="11"/>
  <c r="R154" i="11"/>
  <c r="P154" i="11"/>
  <c r="BI153" i="11"/>
  <c r="BH153" i="11"/>
  <c r="BG153" i="11"/>
  <c r="BE153" i="11"/>
  <c r="T153" i="11"/>
  <c r="R153" i="11"/>
  <c r="P153" i="11"/>
  <c r="BI152" i="11"/>
  <c r="BH152" i="11"/>
  <c r="BG152" i="11"/>
  <c r="BE152" i="11"/>
  <c r="T152" i="11"/>
  <c r="R152" i="11"/>
  <c r="P152" i="11"/>
  <c r="BI151" i="11"/>
  <c r="BH151" i="11"/>
  <c r="BG151" i="11"/>
  <c r="BE151" i="11"/>
  <c r="T151" i="11"/>
  <c r="R151" i="11"/>
  <c r="P151" i="11"/>
  <c r="BI150" i="11"/>
  <c r="BH150" i="11"/>
  <c r="BG150" i="11"/>
  <c r="BE150" i="11"/>
  <c r="T150" i="11"/>
  <c r="R150" i="11"/>
  <c r="P150" i="11"/>
  <c r="BI149" i="11"/>
  <c r="BH149" i="11"/>
  <c r="BG149" i="11"/>
  <c r="BE149" i="11"/>
  <c r="T149" i="11"/>
  <c r="R149" i="11"/>
  <c r="P149" i="11"/>
  <c r="BI148" i="11"/>
  <c r="BH148" i="11"/>
  <c r="BG148" i="11"/>
  <c r="BE148" i="11"/>
  <c r="T148" i="11"/>
  <c r="R148" i="11"/>
  <c r="P148" i="11"/>
  <c r="BI147" i="11"/>
  <c r="BH147" i="11"/>
  <c r="BG147" i="11"/>
  <c r="BE147" i="11"/>
  <c r="T147" i="11"/>
  <c r="R147" i="11"/>
  <c r="P147" i="11"/>
  <c r="BI146" i="11"/>
  <c r="BH146" i="11"/>
  <c r="BG146" i="11"/>
  <c r="BE146" i="11"/>
  <c r="T146" i="11"/>
  <c r="R146" i="11"/>
  <c r="P146" i="11"/>
  <c r="BI145" i="11"/>
  <c r="BH145" i="11"/>
  <c r="BG145" i="11"/>
  <c r="BE145" i="11"/>
  <c r="T145" i="11"/>
  <c r="R145" i="11"/>
  <c r="P145" i="11"/>
  <c r="BI144" i="11"/>
  <c r="BH144" i="11"/>
  <c r="BG144" i="11"/>
  <c r="BE144" i="11"/>
  <c r="T144" i="11"/>
  <c r="R144" i="11"/>
  <c r="P144" i="11"/>
  <c r="BI143" i="11"/>
  <c r="BH143" i="11"/>
  <c r="BG143" i="11"/>
  <c r="BE143" i="11"/>
  <c r="T143" i="11"/>
  <c r="R143" i="11"/>
  <c r="P143" i="11"/>
  <c r="BI142" i="11"/>
  <c r="BH142" i="11"/>
  <c r="BG142" i="11"/>
  <c r="BE142" i="11"/>
  <c r="T142" i="11"/>
  <c r="R142" i="11"/>
  <c r="P142" i="11"/>
  <c r="BI141" i="11"/>
  <c r="BH141" i="11"/>
  <c r="BG141" i="11"/>
  <c r="BE141" i="11"/>
  <c r="T141" i="11"/>
  <c r="R141" i="11"/>
  <c r="P141" i="11"/>
  <c r="BI140" i="11"/>
  <c r="BH140" i="11"/>
  <c r="BG140" i="11"/>
  <c r="BE140" i="11"/>
  <c r="T140" i="11"/>
  <c r="R140" i="11"/>
  <c r="P140" i="11"/>
  <c r="BI139" i="11"/>
  <c r="BH139" i="11"/>
  <c r="BG139" i="11"/>
  <c r="BE139" i="11"/>
  <c r="T139" i="11"/>
  <c r="R139" i="11"/>
  <c r="P139" i="11"/>
  <c r="BI138" i="11"/>
  <c r="BH138" i="11"/>
  <c r="BG138" i="11"/>
  <c r="BE138" i="11"/>
  <c r="T138" i="11"/>
  <c r="R138" i="11"/>
  <c r="P138" i="11"/>
  <c r="BI137" i="11"/>
  <c r="BH137" i="11"/>
  <c r="BG137" i="11"/>
  <c r="BE137" i="11"/>
  <c r="T137" i="11"/>
  <c r="R137" i="11"/>
  <c r="P137" i="11"/>
  <c r="BI136" i="11"/>
  <c r="BH136" i="11"/>
  <c r="BG136" i="11"/>
  <c r="BE136" i="11"/>
  <c r="T136" i="11"/>
  <c r="R136" i="11"/>
  <c r="P136" i="11"/>
  <c r="BI135" i="11"/>
  <c r="BH135" i="11"/>
  <c r="BG135" i="11"/>
  <c r="BE135" i="11"/>
  <c r="T135" i="11"/>
  <c r="R135" i="11"/>
  <c r="P135" i="11"/>
  <c r="BI134" i="11"/>
  <c r="BH134" i="11"/>
  <c r="BG134" i="11"/>
  <c r="BE134" i="11"/>
  <c r="T134" i="11"/>
  <c r="R134" i="11"/>
  <c r="P134" i="11"/>
  <c r="BI133" i="11"/>
  <c r="BH133" i="11"/>
  <c r="BG133" i="11"/>
  <c r="BE133" i="11"/>
  <c r="T133" i="11"/>
  <c r="R133" i="11"/>
  <c r="P133" i="11"/>
  <c r="BI132" i="11"/>
  <c r="BH132" i="11"/>
  <c r="BG132" i="11"/>
  <c r="BE132" i="11"/>
  <c r="T132" i="11"/>
  <c r="R132" i="11"/>
  <c r="P132" i="11"/>
  <c r="BI131" i="11"/>
  <c r="BH131" i="11"/>
  <c r="BG131" i="11"/>
  <c r="BE131" i="11"/>
  <c r="T131" i="11"/>
  <c r="R131" i="11"/>
  <c r="P131" i="11"/>
  <c r="BI130" i="11"/>
  <c r="BH130" i="11"/>
  <c r="BG130" i="11"/>
  <c r="BE130" i="11"/>
  <c r="T130" i="11"/>
  <c r="R130" i="11"/>
  <c r="P130" i="11"/>
  <c r="BI129" i="11"/>
  <c r="BH129" i="11"/>
  <c r="BG129" i="11"/>
  <c r="BE129" i="11"/>
  <c r="T129" i="11"/>
  <c r="R129" i="11"/>
  <c r="P129" i="11"/>
  <c r="BI128" i="11"/>
  <c r="BH128" i="11"/>
  <c r="BG128" i="11"/>
  <c r="BE128" i="11"/>
  <c r="T128" i="11"/>
  <c r="R128" i="11"/>
  <c r="P128" i="11"/>
  <c r="BI127" i="11"/>
  <c r="BH127" i="11"/>
  <c r="BG127" i="11"/>
  <c r="BE127" i="11"/>
  <c r="T127" i="11"/>
  <c r="R127" i="11"/>
  <c r="P127" i="11"/>
  <c r="J121" i="11"/>
  <c r="F121" i="11"/>
  <c r="F120" i="11"/>
  <c r="F118" i="11"/>
  <c r="E116" i="11"/>
  <c r="J94" i="11"/>
  <c r="F94" i="11"/>
  <c r="F93" i="11"/>
  <c r="F91" i="11"/>
  <c r="E89" i="11"/>
  <c r="J23" i="11"/>
  <c r="E23" i="11"/>
  <c r="J120" i="11" s="1"/>
  <c r="J22" i="11"/>
  <c r="J14" i="11"/>
  <c r="J91" i="11" s="1"/>
  <c r="E7" i="11"/>
  <c r="E112" i="11" s="1"/>
  <c r="J39" i="10"/>
  <c r="J38" i="10"/>
  <c r="AY105" i="1" s="1"/>
  <c r="J37" i="10"/>
  <c r="AX105" i="1"/>
  <c r="BI232" i="10"/>
  <c r="BH232" i="10"/>
  <c r="BG232" i="10"/>
  <c r="BE232" i="10"/>
  <c r="T232" i="10"/>
  <c r="T231" i="10" s="1"/>
  <c r="T230" i="10" s="1"/>
  <c r="R232" i="10"/>
  <c r="R231" i="10" s="1"/>
  <c r="R230" i="10" s="1"/>
  <c r="P232" i="10"/>
  <c r="P231" i="10" s="1"/>
  <c r="P230" i="10" s="1"/>
  <c r="BI229" i="10"/>
  <c r="BH229" i="10"/>
  <c r="BG229" i="10"/>
  <c r="BE229" i="10"/>
  <c r="T229" i="10"/>
  <c r="R229" i="10"/>
  <c r="P229" i="10"/>
  <c r="BI228" i="10"/>
  <c r="BH228" i="10"/>
  <c r="BG228" i="10"/>
  <c r="BE228" i="10"/>
  <c r="T228" i="10"/>
  <c r="R228" i="10"/>
  <c r="P228" i="10"/>
  <c r="BI227" i="10"/>
  <c r="BH227" i="10"/>
  <c r="BG227" i="10"/>
  <c r="BE227" i="10"/>
  <c r="T227" i="10"/>
  <c r="R227" i="10"/>
  <c r="P227" i="10"/>
  <c r="BI226" i="10"/>
  <c r="BH226" i="10"/>
  <c r="BG226" i="10"/>
  <c r="BE226" i="10"/>
  <c r="T226" i="10"/>
  <c r="R226" i="10"/>
  <c r="P226" i="10"/>
  <c r="BI225" i="10"/>
  <c r="BH225" i="10"/>
  <c r="BG225" i="10"/>
  <c r="BE225" i="10"/>
  <c r="T225" i="10"/>
  <c r="R225" i="10"/>
  <c r="P225" i="10"/>
  <c r="BI224" i="10"/>
  <c r="BH224" i="10"/>
  <c r="BG224" i="10"/>
  <c r="BE224" i="10"/>
  <c r="T224" i="10"/>
  <c r="R224" i="10"/>
  <c r="P224" i="10"/>
  <c r="BI223" i="10"/>
  <c r="BH223" i="10"/>
  <c r="BG223" i="10"/>
  <c r="BE223" i="10"/>
  <c r="T223" i="10"/>
  <c r="R223" i="10"/>
  <c r="P223" i="10"/>
  <c r="BI222" i="10"/>
  <c r="BH222" i="10"/>
  <c r="BG222" i="10"/>
  <c r="BE222" i="10"/>
  <c r="T222" i="10"/>
  <c r="R222" i="10"/>
  <c r="P222" i="10"/>
  <c r="BI221" i="10"/>
  <c r="BH221" i="10"/>
  <c r="BG221" i="10"/>
  <c r="BE221" i="10"/>
  <c r="T221" i="10"/>
  <c r="R221" i="10"/>
  <c r="P221" i="10"/>
  <c r="BI220" i="10"/>
  <c r="BH220" i="10"/>
  <c r="BG220" i="10"/>
  <c r="BE220" i="10"/>
  <c r="T220" i="10"/>
  <c r="R220" i="10"/>
  <c r="P220" i="10"/>
  <c r="BI219" i="10"/>
  <c r="BH219" i="10"/>
  <c r="BG219" i="10"/>
  <c r="BE219" i="10"/>
  <c r="T219" i="10"/>
  <c r="R219" i="10"/>
  <c r="P219" i="10"/>
  <c r="BI218" i="10"/>
  <c r="BH218" i="10"/>
  <c r="BG218" i="10"/>
  <c r="BE218" i="10"/>
  <c r="T218" i="10"/>
  <c r="R218" i="10"/>
  <c r="P218" i="10"/>
  <c r="BI217" i="10"/>
  <c r="BH217" i="10"/>
  <c r="BG217" i="10"/>
  <c r="BE217" i="10"/>
  <c r="T217" i="10"/>
  <c r="R217" i="10"/>
  <c r="P217" i="10"/>
  <c r="BI216" i="10"/>
  <c r="BH216" i="10"/>
  <c r="BG216" i="10"/>
  <c r="BE216" i="10"/>
  <c r="T216" i="10"/>
  <c r="R216" i="10"/>
  <c r="P216" i="10"/>
  <c r="BI215" i="10"/>
  <c r="BH215" i="10"/>
  <c r="BG215" i="10"/>
  <c r="BE215" i="10"/>
  <c r="T215" i="10"/>
  <c r="R215" i="10"/>
  <c r="P215" i="10"/>
  <c r="BI214" i="10"/>
  <c r="BH214" i="10"/>
  <c r="BG214" i="10"/>
  <c r="BE214" i="10"/>
  <c r="T214" i="10"/>
  <c r="R214" i="10"/>
  <c r="P214" i="10"/>
  <c r="BI213" i="10"/>
  <c r="BH213" i="10"/>
  <c r="BG213" i="10"/>
  <c r="BE213" i="10"/>
  <c r="T213" i="10"/>
  <c r="R213" i="10"/>
  <c r="P213" i="10"/>
  <c r="BI212" i="10"/>
  <c r="BH212" i="10"/>
  <c r="BG212" i="10"/>
  <c r="BE212" i="10"/>
  <c r="T212" i="10"/>
  <c r="R212" i="10"/>
  <c r="P212" i="10"/>
  <c r="BI210" i="10"/>
  <c r="BH210" i="10"/>
  <c r="BG210" i="10"/>
  <c r="BE210" i="10"/>
  <c r="T210" i="10"/>
  <c r="R210" i="10"/>
  <c r="P210" i="10"/>
  <c r="BI209" i="10"/>
  <c r="BH209" i="10"/>
  <c r="BG209" i="10"/>
  <c r="BE209" i="10"/>
  <c r="T209" i="10"/>
  <c r="R209" i="10"/>
  <c r="P209" i="10"/>
  <c r="BI208" i="10"/>
  <c r="BH208" i="10"/>
  <c r="BG208" i="10"/>
  <c r="BE208" i="10"/>
  <c r="T208" i="10"/>
  <c r="R208" i="10"/>
  <c r="P208" i="10"/>
  <c r="BI207" i="10"/>
  <c r="BH207" i="10"/>
  <c r="BG207" i="10"/>
  <c r="BE207" i="10"/>
  <c r="T207" i="10"/>
  <c r="R207" i="10"/>
  <c r="P207" i="10"/>
  <c r="BI206" i="10"/>
  <c r="BH206" i="10"/>
  <c r="BG206" i="10"/>
  <c r="BE206" i="10"/>
  <c r="T206" i="10"/>
  <c r="R206" i="10"/>
  <c r="P206" i="10"/>
  <c r="BI205" i="10"/>
  <c r="BH205" i="10"/>
  <c r="BG205" i="10"/>
  <c r="BE205" i="10"/>
  <c r="T205" i="10"/>
  <c r="R205" i="10"/>
  <c r="P205" i="10"/>
  <c r="BI204" i="10"/>
  <c r="BH204" i="10"/>
  <c r="BG204" i="10"/>
  <c r="BE204" i="10"/>
  <c r="T204" i="10"/>
  <c r="R204" i="10"/>
  <c r="P204" i="10"/>
  <c r="BI203" i="10"/>
  <c r="BH203" i="10"/>
  <c r="BG203" i="10"/>
  <c r="BE203" i="10"/>
  <c r="T203" i="10"/>
  <c r="R203" i="10"/>
  <c r="P203" i="10"/>
  <c r="BI202" i="10"/>
  <c r="BH202" i="10"/>
  <c r="BG202" i="10"/>
  <c r="BE202" i="10"/>
  <c r="T202" i="10"/>
  <c r="R202" i="10"/>
  <c r="P202" i="10"/>
  <c r="BI201" i="10"/>
  <c r="BH201" i="10"/>
  <c r="BG201" i="10"/>
  <c r="BE201" i="10"/>
  <c r="T201" i="10"/>
  <c r="R201" i="10"/>
  <c r="P201" i="10"/>
  <c r="BI200" i="10"/>
  <c r="BH200" i="10"/>
  <c r="BG200" i="10"/>
  <c r="BE200" i="10"/>
  <c r="T200" i="10"/>
  <c r="R200" i="10"/>
  <c r="P200" i="10"/>
  <c r="BI198" i="10"/>
  <c r="BH198" i="10"/>
  <c r="BG198" i="10"/>
  <c r="BE198" i="10"/>
  <c r="T198" i="10"/>
  <c r="R198" i="10"/>
  <c r="P198" i="10"/>
  <c r="BI197" i="10"/>
  <c r="BH197" i="10"/>
  <c r="BG197" i="10"/>
  <c r="BE197" i="10"/>
  <c r="T197" i="10"/>
  <c r="R197" i="10"/>
  <c r="P197" i="10"/>
  <c r="BI196" i="10"/>
  <c r="BH196" i="10"/>
  <c r="BG196" i="10"/>
  <c r="BE196" i="10"/>
  <c r="T196" i="10"/>
  <c r="R196" i="10"/>
  <c r="P196" i="10"/>
  <c r="BI195" i="10"/>
  <c r="BH195" i="10"/>
  <c r="BG195" i="10"/>
  <c r="BE195" i="10"/>
  <c r="T195" i="10"/>
  <c r="R195" i="10"/>
  <c r="P195" i="10"/>
  <c r="BI194" i="10"/>
  <c r="BH194" i="10"/>
  <c r="BG194" i="10"/>
  <c r="BE194" i="10"/>
  <c r="T194" i="10"/>
  <c r="R194" i="10"/>
  <c r="P194" i="10"/>
  <c r="BI193" i="10"/>
  <c r="BH193" i="10"/>
  <c r="BG193" i="10"/>
  <c r="BE193" i="10"/>
  <c r="T193" i="10"/>
  <c r="R193" i="10"/>
  <c r="P193" i="10"/>
  <c r="BI192" i="10"/>
  <c r="BH192" i="10"/>
  <c r="BG192" i="10"/>
  <c r="BE192" i="10"/>
  <c r="T192" i="10"/>
  <c r="R192" i="10"/>
  <c r="P192" i="10"/>
  <c r="BI191" i="10"/>
  <c r="BH191" i="10"/>
  <c r="BG191" i="10"/>
  <c r="BE191" i="10"/>
  <c r="T191" i="10"/>
  <c r="R191" i="10"/>
  <c r="P191" i="10"/>
  <c r="BI190" i="10"/>
  <c r="BH190" i="10"/>
  <c r="BG190" i="10"/>
  <c r="BE190" i="10"/>
  <c r="T190" i="10"/>
  <c r="R190" i="10"/>
  <c r="P190" i="10"/>
  <c r="BI189" i="10"/>
  <c r="BH189" i="10"/>
  <c r="BG189" i="10"/>
  <c r="BE189" i="10"/>
  <c r="T189" i="10"/>
  <c r="R189" i="10"/>
  <c r="P189" i="10"/>
  <c r="BI188" i="10"/>
  <c r="BH188" i="10"/>
  <c r="BG188" i="10"/>
  <c r="BE188" i="10"/>
  <c r="T188" i="10"/>
  <c r="R188" i="10"/>
  <c r="P188" i="10"/>
  <c r="BI187" i="10"/>
  <c r="BH187" i="10"/>
  <c r="BG187" i="10"/>
  <c r="BE187" i="10"/>
  <c r="T187" i="10"/>
  <c r="R187" i="10"/>
  <c r="P187" i="10"/>
  <c r="BI186" i="10"/>
  <c r="BH186" i="10"/>
  <c r="BG186" i="10"/>
  <c r="BE186" i="10"/>
  <c r="T186" i="10"/>
  <c r="R186" i="10"/>
  <c r="P186" i="10"/>
  <c r="BI185" i="10"/>
  <c r="BH185" i="10"/>
  <c r="BG185" i="10"/>
  <c r="BE185" i="10"/>
  <c r="T185" i="10"/>
  <c r="R185" i="10"/>
  <c r="P185" i="10"/>
  <c r="BI184" i="10"/>
  <c r="BH184" i="10"/>
  <c r="BG184" i="10"/>
  <c r="BE184" i="10"/>
  <c r="T184" i="10"/>
  <c r="R184" i="10"/>
  <c r="P184" i="10"/>
  <c r="BI183" i="10"/>
  <c r="BH183" i="10"/>
  <c r="BG183" i="10"/>
  <c r="BE183" i="10"/>
  <c r="T183" i="10"/>
  <c r="R183" i="10"/>
  <c r="P183" i="10"/>
  <c r="BI182" i="10"/>
  <c r="BH182" i="10"/>
  <c r="BG182" i="10"/>
  <c r="BE182" i="10"/>
  <c r="T182" i="10"/>
  <c r="R182" i="10"/>
  <c r="P182" i="10"/>
  <c r="BI181" i="10"/>
  <c r="BH181" i="10"/>
  <c r="BG181" i="10"/>
  <c r="BE181" i="10"/>
  <c r="T181" i="10"/>
  <c r="R181" i="10"/>
  <c r="P181" i="10"/>
  <c r="BI180" i="10"/>
  <c r="BH180" i="10"/>
  <c r="BG180" i="10"/>
  <c r="BE180" i="10"/>
  <c r="T180" i="10"/>
  <c r="R180" i="10"/>
  <c r="P180" i="10"/>
  <c r="BI179" i="10"/>
  <c r="BH179" i="10"/>
  <c r="BG179" i="10"/>
  <c r="BE179" i="10"/>
  <c r="T179" i="10"/>
  <c r="R179" i="10"/>
  <c r="P179" i="10"/>
  <c r="BI178" i="10"/>
  <c r="BH178" i="10"/>
  <c r="BG178" i="10"/>
  <c r="BE178" i="10"/>
  <c r="T178" i="10"/>
  <c r="R178" i="10"/>
  <c r="P178" i="10"/>
  <c r="BI177" i="10"/>
  <c r="BH177" i="10"/>
  <c r="BG177" i="10"/>
  <c r="BE177" i="10"/>
  <c r="T177" i="10"/>
  <c r="R177" i="10"/>
  <c r="P177" i="10"/>
  <c r="BI176" i="10"/>
  <c r="BH176" i="10"/>
  <c r="BG176" i="10"/>
  <c r="BE176" i="10"/>
  <c r="T176" i="10"/>
  <c r="R176" i="10"/>
  <c r="P176" i="10"/>
  <c r="BI175" i="10"/>
  <c r="BH175" i="10"/>
  <c r="BG175" i="10"/>
  <c r="BE175" i="10"/>
  <c r="T175" i="10"/>
  <c r="R175" i="10"/>
  <c r="P175" i="10"/>
  <c r="BI174" i="10"/>
  <c r="BH174" i="10"/>
  <c r="BG174" i="10"/>
  <c r="BE174" i="10"/>
  <c r="T174" i="10"/>
  <c r="R174" i="10"/>
  <c r="P174" i="10"/>
  <c r="BI173" i="10"/>
  <c r="BH173" i="10"/>
  <c r="BG173" i="10"/>
  <c r="BE173" i="10"/>
  <c r="T173" i="10"/>
  <c r="R173" i="10"/>
  <c r="P173" i="10"/>
  <c r="BI172" i="10"/>
  <c r="BH172" i="10"/>
  <c r="BG172" i="10"/>
  <c r="BE172" i="10"/>
  <c r="T172" i="10"/>
  <c r="R172" i="10"/>
  <c r="P172" i="10"/>
  <c r="BI171" i="10"/>
  <c r="BH171" i="10"/>
  <c r="BG171" i="10"/>
  <c r="BE171" i="10"/>
  <c r="T171" i="10"/>
  <c r="R171" i="10"/>
  <c r="P171" i="10"/>
  <c r="BI170" i="10"/>
  <c r="BH170" i="10"/>
  <c r="BG170" i="10"/>
  <c r="BE170" i="10"/>
  <c r="T170" i="10"/>
  <c r="R170" i="10"/>
  <c r="P170" i="10"/>
  <c r="BI169" i="10"/>
  <c r="BH169" i="10"/>
  <c r="BG169" i="10"/>
  <c r="BE169" i="10"/>
  <c r="T169" i="10"/>
  <c r="R169" i="10"/>
  <c r="P169" i="10"/>
  <c r="BI168" i="10"/>
  <c r="BH168" i="10"/>
  <c r="BG168" i="10"/>
  <c r="BE168" i="10"/>
  <c r="T168" i="10"/>
  <c r="R168" i="10"/>
  <c r="P168" i="10"/>
  <c r="BI167" i="10"/>
  <c r="BH167" i="10"/>
  <c r="BG167" i="10"/>
  <c r="BE167" i="10"/>
  <c r="T167" i="10"/>
  <c r="R167" i="10"/>
  <c r="P167" i="10"/>
  <c r="BI166" i="10"/>
  <c r="BH166" i="10"/>
  <c r="BG166" i="10"/>
  <c r="BE166" i="10"/>
  <c r="T166" i="10"/>
  <c r="R166" i="10"/>
  <c r="P166" i="10"/>
  <c r="BI165" i="10"/>
  <c r="BH165" i="10"/>
  <c r="BG165" i="10"/>
  <c r="BE165" i="10"/>
  <c r="T165" i="10"/>
  <c r="R165" i="10"/>
  <c r="P165" i="10"/>
  <c r="BI164" i="10"/>
  <c r="BH164" i="10"/>
  <c r="BG164" i="10"/>
  <c r="BE164" i="10"/>
  <c r="T164" i="10"/>
  <c r="R164" i="10"/>
  <c r="P164" i="10"/>
  <c r="BI163" i="10"/>
  <c r="BH163" i="10"/>
  <c r="BG163" i="10"/>
  <c r="BE163" i="10"/>
  <c r="T163" i="10"/>
  <c r="R163" i="10"/>
  <c r="P163" i="10"/>
  <c r="BI162" i="10"/>
  <c r="BH162" i="10"/>
  <c r="BG162" i="10"/>
  <c r="BE162" i="10"/>
  <c r="T162" i="10"/>
  <c r="R162" i="10"/>
  <c r="P162" i="10"/>
  <c r="BI161" i="10"/>
  <c r="BH161" i="10"/>
  <c r="BG161" i="10"/>
  <c r="BE161" i="10"/>
  <c r="T161" i="10"/>
  <c r="R161" i="10"/>
  <c r="P161" i="10"/>
  <c r="BI160" i="10"/>
  <c r="BH160" i="10"/>
  <c r="BG160" i="10"/>
  <c r="BE160" i="10"/>
  <c r="T160" i="10"/>
  <c r="R160" i="10"/>
  <c r="P160" i="10"/>
  <c r="BI159" i="10"/>
  <c r="BH159" i="10"/>
  <c r="BG159" i="10"/>
  <c r="BE159" i="10"/>
  <c r="T159" i="10"/>
  <c r="R159" i="10"/>
  <c r="P159" i="10"/>
  <c r="BI158" i="10"/>
  <c r="BH158" i="10"/>
  <c r="BG158" i="10"/>
  <c r="BE158" i="10"/>
  <c r="T158" i="10"/>
  <c r="R158" i="10"/>
  <c r="P158" i="10"/>
  <c r="BI157" i="10"/>
  <c r="BH157" i="10"/>
  <c r="BG157" i="10"/>
  <c r="BE157" i="10"/>
  <c r="T157" i="10"/>
  <c r="R157" i="10"/>
  <c r="P157" i="10"/>
  <c r="BI156" i="10"/>
  <c r="BH156" i="10"/>
  <c r="BG156" i="10"/>
  <c r="BE156" i="10"/>
  <c r="T156" i="10"/>
  <c r="R156" i="10"/>
  <c r="P156" i="10"/>
  <c r="BI155" i="10"/>
  <c r="BH155" i="10"/>
  <c r="BG155" i="10"/>
  <c r="BE155" i="10"/>
  <c r="T155" i="10"/>
  <c r="R155" i="10"/>
  <c r="P155" i="10"/>
  <c r="BI154" i="10"/>
  <c r="BH154" i="10"/>
  <c r="BG154" i="10"/>
  <c r="BE154" i="10"/>
  <c r="T154" i="10"/>
  <c r="R154" i="10"/>
  <c r="P154" i="10"/>
  <c r="BI153" i="10"/>
  <c r="BH153" i="10"/>
  <c r="BG153" i="10"/>
  <c r="BE153" i="10"/>
  <c r="T153" i="10"/>
  <c r="R153" i="10"/>
  <c r="P153" i="10"/>
  <c r="BI151" i="10"/>
  <c r="BH151" i="10"/>
  <c r="BG151" i="10"/>
  <c r="BE151" i="10"/>
  <c r="T151" i="10"/>
  <c r="R151" i="10"/>
  <c r="P151" i="10"/>
  <c r="BI150" i="10"/>
  <c r="BH150" i="10"/>
  <c r="BG150" i="10"/>
  <c r="BE150" i="10"/>
  <c r="T150" i="10"/>
  <c r="R150" i="10"/>
  <c r="P150" i="10"/>
  <c r="BI149" i="10"/>
  <c r="BH149" i="10"/>
  <c r="BG149" i="10"/>
  <c r="BE149" i="10"/>
  <c r="T149" i="10"/>
  <c r="R149" i="10"/>
  <c r="P149" i="10"/>
  <c r="BI147" i="10"/>
  <c r="BH147" i="10"/>
  <c r="BG147" i="10"/>
  <c r="BE147" i="10"/>
  <c r="T147" i="10"/>
  <c r="R147" i="10"/>
  <c r="P147" i="10"/>
  <c r="BI146" i="10"/>
  <c r="BH146" i="10"/>
  <c r="BG146" i="10"/>
  <c r="BE146" i="10"/>
  <c r="T146" i="10"/>
  <c r="R146" i="10"/>
  <c r="P146" i="10"/>
  <c r="BI145" i="10"/>
  <c r="BH145" i="10"/>
  <c r="BG145" i="10"/>
  <c r="BE145" i="10"/>
  <c r="T145" i="10"/>
  <c r="R145" i="10"/>
  <c r="P145" i="10"/>
  <c r="BI144" i="10"/>
  <c r="BH144" i="10"/>
  <c r="BG144" i="10"/>
  <c r="BE144" i="10"/>
  <c r="T144" i="10"/>
  <c r="R144" i="10"/>
  <c r="P144" i="10"/>
  <c r="BI143" i="10"/>
  <c r="BH143" i="10"/>
  <c r="BG143" i="10"/>
  <c r="BE143" i="10"/>
  <c r="T143" i="10"/>
  <c r="R143" i="10"/>
  <c r="P143" i="10"/>
  <c r="BI142" i="10"/>
  <c r="BH142" i="10"/>
  <c r="BG142" i="10"/>
  <c r="BE142" i="10"/>
  <c r="T142" i="10"/>
  <c r="R142" i="10"/>
  <c r="P142" i="10"/>
  <c r="BI141" i="10"/>
  <c r="BH141" i="10"/>
  <c r="BG141" i="10"/>
  <c r="BE141" i="10"/>
  <c r="T141" i="10"/>
  <c r="R141" i="10"/>
  <c r="P141" i="10"/>
  <c r="BI140" i="10"/>
  <c r="BH140" i="10"/>
  <c r="BG140" i="10"/>
  <c r="BE140" i="10"/>
  <c r="T140" i="10"/>
  <c r="R140" i="10"/>
  <c r="P140" i="10"/>
  <c r="BI139" i="10"/>
  <c r="BH139" i="10"/>
  <c r="BG139" i="10"/>
  <c r="BE139" i="10"/>
  <c r="T139" i="10"/>
  <c r="R139" i="10"/>
  <c r="P139" i="10"/>
  <c r="BI136" i="10"/>
  <c r="BH136" i="10"/>
  <c r="BG136" i="10"/>
  <c r="BE136" i="10"/>
  <c r="T136" i="10"/>
  <c r="R136" i="10"/>
  <c r="P136" i="10"/>
  <c r="BI135" i="10"/>
  <c r="BH135" i="10"/>
  <c r="BG135" i="10"/>
  <c r="BE135" i="10"/>
  <c r="T135" i="10"/>
  <c r="R135" i="10"/>
  <c r="P135" i="10"/>
  <c r="BI134" i="10"/>
  <c r="BH134" i="10"/>
  <c r="BG134" i="10"/>
  <c r="BE134" i="10"/>
  <c r="T134" i="10"/>
  <c r="R134" i="10"/>
  <c r="P134" i="10"/>
  <c r="BI133" i="10"/>
  <c r="BH133" i="10"/>
  <c r="BG133" i="10"/>
  <c r="BE133" i="10"/>
  <c r="T133" i="10"/>
  <c r="R133" i="10"/>
  <c r="P133" i="10"/>
  <c r="J127" i="10"/>
  <c r="F127" i="10"/>
  <c r="F126" i="10"/>
  <c r="F124" i="10"/>
  <c r="E122" i="10"/>
  <c r="J94" i="10"/>
  <c r="F94" i="10"/>
  <c r="F93" i="10"/>
  <c r="F91" i="10"/>
  <c r="E89" i="10"/>
  <c r="J23" i="10"/>
  <c r="E23" i="10"/>
  <c r="J93" i="10" s="1"/>
  <c r="J22" i="10"/>
  <c r="J14" i="10"/>
  <c r="J91" i="10" s="1"/>
  <c r="E7" i="10"/>
  <c r="E118" i="10" s="1"/>
  <c r="J41" i="9"/>
  <c r="J40" i="9"/>
  <c r="AY104" i="1" s="1"/>
  <c r="J39" i="9"/>
  <c r="AX104" i="1"/>
  <c r="BI136" i="9"/>
  <c r="BH136" i="9"/>
  <c r="BG136" i="9"/>
  <c r="BE136" i="9"/>
  <c r="T136" i="9"/>
  <c r="T135" i="9" s="1"/>
  <c r="R136" i="9"/>
  <c r="R135" i="9" s="1"/>
  <c r="P136" i="9"/>
  <c r="P135" i="9"/>
  <c r="BI134" i="9"/>
  <c r="BH134" i="9"/>
  <c r="BG134" i="9"/>
  <c r="BE134" i="9"/>
  <c r="T134" i="9"/>
  <c r="R134" i="9"/>
  <c r="P134" i="9"/>
  <c r="BI133" i="9"/>
  <c r="BH133" i="9"/>
  <c r="BG133" i="9"/>
  <c r="BE133" i="9"/>
  <c r="T133" i="9"/>
  <c r="R133" i="9"/>
  <c r="P133" i="9"/>
  <c r="BI132" i="9"/>
  <c r="BH132" i="9"/>
  <c r="BG132" i="9"/>
  <c r="BE132" i="9"/>
  <c r="T132" i="9"/>
  <c r="R132" i="9"/>
  <c r="P132" i="9"/>
  <c r="BI131" i="9"/>
  <c r="BH131" i="9"/>
  <c r="BG131" i="9"/>
  <c r="BE131" i="9"/>
  <c r="T131" i="9"/>
  <c r="R131" i="9"/>
  <c r="P131" i="9"/>
  <c r="BI130" i="9"/>
  <c r="BH130" i="9"/>
  <c r="BG130" i="9"/>
  <c r="BE130" i="9"/>
  <c r="T130" i="9"/>
  <c r="R130" i="9"/>
  <c r="P130" i="9"/>
  <c r="J124" i="9"/>
  <c r="F124" i="9"/>
  <c r="F123" i="9"/>
  <c r="F121" i="9"/>
  <c r="E119" i="9"/>
  <c r="J96" i="9"/>
  <c r="F96" i="9"/>
  <c r="F95" i="9"/>
  <c r="F93" i="9"/>
  <c r="E91" i="9"/>
  <c r="J25" i="9"/>
  <c r="E25" i="9"/>
  <c r="J123" i="9"/>
  <c r="J24" i="9"/>
  <c r="J16" i="9"/>
  <c r="J121" i="9" s="1"/>
  <c r="E7" i="9"/>
  <c r="E113" i="9" s="1"/>
  <c r="J41" i="8"/>
  <c r="J40" i="8"/>
  <c r="AY103" i="1"/>
  <c r="J39" i="8"/>
  <c r="AX103" i="1" s="1"/>
  <c r="BI183" i="8"/>
  <c r="BH183" i="8"/>
  <c r="BG183" i="8"/>
  <c r="BE183" i="8"/>
  <c r="T183" i="8"/>
  <c r="R183" i="8"/>
  <c r="P183" i="8"/>
  <c r="BI182" i="8"/>
  <c r="BH182" i="8"/>
  <c r="BG182" i="8"/>
  <c r="BE182" i="8"/>
  <c r="T182" i="8"/>
  <c r="R182" i="8"/>
  <c r="P182" i="8"/>
  <c r="BI180" i="8"/>
  <c r="BH180" i="8"/>
  <c r="BG180" i="8"/>
  <c r="BE180" i="8"/>
  <c r="T180" i="8"/>
  <c r="R180" i="8"/>
  <c r="P180" i="8"/>
  <c r="BI179" i="8"/>
  <c r="BH179" i="8"/>
  <c r="BG179" i="8"/>
  <c r="BE179" i="8"/>
  <c r="T179" i="8"/>
  <c r="R179" i="8"/>
  <c r="P179" i="8"/>
  <c r="BI178" i="8"/>
  <c r="BH178" i="8"/>
  <c r="BG178" i="8"/>
  <c r="BE178" i="8"/>
  <c r="T178" i="8"/>
  <c r="R178" i="8"/>
  <c r="P178" i="8"/>
  <c r="BI177" i="8"/>
  <c r="BH177" i="8"/>
  <c r="BG177" i="8"/>
  <c r="BE177" i="8"/>
  <c r="T177" i="8"/>
  <c r="R177" i="8"/>
  <c r="P177" i="8"/>
  <c r="BI176" i="8"/>
  <c r="BH176" i="8"/>
  <c r="BG176" i="8"/>
  <c r="BE176" i="8"/>
  <c r="T176" i="8"/>
  <c r="R176" i="8"/>
  <c r="P176" i="8"/>
  <c r="BI175" i="8"/>
  <c r="BH175" i="8"/>
  <c r="BG175" i="8"/>
  <c r="BE175" i="8"/>
  <c r="T175" i="8"/>
  <c r="R175" i="8"/>
  <c r="P175" i="8"/>
  <c r="BI174" i="8"/>
  <c r="BH174" i="8"/>
  <c r="BG174" i="8"/>
  <c r="BE174" i="8"/>
  <c r="T174" i="8"/>
  <c r="R174" i="8"/>
  <c r="P174" i="8"/>
  <c r="BI173" i="8"/>
  <c r="BH173" i="8"/>
  <c r="BG173" i="8"/>
  <c r="BE173" i="8"/>
  <c r="T173" i="8"/>
  <c r="R173" i="8"/>
  <c r="P173" i="8"/>
  <c r="BI172" i="8"/>
  <c r="BH172" i="8"/>
  <c r="BG172" i="8"/>
  <c r="BE172" i="8"/>
  <c r="T172" i="8"/>
  <c r="R172" i="8"/>
  <c r="P172" i="8"/>
  <c r="BI171" i="8"/>
  <c r="BH171" i="8"/>
  <c r="BG171" i="8"/>
  <c r="BE171" i="8"/>
  <c r="T171" i="8"/>
  <c r="R171" i="8"/>
  <c r="P171" i="8"/>
  <c r="BI170" i="8"/>
  <c r="BH170" i="8"/>
  <c r="BG170" i="8"/>
  <c r="BE170" i="8"/>
  <c r="T170" i="8"/>
  <c r="R170" i="8"/>
  <c r="P170" i="8"/>
  <c r="BI169" i="8"/>
  <c r="BH169" i="8"/>
  <c r="BG169" i="8"/>
  <c r="BE169" i="8"/>
  <c r="T169" i="8"/>
  <c r="R169" i="8"/>
  <c r="P169" i="8"/>
  <c r="BI168" i="8"/>
  <c r="BH168" i="8"/>
  <c r="BG168" i="8"/>
  <c r="BE168" i="8"/>
  <c r="T168" i="8"/>
  <c r="R168" i="8"/>
  <c r="P168" i="8"/>
  <c r="BI167" i="8"/>
  <c r="BH167" i="8"/>
  <c r="BG167" i="8"/>
  <c r="BE167" i="8"/>
  <c r="T167" i="8"/>
  <c r="R167" i="8"/>
  <c r="P167" i="8"/>
  <c r="BI166" i="8"/>
  <c r="BH166" i="8"/>
  <c r="BG166" i="8"/>
  <c r="BE166" i="8"/>
  <c r="T166" i="8"/>
  <c r="R166" i="8"/>
  <c r="P166" i="8"/>
  <c r="BI165" i="8"/>
  <c r="BH165" i="8"/>
  <c r="BG165" i="8"/>
  <c r="BE165" i="8"/>
  <c r="T165" i="8"/>
  <c r="R165" i="8"/>
  <c r="P165" i="8"/>
  <c r="BI164" i="8"/>
  <c r="BH164" i="8"/>
  <c r="BG164" i="8"/>
  <c r="BE164" i="8"/>
  <c r="T164" i="8"/>
  <c r="R164" i="8"/>
  <c r="P164" i="8"/>
  <c r="BI162" i="8"/>
  <c r="BH162" i="8"/>
  <c r="BG162" i="8"/>
  <c r="BE162" i="8"/>
  <c r="T162" i="8"/>
  <c r="R162" i="8"/>
  <c r="P162" i="8"/>
  <c r="BI161" i="8"/>
  <c r="BH161" i="8"/>
  <c r="BG161" i="8"/>
  <c r="BE161" i="8"/>
  <c r="T161" i="8"/>
  <c r="R161" i="8"/>
  <c r="P161" i="8"/>
  <c r="BI160" i="8"/>
  <c r="BH160" i="8"/>
  <c r="BG160" i="8"/>
  <c r="BE160" i="8"/>
  <c r="T160" i="8"/>
  <c r="R160" i="8"/>
  <c r="P160" i="8"/>
  <c r="BI159" i="8"/>
  <c r="BH159" i="8"/>
  <c r="BG159" i="8"/>
  <c r="BE159" i="8"/>
  <c r="T159" i="8"/>
  <c r="R159" i="8"/>
  <c r="P159" i="8"/>
  <c r="BI158" i="8"/>
  <c r="BH158" i="8"/>
  <c r="BG158" i="8"/>
  <c r="BE158" i="8"/>
  <c r="T158" i="8"/>
  <c r="R158" i="8"/>
  <c r="P158" i="8"/>
  <c r="BI157" i="8"/>
  <c r="BH157" i="8"/>
  <c r="BG157" i="8"/>
  <c r="BE157" i="8"/>
  <c r="T157" i="8"/>
  <c r="R157" i="8"/>
  <c r="P157" i="8"/>
  <c r="BI156" i="8"/>
  <c r="BH156" i="8"/>
  <c r="BG156" i="8"/>
  <c r="BE156" i="8"/>
  <c r="T156" i="8"/>
  <c r="R156" i="8"/>
  <c r="P156" i="8"/>
  <c r="BI155" i="8"/>
  <c r="BH155" i="8"/>
  <c r="BG155" i="8"/>
  <c r="BE155" i="8"/>
  <c r="T155" i="8"/>
  <c r="R155" i="8"/>
  <c r="P155" i="8"/>
  <c r="BI154" i="8"/>
  <c r="BH154" i="8"/>
  <c r="BG154" i="8"/>
  <c r="BE154" i="8"/>
  <c r="T154" i="8"/>
  <c r="R154" i="8"/>
  <c r="P154" i="8"/>
  <c r="BI153" i="8"/>
  <c r="BH153" i="8"/>
  <c r="BG153" i="8"/>
  <c r="BE153" i="8"/>
  <c r="T153" i="8"/>
  <c r="R153" i="8"/>
  <c r="P153" i="8"/>
  <c r="BI152" i="8"/>
  <c r="BH152" i="8"/>
  <c r="BG152" i="8"/>
  <c r="BE152" i="8"/>
  <c r="T152" i="8"/>
  <c r="R152" i="8"/>
  <c r="P152" i="8"/>
  <c r="BI151" i="8"/>
  <c r="BH151" i="8"/>
  <c r="BG151" i="8"/>
  <c r="BE151" i="8"/>
  <c r="T151" i="8"/>
  <c r="R151" i="8"/>
  <c r="P151" i="8"/>
  <c r="BI150" i="8"/>
  <c r="BH150" i="8"/>
  <c r="BG150" i="8"/>
  <c r="BE150" i="8"/>
  <c r="T150" i="8"/>
  <c r="R150" i="8"/>
  <c r="P150" i="8"/>
  <c r="BI149" i="8"/>
  <c r="BH149" i="8"/>
  <c r="BG149" i="8"/>
  <c r="BE149" i="8"/>
  <c r="T149" i="8"/>
  <c r="R149" i="8"/>
  <c r="P149" i="8"/>
  <c r="BI148" i="8"/>
  <c r="BH148" i="8"/>
  <c r="BG148" i="8"/>
  <c r="BE148" i="8"/>
  <c r="T148" i="8"/>
  <c r="R148" i="8"/>
  <c r="P148" i="8"/>
  <c r="BI147" i="8"/>
  <c r="BH147" i="8"/>
  <c r="BG147" i="8"/>
  <c r="BE147" i="8"/>
  <c r="T147" i="8"/>
  <c r="R147" i="8"/>
  <c r="P147" i="8"/>
  <c r="BI146" i="8"/>
  <c r="BH146" i="8"/>
  <c r="BG146" i="8"/>
  <c r="BE146" i="8"/>
  <c r="T146" i="8"/>
  <c r="R146" i="8"/>
  <c r="P146" i="8"/>
  <c r="BI145" i="8"/>
  <c r="BH145" i="8"/>
  <c r="BG145" i="8"/>
  <c r="BE145" i="8"/>
  <c r="T145" i="8"/>
  <c r="R145" i="8"/>
  <c r="P145" i="8"/>
  <c r="BI144" i="8"/>
  <c r="BH144" i="8"/>
  <c r="BG144" i="8"/>
  <c r="BE144" i="8"/>
  <c r="T144" i="8"/>
  <c r="R144" i="8"/>
  <c r="P144" i="8"/>
  <c r="BI143" i="8"/>
  <c r="BH143" i="8"/>
  <c r="BG143" i="8"/>
  <c r="BE143" i="8"/>
  <c r="T143" i="8"/>
  <c r="R143" i="8"/>
  <c r="P143" i="8"/>
  <c r="BI142" i="8"/>
  <c r="BH142" i="8"/>
  <c r="BG142" i="8"/>
  <c r="BE142" i="8"/>
  <c r="T142" i="8"/>
  <c r="R142" i="8"/>
  <c r="P142" i="8"/>
  <c r="BI141" i="8"/>
  <c r="BH141" i="8"/>
  <c r="BG141" i="8"/>
  <c r="BE141" i="8"/>
  <c r="T141" i="8"/>
  <c r="R141" i="8"/>
  <c r="P141" i="8"/>
  <c r="BI140" i="8"/>
  <c r="BH140" i="8"/>
  <c r="BG140" i="8"/>
  <c r="BE140" i="8"/>
  <c r="T140" i="8"/>
  <c r="R140" i="8"/>
  <c r="P140" i="8"/>
  <c r="BI139" i="8"/>
  <c r="BH139" i="8"/>
  <c r="BG139" i="8"/>
  <c r="BE139" i="8"/>
  <c r="T139" i="8"/>
  <c r="R139" i="8"/>
  <c r="P139" i="8"/>
  <c r="BI138" i="8"/>
  <c r="BH138" i="8"/>
  <c r="BG138" i="8"/>
  <c r="BE138" i="8"/>
  <c r="T138" i="8"/>
  <c r="R138" i="8"/>
  <c r="P138" i="8"/>
  <c r="BI137" i="8"/>
  <c r="BH137" i="8"/>
  <c r="BG137" i="8"/>
  <c r="BE137" i="8"/>
  <c r="T137" i="8"/>
  <c r="R137" i="8"/>
  <c r="P137" i="8"/>
  <c r="BI136" i="8"/>
  <c r="BH136" i="8"/>
  <c r="BG136" i="8"/>
  <c r="BE136" i="8"/>
  <c r="T136" i="8"/>
  <c r="R136" i="8"/>
  <c r="P136" i="8"/>
  <c r="BI134" i="8"/>
  <c r="BH134" i="8"/>
  <c r="BG134" i="8"/>
  <c r="BE134" i="8"/>
  <c r="T134" i="8"/>
  <c r="R134" i="8"/>
  <c r="P134" i="8"/>
  <c r="BI133" i="8"/>
  <c r="BH133" i="8"/>
  <c r="BG133" i="8"/>
  <c r="BE133" i="8"/>
  <c r="T133" i="8"/>
  <c r="R133" i="8"/>
  <c r="P133" i="8"/>
  <c r="BI132" i="8"/>
  <c r="BH132" i="8"/>
  <c r="BG132" i="8"/>
  <c r="BE132" i="8"/>
  <c r="T132" i="8"/>
  <c r="R132" i="8"/>
  <c r="P132" i="8"/>
  <c r="J126" i="8"/>
  <c r="F126" i="8"/>
  <c r="F125" i="8"/>
  <c r="F123" i="8"/>
  <c r="E121" i="8"/>
  <c r="J96" i="8"/>
  <c r="F96" i="8"/>
  <c r="F95" i="8"/>
  <c r="F93" i="8"/>
  <c r="E91" i="8"/>
  <c r="J25" i="8"/>
  <c r="E25" i="8"/>
  <c r="J125" i="8" s="1"/>
  <c r="J24" i="8"/>
  <c r="J16" i="8"/>
  <c r="J93" i="8" s="1"/>
  <c r="E7" i="8"/>
  <c r="E115" i="8" s="1"/>
  <c r="J41" i="7"/>
  <c r="J40" i="7"/>
  <c r="AY102" i="1"/>
  <c r="J39" i="7"/>
  <c r="AX102" i="1" s="1"/>
  <c r="BI153" i="7"/>
  <c r="BH153" i="7"/>
  <c r="BG153" i="7"/>
  <c r="BE153" i="7"/>
  <c r="T153" i="7"/>
  <c r="R153" i="7"/>
  <c r="P153" i="7"/>
  <c r="BI152" i="7"/>
  <c r="BH152" i="7"/>
  <c r="BG152" i="7"/>
  <c r="BE152" i="7"/>
  <c r="T152" i="7"/>
  <c r="R152" i="7"/>
  <c r="P152" i="7"/>
  <c r="BI150" i="7"/>
  <c r="BH150" i="7"/>
  <c r="BG150" i="7"/>
  <c r="BE150" i="7"/>
  <c r="T150" i="7"/>
  <c r="R150" i="7"/>
  <c r="P150" i="7"/>
  <c r="BI149" i="7"/>
  <c r="BH149" i="7"/>
  <c r="BG149" i="7"/>
  <c r="BE149" i="7"/>
  <c r="T149" i="7"/>
  <c r="R149" i="7"/>
  <c r="P149" i="7"/>
  <c r="BI148" i="7"/>
  <c r="BH148" i="7"/>
  <c r="BG148" i="7"/>
  <c r="BE148" i="7"/>
  <c r="T148" i="7"/>
  <c r="R148" i="7"/>
  <c r="P148" i="7"/>
  <c r="BI147" i="7"/>
  <c r="BH147" i="7"/>
  <c r="BG147" i="7"/>
  <c r="BE147" i="7"/>
  <c r="T147" i="7"/>
  <c r="R147" i="7"/>
  <c r="P147" i="7"/>
  <c r="BI146" i="7"/>
  <c r="BH146" i="7"/>
  <c r="BG146" i="7"/>
  <c r="BE146" i="7"/>
  <c r="T146" i="7"/>
  <c r="R146" i="7"/>
  <c r="P146" i="7"/>
  <c r="BI145" i="7"/>
  <c r="BH145" i="7"/>
  <c r="BG145" i="7"/>
  <c r="BE145" i="7"/>
  <c r="T145" i="7"/>
  <c r="R145" i="7"/>
  <c r="P145" i="7"/>
  <c r="BI144" i="7"/>
  <c r="BH144" i="7"/>
  <c r="BG144" i="7"/>
  <c r="BE144" i="7"/>
  <c r="T144" i="7"/>
  <c r="R144" i="7"/>
  <c r="P144" i="7"/>
  <c r="BI143" i="7"/>
  <c r="BH143" i="7"/>
  <c r="BG143" i="7"/>
  <c r="BE143" i="7"/>
  <c r="T143" i="7"/>
  <c r="R143" i="7"/>
  <c r="P143" i="7"/>
  <c r="BI142" i="7"/>
  <c r="BH142" i="7"/>
  <c r="BG142" i="7"/>
  <c r="BE142" i="7"/>
  <c r="T142" i="7"/>
  <c r="R142" i="7"/>
  <c r="P142" i="7"/>
  <c r="BI141" i="7"/>
  <c r="BH141" i="7"/>
  <c r="BG141" i="7"/>
  <c r="BE141" i="7"/>
  <c r="T141" i="7"/>
  <c r="R141" i="7"/>
  <c r="P141" i="7"/>
  <c r="BI140" i="7"/>
  <c r="BH140" i="7"/>
  <c r="BG140" i="7"/>
  <c r="BE140" i="7"/>
  <c r="T140" i="7"/>
  <c r="R140" i="7"/>
  <c r="P140" i="7"/>
  <c r="BI139" i="7"/>
  <c r="BH139" i="7"/>
  <c r="BG139" i="7"/>
  <c r="BE139" i="7"/>
  <c r="T139" i="7"/>
  <c r="R139" i="7"/>
  <c r="P139" i="7"/>
  <c r="BI138" i="7"/>
  <c r="BH138" i="7"/>
  <c r="BG138" i="7"/>
  <c r="BE138" i="7"/>
  <c r="T138" i="7"/>
  <c r="R138" i="7"/>
  <c r="P138" i="7"/>
  <c r="BI137" i="7"/>
  <c r="BH137" i="7"/>
  <c r="BG137" i="7"/>
  <c r="BE137" i="7"/>
  <c r="T137" i="7"/>
  <c r="R137" i="7"/>
  <c r="P137" i="7"/>
  <c r="BI136" i="7"/>
  <c r="BH136" i="7"/>
  <c r="BG136" i="7"/>
  <c r="BE136" i="7"/>
  <c r="T136" i="7"/>
  <c r="R136" i="7"/>
  <c r="P136" i="7"/>
  <c r="BI135" i="7"/>
  <c r="BH135" i="7"/>
  <c r="BG135" i="7"/>
  <c r="BE135" i="7"/>
  <c r="T135" i="7"/>
  <c r="R135" i="7"/>
  <c r="P135" i="7"/>
  <c r="BI134" i="7"/>
  <c r="BH134" i="7"/>
  <c r="BG134" i="7"/>
  <c r="BE134" i="7"/>
  <c r="T134" i="7"/>
  <c r="R134" i="7"/>
  <c r="P134" i="7"/>
  <c r="BI133" i="7"/>
  <c r="BH133" i="7"/>
  <c r="BG133" i="7"/>
  <c r="BE133" i="7"/>
  <c r="T133" i="7"/>
  <c r="R133" i="7"/>
  <c r="P133" i="7"/>
  <c r="BI132" i="7"/>
  <c r="BH132" i="7"/>
  <c r="BG132" i="7"/>
  <c r="BE132" i="7"/>
  <c r="T132" i="7"/>
  <c r="R132" i="7"/>
  <c r="P132" i="7"/>
  <c r="BI131" i="7"/>
  <c r="BH131" i="7"/>
  <c r="BG131" i="7"/>
  <c r="BE131" i="7"/>
  <c r="T131" i="7"/>
  <c r="R131" i="7"/>
  <c r="P131" i="7"/>
  <c r="BI130" i="7"/>
  <c r="BH130" i="7"/>
  <c r="BG130" i="7"/>
  <c r="BE130" i="7"/>
  <c r="T130" i="7"/>
  <c r="R130" i="7"/>
  <c r="P130" i="7"/>
  <c r="J124" i="7"/>
  <c r="F124" i="7"/>
  <c r="F123" i="7"/>
  <c r="F121" i="7"/>
  <c r="E119" i="7"/>
  <c r="J96" i="7"/>
  <c r="F96" i="7"/>
  <c r="F95" i="7"/>
  <c r="F93" i="7"/>
  <c r="E91" i="7"/>
  <c r="J25" i="7"/>
  <c r="E25" i="7"/>
  <c r="J95" i="7"/>
  <c r="J24" i="7"/>
  <c r="J16" i="7"/>
  <c r="J93" i="7" s="1"/>
  <c r="E7" i="7"/>
  <c r="E113" i="7" s="1"/>
  <c r="J39" i="6"/>
  <c r="J38" i="6"/>
  <c r="AY100" i="1" s="1"/>
  <c r="J37" i="6"/>
  <c r="AX100" i="1"/>
  <c r="BI171" i="6"/>
  <c r="BH171" i="6"/>
  <c r="BG171" i="6"/>
  <c r="BE171" i="6"/>
  <c r="T171" i="6"/>
  <c r="R171" i="6"/>
  <c r="P171" i="6"/>
  <c r="BI170" i="6"/>
  <c r="BH170" i="6"/>
  <c r="BG170" i="6"/>
  <c r="BE170" i="6"/>
  <c r="T170" i="6"/>
  <c r="R170" i="6"/>
  <c r="P170" i="6"/>
  <c r="BI169" i="6"/>
  <c r="BH169" i="6"/>
  <c r="BG169" i="6"/>
  <c r="BE169" i="6"/>
  <c r="T169" i="6"/>
  <c r="R169" i="6"/>
  <c r="P169" i="6"/>
  <c r="BI168" i="6"/>
  <c r="BH168" i="6"/>
  <c r="BG168" i="6"/>
  <c r="BE168" i="6"/>
  <c r="T168" i="6"/>
  <c r="R168" i="6"/>
  <c r="P168" i="6"/>
  <c r="BI167" i="6"/>
  <c r="BH167" i="6"/>
  <c r="BG167" i="6"/>
  <c r="BE167" i="6"/>
  <c r="T167" i="6"/>
  <c r="R167" i="6"/>
  <c r="P167" i="6"/>
  <c r="BI166" i="6"/>
  <c r="BH166" i="6"/>
  <c r="BG166" i="6"/>
  <c r="BE166" i="6"/>
  <c r="T166" i="6"/>
  <c r="R166" i="6"/>
  <c r="P166" i="6"/>
  <c r="BI165" i="6"/>
  <c r="BH165" i="6"/>
  <c r="BG165" i="6"/>
  <c r="BE165" i="6"/>
  <c r="T165" i="6"/>
  <c r="R165" i="6"/>
  <c r="P165" i="6"/>
  <c r="BI164" i="6"/>
  <c r="BH164" i="6"/>
  <c r="BG164" i="6"/>
  <c r="BE164" i="6"/>
  <c r="T164" i="6"/>
  <c r="R164" i="6"/>
  <c r="P164" i="6"/>
  <c r="BI163" i="6"/>
  <c r="BH163" i="6"/>
  <c r="BG163" i="6"/>
  <c r="BE163" i="6"/>
  <c r="T163" i="6"/>
  <c r="R163" i="6"/>
  <c r="P163" i="6"/>
  <c r="BI162" i="6"/>
  <c r="BH162" i="6"/>
  <c r="BG162" i="6"/>
  <c r="BE162" i="6"/>
  <c r="T162" i="6"/>
  <c r="R162" i="6"/>
  <c r="P162" i="6"/>
  <c r="BI161" i="6"/>
  <c r="BH161" i="6"/>
  <c r="BG161" i="6"/>
  <c r="BE161" i="6"/>
  <c r="T161" i="6"/>
  <c r="R161" i="6"/>
  <c r="P161" i="6"/>
  <c r="BI160" i="6"/>
  <c r="BH160" i="6"/>
  <c r="BG160" i="6"/>
  <c r="BE160" i="6"/>
  <c r="T160" i="6"/>
  <c r="R160" i="6"/>
  <c r="P160" i="6"/>
  <c r="BI159" i="6"/>
  <c r="BH159" i="6"/>
  <c r="BG159" i="6"/>
  <c r="BE159" i="6"/>
  <c r="T159" i="6"/>
  <c r="R159" i="6"/>
  <c r="P159" i="6"/>
  <c r="BI158" i="6"/>
  <c r="BH158" i="6"/>
  <c r="BG158" i="6"/>
  <c r="BE158" i="6"/>
  <c r="T158" i="6"/>
  <c r="R158" i="6"/>
  <c r="P158" i="6"/>
  <c r="BI157" i="6"/>
  <c r="BH157" i="6"/>
  <c r="BG157" i="6"/>
  <c r="BE157" i="6"/>
  <c r="T157" i="6"/>
  <c r="R157" i="6"/>
  <c r="P157" i="6"/>
  <c r="BI156" i="6"/>
  <c r="BH156" i="6"/>
  <c r="BG156" i="6"/>
  <c r="BE156" i="6"/>
  <c r="T156" i="6"/>
  <c r="R156" i="6"/>
  <c r="P156" i="6"/>
  <c r="BI154" i="6"/>
  <c r="BH154" i="6"/>
  <c r="BG154" i="6"/>
  <c r="BE154" i="6"/>
  <c r="T154" i="6"/>
  <c r="R154" i="6"/>
  <c r="P154" i="6"/>
  <c r="BI153" i="6"/>
  <c r="BH153" i="6"/>
  <c r="BG153" i="6"/>
  <c r="BE153" i="6"/>
  <c r="T153" i="6"/>
  <c r="R153" i="6"/>
  <c r="P153" i="6"/>
  <c r="BI152" i="6"/>
  <c r="BH152" i="6"/>
  <c r="BG152" i="6"/>
  <c r="BE152" i="6"/>
  <c r="T152" i="6"/>
  <c r="R152" i="6"/>
  <c r="P152" i="6"/>
  <c r="BI151" i="6"/>
  <c r="BH151" i="6"/>
  <c r="BG151" i="6"/>
  <c r="BE151" i="6"/>
  <c r="T151" i="6"/>
  <c r="R151" i="6"/>
  <c r="P151" i="6"/>
  <c r="BI150" i="6"/>
  <c r="BH150" i="6"/>
  <c r="BG150" i="6"/>
  <c r="BE150" i="6"/>
  <c r="T150" i="6"/>
  <c r="R150" i="6"/>
  <c r="P150" i="6"/>
  <c r="BI149" i="6"/>
  <c r="BH149" i="6"/>
  <c r="BG149" i="6"/>
  <c r="BE149" i="6"/>
  <c r="T149" i="6"/>
  <c r="R149" i="6"/>
  <c r="P149" i="6"/>
  <c r="BI148" i="6"/>
  <c r="BH148" i="6"/>
  <c r="BG148" i="6"/>
  <c r="BE148" i="6"/>
  <c r="T148" i="6"/>
  <c r="R148" i="6"/>
  <c r="P148" i="6"/>
  <c r="BI147" i="6"/>
  <c r="BH147" i="6"/>
  <c r="BG147" i="6"/>
  <c r="BE147" i="6"/>
  <c r="T147" i="6"/>
  <c r="R147" i="6"/>
  <c r="P147" i="6"/>
  <c r="BI146" i="6"/>
  <c r="BH146" i="6"/>
  <c r="BG146" i="6"/>
  <c r="BE146" i="6"/>
  <c r="T146" i="6"/>
  <c r="R146" i="6"/>
  <c r="P146" i="6"/>
  <c r="BI145" i="6"/>
  <c r="BH145" i="6"/>
  <c r="BG145" i="6"/>
  <c r="BE145" i="6"/>
  <c r="T145" i="6"/>
  <c r="R145" i="6"/>
  <c r="P145" i="6"/>
  <c r="BI144" i="6"/>
  <c r="BH144" i="6"/>
  <c r="BG144" i="6"/>
  <c r="BE144" i="6"/>
  <c r="T144" i="6"/>
  <c r="R144" i="6"/>
  <c r="P144" i="6"/>
  <c r="BI142" i="6"/>
  <c r="BH142" i="6"/>
  <c r="BG142" i="6"/>
  <c r="BE142" i="6"/>
  <c r="T142" i="6"/>
  <c r="R142" i="6"/>
  <c r="P142" i="6"/>
  <c r="BI141" i="6"/>
  <c r="BH141" i="6"/>
  <c r="BG141" i="6"/>
  <c r="BE141" i="6"/>
  <c r="T141" i="6"/>
  <c r="R141" i="6"/>
  <c r="P141" i="6"/>
  <c r="BI140" i="6"/>
  <c r="BH140" i="6"/>
  <c r="BG140" i="6"/>
  <c r="BE140" i="6"/>
  <c r="T140" i="6"/>
  <c r="R140" i="6"/>
  <c r="P140" i="6"/>
  <c r="BI139" i="6"/>
  <c r="BH139" i="6"/>
  <c r="BG139" i="6"/>
  <c r="BE139" i="6"/>
  <c r="T139" i="6"/>
  <c r="R139" i="6"/>
  <c r="P139" i="6"/>
  <c r="BI138" i="6"/>
  <c r="BH138" i="6"/>
  <c r="BG138" i="6"/>
  <c r="BE138" i="6"/>
  <c r="T138" i="6"/>
  <c r="R138" i="6"/>
  <c r="P138" i="6"/>
  <c r="BI137" i="6"/>
  <c r="BH137" i="6"/>
  <c r="BG137" i="6"/>
  <c r="BE137" i="6"/>
  <c r="T137" i="6"/>
  <c r="R137" i="6"/>
  <c r="P137" i="6"/>
  <c r="BI136" i="6"/>
  <c r="BH136" i="6"/>
  <c r="BG136" i="6"/>
  <c r="BE136" i="6"/>
  <c r="T136" i="6"/>
  <c r="R136" i="6"/>
  <c r="P136" i="6"/>
  <c r="BI135" i="6"/>
  <c r="BH135" i="6"/>
  <c r="BG135" i="6"/>
  <c r="BE135" i="6"/>
  <c r="T135" i="6"/>
  <c r="R135" i="6"/>
  <c r="P135" i="6"/>
  <c r="BI134" i="6"/>
  <c r="BH134" i="6"/>
  <c r="BG134" i="6"/>
  <c r="BE134" i="6"/>
  <c r="T134" i="6"/>
  <c r="R134" i="6"/>
  <c r="P134" i="6"/>
  <c r="BI133" i="6"/>
  <c r="BH133" i="6"/>
  <c r="BG133" i="6"/>
  <c r="BE133" i="6"/>
  <c r="T133" i="6"/>
  <c r="R133" i="6"/>
  <c r="P133" i="6"/>
  <c r="BI132" i="6"/>
  <c r="BH132" i="6"/>
  <c r="BG132" i="6"/>
  <c r="BE132" i="6"/>
  <c r="T132" i="6"/>
  <c r="R132" i="6"/>
  <c r="P132" i="6"/>
  <c r="BI131" i="6"/>
  <c r="BH131" i="6"/>
  <c r="BG131" i="6"/>
  <c r="BE131" i="6"/>
  <c r="T131" i="6"/>
  <c r="R131" i="6"/>
  <c r="P131" i="6"/>
  <c r="BI130" i="6"/>
  <c r="BH130" i="6"/>
  <c r="BG130" i="6"/>
  <c r="BE130" i="6"/>
  <c r="T130" i="6"/>
  <c r="R130" i="6"/>
  <c r="P130" i="6"/>
  <c r="BI129" i="6"/>
  <c r="BH129" i="6"/>
  <c r="BG129" i="6"/>
  <c r="BE129" i="6"/>
  <c r="T129" i="6"/>
  <c r="R129" i="6"/>
  <c r="P129" i="6"/>
  <c r="BI128" i="6"/>
  <c r="BH128" i="6"/>
  <c r="BG128" i="6"/>
  <c r="BE128" i="6"/>
  <c r="T128" i="6"/>
  <c r="R128" i="6"/>
  <c r="P128" i="6"/>
  <c r="BI127" i="6"/>
  <c r="BH127" i="6"/>
  <c r="BG127" i="6"/>
  <c r="BE127" i="6"/>
  <c r="T127" i="6"/>
  <c r="R127" i="6"/>
  <c r="P127" i="6"/>
  <c r="J121" i="6"/>
  <c r="F121" i="6"/>
  <c r="F120" i="6"/>
  <c r="F118" i="6"/>
  <c r="E116" i="6"/>
  <c r="J94" i="6"/>
  <c r="F94" i="6"/>
  <c r="F93" i="6"/>
  <c r="F91" i="6"/>
  <c r="E89" i="6"/>
  <c r="J23" i="6"/>
  <c r="E23" i="6"/>
  <c r="J93" i="6" s="1"/>
  <c r="J22" i="6"/>
  <c r="J14" i="6"/>
  <c r="J118" i="6" s="1"/>
  <c r="E7" i="6"/>
  <c r="E112" i="6" s="1"/>
  <c r="J39" i="5"/>
  <c r="J38" i="5"/>
  <c r="AY99" i="1" s="1"/>
  <c r="J37" i="5"/>
  <c r="AX99" i="1"/>
  <c r="BI174" i="5"/>
  <c r="BH174" i="5"/>
  <c r="BG174" i="5"/>
  <c r="BE174" i="5"/>
  <c r="T174" i="5"/>
  <c r="R174" i="5"/>
  <c r="P174" i="5"/>
  <c r="BI173" i="5"/>
  <c r="BH173" i="5"/>
  <c r="BG173" i="5"/>
  <c r="BE173" i="5"/>
  <c r="T173" i="5"/>
  <c r="R173" i="5"/>
  <c r="P173" i="5"/>
  <c r="BI172" i="5"/>
  <c r="BH172" i="5"/>
  <c r="BG172" i="5"/>
  <c r="BE172" i="5"/>
  <c r="T172" i="5"/>
  <c r="R172" i="5"/>
  <c r="P172" i="5"/>
  <c r="BI171" i="5"/>
  <c r="BH171" i="5"/>
  <c r="BG171" i="5"/>
  <c r="BE171" i="5"/>
  <c r="T171" i="5"/>
  <c r="R171" i="5"/>
  <c r="P171" i="5"/>
  <c r="BI170" i="5"/>
  <c r="BH170" i="5"/>
  <c r="BG170" i="5"/>
  <c r="BE170" i="5"/>
  <c r="T170" i="5"/>
  <c r="R170" i="5"/>
  <c r="P170" i="5"/>
  <c r="BI169" i="5"/>
  <c r="BH169" i="5"/>
  <c r="BG169" i="5"/>
  <c r="BE169" i="5"/>
  <c r="T169" i="5"/>
  <c r="R169" i="5"/>
  <c r="P169" i="5"/>
  <c r="BI168" i="5"/>
  <c r="BH168" i="5"/>
  <c r="BG168" i="5"/>
  <c r="BE168" i="5"/>
  <c r="T168" i="5"/>
  <c r="R168" i="5"/>
  <c r="P168" i="5"/>
  <c r="BI167" i="5"/>
  <c r="BH167" i="5"/>
  <c r="BG167" i="5"/>
  <c r="BE167" i="5"/>
  <c r="T167" i="5"/>
  <c r="R167" i="5"/>
  <c r="P167" i="5"/>
  <c r="BI166" i="5"/>
  <c r="BH166" i="5"/>
  <c r="BG166" i="5"/>
  <c r="BE166" i="5"/>
  <c r="T166" i="5"/>
  <c r="R166" i="5"/>
  <c r="P166" i="5"/>
  <c r="BI165" i="5"/>
  <c r="BH165" i="5"/>
  <c r="BG165" i="5"/>
  <c r="BE165" i="5"/>
  <c r="T165" i="5"/>
  <c r="R165" i="5"/>
  <c r="P165" i="5"/>
  <c r="BI164" i="5"/>
  <c r="BH164" i="5"/>
  <c r="BG164" i="5"/>
  <c r="BE164" i="5"/>
  <c r="T164" i="5"/>
  <c r="R164" i="5"/>
  <c r="P164" i="5"/>
  <c r="BI163" i="5"/>
  <c r="BH163" i="5"/>
  <c r="BG163" i="5"/>
  <c r="BE163" i="5"/>
  <c r="T163" i="5"/>
  <c r="R163" i="5"/>
  <c r="P163" i="5"/>
  <c r="BI162" i="5"/>
  <c r="BH162" i="5"/>
  <c r="BG162" i="5"/>
  <c r="BE162" i="5"/>
  <c r="T162" i="5"/>
  <c r="R162" i="5"/>
  <c r="P162" i="5"/>
  <c r="BI160" i="5"/>
  <c r="BH160" i="5"/>
  <c r="BG160" i="5"/>
  <c r="BE160" i="5"/>
  <c r="T160" i="5"/>
  <c r="R160" i="5"/>
  <c r="P160" i="5"/>
  <c r="BI159" i="5"/>
  <c r="BH159" i="5"/>
  <c r="BG159" i="5"/>
  <c r="BE159" i="5"/>
  <c r="T159" i="5"/>
  <c r="R159" i="5"/>
  <c r="P159" i="5"/>
  <c r="BI158" i="5"/>
  <c r="BH158" i="5"/>
  <c r="BG158" i="5"/>
  <c r="BE158" i="5"/>
  <c r="T158" i="5"/>
  <c r="R158" i="5"/>
  <c r="P158" i="5"/>
  <c r="BI157" i="5"/>
  <c r="BH157" i="5"/>
  <c r="BG157" i="5"/>
  <c r="BE157" i="5"/>
  <c r="T157" i="5"/>
  <c r="R157" i="5"/>
  <c r="P157" i="5"/>
  <c r="BI156" i="5"/>
  <c r="BH156" i="5"/>
  <c r="BG156" i="5"/>
  <c r="BE156" i="5"/>
  <c r="T156" i="5"/>
  <c r="R156" i="5"/>
  <c r="P156" i="5"/>
  <c r="BI155" i="5"/>
  <c r="BH155" i="5"/>
  <c r="BG155" i="5"/>
  <c r="BE155" i="5"/>
  <c r="T155" i="5"/>
  <c r="R155" i="5"/>
  <c r="P155" i="5"/>
  <c r="BI154" i="5"/>
  <c r="BH154" i="5"/>
  <c r="BG154" i="5"/>
  <c r="BE154" i="5"/>
  <c r="T154" i="5"/>
  <c r="R154" i="5"/>
  <c r="P154" i="5"/>
  <c r="BI153" i="5"/>
  <c r="BH153" i="5"/>
  <c r="BG153" i="5"/>
  <c r="BE153" i="5"/>
  <c r="T153" i="5"/>
  <c r="R153" i="5"/>
  <c r="P153" i="5"/>
  <c r="BI152" i="5"/>
  <c r="BH152" i="5"/>
  <c r="BG152" i="5"/>
  <c r="BE152" i="5"/>
  <c r="T152" i="5"/>
  <c r="R152" i="5"/>
  <c r="P152" i="5"/>
  <c r="BI151" i="5"/>
  <c r="BH151" i="5"/>
  <c r="BG151" i="5"/>
  <c r="BE151" i="5"/>
  <c r="T151" i="5"/>
  <c r="R151" i="5"/>
  <c r="P151" i="5"/>
  <c r="BI149" i="5"/>
  <c r="BH149" i="5"/>
  <c r="BG149" i="5"/>
  <c r="BE149" i="5"/>
  <c r="T149" i="5"/>
  <c r="R149" i="5"/>
  <c r="P149" i="5"/>
  <c r="BI148" i="5"/>
  <c r="BH148" i="5"/>
  <c r="BG148" i="5"/>
  <c r="BE148" i="5"/>
  <c r="T148" i="5"/>
  <c r="R148" i="5"/>
  <c r="P148" i="5"/>
  <c r="BI147" i="5"/>
  <c r="BH147" i="5"/>
  <c r="BG147" i="5"/>
  <c r="BE147" i="5"/>
  <c r="T147" i="5"/>
  <c r="R147" i="5"/>
  <c r="P147" i="5"/>
  <c r="BI146" i="5"/>
  <c r="BH146" i="5"/>
  <c r="BG146" i="5"/>
  <c r="BE146" i="5"/>
  <c r="T146" i="5"/>
  <c r="R146" i="5"/>
  <c r="P146" i="5"/>
  <c r="BI145" i="5"/>
  <c r="BH145" i="5"/>
  <c r="BG145" i="5"/>
  <c r="BE145" i="5"/>
  <c r="T145" i="5"/>
  <c r="R145" i="5"/>
  <c r="P145" i="5"/>
  <c r="BI144" i="5"/>
  <c r="BH144" i="5"/>
  <c r="BG144" i="5"/>
  <c r="BE144" i="5"/>
  <c r="T144" i="5"/>
  <c r="R144" i="5"/>
  <c r="P144" i="5"/>
  <c r="BI143" i="5"/>
  <c r="BH143" i="5"/>
  <c r="BG143" i="5"/>
  <c r="BE143" i="5"/>
  <c r="T143" i="5"/>
  <c r="R143" i="5"/>
  <c r="P143" i="5"/>
  <c r="BI142" i="5"/>
  <c r="BH142" i="5"/>
  <c r="BG142" i="5"/>
  <c r="BE142" i="5"/>
  <c r="T142" i="5"/>
  <c r="R142" i="5"/>
  <c r="P142" i="5"/>
  <c r="BI141" i="5"/>
  <c r="BH141" i="5"/>
  <c r="BG141" i="5"/>
  <c r="BE141" i="5"/>
  <c r="T141" i="5"/>
  <c r="R141" i="5"/>
  <c r="P141" i="5"/>
  <c r="BI140" i="5"/>
  <c r="BH140" i="5"/>
  <c r="BG140" i="5"/>
  <c r="BE140" i="5"/>
  <c r="T140" i="5"/>
  <c r="R140" i="5"/>
  <c r="P140" i="5"/>
  <c r="BI139" i="5"/>
  <c r="BH139" i="5"/>
  <c r="BG139" i="5"/>
  <c r="BE139" i="5"/>
  <c r="T139" i="5"/>
  <c r="R139" i="5"/>
  <c r="P139" i="5"/>
  <c r="BI138" i="5"/>
  <c r="BH138" i="5"/>
  <c r="BG138" i="5"/>
  <c r="BE138" i="5"/>
  <c r="T138" i="5"/>
  <c r="R138" i="5"/>
  <c r="P138" i="5"/>
  <c r="BI137" i="5"/>
  <c r="BH137" i="5"/>
  <c r="BG137" i="5"/>
  <c r="BE137" i="5"/>
  <c r="T137" i="5"/>
  <c r="R137" i="5"/>
  <c r="P137" i="5"/>
  <c r="BI136" i="5"/>
  <c r="BH136" i="5"/>
  <c r="BG136" i="5"/>
  <c r="BE136" i="5"/>
  <c r="T136" i="5"/>
  <c r="R136" i="5"/>
  <c r="P136" i="5"/>
  <c r="BI135" i="5"/>
  <c r="BH135" i="5"/>
  <c r="BG135" i="5"/>
  <c r="BE135" i="5"/>
  <c r="T135" i="5"/>
  <c r="R135" i="5"/>
  <c r="P135" i="5"/>
  <c r="BI134" i="5"/>
  <c r="BH134" i="5"/>
  <c r="BG134" i="5"/>
  <c r="BE134" i="5"/>
  <c r="T134" i="5"/>
  <c r="R134" i="5"/>
  <c r="P134" i="5"/>
  <c r="BI133" i="5"/>
  <c r="BH133" i="5"/>
  <c r="BG133" i="5"/>
  <c r="BE133" i="5"/>
  <c r="T133" i="5"/>
  <c r="R133" i="5"/>
  <c r="P133" i="5"/>
  <c r="BI132" i="5"/>
  <c r="BH132" i="5"/>
  <c r="BG132" i="5"/>
  <c r="BE132" i="5"/>
  <c r="T132" i="5"/>
  <c r="R132" i="5"/>
  <c r="P132" i="5"/>
  <c r="BI131" i="5"/>
  <c r="BH131" i="5"/>
  <c r="BG131" i="5"/>
  <c r="BE131" i="5"/>
  <c r="T131" i="5"/>
  <c r="R131" i="5"/>
  <c r="P131" i="5"/>
  <c r="BI130" i="5"/>
  <c r="BH130" i="5"/>
  <c r="BG130" i="5"/>
  <c r="BE130" i="5"/>
  <c r="T130" i="5"/>
  <c r="R130" i="5"/>
  <c r="P130" i="5"/>
  <c r="BI129" i="5"/>
  <c r="BH129" i="5"/>
  <c r="BG129" i="5"/>
  <c r="BE129" i="5"/>
  <c r="T129" i="5"/>
  <c r="R129" i="5"/>
  <c r="P129" i="5"/>
  <c r="BI128" i="5"/>
  <c r="BH128" i="5"/>
  <c r="BG128" i="5"/>
  <c r="BE128" i="5"/>
  <c r="T128" i="5"/>
  <c r="R128" i="5"/>
  <c r="P128" i="5"/>
  <c r="BI127" i="5"/>
  <c r="BH127" i="5"/>
  <c r="BG127" i="5"/>
  <c r="BE127" i="5"/>
  <c r="T127" i="5"/>
  <c r="R127" i="5"/>
  <c r="P127" i="5"/>
  <c r="J121" i="5"/>
  <c r="F121" i="5"/>
  <c r="F120" i="5"/>
  <c r="F118" i="5"/>
  <c r="E116" i="5"/>
  <c r="J94" i="5"/>
  <c r="F94" i="5"/>
  <c r="F93" i="5"/>
  <c r="F91" i="5"/>
  <c r="E89" i="5"/>
  <c r="J23" i="5"/>
  <c r="E23" i="5"/>
  <c r="J93" i="5" s="1"/>
  <c r="J22" i="5"/>
  <c r="J14" i="5"/>
  <c r="J118" i="5" s="1"/>
  <c r="E7" i="5"/>
  <c r="E112" i="5" s="1"/>
  <c r="J39" i="4"/>
  <c r="J38" i="4"/>
  <c r="AY98" i="1"/>
  <c r="J37" i="4"/>
  <c r="AX98" i="1"/>
  <c r="BI203" i="4"/>
  <c r="BH203" i="4"/>
  <c r="BG203" i="4"/>
  <c r="BE203" i="4"/>
  <c r="T203" i="4"/>
  <c r="R203" i="4"/>
  <c r="P203" i="4"/>
  <c r="BI202" i="4"/>
  <c r="BH202" i="4"/>
  <c r="BG202" i="4"/>
  <c r="BE202" i="4"/>
  <c r="T202" i="4"/>
  <c r="R202" i="4"/>
  <c r="P202" i="4"/>
  <c r="BI201" i="4"/>
  <c r="BH201" i="4"/>
  <c r="BG201" i="4"/>
  <c r="BE201" i="4"/>
  <c r="T201" i="4"/>
  <c r="R201" i="4"/>
  <c r="P201" i="4"/>
  <c r="BI200" i="4"/>
  <c r="BH200" i="4"/>
  <c r="BG200" i="4"/>
  <c r="BE200" i="4"/>
  <c r="T200" i="4"/>
  <c r="R200" i="4"/>
  <c r="P200" i="4"/>
  <c r="BI199" i="4"/>
  <c r="BH199" i="4"/>
  <c r="BG199" i="4"/>
  <c r="BE199" i="4"/>
  <c r="T199" i="4"/>
  <c r="R199" i="4"/>
  <c r="P199" i="4"/>
  <c r="BI198" i="4"/>
  <c r="BH198" i="4"/>
  <c r="BG198" i="4"/>
  <c r="BE198" i="4"/>
  <c r="T198" i="4"/>
  <c r="R198" i="4"/>
  <c r="P198" i="4"/>
  <c r="BI197" i="4"/>
  <c r="BH197" i="4"/>
  <c r="BG197" i="4"/>
  <c r="BE197" i="4"/>
  <c r="T197" i="4"/>
  <c r="R197" i="4"/>
  <c r="P197" i="4"/>
  <c r="BI196" i="4"/>
  <c r="BH196" i="4"/>
  <c r="BG196" i="4"/>
  <c r="BE196" i="4"/>
  <c r="T196" i="4"/>
  <c r="R196" i="4"/>
  <c r="P196" i="4"/>
  <c r="BI195" i="4"/>
  <c r="BH195" i="4"/>
  <c r="BG195" i="4"/>
  <c r="BE195" i="4"/>
  <c r="T195" i="4"/>
  <c r="R195" i="4"/>
  <c r="P195" i="4"/>
  <c r="BI194" i="4"/>
  <c r="BH194" i="4"/>
  <c r="BG194" i="4"/>
  <c r="BE194" i="4"/>
  <c r="T194" i="4"/>
  <c r="R194" i="4"/>
  <c r="P194" i="4"/>
  <c r="BI193" i="4"/>
  <c r="BH193" i="4"/>
  <c r="BG193" i="4"/>
  <c r="BE193" i="4"/>
  <c r="T193" i="4"/>
  <c r="R193" i="4"/>
  <c r="P193" i="4"/>
  <c r="BI192" i="4"/>
  <c r="BH192" i="4"/>
  <c r="BG192" i="4"/>
  <c r="BE192" i="4"/>
  <c r="T192" i="4"/>
  <c r="R192" i="4"/>
  <c r="P192" i="4"/>
  <c r="BI191" i="4"/>
  <c r="BH191" i="4"/>
  <c r="BG191" i="4"/>
  <c r="BE191" i="4"/>
  <c r="T191" i="4"/>
  <c r="R191" i="4"/>
  <c r="P191" i="4"/>
  <c r="BI190" i="4"/>
  <c r="BH190" i="4"/>
  <c r="BG190" i="4"/>
  <c r="BE190" i="4"/>
  <c r="T190" i="4"/>
  <c r="R190" i="4"/>
  <c r="P190" i="4"/>
  <c r="BI189" i="4"/>
  <c r="BH189" i="4"/>
  <c r="BG189" i="4"/>
  <c r="BE189" i="4"/>
  <c r="T189" i="4"/>
  <c r="R189" i="4"/>
  <c r="P189" i="4"/>
  <c r="BI188" i="4"/>
  <c r="BH188" i="4"/>
  <c r="BG188" i="4"/>
  <c r="BE188" i="4"/>
  <c r="T188" i="4"/>
  <c r="R188" i="4"/>
  <c r="P188" i="4"/>
  <c r="BI187" i="4"/>
  <c r="BH187" i="4"/>
  <c r="BG187" i="4"/>
  <c r="BE187" i="4"/>
  <c r="T187" i="4"/>
  <c r="R187" i="4"/>
  <c r="P187" i="4"/>
  <c r="BI186" i="4"/>
  <c r="BH186" i="4"/>
  <c r="BG186" i="4"/>
  <c r="BE186" i="4"/>
  <c r="T186" i="4"/>
  <c r="R186" i="4"/>
  <c r="P186" i="4"/>
  <c r="BI184" i="4"/>
  <c r="BH184" i="4"/>
  <c r="BG184" i="4"/>
  <c r="BE184" i="4"/>
  <c r="T184" i="4"/>
  <c r="R184" i="4"/>
  <c r="P184" i="4"/>
  <c r="BI183" i="4"/>
  <c r="BH183" i="4"/>
  <c r="BG183" i="4"/>
  <c r="BE183" i="4"/>
  <c r="T183" i="4"/>
  <c r="R183" i="4"/>
  <c r="P183" i="4"/>
  <c r="BI182" i="4"/>
  <c r="BH182" i="4"/>
  <c r="BG182" i="4"/>
  <c r="BE182" i="4"/>
  <c r="T182" i="4"/>
  <c r="R182" i="4"/>
  <c r="P182" i="4"/>
  <c r="BI181" i="4"/>
  <c r="BH181" i="4"/>
  <c r="BG181" i="4"/>
  <c r="BE181" i="4"/>
  <c r="T181" i="4"/>
  <c r="R181" i="4"/>
  <c r="P181" i="4"/>
  <c r="BI180" i="4"/>
  <c r="BH180" i="4"/>
  <c r="BG180" i="4"/>
  <c r="BE180" i="4"/>
  <c r="T180" i="4"/>
  <c r="R180" i="4"/>
  <c r="P180" i="4"/>
  <c r="BI179" i="4"/>
  <c r="BH179" i="4"/>
  <c r="BG179" i="4"/>
  <c r="BE179" i="4"/>
  <c r="T179" i="4"/>
  <c r="R179" i="4"/>
  <c r="P179" i="4"/>
  <c r="BI178" i="4"/>
  <c r="BH178" i="4"/>
  <c r="BG178" i="4"/>
  <c r="BE178" i="4"/>
  <c r="T178" i="4"/>
  <c r="R178" i="4"/>
  <c r="P178" i="4"/>
  <c r="BI177" i="4"/>
  <c r="BH177" i="4"/>
  <c r="BG177" i="4"/>
  <c r="BE177" i="4"/>
  <c r="T177" i="4"/>
  <c r="R177" i="4"/>
  <c r="P177" i="4"/>
  <c r="BI176" i="4"/>
  <c r="BH176" i="4"/>
  <c r="BG176" i="4"/>
  <c r="BE176" i="4"/>
  <c r="T176" i="4"/>
  <c r="R176" i="4"/>
  <c r="P176" i="4"/>
  <c r="BI175" i="4"/>
  <c r="BH175" i="4"/>
  <c r="BG175" i="4"/>
  <c r="BE175" i="4"/>
  <c r="T175" i="4"/>
  <c r="R175" i="4"/>
  <c r="P175" i="4"/>
  <c r="BI174" i="4"/>
  <c r="BH174" i="4"/>
  <c r="BG174" i="4"/>
  <c r="BE174" i="4"/>
  <c r="T174" i="4"/>
  <c r="R174" i="4"/>
  <c r="P174" i="4"/>
  <c r="BI173" i="4"/>
  <c r="BH173" i="4"/>
  <c r="BG173" i="4"/>
  <c r="BE173" i="4"/>
  <c r="T173" i="4"/>
  <c r="R173" i="4"/>
  <c r="P173" i="4"/>
  <c r="BI172" i="4"/>
  <c r="BH172" i="4"/>
  <c r="BG172" i="4"/>
  <c r="BE172" i="4"/>
  <c r="T172" i="4"/>
  <c r="R172" i="4"/>
  <c r="P172" i="4"/>
  <c r="BI171" i="4"/>
  <c r="BH171" i="4"/>
  <c r="BG171" i="4"/>
  <c r="BE171" i="4"/>
  <c r="T171" i="4"/>
  <c r="R171" i="4"/>
  <c r="P171" i="4"/>
  <c r="BI170" i="4"/>
  <c r="BH170" i="4"/>
  <c r="BG170" i="4"/>
  <c r="BE170" i="4"/>
  <c r="T170" i="4"/>
  <c r="R170" i="4"/>
  <c r="P170" i="4"/>
  <c r="BI169" i="4"/>
  <c r="BH169" i="4"/>
  <c r="BG169" i="4"/>
  <c r="BE169" i="4"/>
  <c r="T169" i="4"/>
  <c r="R169" i="4"/>
  <c r="P169" i="4"/>
  <c r="BI168" i="4"/>
  <c r="BH168" i="4"/>
  <c r="BG168" i="4"/>
  <c r="BE168" i="4"/>
  <c r="T168" i="4"/>
  <c r="R168" i="4"/>
  <c r="P168" i="4"/>
  <c r="BI167" i="4"/>
  <c r="BH167" i="4"/>
  <c r="BG167" i="4"/>
  <c r="BE167" i="4"/>
  <c r="T167" i="4"/>
  <c r="R167" i="4"/>
  <c r="P167" i="4"/>
  <c r="BI166" i="4"/>
  <c r="BH166" i="4"/>
  <c r="BG166" i="4"/>
  <c r="BE166" i="4"/>
  <c r="T166" i="4"/>
  <c r="R166" i="4"/>
  <c r="P166" i="4"/>
  <c r="BI165" i="4"/>
  <c r="BH165" i="4"/>
  <c r="BG165" i="4"/>
  <c r="BE165" i="4"/>
  <c r="T165" i="4"/>
  <c r="R165" i="4"/>
  <c r="P165" i="4"/>
  <c r="BI164" i="4"/>
  <c r="BH164" i="4"/>
  <c r="BG164" i="4"/>
  <c r="BE164" i="4"/>
  <c r="T164" i="4"/>
  <c r="R164" i="4"/>
  <c r="P164" i="4"/>
  <c r="BI163" i="4"/>
  <c r="BH163" i="4"/>
  <c r="BG163" i="4"/>
  <c r="BE163" i="4"/>
  <c r="T163" i="4"/>
  <c r="R163" i="4"/>
  <c r="P163" i="4"/>
  <c r="BI162" i="4"/>
  <c r="BH162" i="4"/>
  <c r="BG162" i="4"/>
  <c r="BE162" i="4"/>
  <c r="T162" i="4"/>
  <c r="R162" i="4"/>
  <c r="P162" i="4"/>
  <c r="BI161" i="4"/>
  <c r="BH161" i="4"/>
  <c r="BG161" i="4"/>
  <c r="BE161" i="4"/>
  <c r="T161" i="4"/>
  <c r="R161" i="4"/>
  <c r="P161" i="4"/>
  <c r="BI160" i="4"/>
  <c r="BH160" i="4"/>
  <c r="BG160" i="4"/>
  <c r="BE160" i="4"/>
  <c r="T160" i="4"/>
  <c r="R160" i="4"/>
  <c r="P160" i="4"/>
  <c r="BI159" i="4"/>
  <c r="BH159" i="4"/>
  <c r="BG159" i="4"/>
  <c r="BE159" i="4"/>
  <c r="T159" i="4"/>
  <c r="R159" i="4"/>
  <c r="P159" i="4"/>
  <c r="BI158" i="4"/>
  <c r="BH158" i="4"/>
  <c r="BG158" i="4"/>
  <c r="BE158" i="4"/>
  <c r="T158" i="4"/>
  <c r="R158" i="4"/>
  <c r="P158" i="4"/>
  <c r="BI157" i="4"/>
  <c r="BH157" i="4"/>
  <c r="BG157" i="4"/>
  <c r="BE157" i="4"/>
  <c r="T157" i="4"/>
  <c r="R157" i="4"/>
  <c r="P157" i="4"/>
  <c r="BI156" i="4"/>
  <c r="BH156" i="4"/>
  <c r="BG156" i="4"/>
  <c r="BE156" i="4"/>
  <c r="T156" i="4"/>
  <c r="R156" i="4"/>
  <c r="P156" i="4"/>
  <c r="BI155" i="4"/>
  <c r="BH155" i="4"/>
  <c r="BG155" i="4"/>
  <c r="BE155" i="4"/>
  <c r="T155" i="4"/>
  <c r="R155" i="4"/>
  <c r="P155" i="4"/>
  <c r="BI154" i="4"/>
  <c r="BH154" i="4"/>
  <c r="BG154" i="4"/>
  <c r="BE154" i="4"/>
  <c r="T154" i="4"/>
  <c r="R154" i="4"/>
  <c r="P154" i="4"/>
  <c r="BI153" i="4"/>
  <c r="BH153" i="4"/>
  <c r="BG153" i="4"/>
  <c r="BE153" i="4"/>
  <c r="T153" i="4"/>
  <c r="R153" i="4"/>
  <c r="P153" i="4"/>
  <c r="BI152" i="4"/>
  <c r="BH152" i="4"/>
  <c r="BG152" i="4"/>
  <c r="BE152" i="4"/>
  <c r="T152" i="4"/>
  <c r="R152" i="4"/>
  <c r="P152" i="4"/>
  <c r="BI151" i="4"/>
  <c r="BH151" i="4"/>
  <c r="BG151" i="4"/>
  <c r="BE151" i="4"/>
  <c r="T151" i="4"/>
  <c r="R151" i="4"/>
  <c r="P151" i="4"/>
  <c r="BI150" i="4"/>
  <c r="BH150" i="4"/>
  <c r="BG150" i="4"/>
  <c r="BE150" i="4"/>
  <c r="T150" i="4"/>
  <c r="R150" i="4"/>
  <c r="P150" i="4"/>
  <c r="BI149" i="4"/>
  <c r="BH149" i="4"/>
  <c r="BG149" i="4"/>
  <c r="BE149" i="4"/>
  <c r="T149" i="4"/>
  <c r="R149" i="4"/>
  <c r="P149" i="4"/>
  <c r="BI148" i="4"/>
  <c r="BH148" i="4"/>
  <c r="BG148" i="4"/>
  <c r="BE148" i="4"/>
  <c r="T148" i="4"/>
  <c r="R148" i="4"/>
  <c r="P148" i="4"/>
  <c r="BI147" i="4"/>
  <c r="BH147" i="4"/>
  <c r="BG147" i="4"/>
  <c r="BE147" i="4"/>
  <c r="T147" i="4"/>
  <c r="R147" i="4"/>
  <c r="P147" i="4"/>
  <c r="BI146" i="4"/>
  <c r="BH146" i="4"/>
  <c r="BG146" i="4"/>
  <c r="BE146" i="4"/>
  <c r="T146" i="4"/>
  <c r="R146" i="4"/>
  <c r="P146" i="4"/>
  <c r="BI145" i="4"/>
  <c r="BH145" i="4"/>
  <c r="BG145" i="4"/>
  <c r="BE145" i="4"/>
  <c r="T145" i="4"/>
  <c r="R145" i="4"/>
  <c r="P145" i="4"/>
  <c r="BI144" i="4"/>
  <c r="BH144" i="4"/>
  <c r="BG144" i="4"/>
  <c r="BE144" i="4"/>
  <c r="T144" i="4"/>
  <c r="R144" i="4"/>
  <c r="P144" i="4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40" i="4"/>
  <c r="BH140" i="4"/>
  <c r="BG140" i="4"/>
  <c r="BE140" i="4"/>
  <c r="T140" i="4"/>
  <c r="R140" i="4"/>
  <c r="P140" i="4"/>
  <c r="BI139" i="4"/>
  <c r="BH139" i="4"/>
  <c r="BG139" i="4"/>
  <c r="BE139" i="4"/>
  <c r="T139" i="4"/>
  <c r="R139" i="4"/>
  <c r="P139" i="4"/>
  <c r="BI138" i="4"/>
  <c r="BH138" i="4"/>
  <c r="BG138" i="4"/>
  <c r="BE138" i="4"/>
  <c r="T138" i="4"/>
  <c r="R138" i="4"/>
  <c r="P138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5" i="4"/>
  <c r="BH135" i="4"/>
  <c r="BG135" i="4"/>
  <c r="BE135" i="4"/>
  <c r="T135" i="4"/>
  <c r="R135" i="4"/>
  <c r="P135" i="4"/>
  <c r="BI134" i="4"/>
  <c r="BH134" i="4"/>
  <c r="BG134" i="4"/>
  <c r="BE134" i="4"/>
  <c r="T134" i="4"/>
  <c r="R134" i="4"/>
  <c r="P134" i="4"/>
  <c r="BI133" i="4"/>
  <c r="BH133" i="4"/>
  <c r="BG133" i="4"/>
  <c r="BE133" i="4"/>
  <c r="T133" i="4"/>
  <c r="R133" i="4"/>
  <c r="P133" i="4"/>
  <c r="BI132" i="4"/>
  <c r="BH132" i="4"/>
  <c r="BG132" i="4"/>
  <c r="BE132" i="4"/>
  <c r="T132" i="4"/>
  <c r="R132" i="4"/>
  <c r="P132" i="4"/>
  <c r="BI131" i="4"/>
  <c r="BH131" i="4"/>
  <c r="BG131" i="4"/>
  <c r="BE131" i="4"/>
  <c r="T131" i="4"/>
  <c r="R131" i="4"/>
  <c r="P131" i="4"/>
  <c r="BI130" i="4"/>
  <c r="BH130" i="4"/>
  <c r="BG130" i="4"/>
  <c r="BE130" i="4"/>
  <c r="T130" i="4"/>
  <c r="R130" i="4"/>
  <c r="P130" i="4"/>
  <c r="BI129" i="4"/>
  <c r="BH129" i="4"/>
  <c r="BG129" i="4"/>
  <c r="BE129" i="4"/>
  <c r="T129" i="4"/>
  <c r="R129" i="4"/>
  <c r="P129" i="4"/>
  <c r="BI128" i="4"/>
  <c r="BH128" i="4"/>
  <c r="BG128" i="4"/>
  <c r="BE128" i="4"/>
  <c r="T128" i="4"/>
  <c r="R128" i="4"/>
  <c r="P128" i="4"/>
  <c r="BI127" i="4"/>
  <c r="BH127" i="4"/>
  <c r="BG127" i="4"/>
  <c r="BE127" i="4"/>
  <c r="T127" i="4"/>
  <c r="R127" i="4"/>
  <c r="P127" i="4"/>
  <c r="BI126" i="4"/>
  <c r="BH126" i="4"/>
  <c r="BG126" i="4"/>
  <c r="BE126" i="4"/>
  <c r="T126" i="4"/>
  <c r="R126" i="4"/>
  <c r="P126" i="4"/>
  <c r="J120" i="4"/>
  <c r="F120" i="4"/>
  <c r="F119" i="4"/>
  <c r="F117" i="4"/>
  <c r="E115" i="4"/>
  <c r="J94" i="4"/>
  <c r="F94" i="4"/>
  <c r="F93" i="4"/>
  <c r="F91" i="4"/>
  <c r="E89" i="4"/>
  <c r="J23" i="4"/>
  <c r="E23" i="4"/>
  <c r="J119" i="4" s="1"/>
  <c r="J22" i="4"/>
  <c r="J14" i="4"/>
  <c r="J91" i="4" s="1"/>
  <c r="E7" i="4"/>
  <c r="E111" i="4" s="1"/>
  <c r="J39" i="3"/>
  <c r="J38" i="3"/>
  <c r="AY97" i="1" s="1"/>
  <c r="J37" i="3"/>
  <c r="AX97" i="1"/>
  <c r="BI453" i="3"/>
  <c r="BH453" i="3"/>
  <c r="BG453" i="3"/>
  <c r="BE453" i="3"/>
  <c r="T453" i="3"/>
  <c r="T452" i="3" s="1"/>
  <c r="R453" i="3"/>
  <c r="R452" i="3"/>
  <c r="P453" i="3"/>
  <c r="P452" i="3" s="1"/>
  <c r="BI451" i="3"/>
  <c r="BH451" i="3"/>
  <c r="BG451" i="3"/>
  <c r="BE451" i="3"/>
  <c r="T451" i="3"/>
  <c r="T450" i="3"/>
  <c r="T449" i="3"/>
  <c r="R451" i="3"/>
  <c r="R450" i="3" s="1"/>
  <c r="R449" i="3" s="1"/>
  <c r="P451" i="3"/>
  <c r="P450" i="3"/>
  <c r="P449" i="3" s="1"/>
  <c r="BI448" i="3"/>
  <c r="BH448" i="3"/>
  <c r="BG448" i="3"/>
  <c r="BE448" i="3"/>
  <c r="T448" i="3"/>
  <c r="R448" i="3"/>
  <c r="P448" i="3"/>
  <c r="BI447" i="3"/>
  <c r="BH447" i="3"/>
  <c r="BG447" i="3"/>
  <c r="BE447" i="3"/>
  <c r="T447" i="3"/>
  <c r="R447" i="3"/>
  <c r="P447" i="3"/>
  <c r="BI446" i="3"/>
  <c r="BH446" i="3"/>
  <c r="BG446" i="3"/>
  <c r="BE446" i="3"/>
  <c r="T446" i="3"/>
  <c r="R446" i="3"/>
  <c r="P446" i="3"/>
  <c r="BI444" i="3"/>
  <c r="BH444" i="3"/>
  <c r="BG444" i="3"/>
  <c r="BE444" i="3"/>
  <c r="T444" i="3"/>
  <c r="R444" i="3"/>
  <c r="P444" i="3"/>
  <c r="BI443" i="3"/>
  <c r="BH443" i="3"/>
  <c r="BG443" i="3"/>
  <c r="BE443" i="3"/>
  <c r="T443" i="3"/>
  <c r="R443" i="3"/>
  <c r="P443" i="3"/>
  <c r="BI442" i="3"/>
  <c r="BH442" i="3"/>
  <c r="BG442" i="3"/>
  <c r="BE442" i="3"/>
  <c r="T442" i="3"/>
  <c r="R442" i="3"/>
  <c r="P442" i="3"/>
  <c r="BI441" i="3"/>
  <c r="BH441" i="3"/>
  <c r="BG441" i="3"/>
  <c r="BE441" i="3"/>
  <c r="T441" i="3"/>
  <c r="R441" i="3"/>
  <c r="P441" i="3"/>
  <c r="BI440" i="3"/>
  <c r="BH440" i="3"/>
  <c r="BG440" i="3"/>
  <c r="BE440" i="3"/>
  <c r="T440" i="3"/>
  <c r="R440" i="3"/>
  <c r="P440" i="3"/>
  <c r="BI438" i="3"/>
  <c r="BH438" i="3"/>
  <c r="BG438" i="3"/>
  <c r="BE438" i="3"/>
  <c r="T438" i="3"/>
  <c r="R438" i="3"/>
  <c r="P438" i="3"/>
  <c r="BI437" i="3"/>
  <c r="BH437" i="3"/>
  <c r="BG437" i="3"/>
  <c r="BE437" i="3"/>
  <c r="T437" i="3"/>
  <c r="R437" i="3"/>
  <c r="P437" i="3"/>
  <c r="BI436" i="3"/>
  <c r="BH436" i="3"/>
  <c r="BG436" i="3"/>
  <c r="BE436" i="3"/>
  <c r="T436" i="3"/>
  <c r="R436" i="3"/>
  <c r="P436" i="3"/>
  <c r="BI435" i="3"/>
  <c r="BH435" i="3"/>
  <c r="BG435" i="3"/>
  <c r="BE435" i="3"/>
  <c r="T435" i="3"/>
  <c r="R435" i="3"/>
  <c r="P435" i="3"/>
  <c r="BI433" i="3"/>
  <c r="BH433" i="3"/>
  <c r="BG433" i="3"/>
  <c r="BE433" i="3"/>
  <c r="T433" i="3"/>
  <c r="R433" i="3"/>
  <c r="P433" i="3"/>
  <c r="BI432" i="3"/>
  <c r="BH432" i="3"/>
  <c r="BG432" i="3"/>
  <c r="BE432" i="3"/>
  <c r="T432" i="3"/>
  <c r="R432" i="3"/>
  <c r="P432" i="3"/>
  <c r="BI431" i="3"/>
  <c r="BH431" i="3"/>
  <c r="BG431" i="3"/>
  <c r="BE431" i="3"/>
  <c r="T431" i="3"/>
  <c r="R431" i="3"/>
  <c r="P431" i="3"/>
  <c r="BI429" i="3"/>
  <c r="BH429" i="3"/>
  <c r="BG429" i="3"/>
  <c r="BE429" i="3"/>
  <c r="T429" i="3"/>
  <c r="R429" i="3"/>
  <c r="P429" i="3"/>
  <c r="BI428" i="3"/>
  <c r="BH428" i="3"/>
  <c r="BG428" i="3"/>
  <c r="BE428" i="3"/>
  <c r="T428" i="3"/>
  <c r="R428" i="3"/>
  <c r="P428" i="3"/>
  <c r="BI427" i="3"/>
  <c r="BH427" i="3"/>
  <c r="BG427" i="3"/>
  <c r="BE427" i="3"/>
  <c r="T427" i="3"/>
  <c r="R427" i="3"/>
  <c r="P427" i="3"/>
  <c r="BI426" i="3"/>
  <c r="BH426" i="3"/>
  <c r="BG426" i="3"/>
  <c r="BE426" i="3"/>
  <c r="T426" i="3"/>
  <c r="R426" i="3"/>
  <c r="P426" i="3"/>
  <c r="BI425" i="3"/>
  <c r="BH425" i="3"/>
  <c r="BG425" i="3"/>
  <c r="BE425" i="3"/>
  <c r="T425" i="3"/>
  <c r="R425" i="3"/>
  <c r="P425" i="3"/>
  <c r="BI424" i="3"/>
  <c r="BH424" i="3"/>
  <c r="BG424" i="3"/>
  <c r="BE424" i="3"/>
  <c r="T424" i="3"/>
  <c r="R424" i="3"/>
  <c r="P424" i="3"/>
  <c r="BI422" i="3"/>
  <c r="BH422" i="3"/>
  <c r="BG422" i="3"/>
  <c r="BE422" i="3"/>
  <c r="T422" i="3"/>
  <c r="R422" i="3"/>
  <c r="P422" i="3"/>
  <c r="BI421" i="3"/>
  <c r="BH421" i="3"/>
  <c r="BG421" i="3"/>
  <c r="BE421" i="3"/>
  <c r="T421" i="3"/>
  <c r="R421" i="3"/>
  <c r="P421" i="3"/>
  <c r="BI420" i="3"/>
  <c r="BH420" i="3"/>
  <c r="BG420" i="3"/>
  <c r="BE420" i="3"/>
  <c r="T420" i="3"/>
  <c r="R420" i="3"/>
  <c r="P420" i="3"/>
  <c r="BI419" i="3"/>
  <c r="BH419" i="3"/>
  <c r="BG419" i="3"/>
  <c r="BE419" i="3"/>
  <c r="T419" i="3"/>
  <c r="R419" i="3"/>
  <c r="P419" i="3"/>
  <c r="BI418" i="3"/>
  <c r="BH418" i="3"/>
  <c r="BG418" i="3"/>
  <c r="BE418" i="3"/>
  <c r="T418" i="3"/>
  <c r="R418" i="3"/>
  <c r="P418" i="3"/>
  <c r="BI417" i="3"/>
  <c r="BH417" i="3"/>
  <c r="BG417" i="3"/>
  <c r="BE417" i="3"/>
  <c r="T417" i="3"/>
  <c r="R417" i="3"/>
  <c r="P417" i="3"/>
  <c r="BI416" i="3"/>
  <c r="BH416" i="3"/>
  <c r="BG416" i="3"/>
  <c r="BE416" i="3"/>
  <c r="T416" i="3"/>
  <c r="R416" i="3"/>
  <c r="P416" i="3"/>
  <c r="BI415" i="3"/>
  <c r="BH415" i="3"/>
  <c r="BG415" i="3"/>
  <c r="BE415" i="3"/>
  <c r="T415" i="3"/>
  <c r="R415" i="3"/>
  <c r="P415" i="3"/>
  <c r="BI414" i="3"/>
  <c r="BH414" i="3"/>
  <c r="BG414" i="3"/>
  <c r="BE414" i="3"/>
  <c r="T414" i="3"/>
  <c r="R414" i="3"/>
  <c r="P414" i="3"/>
  <c r="BI413" i="3"/>
  <c r="BH413" i="3"/>
  <c r="BG413" i="3"/>
  <c r="BE413" i="3"/>
  <c r="T413" i="3"/>
  <c r="R413" i="3"/>
  <c r="P413" i="3"/>
  <c r="BI412" i="3"/>
  <c r="BH412" i="3"/>
  <c r="BG412" i="3"/>
  <c r="BE412" i="3"/>
  <c r="T412" i="3"/>
  <c r="R412" i="3"/>
  <c r="P412" i="3"/>
  <c r="BI411" i="3"/>
  <c r="BH411" i="3"/>
  <c r="BG411" i="3"/>
  <c r="BE411" i="3"/>
  <c r="T411" i="3"/>
  <c r="R411" i="3"/>
  <c r="P411" i="3"/>
  <c r="BI410" i="3"/>
  <c r="BH410" i="3"/>
  <c r="BG410" i="3"/>
  <c r="BE410" i="3"/>
  <c r="T410" i="3"/>
  <c r="R410" i="3"/>
  <c r="P410" i="3"/>
  <c r="BI409" i="3"/>
  <c r="BH409" i="3"/>
  <c r="BG409" i="3"/>
  <c r="BE409" i="3"/>
  <c r="T409" i="3"/>
  <c r="R409" i="3"/>
  <c r="P409" i="3"/>
  <c r="BI408" i="3"/>
  <c r="BH408" i="3"/>
  <c r="BG408" i="3"/>
  <c r="BE408" i="3"/>
  <c r="T408" i="3"/>
  <c r="R408" i="3"/>
  <c r="P408" i="3"/>
  <c r="BI407" i="3"/>
  <c r="BH407" i="3"/>
  <c r="BG407" i="3"/>
  <c r="BE407" i="3"/>
  <c r="T407" i="3"/>
  <c r="R407" i="3"/>
  <c r="P407" i="3"/>
  <c r="BI406" i="3"/>
  <c r="BH406" i="3"/>
  <c r="BG406" i="3"/>
  <c r="BE406" i="3"/>
  <c r="T406" i="3"/>
  <c r="R406" i="3"/>
  <c r="P406" i="3"/>
  <c r="BI405" i="3"/>
  <c r="BH405" i="3"/>
  <c r="BG405" i="3"/>
  <c r="BE405" i="3"/>
  <c r="T405" i="3"/>
  <c r="R405" i="3"/>
  <c r="P405" i="3"/>
  <c r="BI404" i="3"/>
  <c r="BH404" i="3"/>
  <c r="BG404" i="3"/>
  <c r="BE404" i="3"/>
  <c r="T404" i="3"/>
  <c r="R404" i="3"/>
  <c r="P404" i="3"/>
  <c r="BI403" i="3"/>
  <c r="BH403" i="3"/>
  <c r="BG403" i="3"/>
  <c r="BE403" i="3"/>
  <c r="T403" i="3"/>
  <c r="R403" i="3"/>
  <c r="P403" i="3"/>
  <c r="BI402" i="3"/>
  <c r="BH402" i="3"/>
  <c r="BG402" i="3"/>
  <c r="BE402" i="3"/>
  <c r="T402" i="3"/>
  <c r="R402" i="3"/>
  <c r="P402" i="3"/>
  <c r="BI401" i="3"/>
  <c r="BH401" i="3"/>
  <c r="BG401" i="3"/>
  <c r="BE401" i="3"/>
  <c r="T401" i="3"/>
  <c r="R401" i="3"/>
  <c r="P401" i="3"/>
  <c r="BI400" i="3"/>
  <c r="BH400" i="3"/>
  <c r="BG400" i="3"/>
  <c r="BE400" i="3"/>
  <c r="T400" i="3"/>
  <c r="R400" i="3"/>
  <c r="P400" i="3"/>
  <c r="BI399" i="3"/>
  <c r="BH399" i="3"/>
  <c r="BG399" i="3"/>
  <c r="BE399" i="3"/>
  <c r="T399" i="3"/>
  <c r="R399" i="3"/>
  <c r="P399" i="3"/>
  <c r="BI398" i="3"/>
  <c r="BH398" i="3"/>
  <c r="BG398" i="3"/>
  <c r="BE398" i="3"/>
  <c r="T398" i="3"/>
  <c r="R398" i="3"/>
  <c r="P398" i="3"/>
  <c r="BI397" i="3"/>
  <c r="BH397" i="3"/>
  <c r="BG397" i="3"/>
  <c r="BE397" i="3"/>
  <c r="T397" i="3"/>
  <c r="R397" i="3"/>
  <c r="P397" i="3"/>
  <c r="BI396" i="3"/>
  <c r="BH396" i="3"/>
  <c r="BG396" i="3"/>
  <c r="BE396" i="3"/>
  <c r="T396" i="3"/>
  <c r="R396" i="3"/>
  <c r="P396" i="3"/>
  <c r="BI395" i="3"/>
  <c r="BH395" i="3"/>
  <c r="BG395" i="3"/>
  <c r="BE395" i="3"/>
  <c r="T395" i="3"/>
  <c r="R395" i="3"/>
  <c r="P395" i="3"/>
  <c r="BI394" i="3"/>
  <c r="BH394" i="3"/>
  <c r="BG394" i="3"/>
  <c r="BE394" i="3"/>
  <c r="T394" i="3"/>
  <c r="R394" i="3"/>
  <c r="P394" i="3"/>
  <c r="BI393" i="3"/>
  <c r="BH393" i="3"/>
  <c r="BG393" i="3"/>
  <c r="BE393" i="3"/>
  <c r="T393" i="3"/>
  <c r="R393" i="3"/>
  <c r="P393" i="3"/>
  <c r="BI392" i="3"/>
  <c r="BH392" i="3"/>
  <c r="BG392" i="3"/>
  <c r="BE392" i="3"/>
  <c r="T392" i="3"/>
  <c r="R392" i="3"/>
  <c r="P392" i="3"/>
  <c r="BI391" i="3"/>
  <c r="BH391" i="3"/>
  <c r="BG391" i="3"/>
  <c r="BE391" i="3"/>
  <c r="T391" i="3"/>
  <c r="R391" i="3"/>
  <c r="P391" i="3"/>
  <c r="BI390" i="3"/>
  <c r="BH390" i="3"/>
  <c r="BG390" i="3"/>
  <c r="BE390" i="3"/>
  <c r="T390" i="3"/>
  <c r="R390" i="3"/>
  <c r="P390" i="3"/>
  <c r="BI389" i="3"/>
  <c r="BH389" i="3"/>
  <c r="BG389" i="3"/>
  <c r="BE389" i="3"/>
  <c r="T389" i="3"/>
  <c r="R389" i="3"/>
  <c r="P389" i="3"/>
  <c r="BI388" i="3"/>
  <c r="BH388" i="3"/>
  <c r="BG388" i="3"/>
  <c r="BE388" i="3"/>
  <c r="T388" i="3"/>
  <c r="R388" i="3"/>
  <c r="P388" i="3"/>
  <c r="BI387" i="3"/>
  <c r="BH387" i="3"/>
  <c r="BG387" i="3"/>
  <c r="BE387" i="3"/>
  <c r="T387" i="3"/>
  <c r="R387" i="3"/>
  <c r="P387" i="3"/>
  <c r="BI386" i="3"/>
  <c r="BH386" i="3"/>
  <c r="BG386" i="3"/>
  <c r="BE386" i="3"/>
  <c r="T386" i="3"/>
  <c r="R386" i="3"/>
  <c r="P386" i="3"/>
  <c r="BI385" i="3"/>
  <c r="BH385" i="3"/>
  <c r="BG385" i="3"/>
  <c r="BE385" i="3"/>
  <c r="T385" i="3"/>
  <c r="R385" i="3"/>
  <c r="P385" i="3"/>
  <c r="BI384" i="3"/>
  <c r="BH384" i="3"/>
  <c r="BG384" i="3"/>
  <c r="BE384" i="3"/>
  <c r="T384" i="3"/>
  <c r="R384" i="3"/>
  <c r="P384" i="3"/>
  <c r="BI383" i="3"/>
  <c r="BH383" i="3"/>
  <c r="BG383" i="3"/>
  <c r="BE383" i="3"/>
  <c r="T383" i="3"/>
  <c r="R383" i="3"/>
  <c r="P383" i="3"/>
  <c r="BI382" i="3"/>
  <c r="BH382" i="3"/>
  <c r="BG382" i="3"/>
  <c r="BE382" i="3"/>
  <c r="T382" i="3"/>
  <c r="R382" i="3"/>
  <c r="P382" i="3"/>
  <c r="BI381" i="3"/>
  <c r="BH381" i="3"/>
  <c r="BG381" i="3"/>
  <c r="BE381" i="3"/>
  <c r="T381" i="3"/>
  <c r="R381" i="3"/>
  <c r="P381" i="3"/>
  <c r="BI380" i="3"/>
  <c r="BH380" i="3"/>
  <c r="BG380" i="3"/>
  <c r="BE380" i="3"/>
  <c r="T380" i="3"/>
  <c r="R380" i="3"/>
  <c r="P380" i="3"/>
  <c r="BI379" i="3"/>
  <c r="BH379" i="3"/>
  <c r="BG379" i="3"/>
  <c r="BE379" i="3"/>
  <c r="T379" i="3"/>
  <c r="R379" i="3"/>
  <c r="P379" i="3"/>
  <c r="BI378" i="3"/>
  <c r="BH378" i="3"/>
  <c r="BG378" i="3"/>
  <c r="BE378" i="3"/>
  <c r="T378" i="3"/>
  <c r="R378" i="3"/>
  <c r="P378" i="3"/>
  <c r="BI377" i="3"/>
  <c r="BH377" i="3"/>
  <c r="BG377" i="3"/>
  <c r="BE377" i="3"/>
  <c r="T377" i="3"/>
  <c r="R377" i="3"/>
  <c r="P377" i="3"/>
  <c r="BI375" i="3"/>
  <c r="BH375" i="3"/>
  <c r="BG375" i="3"/>
  <c r="BE375" i="3"/>
  <c r="T375" i="3"/>
  <c r="R375" i="3"/>
  <c r="P375" i="3"/>
  <c r="BI374" i="3"/>
  <c r="BH374" i="3"/>
  <c r="BG374" i="3"/>
  <c r="BE374" i="3"/>
  <c r="T374" i="3"/>
  <c r="R374" i="3"/>
  <c r="P374" i="3"/>
  <c r="BI373" i="3"/>
  <c r="BH373" i="3"/>
  <c r="BG373" i="3"/>
  <c r="BE373" i="3"/>
  <c r="T373" i="3"/>
  <c r="R373" i="3"/>
  <c r="P373" i="3"/>
  <c r="BI372" i="3"/>
  <c r="BH372" i="3"/>
  <c r="BG372" i="3"/>
  <c r="BE372" i="3"/>
  <c r="T372" i="3"/>
  <c r="R372" i="3"/>
  <c r="P372" i="3"/>
  <c r="BI371" i="3"/>
  <c r="BH371" i="3"/>
  <c r="BG371" i="3"/>
  <c r="BE371" i="3"/>
  <c r="T371" i="3"/>
  <c r="R371" i="3"/>
  <c r="P371" i="3"/>
  <c r="BI370" i="3"/>
  <c r="BH370" i="3"/>
  <c r="BG370" i="3"/>
  <c r="BE370" i="3"/>
  <c r="T370" i="3"/>
  <c r="R370" i="3"/>
  <c r="P370" i="3"/>
  <c r="BI369" i="3"/>
  <c r="BH369" i="3"/>
  <c r="BG369" i="3"/>
  <c r="BE369" i="3"/>
  <c r="T369" i="3"/>
  <c r="R369" i="3"/>
  <c r="P369" i="3"/>
  <c r="BI368" i="3"/>
  <c r="BH368" i="3"/>
  <c r="BG368" i="3"/>
  <c r="BE368" i="3"/>
  <c r="T368" i="3"/>
  <c r="R368" i="3"/>
  <c r="P368" i="3"/>
  <c r="BI367" i="3"/>
  <c r="BH367" i="3"/>
  <c r="BG367" i="3"/>
  <c r="BE367" i="3"/>
  <c r="T367" i="3"/>
  <c r="R367" i="3"/>
  <c r="P367" i="3"/>
  <c r="BI366" i="3"/>
  <c r="BH366" i="3"/>
  <c r="BG366" i="3"/>
  <c r="BE366" i="3"/>
  <c r="T366" i="3"/>
  <c r="R366" i="3"/>
  <c r="P366" i="3"/>
  <c r="BI365" i="3"/>
  <c r="BH365" i="3"/>
  <c r="BG365" i="3"/>
  <c r="BE365" i="3"/>
  <c r="T365" i="3"/>
  <c r="R365" i="3"/>
  <c r="P365" i="3"/>
  <c r="BI363" i="3"/>
  <c r="BH363" i="3"/>
  <c r="BG363" i="3"/>
  <c r="BE363" i="3"/>
  <c r="T363" i="3"/>
  <c r="R363" i="3"/>
  <c r="P363" i="3"/>
  <c r="BI362" i="3"/>
  <c r="BH362" i="3"/>
  <c r="BG362" i="3"/>
  <c r="BE362" i="3"/>
  <c r="T362" i="3"/>
  <c r="R362" i="3"/>
  <c r="P362" i="3"/>
  <c r="BI361" i="3"/>
  <c r="BH361" i="3"/>
  <c r="BG361" i="3"/>
  <c r="BE361" i="3"/>
  <c r="T361" i="3"/>
  <c r="R361" i="3"/>
  <c r="P361" i="3"/>
  <c r="BI360" i="3"/>
  <c r="BH360" i="3"/>
  <c r="BG360" i="3"/>
  <c r="BE360" i="3"/>
  <c r="T360" i="3"/>
  <c r="R360" i="3"/>
  <c r="P360" i="3"/>
  <c r="BI358" i="3"/>
  <c r="BH358" i="3"/>
  <c r="BG358" i="3"/>
  <c r="BE358" i="3"/>
  <c r="T358" i="3"/>
  <c r="R358" i="3"/>
  <c r="P358" i="3"/>
  <c r="BI357" i="3"/>
  <c r="BH357" i="3"/>
  <c r="BG357" i="3"/>
  <c r="BE357" i="3"/>
  <c r="T357" i="3"/>
  <c r="R357" i="3"/>
  <c r="P357" i="3"/>
  <c r="BI356" i="3"/>
  <c r="BH356" i="3"/>
  <c r="BG356" i="3"/>
  <c r="BE356" i="3"/>
  <c r="T356" i="3"/>
  <c r="R356" i="3"/>
  <c r="P356" i="3"/>
  <c r="BI355" i="3"/>
  <c r="BH355" i="3"/>
  <c r="BG355" i="3"/>
  <c r="BE355" i="3"/>
  <c r="T355" i="3"/>
  <c r="R355" i="3"/>
  <c r="P355" i="3"/>
  <c r="BI354" i="3"/>
  <c r="BH354" i="3"/>
  <c r="BG354" i="3"/>
  <c r="BE354" i="3"/>
  <c r="T354" i="3"/>
  <c r="R354" i="3"/>
  <c r="P354" i="3"/>
  <c r="BI353" i="3"/>
  <c r="BH353" i="3"/>
  <c r="BG353" i="3"/>
  <c r="BE353" i="3"/>
  <c r="T353" i="3"/>
  <c r="R353" i="3"/>
  <c r="P353" i="3"/>
  <c r="BI352" i="3"/>
  <c r="BH352" i="3"/>
  <c r="BG352" i="3"/>
  <c r="BE352" i="3"/>
  <c r="T352" i="3"/>
  <c r="R352" i="3"/>
  <c r="P352" i="3"/>
  <c r="BI351" i="3"/>
  <c r="BH351" i="3"/>
  <c r="BG351" i="3"/>
  <c r="BE351" i="3"/>
  <c r="T351" i="3"/>
  <c r="R351" i="3"/>
  <c r="P351" i="3"/>
  <c r="BI350" i="3"/>
  <c r="BH350" i="3"/>
  <c r="BG350" i="3"/>
  <c r="BE350" i="3"/>
  <c r="T350" i="3"/>
  <c r="R350" i="3"/>
  <c r="P350" i="3"/>
  <c r="BI349" i="3"/>
  <c r="BH349" i="3"/>
  <c r="BG349" i="3"/>
  <c r="BE349" i="3"/>
  <c r="T349" i="3"/>
  <c r="R349" i="3"/>
  <c r="P349" i="3"/>
  <c r="BI348" i="3"/>
  <c r="BH348" i="3"/>
  <c r="BG348" i="3"/>
  <c r="BE348" i="3"/>
  <c r="T348" i="3"/>
  <c r="R348" i="3"/>
  <c r="P348" i="3"/>
  <c r="BI347" i="3"/>
  <c r="BH347" i="3"/>
  <c r="BG347" i="3"/>
  <c r="BE347" i="3"/>
  <c r="T347" i="3"/>
  <c r="R347" i="3"/>
  <c r="P347" i="3"/>
  <c r="BI345" i="3"/>
  <c r="BH345" i="3"/>
  <c r="BG345" i="3"/>
  <c r="BE345" i="3"/>
  <c r="T345" i="3"/>
  <c r="R345" i="3"/>
  <c r="P345" i="3"/>
  <c r="BI344" i="3"/>
  <c r="BH344" i="3"/>
  <c r="BG344" i="3"/>
  <c r="BE344" i="3"/>
  <c r="T344" i="3"/>
  <c r="R344" i="3"/>
  <c r="P344" i="3"/>
  <c r="BI343" i="3"/>
  <c r="BH343" i="3"/>
  <c r="BG343" i="3"/>
  <c r="BE343" i="3"/>
  <c r="T343" i="3"/>
  <c r="R343" i="3"/>
  <c r="P343" i="3"/>
  <c r="BI342" i="3"/>
  <c r="BH342" i="3"/>
  <c r="BG342" i="3"/>
  <c r="BE342" i="3"/>
  <c r="T342" i="3"/>
  <c r="R342" i="3"/>
  <c r="P342" i="3"/>
  <c r="BI341" i="3"/>
  <c r="BH341" i="3"/>
  <c r="BG341" i="3"/>
  <c r="BE341" i="3"/>
  <c r="T341" i="3"/>
  <c r="R341" i="3"/>
  <c r="P341" i="3"/>
  <c r="BI340" i="3"/>
  <c r="BH340" i="3"/>
  <c r="BG340" i="3"/>
  <c r="BE340" i="3"/>
  <c r="T340" i="3"/>
  <c r="R340" i="3"/>
  <c r="P340" i="3"/>
  <c r="BI338" i="3"/>
  <c r="BH338" i="3"/>
  <c r="BG338" i="3"/>
  <c r="BE338" i="3"/>
  <c r="T338" i="3"/>
  <c r="R338" i="3"/>
  <c r="P338" i="3"/>
  <c r="BI337" i="3"/>
  <c r="BH337" i="3"/>
  <c r="BG337" i="3"/>
  <c r="BE337" i="3"/>
  <c r="T337" i="3"/>
  <c r="R337" i="3"/>
  <c r="P337" i="3"/>
  <c r="BI336" i="3"/>
  <c r="BH336" i="3"/>
  <c r="BG336" i="3"/>
  <c r="BE336" i="3"/>
  <c r="T336" i="3"/>
  <c r="R336" i="3"/>
  <c r="P336" i="3"/>
  <c r="BI335" i="3"/>
  <c r="BH335" i="3"/>
  <c r="BG335" i="3"/>
  <c r="BE335" i="3"/>
  <c r="T335" i="3"/>
  <c r="R335" i="3"/>
  <c r="P335" i="3"/>
  <c r="BI334" i="3"/>
  <c r="BH334" i="3"/>
  <c r="BG334" i="3"/>
  <c r="BE334" i="3"/>
  <c r="T334" i="3"/>
  <c r="R334" i="3"/>
  <c r="P334" i="3"/>
  <c r="BI333" i="3"/>
  <c r="BH333" i="3"/>
  <c r="BG333" i="3"/>
  <c r="BE333" i="3"/>
  <c r="T333" i="3"/>
  <c r="R333" i="3"/>
  <c r="P333" i="3"/>
  <c r="BI332" i="3"/>
  <c r="BH332" i="3"/>
  <c r="BG332" i="3"/>
  <c r="BE332" i="3"/>
  <c r="T332" i="3"/>
  <c r="R332" i="3"/>
  <c r="P332" i="3"/>
  <c r="BI331" i="3"/>
  <c r="BH331" i="3"/>
  <c r="BG331" i="3"/>
  <c r="BE331" i="3"/>
  <c r="T331" i="3"/>
  <c r="R331" i="3"/>
  <c r="P331" i="3"/>
  <c r="BI330" i="3"/>
  <c r="BH330" i="3"/>
  <c r="BG330" i="3"/>
  <c r="BE330" i="3"/>
  <c r="T330" i="3"/>
  <c r="R330" i="3"/>
  <c r="P330" i="3"/>
  <c r="BI329" i="3"/>
  <c r="BH329" i="3"/>
  <c r="BG329" i="3"/>
  <c r="BE329" i="3"/>
  <c r="T329" i="3"/>
  <c r="R329" i="3"/>
  <c r="P329" i="3"/>
  <c r="BI328" i="3"/>
  <c r="BH328" i="3"/>
  <c r="BG328" i="3"/>
  <c r="BE328" i="3"/>
  <c r="T328" i="3"/>
  <c r="R328" i="3"/>
  <c r="P328" i="3"/>
  <c r="BI327" i="3"/>
  <c r="BH327" i="3"/>
  <c r="BG327" i="3"/>
  <c r="BE327" i="3"/>
  <c r="T327" i="3"/>
  <c r="R327" i="3"/>
  <c r="P327" i="3"/>
  <c r="BI326" i="3"/>
  <c r="BH326" i="3"/>
  <c r="BG326" i="3"/>
  <c r="BE326" i="3"/>
  <c r="T326" i="3"/>
  <c r="R326" i="3"/>
  <c r="P326" i="3"/>
  <c r="BI325" i="3"/>
  <c r="BH325" i="3"/>
  <c r="BG325" i="3"/>
  <c r="BE325" i="3"/>
  <c r="T325" i="3"/>
  <c r="R325" i="3"/>
  <c r="P325" i="3"/>
  <c r="BI324" i="3"/>
  <c r="BH324" i="3"/>
  <c r="BG324" i="3"/>
  <c r="BE324" i="3"/>
  <c r="T324" i="3"/>
  <c r="R324" i="3"/>
  <c r="P324" i="3"/>
  <c r="BI323" i="3"/>
  <c r="BH323" i="3"/>
  <c r="BG323" i="3"/>
  <c r="BE323" i="3"/>
  <c r="T323" i="3"/>
  <c r="R323" i="3"/>
  <c r="P323" i="3"/>
  <c r="BI322" i="3"/>
  <c r="BH322" i="3"/>
  <c r="BG322" i="3"/>
  <c r="BE322" i="3"/>
  <c r="T322" i="3"/>
  <c r="R322" i="3"/>
  <c r="P322" i="3"/>
  <c r="BI321" i="3"/>
  <c r="BH321" i="3"/>
  <c r="BG321" i="3"/>
  <c r="BE321" i="3"/>
  <c r="T321" i="3"/>
  <c r="R321" i="3"/>
  <c r="P321" i="3"/>
  <c r="BI320" i="3"/>
  <c r="BH320" i="3"/>
  <c r="BG320" i="3"/>
  <c r="BE320" i="3"/>
  <c r="T320" i="3"/>
  <c r="R320" i="3"/>
  <c r="P320" i="3"/>
  <c r="BI319" i="3"/>
  <c r="BH319" i="3"/>
  <c r="BG319" i="3"/>
  <c r="BE319" i="3"/>
  <c r="T319" i="3"/>
  <c r="R319" i="3"/>
  <c r="P319" i="3"/>
  <c r="BI318" i="3"/>
  <c r="BH318" i="3"/>
  <c r="BG318" i="3"/>
  <c r="BE318" i="3"/>
  <c r="T318" i="3"/>
  <c r="R318" i="3"/>
  <c r="P318" i="3"/>
  <c r="BI317" i="3"/>
  <c r="BH317" i="3"/>
  <c r="BG317" i="3"/>
  <c r="BE317" i="3"/>
  <c r="T317" i="3"/>
  <c r="R317" i="3"/>
  <c r="P317" i="3"/>
  <c r="BI316" i="3"/>
  <c r="BH316" i="3"/>
  <c r="BG316" i="3"/>
  <c r="BE316" i="3"/>
  <c r="T316" i="3"/>
  <c r="R316" i="3"/>
  <c r="P316" i="3"/>
  <c r="BI315" i="3"/>
  <c r="BH315" i="3"/>
  <c r="BG315" i="3"/>
  <c r="BE315" i="3"/>
  <c r="T315" i="3"/>
  <c r="R315" i="3"/>
  <c r="P315" i="3"/>
  <c r="BI314" i="3"/>
  <c r="BH314" i="3"/>
  <c r="BG314" i="3"/>
  <c r="BE314" i="3"/>
  <c r="T314" i="3"/>
  <c r="R314" i="3"/>
  <c r="P314" i="3"/>
  <c r="BI313" i="3"/>
  <c r="BH313" i="3"/>
  <c r="BG313" i="3"/>
  <c r="BE313" i="3"/>
  <c r="T313" i="3"/>
  <c r="R313" i="3"/>
  <c r="P313" i="3"/>
  <c r="BI311" i="3"/>
  <c r="BH311" i="3"/>
  <c r="BG311" i="3"/>
  <c r="BE311" i="3"/>
  <c r="T311" i="3"/>
  <c r="R311" i="3"/>
  <c r="P311" i="3"/>
  <c r="BI310" i="3"/>
  <c r="BH310" i="3"/>
  <c r="BG310" i="3"/>
  <c r="BE310" i="3"/>
  <c r="T310" i="3"/>
  <c r="R310" i="3"/>
  <c r="P310" i="3"/>
  <c r="BI308" i="3"/>
  <c r="BH308" i="3"/>
  <c r="BG308" i="3"/>
  <c r="BE308" i="3"/>
  <c r="T308" i="3"/>
  <c r="R308" i="3"/>
  <c r="P308" i="3"/>
  <c r="BI307" i="3"/>
  <c r="BH307" i="3"/>
  <c r="BG307" i="3"/>
  <c r="BE307" i="3"/>
  <c r="T307" i="3"/>
  <c r="R307" i="3"/>
  <c r="P307" i="3"/>
  <c r="BI306" i="3"/>
  <c r="BH306" i="3"/>
  <c r="BG306" i="3"/>
  <c r="BE306" i="3"/>
  <c r="T306" i="3"/>
  <c r="R306" i="3"/>
  <c r="P306" i="3"/>
  <c r="BI305" i="3"/>
  <c r="BH305" i="3"/>
  <c r="BG305" i="3"/>
  <c r="BE305" i="3"/>
  <c r="T305" i="3"/>
  <c r="R305" i="3"/>
  <c r="P305" i="3"/>
  <c r="BI304" i="3"/>
  <c r="BH304" i="3"/>
  <c r="BG304" i="3"/>
  <c r="BE304" i="3"/>
  <c r="T304" i="3"/>
  <c r="R304" i="3"/>
  <c r="P304" i="3"/>
  <c r="BI303" i="3"/>
  <c r="BH303" i="3"/>
  <c r="BG303" i="3"/>
  <c r="BE303" i="3"/>
  <c r="T303" i="3"/>
  <c r="R303" i="3"/>
  <c r="P303" i="3"/>
  <c r="BI302" i="3"/>
  <c r="BH302" i="3"/>
  <c r="BG302" i="3"/>
  <c r="BE302" i="3"/>
  <c r="T302" i="3"/>
  <c r="R302" i="3"/>
  <c r="P302" i="3"/>
  <c r="BI301" i="3"/>
  <c r="BH301" i="3"/>
  <c r="BG301" i="3"/>
  <c r="BE301" i="3"/>
  <c r="T301" i="3"/>
  <c r="R301" i="3"/>
  <c r="P301" i="3"/>
  <c r="BI300" i="3"/>
  <c r="BH300" i="3"/>
  <c r="BG300" i="3"/>
  <c r="BE300" i="3"/>
  <c r="T300" i="3"/>
  <c r="R300" i="3"/>
  <c r="P300" i="3"/>
  <c r="BI299" i="3"/>
  <c r="BH299" i="3"/>
  <c r="BG299" i="3"/>
  <c r="BE299" i="3"/>
  <c r="T299" i="3"/>
  <c r="R299" i="3"/>
  <c r="P299" i="3"/>
  <c r="BI298" i="3"/>
  <c r="BH298" i="3"/>
  <c r="BG298" i="3"/>
  <c r="BE298" i="3"/>
  <c r="T298" i="3"/>
  <c r="R298" i="3"/>
  <c r="P298" i="3"/>
  <c r="BI297" i="3"/>
  <c r="BH297" i="3"/>
  <c r="BG297" i="3"/>
  <c r="BE297" i="3"/>
  <c r="T297" i="3"/>
  <c r="R297" i="3"/>
  <c r="P297" i="3"/>
  <c r="BI296" i="3"/>
  <c r="BH296" i="3"/>
  <c r="BG296" i="3"/>
  <c r="BE296" i="3"/>
  <c r="T296" i="3"/>
  <c r="R296" i="3"/>
  <c r="P296" i="3"/>
  <c r="BI295" i="3"/>
  <c r="BH295" i="3"/>
  <c r="BG295" i="3"/>
  <c r="BE295" i="3"/>
  <c r="T295" i="3"/>
  <c r="R295" i="3"/>
  <c r="P295" i="3"/>
  <c r="BI294" i="3"/>
  <c r="BH294" i="3"/>
  <c r="BG294" i="3"/>
  <c r="BE294" i="3"/>
  <c r="T294" i="3"/>
  <c r="R294" i="3"/>
  <c r="P294" i="3"/>
  <c r="BI293" i="3"/>
  <c r="BH293" i="3"/>
  <c r="BG293" i="3"/>
  <c r="BE293" i="3"/>
  <c r="T293" i="3"/>
  <c r="R293" i="3"/>
  <c r="P293" i="3"/>
  <c r="BI292" i="3"/>
  <c r="BH292" i="3"/>
  <c r="BG292" i="3"/>
  <c r="BE292" i="3"/>
  <c r="T292" i="3"/>
  <c r="R292" i="3"/>
  <c r="P292" i="3"/>
  <c r="BI291" i="3"/>
  <c r="BH291" i="3"/>
  <c r="BG291" i="3"/>
  <c r="BE291" i="3"/>
  <c r="T291" i="3"/>
  <c r="R291" i="3"/>
  <c r="P291" i="3"/>
  <c r="BI290" i="3"/>
  <c r="BH290" i="3"/>
  <c r="BG290" i="3"/>
  <c r="BE290" i="3"/>
  <c r="T290" i="3"/>
  <c r="R290" i="3"/>
  <c r="P290" i="3"/>
  <c r="BI289" i="3"/>
  <c r="BH289" i="3"/>
  <c r="BG289" i="3"/>
  <c r="BE289" i="3"/>
  <c r="T289" i="3"/>
  <c r="R289" i="3"/>
  <c r="P289" i="3"/>
  <c r="BI288" i="3"/>
  <c r="BH288" i="3"/>
  <c r="BG288" i="3"/>
  <c r="BE288" i="3"/>
  <c r="T288" i="3"/>
  <c r="R288" i="3"/>
  <c r="P288" i="3"/>
  <c r="BI287" i="3"/>
  <c r="BH287" i="3"/>
  <c r="BG287" i="3"/>
  <c r="BE287" i="3"/>
  <c r="T287" i="3"/>
  <c r="R287" i="3"/>
  <c r="P287" i="3"/>
  <c r="BI285" i="3"/>
  <c r="BH285" i="3"/>
  <c r="BG285" i="3"/>
  <c r="BE285" i="3"/>
  <c r="T285" i="3"/>
  <c r="R285" i="3"/>
  <c r="P285" i="3"/>
  <c r="BI284" i="3"/>
  <c r="BH284" i="3"/>
  <c r="BG284" i="3"/>
  <c r="BE284" i="3"/>
  <c r="T284" i="3"/>
  <c r="R284" i="3"/>
  <c r="P284" i="3"/>
  <c r="BI283" i="3"/>
  <c r="BH283" i="3"/>
  <c r="BG283" i="3"/>
  <c r="BE283" i="3"/>
  <c r="T283" i="3"/>
  <c r="R283" i="3"/>
  <c r="P283" i="3"/>
  <c r="BI282" i="3"/>
  <c r="BH282" i="3"/>
  <c r="BG282" i="3"/>
  <c r="BE282" i="3"/>
  <c r="T282" i="3"/>
  <c r="R282" i="3"/>
  <c r="P282" i="3"/>
  <c r="BI281" i="3"/>
  <c r="BH281" i="3"/>
  <c r="BG281" i="3"/>
  <c r="BE281" i="3"/>
  <c r="T281" i="3"/>
  <c r="R281" i="3"/>
  <c r="P281" i="3"/>
  <c r="BI280" i="3"/>
  <c r="BH280" i="3"/>
  <c r="BG280" i="3"/>
  <c r="BE280" i="3"/>
  <c r="T280" i="3"/>
  <c r="R280" i="3"/>
  <c r="P280" i="3"/>
  <c r="BI279" i="3"/>
  <c r="BH279" i="3"/>
  <c r="BG279" i="3"/>
  <c r="BE279" i="3"/>
  <c r="T279" i="3"/>
  <c r="R279" i="3"/>
  <c r="P279" i="3"/>
  <c r="BI278" i="3"/>
  <c r="BH278" i="3"/>
  <c r="BG278" i="3"/>
  <c r="BE278" i="3"/>
  <c r="T278" i="3"/>
  <c r="R278" i="3"/>
  <c r="P278" i="3"/>
  <c r="BI277" i="3"/>
  <c r="BH277" i="3"/>
  <c r="BG277" i="3"/>
  <c r="BE277" i="3"/>
  <c r="T277" i="3"/>
  <c r="R277" i="3"/>
  <c r="P277" i="3"/>
  <c r="BI276" i="3"/>
  <c r="BH276" i="3"/>
  <c r="BG276" i="3"/>
  <c r="BE276" i="3"/>
  <c r="T276" i="3"/>
  <c r="R276" i="3"/>
  <c r="P276" i="3"/>
  <c r="BI274" i="3"/>
  <c r="BH274" i="3"/>
  <c r="BG274" i="3"/>
  <c r="BE274" i="3"/>
  <c r="T274" i="3"/>
  <c r="R274" i="3"/>
  <c r="P274" i="3"/>
  <c r="BI273" i="3"/>
  <c r="BH273" i="3"/>
  <c r="BG273" i="3"/>
  <c r="BE273" i="3"/>
  <c r="T273" i="3"/>
  <c r="R273" i="3"/>
  <c r="P273" i="3"/>
  <c r="BI272" i="3"/>
  <c r="BH272" i="3"/>
  <c r="BG272" i="3"/>
  <c r="BE272" i="3"/>
  <c r="T272" i="3"/>
  <c r="R272" i="3"/>
  <c r="P272" i="3"/>
  <c r="BI271" i="3"/>
  <c r="BH271" i="3"/>
  <c r="BG271" i="3"/>
  <c r="BE271" i="3"/>
  <c r="T271" i="3"/>
  <c r="R271" i="3"/>
  <c r="P271" i="3"/>
  <c r="BI270" i="3"/>
  <c r="BH270" i="3"/>
  <c r="BG270" i="3"/>
  <c r="BE270" i="3"/>
  <c r="T270" i="3"/>
  <c r="R270" i="3"/>
  <c r="P270" i="3"/>
  <c r="BI269" i="3"/>
  <c r="BH269" i="3"/>
  <c r="BG269" i="3"/>
  <c r="BE269" i="3"/>
  <c r="T269" i="3"/>
  <c r="R269" i="3"/>
  <c r="P269" i="3"/>
  <c r="BI268" i="3"/>
  <c r="BH268" i="3"/>
  <c r="BG268" i="3"/>
  <c r="BE268" i="3"/>
  <c r="T268" i="3"/>
  <c r="R268" i="3"/>
  <c r="P268" i="3"/>
  <c r="BI267" i="3"/>
  <c r="BH267" i="3"/>
  <c r="BG267" i="3"/>
  <c r="BE267" i="3"/>
  <c r="T267" i="3"/>
  <c r="R267" i="3"/>
  <c r="P267" i="3"/>
  <c r="BI266" i="3"/>
  <c r="BH266" i="3"/>
  <c r="BG266" i="3"/>
  <c r="BE266" i="3"/>
  <c r="T266" i="3"/>
  <c r="R266" i="3"/>
  <c r="P266" i="3"/>
  <c r="BI265" i="3"/>
  <c r="BH265" i="3"/>
  <c r="BG265" i="3"/>
  <c r="BE265" i="3"/>
  <c r="T265" i="3"/>
  <c r="R265" i="3"/>
  <c r="P265" i="3"/>
  <c r="BI264" i="3"/>
  <c r="BH264" i="3"/>
  <c r="BG264" i="3"/>
  <c r="BE264" i="3"/>
  <c r="T264" i="3"/>
  <c r="R264" i="3"/>
  <c r="P264" i="3"/>
  <c r="BI261" i="3"/>
  <c r="BH261" i="3"/>
  <c r="BG261" i="3"/>
  <c r="BE261" i="3"/>
  <c r="T261" i="3"/>
  <c r="T260" i="3" s="1"/>
  <c r="R261" i="3"/>
  <c r="R260" i="3" s="1"/>
  <c r="P261" i="3"/>
  <c r="P260" i="3"/>
  <c r="BI259" i="3"/>
  <c r="BH259" i="3"/>
  <c r="BG259" i="3"/>
  <c r="BE259" i="3"/>
  <c r="T259" i="3"/>
  <c r="R259" i="3"/>
  <c r="P259" i="3"/>
  <c r="BI258" i="3"/>
  <c r="BH258" i="3"/>
  <c r="BG258" i="3"/>
  <c r="BE258" i="3"/>
  <c r="T258" i="3"/>
  <c r="R258" i="3"/>
  <c r="P258" i="3"/>
  <c r="BI257" i="3"/>
  <c r="BH257" i="3"/>
  <c r="BG257" i="3"/>
  <c r="BE257" i="3"/>
  <c r="T257" i="3"/>
  <c r="R257" i="3"/>
  <c r="P257" i="3"/>
  <c r="BI256" i="3"/>
  <c r="BH256" i="3"/>
  <c r="BG256" i="3"/>
  <c r="BE256" i="3"/>
  <c r="T256" i="3"/>
  <c r="R256" i="3"/>
  <c r="P256" i="3"/>
  <c r="BI255" i="3"/>
  <c r="BH255" i="3"/>
  <c r="BG255" i="3"/>
  <c r="BE255" i="3"/>
  <c r="T255" i="3"/>
  <c r="R255" i="3"/>
  <c r="P255" i="3"/>
  <c r="BI254" i="3"/>
  <c r="BH254" i="3"/>
  <c r="BG254" i="3"/>
  <c r="BE254" i="3"/>
  <c r="T254" i="3"/>
  <c r="R254" i="3"/>
  <c r="P254" i="3"/>
  <c r="BI253" i="3"/>
  <c r="BH253" i="3"/>
  <c r="BG253" i="3"/>
  <c r="BE253" i="3"/>
  <c r="T253" i="3"/>
  <c r="R253" i="3"/>
  <c r="P253" i="3"/>
  <c r="BI252" i="3"/>
  <c r="BH252" i="3"/>
  <c r="BG252" i="3"/>
  <c r="BE252" i="3"/>
  <c r="T252" i="3"/>
  <c r="R252" i="3"/>
  <c r="P252" i="3"/>
  <c r="BI251" i="3"/>
  <c r="BH251" i="3"/>
  <c r="BG251" i="3"/>
  <c r="BE251" i="3"/>
  <c r="T251" i="3"/>
  <c r="R251" i="3"/>
  <c r="P251" i="3"/>
  <c r="BI250" i="3"/>
  <c r="BH250" i="3"/>
  <c r="BG250" i="3"/>
  <c r="BE250" i="3"/>
  <c r="T250" i="3"/>
  <c r="R250" i="3"/>
  <c r="P250" i="3"/>
  <c r="BI249" i="3"/>
  <c r="BH249" i="3"/>
  <c r="BG249" i="3"/>
  <c r="BE249" i="3"/>
  <c r="T249" i="3"/>
  <c r="R249" i="3"/>
  <c r="P249" i="3"/>
  <c r="BI247" i="3"/>
  <c r="BH247" i="3"/>
  <c r="BG247" i="3"/>
  <c r="BE247" i="3"/>
  <c r="T247" i="3"/>
  <c r="R247" i="3"/>
  <c r="P247" i="3"/>
  <c r="BI246" i="3"/>
  <c r="BH246" i="3"/>
  <c r="BG246" i="3"/>
  <c r="BE246" i="3"/>
  <c r="T246" i="3"/>
  <c r="R246" i="3"/>
  <c r="P246" i="3"/>
  <c r="BI245" i="3"/>
  <c r="BH245" i="3"/>
  <c r="BG245" i="3"/>
  <c r="BE245" i="3"/>
  <c r="T245" i="3"/>
  <c r="R245" i="3"/>
  <c r="P245" i="3"/>
  <c r="BI244" i="3"/>
  <c r="BH244" i="3"/>
  <c r="BG244" i="3"/>
  <c r="BE244" i="3"/>
  <c r="T244" i="3"/>
  <c r="R244" i="3"/>
  <c r="P244" i="3"/>
  <c r="BI243" i="3"/>
  <c r="BH243" i="3"/>
  <c r="BG243" i="3"/>
  <c r="BE243" i="3"/>
  <c r="T243" i="3"/>
  <c r="R243" i="3"/>
  <c r="P243" i="3"/>
  <c r="BI242" i="3"/>
  <c r="BH242" i="3"/>
  <c r="BG242" i="3"/>
  <c r="BE242" i="3"/>
  <c r="T242" i="3"/>
  <c r="R242" i="3"/>
  <c r="P242" i="3"/>
  <c r="BI241" i="3"/>
  <c r="BH241" i="3"/>
  <c r="BG241" i="3"/>
  <c r="BE241" i="3"/>
  <c r="T241" i="3"/>
  <c r="R241" i="3"/>
  <c r="P241" i="3"/>
  <c r="BI240" i="3"/>
  <c r="BH240" i="3"/>
  <c r="BG240" i="3"/>
  <c r="BE240" i="3"/>
  <c r="T240" i="3"/>
  <c r="R240" i="3"/>
  <c r="P240" i="3"/>
  <c r="BI239" i="3"/>
  <c r="BH239" i="3"/>
  <c r="BG239" i="3"/>
  <c r="BE239" i="3"/>
  <c r="T239" i="3"/>
  <c r="R239" i="3"/>
  <c r="P239" i="3"/>
  <c r="BI238" i="3"/>
  <c r="BH238" i="3"/>
  <c r="BG238" i="3"/>
  <c r="BE238" i="3"/>
  <c r="T238" i="3"/>
  <c r="R238" i="3"/>
  <c r="P238" i="3"/>
  <c r="BI237" i="3"/>
  <c r="BH237" i="3"/>
  <c r="BG237" i="3"/>
  <c r="BE237" i="3"/>
  <c r="T237" i="3"/>
  <c r="R237" i="3"/>
  <c r="P237" i="3"/>
  <c r="BI236" i="3"/>
  <c r="BH236" i="3"/>
  <c r="BG236" i="3"/>
  <c r="BE236" i="3"/>
  <c r="T236" i="3"/>
  <c r="R236" i="3"/>
  <c r="P236" i="3"/>
  <c r="BI235" i="3"/>
  <c r="BH235" i="3"/>
  <c r="BG235" i="3"/>
  <c r="BE235" i="3"/>
  <c r="T235" i="3"/>
  <c r="R235" i="3"/>
  <c r="P235" i="3"/>
  <c r="BI234" i="3"/>
  <c r="BH234" i="3"/>
  <c r="BG234" i="3"/>
  <c r="BE234" i="3"/>
  <c r="T234" i="3"/>
  <c r="R234" i="3"/>
  <c r="P234" i="3"/>
  <c r="BI233" i="3"/>
  <c r="BH233" i="3"/>
  <c r="BG233" i="3"/>
  <c r="BE233" i="3"/>
  <c r="T233" i="3"/>
  <c r="R233" i="3"/>
  <c r="P233" i="3"/>
  <c r="BI232" i="3"/>
  <c r="BH232" i="3"/>
  <c r="BG232" i="3"/>
  <c r="BE232" i="3"/>
  <c r="T232" i="3"/>
  <c r="R232" i="3"/>
  <c r="P232" i="3"/>
  <c r="BI231" i="3"/>
  <c r="BH231" i="3"/>
  <c r="BG231" i="3"/>
  <c r="BE231" i="3"/>
  <c r="T231" i="3"/>
  <c r="R231" i="3"/>
  <c r="P231" i="3"/>
  <c r="BI230" i="3"/>
  <c r="BH230" i="3"/>
  <c r="BG230" i="3"/>
  <c r="BE230" i="3"/>
  <c r="T230" i="3"/>
  <c r="R230" i="3"/>
  <c r="P230" i="3"/>
  <c r="BI229" i="3"/>
  <c r="BH229" i="3"/>
  <c r="BG229" i="3"/>
  <c r="BE229" i="3"/>
  <c r="T229" i="3"/>
  <c r="R229" i="3"/>
  <c r="P229" i="3"/>
  <c r="BI228" i="3"/>
  <c r="BH228" i="3"/>
  <c r="BG228" i="3"/>
  <c r="BE228" i="3"/>
  <c r="T228" i="3"/>
  <c r="R228" i="3"/>
  <c r="P228" i="3"/>
  <c r="BI227" i="3"/>
  <c r="BH227" i="3"/>
  <c r="BG227" i="3"/>
  <c r="BE227" i="3"/>
  <c r="T227" i="3"/>
  <c r="R227" i="3"/>
  <c r="P227" i="3"/>
  <c r="BI226" i="3"/>
  <c r="BH226" i="3"/>
  <c r="BG226" i="3"/>
  <c r="BE226" i="3"/>
  <c r="T226" i="3"/>
  <c r="R226" i="3"/>
  <c r="P226" i="3"/>
  <c r="BI225" i="3"/>
  <c r="BH225" i="3"/>
  <c r="BG225" i="3"/>
  <c r="BE225" i="3"/>
  <c r="T225" i="3"/>
  <c r="R225" i="3"/>
  <c r="P225" i="3"/>
  <c r="BI224" i="3"/>
  <c r="BH224" i="3"/>
  <c r="BG224" i="3"/>
  <c r="BE224" i="3"/>
  <c r="T224" i="3"/>
  <c r="R224" i="3"/>
  <c r="P224" i="3"/>
  <c r="BI222" i="3"/>
  <c r="BH222" i="3"/>
  <c r="BG222" i="3"/>
  <c r="BE222" i="3"/>
  <c r="T222" i="3"/>
  <c r="R222" i="3"/>
  <c r="P222" i="3"/>
  <c r="BI221" i="3"/>
  <c r="BH221" i="3"/>
  <c r="BG221" i="3"/>
  <c r="BE221" i="3"/>
  <c r="T221" i="3"/>
  <c r="R221" i="3"/>
  <c r="P221" i="3"/>
  <c r="BI220" i="3"/>
  <c r="BH220" i="3"/>
  <c r="BG220" i="3"/>
  <c r="BE220" i="3"/>
  <c r="T220" i="3"/>
  <c r="R220" i="3"/>
  <c r="P220" i="3"/>
  <c r="BI219" i="3"/>
  <c r="BH219" i="3"/>
  <c r="BG219" i="3"/>
  <c r="BE219" i="3"/>
  <c r="T219" i="3"/>
  <c r="R219" i="3"/>
  <c r="P219" i="3"/>
  <c r="BI218" i="3"/>
  <c r="BH218" i="3"/>
  <c r="BG218" i="3"/>
  <c r="BE218" i="3"/>
  <c r="T218" i="3"/>
  <c r="R218" i="3"/>
  <c r="P218" i="3"/>
  <c r="BI217" i="3"/>
  <c r="BH217" i="3"/>
  <c r="BG217" i="3"/>
  <c r="BE217" i="3"/>
  <c r="T217" i="3"/>
  <c r="R217" i="3"/>
  <c r="P217" i="3"/>
  <c r="BI216" i="3"/>
  <c r="BH216" i="3"/>
  <c r="BG216" i="3"/>
  <c r="BE216" i="3"/>
  <c r="T216" i="3"/>
  <c r="R216" i="3"/>
  <c r="P216" i="3"/>
  <c r="BI215" i="3"/>
  <c r="BH215" i="3"/>
  <c r="BG215" i="3"/>
  <c r="BE215" i="3"/>
  <c r="T215" i="3"/>
  <c r="R215" i="3"/>
  <c r="P215" i="3"/>
  <c r="BI214" i="3"/>
  <c r="BH214" i="3"/>
  <c r="BG214" i="3"/>
  <c r="BE214" i="3"/>
  <c r="T214" i="3"/>
  <c r="R214" i="3"/>
  <c r="P214" i="3"/>
  <c r="BI213" i="3"/>
  <c r="BH213" i="3"/>
  <c r="BG213" i="3"/>
  <c r="BE213" i="3"/>
  <c r="T213" i="3"/>
  <c r="R213" i="3"/>
  <c r="P213" i="3"/>
  <c r="BI212" i="3"/>
  <c r="BH212" i="3"/>
  <c r="BG212" i="3"/>
  <c r="BE212" i="3"/>
  <c r="T212" i="3"/>
  <c r="R212" i="3"/>
  <c r="P212" i="3"/>
  <c r="BI211" i="3"/>
  <c r="BH211" i="3"/>
  <c r="BG211" i="3"/>
  <c r="BE211" i="3"/>
  <c r="T211" i="3"/>
  <c r="R211" i="3"/>
  <c r="P211" i="3"/>
  <c r="BI210" i="3"/>
  <c r="BH210" i="3"/>
  <c r="BG210" i="3"/>
  <c r="BE210" i="3"/>
  <c r="T210" i="3"/>
  <c r="R210" i="3"/>
  <c r="P210" i="3"/>
  <c r="BI209" i="3"/>
  <c r="BH209" i="3"/>
  <c r="BG209" i="3"/>
  <c r="BE209" i="3"/>
  <c r="T209" i="3"/>
  <c r="R209" i="3"/>
  <c r="P209" i="3"/>
  <c r="BI208" i="3"/>
  <c r="BH208" i="3"/>
  <c r="BG208" i="3"/>
  <c r="BE208" i="3"/>
  <c r="T208" i="3"/>
  <c r="R208" i="3"/>
  <c r="P208" i="3"/>
  <c r="BI207" i="3"/>
  <c r="BH207" i="3"/>
  <c r="BG207" i="3"/>
  <c r="BE207" i="3"/>
  <c r="T207" i="3"/>
  <c r="R207" i="3"/>
  <c r="P207" i="3"/>
  <c r="BI206" i="3"/>
  <c r="BH206" i="3"/>
  <c r="BG206" i="3"/>
  <c r="BE206" i="3"/>
  <c r="T206" i="3"/>
  <c r="R206" i="3"/>
  <c r="P206" i="3"/>
  <c r="BI205" i="3"/>
  <c r="BH205" i="3"/>
  <c r="BG205" i="3"/>
  <c r="BE205" i="3"/>
  <c r="T205" i="3"/>
  <c r="R205" i="3"/>
  <c r="P205" i="3"/>
  <c r="BI204" i="3"/>
  <c r="BH204" i="3"/>
  <c r="BG204" i="3"/>
  <c r="BE204" i="3"/>
  <c r="T204" i="3"/>
  <c r="R204" i="3"/>
  <c r="P204" i="3"/>
  <c r="BI203" i="3"/>
  <c r="BH203" i="3"/>
  <c r="BG203" i="3"/>
  <c r="BE203" i="3"/>
  <c r="T203" i="3"/>
  <c r="R203" i="3"/>
  <c r="P203" i="3"/>
  <c r="BI201" i="3"/>
  <c r="BH201" i="3"/>
  <c r="BG201" i="3"/>
  <c r="BE201" i="3"/>
  <c r="T201" i="3"/>
  <c r="R201" i="3"/>
  <c r="P201" i="3"/>
  <c r="BI200" i="3"/>
  <c r="BH200" i="3"/>
  <c r="BG200" i="3"/>
  <c r="BE200" i="3"/>
  <c r="T200" i="3"/>
  <c r="R200" i="3"/>
  <c r="P200" i="3"/>
  <c r="BI199" i="3"/>
  <c r="BH199" i="3"/>
  <c r="BG199" i="3"/>
  <c r="BE199" i="3"/>
  <c r="T199" i="3"/>
  <c r="R199" i="3"/>
  <c r="P199" i="3"/>
  <c r="BI198" i="3"/>
  <c r="BH198" i="3"/>
  <c r="BG198" i="3"/>
  <c r="BE198" i="3"/>
  <c r="T198" i="3"/>
  <c r="R198" i="3"/>
  <c r="P198" i="3"/>
  <c r="BI197" i="3"/>
  <c r="BH197" i="3"/>
  <c r="BG197" i="3"/>
  <c r="BE197" i="3"/>
  <c r="T197" i="3"/>
  <c r="R197" i="3"/>
  <c r="P197" i="3"/>
  <c r="BI196" i="3"/>
  <c r="BH196" i="3"/>
  <c r="BG196" i="3"/>
  <c r="BE196" i="3"/>
  <c r="T196" i="3"/>
  <c r="R196" i="3"/>
  <c r="P196" i="3"/>
  <c r="BI195" i="3"/>
  <c r="BH195" i="3"/>
  <c r="BG195" i="3"/>
  <c r="BE195" i="3"/>
  <c r="T195" i="3"/>
  <c r="R195" i="3"/>
  <c r="P195" i="3"/>
  <c r="BI194" i="3"/>
  <c r="BH194" i="3"/>
  <c r="BG194" i="3"/>
  <c r="BE194" i="3"/>
  <c r="T194" i="3"/>
  <c r="R194" i="3"/>
  <c r="P194" i="3"/>
  <c r="BI193" i="3"/>
  <c r="BH193" i="3"/>
  <c r="BG193" i="3"/>
  <c r="BE193" i="3"/>
  <c r="T193" i="3"/>
  <c r="R193" i="3"/>
  <c r="P193" i="3"/>
  <c r="BI192" i="3"/>
  <c r="BH192" i="3"/>
  <c r="BG192" i="3"/>
  <c r="BE192" i="3"/>
  <c r="T192" i="3"/>
  <c r="R192" i="3"/>
  <c r="P192" i="3"/>
  <c r="BI191" i="3"/>
  <c r="BH191" i="3"/>
  <c r="BG191" i="3"/>
  <c r="BE191" i="3"/>
  <c r="T191" i="3"/>
  <c r="R191" i="3"/>
  <c r="P191" i="3"/>
  <c r="BI190" i="3"/>
  <c r="BH190" i="3"/>
  <c r="BG190" i="3"/>
  <c r="BE190" i="3"/>
  <c r="T190" i="3"/>
  <c r="R190" i="3"/>
  <c r="P190" i="3"/>
  <c r="BI189" i="3"/>
  <c r="BH189" i="3"/>
  <c r="BG189" i="3"/>
  <c r="BE189" i="3"/>
  <c r="T189" i="3"/>
  <c r="R189" i="3"/>
  <c r="P189" i="3"/>
  <c r="BI188" i="3"/>
  <c r="BH188" i="3"/>
  <c r="BG188" i="3"/>
  <c r="BE188" i="3"/>
  <c r="T188" i="3"/>
  <c r="R188" i="3"/>
  <c r="P188" i="3"/>
  <c r="BI187" i="3"/>
  <c r="BH187" i="3"/>
  <c r="BG187" i="3"/>
  <c r="BE187" i="3"/>
  <c r="T187" i="3"/>
  <c r="R187" i="3"/>
  <c r="P187" i="3"/>
  <c r="BI186" i="3"/>
  <c r="BH186" i="3"/>
  <c r="BG186" i="3"/>
  <c r="BE186" i="3"/>
  <c r="T186" i="3"/>
  <c r="R186" i="3"/>
  <c r="P186" i="3"/>
  <c r="BI185" i="3"/>
  <c r="BH185" i="3"/>
  <c r="BG185" i="3"/>
  <c r="BE185" i="3"/>
  <c r="T185" i="3"/>
  <c r="R185" i="3"/>
  <c r="P185" i="3"/>
  <c r="BI184" i="3"/>
  <c r="BH184" i="3"/>
  <c r="BG184" i="3"/>
  <c r="BE184" i="3"/>
  <c r="T184" i="3"/>
  <c r="R184" i="3"/>
  <c r="P184" i="3"/>
  <c r="BI183" i="3"/>
  <c r="BH183" i="3"/>
  <c r="BG183" i="3"/>
  <c r="BE183" i="3"/>
  <c r="T183" i="3"/>
  <c r="R183" i="3"/>
  <c r="P183" i="3"/>
  <c r="BI182" i="3"/>
  <c r="BH182" i="3"/>
  <c r="BG182" i="3"/>
  <c r="BE182" i="3"/>
  <c r="T182" i="3"/>
  <c r="R182" i="3"/>
  <c r="P182" i="3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9" i="3"/>
  <c r="BH179" i="3"/>
  <c r="BG179" i="3"/>
  <c r="BE179" i="3"/>
  <c r="T179" i="3"/>
  <c r="R179" i="3"/>
  <c r="P179" i="3"/>
  <c r="BI178" i="3"/>
  <c r="BH178" i="3"/>
  <c r="BG178" i="3"/>
  <c r="BE178" i="3"/>
  <c r="T178" i="3"/>
  <c r="R178" i="3"/>
  <c r="P178" i="3"/>
  <c r="BI177" i="3"/>
  <c r="BH177" i="3"/>
  <c r="BG177" i="3"/>
  <c r="BE177" i="3"/>
  <c r="T177" i="3"/>
  <c r="R177" i="3"/>
  <c r="P177" i="3"/>
  <c r="BI176" i="3"/>
  <c r="BH176" i="3"/>
  <c r="BG176" i="3"/>
  <c r="BE176" i="3"/>
  <c r="T176" i="3"/>
  <c r="R176" i="3"/>
  <c r="P176" i="3"/>
  <c r="BI175" i="3"/>
  <c r="BH175" i="3"/>
  <c r="BG175" i="3"/>
  <c r="BE175" i="3"/>
  <c r="T175" i="3"/>
  <c r="R175" i="3"/>
  <c r="P175" i="3"/>
  <c r="BI174" i="3"/>
  <c r="BH174" i="3"/>
  <c r="BG174" i="3"/>
  <c r="BE174" i="3"/>
  <c r="T174" i="3"/>
  <c r="R174" i="3"/>
  <c r="P174" i="3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69" i="3"/>
  <c r="BH169" i="3"/>
  <c r="BG169" i="3"/>
  <c r="BE169" i="3"/>
  <c r="T169" i="3"/>
  <c r="R169" i="3"/>
  <c r="P169" i="3"/>
  <c r="BI168" i="3"/>
  <c r="BH168" i="3"/>
  <c r="BG168" i="3"/>
  <c r="BE168" i="3"/>
  <c r="T168" i="3"/>
  <c r="R168" i="3"/>
  <c r="P168" i="3"/>
  <c r="BI167" i="3"/>
  <c r="BH167" i="3"/>
  <c r="BG167" i="3"/>
  <c r="BE167" i="3"/>
  <c r="T167" i="3"/>
  <c r="R167" i="3"/>
  <c r="P167" i="3"/>
  <c r="BI165" i="3"/>
  <c r="BH165" i="3"/>
  <c r="BG165" i="3"/>
  <c r="BE165" i="3"/>
  <c r="T165" i="3"/>
  <c r="R165" i="3"/>
  <c r="P165" i="3"/>
  <c r="BI164" i="3"/>
  <c r="BH164" i="3"/>
  <c r="BG164" i="3"/>
  <c r="BE164" i="3"/>
  <c r="T164" i="3"/>
  <c r="R164" i="3"/>
  <c r="P164" i="3"/>
  <c r="BI163" i="3"/>
  <c r="BH163" i="3"/>
  <c r="BG163" i="3"/>
  <c r="BE163" i="3"/>
  <c r="T163" i="3"/>
  <c r="R163" i="3"/>
  <c r="P163" i="3"/>
  <c r="BI162" i="3"/>
  <c r="BH162" i="3"/>
  <c r="BG162" i="3"/>
  <c r="BE162" i="3"/>
  <c r="T162" i="3"/>
  <c r="R162" i="3"/>
  <c r="P162" i="3"/>
  <c r="BI161" i="3"/>
  <c r="BH161" i="3"/>
  <c r="BG161" i="3"/>
  <c r="BE161" i="3"/>
  <c r="T161" i="3"/>
  <c r="R161" i="3"/>
  <c r="P161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8" i="3"/>
  <c r="BH158" i="3"/>
  <c r="BG158" i="3"/>
  <c r="BE158" i="3"/>
  <c r="T158" i="3"/>
  <c r="R158" i="3"/>
  <c r="P158" i="3"/>
  <c r="BI157" i="3"/>
  <c r="BH157" i="3"/>
  <c r="BG157" i="3"/>
  <c r="BE157" i="3"/>
  <c r="T157" i="3"/>
  <c r="R157" i="3"/>
  <c r="P157" i="3"/>
  <c r="BI156" i="3"/>
  <c r="BH156" i="3"/>
  <c r="BG156" i="3"/>
  <c r="BE156" i="3"/>
  <c r="T156" i="3"/>
  <c r="R156" i="3"/>
  <c r="P156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J144" i="3"/>
  <c r="F144" i="3"/>
  <c r="F143" i="3"/>
  <c r="F141" i="3"/>
  <c r="E139" i="3"/>
  <c r="J94" i="3"/>
  <c r="F94" i="3"/>
  <c r="F93" i="3"/>
  <c r="F91" i="3"/>
  <c r="E89" i="3"/>
  <c r="J23" i="3"/>
  <c r="E23" i="3"/>
  <c r="J143" i="3" s="1"/>
  <c r="J22" i="3"/>
  <c r="J14" i="3"/>
  <c r="J141" i="3" s="1"/>
  <c r="E7" i="3"/>
  <c r="E135" i="3" s="1"/>
  <c r="J37" i="2"/>
  <c r="J36" i="2"/>
  <c r="AY95" i="1" s="1"/>
  <c r="J35" i="2"/>
  <c r="AX95" i="1"/>
  <c r="BI175" i="2"/>
  <c r="BH175" i="2"/>
  <c r="BG175" i="2"/>
  <c r="BE175" i="2"/>
  <c r="T175" i="2"/>
  <c r="T174" i="2" s="1"/>
  <c r="R175" i="2"/>
  <c r="R174" i="2" s="1"/>
  <c r="P175" i="2"/>
  <c r="P174" i="2" s="1"/>
  <c r="BI173" i="2"/>
  <c r="BH173" i="2"/>
  <c r="BG173" i="2"/>
  <c r="BE173" i="2"/>
  <c r="T173" i="2"/>
  <c r="T172" i="2" s="1"/>
  <c r="R173" i="2"/>
  <c r="R172" i="2" s="1"/>
  <c r="P173" i="2"/>
  <c r="P172" i="2" s="1"/>
  <c r="BI171" i="2"/>
  <c r="BH171" i="2"/>
  <c r="BG171" i="2"/>
  <c r="BE171" i="2"/>
  <c r="T171" i="2"/>
  <c r="T170" i="2"/>
  <c r="R171" i="2"/>
  <c r="R170" i="2" s="1"/>
  <c r="P171" i="2"/>
  <c r="P170" i="2" s="1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4" i="2"/>
  <c r="BH164" i="2"/>
  <c r="BG164" i="2"/>
  <c r="BE164" i="2"/>
  <c r="T164" i="2"/>
  <c r="T163" i="2" s="1"/>
  <c r="R164" i="2"/>
  <c r="R163" i="2" s="1"/>
  <c r="P164" i="2"/>
  <c r="P163" i="2" s="1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7" i="2"/>
  <c r="BH157" i="2"/>
  <c r="BG157" i="2"/>
  <c r="BE157" i="2"/>
  <c r="T157" i="2"/>
  <c r="T156" i="2" s="1"/>
  <c r="R157" i="2"/>
  <c r="R156" i="2" s="1"/>
  <c r="P157" i="2"/>
  <c r="P156" i="2" s="1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F37" i="2" s="1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BI129" i="2"/>
  <c r="BH129" i="2"/>
  <c r="BG129" i="2"/>
  <c r="BE129" i="2"/>
  <c r="T129" i="2"/>
  <c r="R129" i="2"/>
  <c r="P129" i="2"/>
  <c r="J123" i="2"/>
  <c r="F123" i="2"/>
  <c r="F122" i="2"/>
  <c r="F120" i="2"/>
  <c r="E118" i="2"/>
  <c r="J92" i="2"/>
  <c r="F92" i="2"/>
  <c r="F91" i="2"/>
  <c r="F89" i="2"/>
  <c r="E87" i="2"/>
  <c r="J21" i="2"/>
  <c r="E21" i="2"/>
  <c r="J122" i="2"/>
  <c r="J20" i="2"/>
  <c r="J12" i="2"/>
  <c r="J120" i="2" s="1"/>
  <c r="E7" i="2"/>
  <c r="E116" i="2" s="1"/>
  <c r="L90" i="1"/>
  <c r="AM90" i="1"/>
  <c r="AM89" i="1"/>
  <c r="L89" i="1"/>
  <c r="AM87" i="1"/>
  <c r="L87" i="1"/>
  <c r="L85" i="1"/>
  <c r="L84" i="1"/>
  <c r="J139" i="2"/>
  <c r="BK135" i="2"/>
  <c r="J131" i="2"/>
  <c r="J341" i="3"/>
  <c r="J292" i="3"/>
  <c r="BK281" i="3"/>
  <c r="J270" i="3"/>
  <c r="BK251" i="3"/>
  <c r="J220" i="3"/>
  <c r="BK180" i="3"/>
  <c r="BK422" i="3"/>
  <c r="J399" i="3"/>
  <c r="J357" i="3"/>
  <c r="J333" i="3"/>
  <c r="BK319" i="3"/>
  <c r="J261" i="3"/>
  <c r="J244" i="3"/>
  <c r="BK220" i="3"/>
  <c r="BK203" i="3"/>
  <c r="BK440" i="3"/>
  <c r="BK393" i="3"/>
  <c r="BK362" i="3"/>
  <c r="J304" i="3"/>
  <c r="BK227" i="3"/>
  <c r="J195" i="3"/>
  <c r="J158" i="3"/>
  <c r="BK438" i="3"/>
  <c r="BK400" i="3"/>
  <c r="BK386" i="3"/>
  <c r="BK371" i="3"/>
  <c r="BK195" i="3"/>
  <c r="J446" i="3"/>
  <c r="J395" i="3"/>
  <c r="BK366" i="3"/>
  <c r="J330" i="3"/>
  <c r="J271" i="3"/>
  <c r="J245" i="3"/>
  <c r="BK237" i="3"/>
  <c r="BK192" i="3"/>
  <c r="BK169" i="3"/>
  <c r="BK433" i="3"/>
  <c r="J417" i="3"/>
  <c r="BK403" i="3"/>
  <c r="J367" i="3"/>
  <c r="BK349" i="3"/>
  <c r="J328" i="3"/>
  <c r="BK293" i="3"/>
  <c r="J237" i="3"/>
  <c r="J215" i="3"/>
  <c r="J164" i="3"/>
  <c r="BK443" i="3"/>
  <c r="BK408" i="3"/>
  <c r="J385" i="3"/>
  <c r="BK354" i="3"/>
  <c r="J327" i="3"/>
  <c r="BK310" i="3"/>
  <c r="BK279" i="3"/>
  <c r="J250" i="3"/>
  <c r="J222" i="3"/>
  <c r="BK193" i="3"/>
  <c r="BK344" i="3"/>
  <c r="J321" i="3"/>
  <c r="BK284" i="3"/>
  <c r="BK266" i="3"/>
  <c r="J234" i="3"/>
  <c r="J205" i="3"/>
  <c r="J174" i="3"/>
  <c r="J203" i="4"/>
  <c r="J189" i="4"/>
  <c r="J164" i="4"/>
  <c r="J133" i="4"/>
  <c r="J167" i="4"/>
  <c r="BK127" i="4"/>
  <c r="J171" i="4"/>
  <c r="BK138" i="4"/>
  <c r="J175" i="4"/>
  <c r="BK136" i="4"/>
  <c r="J174" i="4"/>
  <c r="J144" i="4"/>
  <c r="BK203" i="4"/>
  <c r="BK180" i="4"/>
  <c r="BK154" i="4"/>
  <c r="J136" i="4"/>
  <c r="J179" i="4"/>
  <c r="BK146" i="4"/>
  <c r="J173" i="5"/>
  <c r="J139" i="5"/>
  <c r="J167" i="5"/>
  <c r="J144" i="5"/>
  <c r="BK152" i="5"/>
  <c r="J160" i="5"/>
  <c r="J146" i="5"/>
  <c r="BK128" i="5"/>
  <c r="BK133" i="5"/>
  <c r="BK167" i="5"/>
  <c r="J169" i="5"/>
  <c r="BK135" i="5"/>
  <c r="BK137" i="6"/>
  <c r="BK167" i="6"/>
  <c r="BK134" i="6"/>
  <c r="BK138" i="6"/>
  <c r="BK164" i="6"/>
  <c r="J142" i="6"/>
  <c r="J157" i="6"/>
  <c r="BK151" i="6"/>
  <c r="BK133" i="6"/>
  <c r="J153" i="6"/>
  <c r="BK131" i="6"/>
  <c r="J152" i="7"/>
  <c r="J132" i="7"/>
  <c r="J149" i="7"/>
  <c r="J146" i="7"/>
  <c r="J130" i="7"/>
  <c r="BK138" i="7"/>
  <c r="BK175" i="8"/>
  <c r="J155" i="8"/>
  <c r="BK168" i="8"/>
  <c r="J158" i="8"/>
  <c r="J132" i="8"/>
  <c r="BK147" i="8"/>
  <c r="BK183" i="8"/>
  <c r="J156" i="8"/>
  <c r="BK177" i="8"/>
  <c r="BK157" i="8"/>
  <c r="BK133" i="8"/>
  <c r="BK167" i="8"/>
  <c r="BK139" i="8"/>
  <c r="J131" i="9"/>
  <c r="J133" i="9"/>
  <c r="J191" i="10"/>
  <c r="J134" i="10"/>
  <c r="BK209" i="10"/>
  <c r="BK184" i="10"/>
  <c r="BK145" i="10"/>
  <c r="BK204" i="10"/>
  <c r="J174" i="10"/>
  <c r="BK232" i="10"/>
  <c r="J206" i="10"/>
  <c r="BK173" i="10"/>
  <c r="J158" i="10"/>
  <c r="J212" i="10"/>
  <c r="J173" i="10"/>
  <c r="J162" i="10"/>
  <c r="BK142" i="10"/>
  <c r="BK212" i="10"/>
  <c r="BK181" i="10"/>
  <c r="BK151" i="10"/>
  <c r="BK213" i="10"/>
  <c r="BK183" i="10"/>
  <c r="J145" i="10"/>
  <c r="J218" i="10"/>
  <c r="BK189" i="10"/>
  <c r="J163" i="11"/>
  <c r="BK146" i="11"/>
  <c r="BK176" i="11"/>
  <c r="BK134" i="11"/>
  <c r="J127" i="11"/>
  <c r="J142" i="11"/>
  <c r="BK177" i="11"/>
  <c r="BK163" i="11"/>
  <c r="J130" i="11"/>
  <c r="BK149" i="11"/>
  <c r="J171" i="11"/>
  <c r="BK169" i="11"/>
  <c r="J146" i="11"/>
  <c r="BK202" i="12"/>
  <c r="BK182" i="12"/>
  <c r="J157" i="12"/>
  <c r="BK141" i="12"/>
  <c r="BK209" i="12"/>
  <c r="BK148" i="12"/>
  <c r="BK128" i="12"/>
  <c r="BK195" i="12"/>
  <c r="BK162" i="12"/>
  <c r="J138" i="12"/>
  <c r="J188" i="12"/>
  <c r="BK155" i="12"/>
  <c r="BK197" i="12"/>
  <c r="J176" i="12"/>
  <c r="BK191" i="12"/>
  <c r="BK161" i="12"/>
  <c r="BK204" i="12"/>
  <c r="J180" i="12"/>
  <c r="J141" i="12"/>
  <c r="J181" i="12"/>
  <c r="BK153" i="12"/>
  <c r="J135" i="12"/>
  <c r="J156" i="13"/>
  <c r="BK184" i="13"/>
  <c r="BK139" i="13"/>
  <c r="BK164" i="13"/>
  <c r="BK156" i="13"/>
  <c r="BK135" i="13"/>
  <c r="BK151" i="13"/>
  <c r="BK133" i="13"/>
  <c r="BK166" i="13"/>
  <c r="BK182" i="13"/>
  <c r="J125" i="13"/>
  <c r="BK132" i="13"/>
  <c r="BK171" i="13"/>
  <c r="BK153" i="13"/>
  <c r="J210" i="14"/>
  <c r="BK166" i="14"/>
  <c r="BK128" i="14"/>
  <c r="J167" i="14"/>
  <c r="BK207" i="14"/>
  <c r="J189" i="14"/>
  <c r="J170" i="14"/>
  <c r="BK208" i="14"/>
  <c r="BK176" i="14"/>
  <c r="BK153" i="14"/>
  <c r="BK133" i="14"/>
  <c r="J169" i="14"/>
  <c r="J148" i="14"/>
  <c r="J197" i="14"/>
  <c r="BK205" i="14"/>
  <c r="BK167" i="14"/>
  <c r="J154" i="14"/>
  <c r="J139" i="14"/>
  <c r="BK188" i="14"/>
  <c r="J175" i="14"/>
  <c r="BK148" i="14"/>
  <c r="J142" i="15"/>
  <c r="BK134" i="15"/>
  <c r="J133" i="15"/>
  <c r="J160" i="15"/>
  <c r="BK152" i="15"/>
  <c r="BK162" i="15"/>
  <c r="BK130" i="15"/>
  <c r="J161" i="15"/>
  <c r="BK171" i="15"/>
  <c r="BK138" i="15"/>
  <c r="BK160" i="15"/>
  <c r="J130" i="15"/>
  <c r="BK167" i="16"/>
  <c r="J129" i="16"/>
  <c r="J135" i="16"/>
  <c r="J133" i="16"/>
  <c r="BK149" i="16"/>
  <c r="J150" i="16"/>
  <c r="BK155" i="16"/>
  <c r="BK151" i="16"/>
  <c r="BK175" i="2"/>
  <c r="BK166" i="2"/>
  <c r="BK160" i="2"/>
  <c r="J154" i="2"/>
  <c r="BK150" i="2"/>
  <c r="BK147" i="2"/>
  <c r="J144" i="2"/>
  <c r="J141" i="2"/>
  <c r="J138" i="2"/>
  <c r="BK134" i="2"/>
  <c r="BK131" i="2"/>
  <c r="BK285" i="3"/>
  <c r="BK271" i="3"/>
  <c r="BK253" i="3"/>
  <c r="J199" i="3"/>
  <c r="BK157" i="3"/>
  <c r="J415" i="3"/>
  <c r="J388" i="3"/>
  <c r="J350" i="3"/>
  <c r="BK328" i="3"/>
  <c r="J305" i="3"/>
  <c r="J285" i="3"/>
  <c r="BK245" i="3"/>
  <c r="J225" i="3"/>
  <c r="J206" i="3"/>
  <c r="BK162" i="3"/>
  <c r="BK428" i="3"/>
  <c r="BK383" i="3"/>
  <c r="J298" i="3"/>
  <c r="J218" i="3"/>
  <c r="J186" i="3"/>
  <c r="J173" i="3"/>
  <c r="BK151" i="3"/>
  <c r="J404" i="3"/>
  <c r="BK391" i="3"/>
  <c r="J373" i="3"/>
  <c r="J231" i="3"/>
  <c r="J183" i="3"/>
  <c r="J428" i="3"/>
  <c r="J407" i="3"/>
  <c r="BK377" i="3"/>
  <c r="BK334" i="3"/>
  <c r="J268" i="3"/>
  <c r="BK244" i="3"/>
  <c r="BK225" i="3"/>
  <c r="J188" i="3"/>
  <c r="J175" i="3"/>
  <c r="BK426" i="3"/>
  <c r="J381" i="3"/>
  <c r="J354" i="3"/>
  <c r="J336" i="3"/>
  <c r="BK316" i="3"/>
  <c r="BK292" i="3"/>
  <c r="J249" i="3"/>
  <c r="BK196" i="3"/>
  <c r="BK167" i="3"/>
  <c r="BK444" i="3"/>
  <c r="BK412" i="3"/>
  <c r="J393" i="3"/>
  <c r="BK355" i="3"/>
  <c r="J334" i="3"/>
  <c r="J322" i="3"/>
  <c r="BK300" i="3"/>
  <c r="J266" i="3"/>
  <c r="BK184" i="3"/>
  <c r="BK356" i="3"/>
  <c r="J318" i="3"/>
  <c r="J308" i="3"/>
  <c r="BK276" i="3"/>
  <c r="J256" i="3"/>
  <c r="J209" i="3"/>
  <c r="J168" i="3"/>
  <c r="BK152" i="3"/>
  <c r="J188" i="4"/>
  <c r="J170" i="4"/>
  <c r="BK141" i="4"/>
  <c r="J190" i="4"/>
  <c r="J155" i="4"/>
  <c r="BK188" i="4"/>
  <c r="BK168" i="4"/>
  <c r="BK200" i="4"/>
  <c r="J182" i="4"/>
  <c r="J159" i="4"/>
  <c r="J135" i="4"/>
  <c r="BK157" i="4"/>
  <c r="BK142" i="4"/>
  <c r="BK187" i="4"/>
  <c r="BK156" i="4"/>
  <c r="BK145" i="4"/>
  <c r="J199" i="4"/>
  <c r="BK149" i="4"/>
  <c r="J138" i="4"/>
  <c r="J165" i="5"/>
  <c r="J137" i="5"/>
  <c r="J164" i="5"/>
  <c r="BK143" i="5"/>
  <c r="BK131" i="5"/>
  <c r="J136" i="5"/>
  <c r="J162" i="5"/>
  <c r="BK136" i="5"/>
  <c r="BK169" i="5"/>
  <c r="BK153" i="5"/>
  <c r="J130" i="5"/>
  <c r="BK128" i="6"/>
  <c r="BK170" i="6"/>
  <c r="BK140" i="6"/>
  <c r="J137" i="6"/>
  <c r="J152" i="6"/>
  <c r="J130" i="6"/>
  <c r="J146" i="6"/>
  <c r="J154" i="6"/>
  <c r="J164" i="6"/>
  <c r="BK141" i="6"/>
  <c r="BK137" i="7"/>
  <c r="BK153" i="7"/>
  <c r="BK149" i="7"/>
  <c r="J142" i="7"/>
  <c r="J133" i="7"/>
  <c r="J174" i="8"/>
  <c r="BK151" i="8"/>
  <c r="J159" i="8"/>
  <c r="J177" i="8"/>
  <c r="BK150" i="8"/>
  <c r="J183" i="8"/>
  <c r="J169" i="8"/>
  <c r="BK145" i="8"/>
  <c r="J160" i="8"/>
  <c r="J139" i="8"/>
  <c r="J170" i="8"/>
  <c r="J136" i="9"/>
  <c r="BK229" i="10"/>
  <c r="J185" i="10"/>
  <c r="BK226" i="10"/>
  <c r="J182" i="10"/>
  <c r="J141" i="10"/>
  <c r="J190" i="10"/>
  <c r="BK140" i="10"/>
  <c r="J208" i="10"/>
  <c r="J184" i="10"/>
  <c r="BK147" i="10"/>
  <c r="J200" i="10"/>
  <c r="BK168" i="10"/>
  <c r="J160" i="10"/>
  <c r="J216" i="10"/>
  <c r="BK190" i="10"/>
  <c r="BK163" i="10"/>
  <c r="J140" i="10"/>
  <c r="BK197" i="10"/>
  <c r="J169" i="10"/>
  <c r="BK219" i="10"/>
  <c r="BK186" i="10"/>
  <c r="J166" i="11"/>
  <c r="J143" i="11"/>
  <c r="BK127" i="11"/>
  <c r="J170" i="11"/>
  <c r="BK133" i="11"/>
  <c r="J136" i="11"/>
  <c r="BK173" i="11"/>
  <c r="BK153" i="11"/>
  <c r="BK145" i="11"/>
  <c r="J164" i="11"/>
  <c r="J168" i="11"/>
  <c r="J154" i="11"/>
  <c r="J137" i="11"/>
  <c r="J187" i="12"/>
  <c r="J175" i="12"/>
  <c r="J148" i="12"/>
  <c r="J133" i="12"/>
  <c r="J201" i="12"/>
  <c r="J151" i="12"/>
  <c r="J127" i="12"/>
  <c r="BK198" i="12"/>
  <c r="BK172" i="12"/>
  <c r="J132" i="12"/>
  <c r="BK176" i="12"/>
  <c r="BK144" i="12"/>
  <c r="BK201" i="12"/>
  <c r="BK178" i="12"/>
  <c r="BK146" i="12"/>
  <c r="BK171" i="12"/>
  <c r="BK136" i="12"/>
  <c r="J202" i="12"/>
  <c r="BK179" i="12"/>
  <c r="BK138" i="12"/>
  <c r="J183" i="12"/>
  <c r="BK129" i="12"/>
  <c r="BK160" i="13"/>
  <c r="BK146" i="13"/>
  <c r="BK178" i="13"/>
  <c r="BK150" i="13"/>
  <c r="BK175" i="13"/>
  <c r="BK158" i="13"/>
  <c r="BK128" i="13"/>
  <c r="J173" i="13"/>
  <c r="J141" i="13"/>
  <c r="BK189" i="13"/>
  <c r="BK170" i="13"/>
  <c r="BK124" i="13"/>
  <c r="J164" i="13"/>
  <c r="J142" i="13"/>
  <c r="J176" i="13"/>
  <c r="J172" i="13"/>
  <c r="BK144" i="13"/>
  <c r="BK126" i="13"/>
  <c r="J180" i="14"/>
  <c r="BK157" i="14"/>
  <c r="J195" i="14"/>
  <c r="J156" i="14"/>
  <c r="J196" i="14"/>
  <c r="J179" i="14"/>
  <c r="J135" i="14"/>
  <c r="J201" i="14"/>
  <c r="BK168" i="14"/>
  <c r="BK152" i="14"/>
  <c r="BK192" i="14"/>
  <c r="J159" i="14"/>
  <c r="BK210" i="14"/>
  <c r="BK185" i="14"/>
  <c r="BK184" i="14"/>
  <c r="J171" i="14"/>
  <c r="BK155" i="14"/>
  <c r="J141" i="14"/>
  <c r="BK204" i="14"/>
  <c r="J169" i="15"/>
  <c r="J136" i="15"/>
  <c r="BK165" i="15"/>
  <c r="BK155" i="15"/>
  <c r="BK169" i="15"/>
  <c r="BK146" i="15"/>
  <c r="J156" i="15"/>
  <c r="BK179" i="15"/>
  <c r="J127" i="15"/>
  <c r="J158" i="15"/>
  <c r="J151" i="15"/>
  <c r="BK134" i="16"/>
  <c r="J134" i="16"/>
  <c r="BK139" i="16"/>
  <c r="J151" i="16"/>
  <c r="BK152" i="16"/>
  <c r="J158" i="16"/>
  <c r="BK165" i="16"/>
  <c r="BK150" i="16"/>
  <c r="BK133" i="16"/>
  <c r="J173" i="2"/>
  <c r="BK168" i="2"/>
  <c r="BK164" i="2"/>
  <c r="BK159" i="2"/>
  <c r="BK153" i="2"/>
  <c r="J150" i="2"/>
  <c r="J147" i="2"/>
  <c r="J143" i="2"/>
  <c r="BK139" i="2"/>
  <c r="J135" i="2"/>
  <c r="AS101" i="1"/>
  <c r="BK414" i="3"/>
  <c r="BK401" i="3"/>
  <c r="BK392" i="3"/>
  <c r="J369" i="3"/>
  <c r="BK351" i="3"/>
  <c r="BK332" i="3"/>
  <c r="J296" i="3"/>
  <c r="J279" i="3"/>
  <c r="BK258" i="3"/>
  <c r="BK231" i="3"/>
  <c r="BK214" i="3"/>
  <c r="BK182" i="3"/>
  <c r="BK427" i="3"/>
  <c r="BK395" i="3"/>
  <c r="J351" i="3"/>
  <c r="J337" i="3"/>
  <c r="BK324" i="3"/>
  <c r="J283" i="3"/>
  <c r="BK247" i="3"/>
  <c r="BK235" i="3"/>
  <c r="J207" i="3"/>
  <c r="J447" i="3"/>
  <c r="BK410" i="3"/>
  <c r="BK365" i="3"/>
  <c r="J313" i="3"/>
  <c r="BK291" i="3"/>
  <c r="BK221" i="3"/>
  <c r="J189" i="3"/>
  <c r="BK178" i="3"/>
  <c r="BK156" i="3"/>
  <c r="J427" i="3"/>
  <c r="J402" i="3"/>
  <c r="J390" i="3"/>
  <c r="J353" i="3"/>
  <c r="J213" i="3"/>
  <c r="J160" i="3"/>
  <c r="J414" i="3"/>
  <c r="J384" i="3"/>
  <c r="BK363" i="3"/>
  <c r="BK318" i="3"/>
  <c r="J282" i="3"/>
  <c r="BK246" i="3"/>
  <c r="BK216" i="3"/>
  <c r="J196" i="3"/>
  <c r="J178" i="3"/>
  <c r="BK424" i="3"/>
  <c r="J383" i="3"/>
  <c r="BK337" i="3"/>
  <c r="BK322" i="3"/>
  <c r="BK304" i="3"/>
  <c r="J276" i="3"/>
  <c r="BK234" i="3"/>
  <c r="BK177" i="3"/>
  <c r="BK451" i="3"/>
  <c r="BK429" i="3"/>
  <c r="J400" i="3"/>
  <c r="J375" i="3"/>
  <c r="J356" i="3"/>
  <c r="BK333" i="3"/>
  <c r="BK311" i="3"/>
  <c r="BK289" i="3"/>
  <c r="BK267" i="3"/>
  <c r="J224" i="3"/>
  <c r="J159" i="3"/>
  <c r="J335" i="3"/>
  <c r="J299" i="3"/>
  <c r="J274" i="3"/>
  <c r="BK257" i="3"/>
  <c r="BK218" i="3"/>
  <c r="J176" i="3"/>
  <c r="BK153" i="3"/>
  <c r="J186" i="4"/>
  <c r="BK175" i="4"/>
  <c r="BK135" i="4"/>
  <c r="BK172" i="4"/>
  <c r="BK202" i="4"/>
  <c r="J169" i="4"/>
  <c r="BK129" i="4"/>
  <c r="BK189" i="4"/>
  <c r="BK171" i="4"/>
  <c r="BK153" i="4"/>
  <c r="BK179" i="4"/>
  <c r="J132" i="4"/>
  <c r="BK192" i="4"/>
  <c r="BK158" i="4"/>
  <c r="J141" i="4"/>
  <c r="BK197" i="4"/>
  <c r="J151" i="4"/>
  <c r="BK128" i="4"/>
  <c r="BK148" i="5"/>
  <c r="BK172" i="5"/>
  <c r="J158" i="5"/>
  <c r="BK170" i="5"/>
  <c r="J135" i="5"/>
  <c r="J145" i="5"/>
  <c r="BK127" i="5"/>
  <c r="J171" i="5"/>
  <c r="J128" i="5"/>
  <c r="J149" i="5"/>
  <c r="J148" i="5"/>
  <c r="J168" i="6"/>
  <c r="BK129" i="6"/>
  <c r="J160" i="6"/>
  <c r="J165" i="6"/>
  <c r="J149" i="6"/>
  <c r="BK132" i="6"/>
  <c r="J136" i="6"/>
  <c r="BK148" i="6"/>
  <c r="BK161" i="6"/>
  <c r="J151" i="6"/>
  <c r="J150" i="7"/>
  <c r="BK147" i="7"/>
  <c r="BK135" i="7"/>
  <c r="BK132" i="7"/>
  <c r="BK133" i="7"/>
  <c r="J140" i="7"/>
  <c r="J134" i="7"/>
  <c r="J164" i="8"/>
  <c r="J143" i="8"/>
  <c r="BK156" i="8"/>
  <c r="BK159" i="8"/>
  <c r="BK148" i="8"/>
  <c r="J182" i="8"/>
  <c r="BK142" i="8"/>
  <c r="J167" i="8"/>
  <c r="J142" i="8"/>
  <c r="BK153" i="8"/>
  <c r="BK146" i="8"/>
  <c r="J173" i="8"/>
  <c r="J162" i="8"/>
  <c r="BK131" i="9"/>
  <c r="J134" i="9"/>
  <c r="J205" i="10"/>
  <c r="BK162" i="10"/>
  <c r="BK133" i="10"/>
  <c r="BK208" i="10"/>
  <c r="BK192" i="10"/>
  <c r="J144" i="10"/>
  <c r="J203" i="10"/>
  <c r="J171" i="10"/>
  <c r="J227" i="10"/>
  <c r="BK180" i="10"/>
  <c r="BK164" i="10"/>
  <c r="J215" i="10"/>
  <c r="BK177" i="10"/>
  <c r="BK167" i="10"/>
  <c r="J143" i="10"/>
  <c r="J220" i="10"/>
  <c r="J196" i="10"/>
  <c r="BK170" i="10"/>
  <c r="J149" i="10"/>
  <c r="J219" i="10"/>
  <c r="J181" i="10"/>
  <c r="BK149" i="10"/>
  <c r="J221" i="10"/>
  <c r="BK201" i="10"/>
  <c r="J152" i="11"/>
  <c r="BK132" i="11"/>
  <c r="J173" i="11"/>
  <c r="BK136" i="11"/>
  <c r="BK128" i="11"/>
  <c r="BK158" i="11"/>
  <c r="BK168" i="11"/>
  <c r="BK159" i="11"/>
  <c r="BK178" i="11"/>
  <c r="BK157" i="11"/>
  <c r="J132" i="11"/>
  <c r="J177" i="11"/>
  <c r="J157" i="11"/>
  <c r="BK142" i="11"/>
  <c r="BK200" i="12"/>
  <c r="J179" i="12"/>
  <c r="J152" i="12"/>
  <c r="BK127" i="12"/>
  <c r="BK187" i="12"/>
  <c r="J139" i="12"/>
  <c r="J209" i="12"/>
  <c r="BK173" i="12"/>
  <c r="BK139" i="12"/>
  <c r="J199" i="12"/>
  <c r="BK170" i="12"/>
  <c r="J129" i="12"/>
  <c r="BK188" i="12"/>
  <c r="J203" i="12"/>
  <c r="J186" i="12"/>
  <c r="J156" i="12"/>
  <c r="BK196" i="12"/>
  <c r="J149" i="12"/>
  <c r="J189" i="12"/>
  <c r="BK168" i="12"/>
  <c r="BK174" i="13"/>
  <c r="BK136" i="13"/>
  <c r="J174" i="13"/>
  <c r="BK131" i="13"/>
  <c r="J151" i="13"/>
  <c r="J136" i="13"/>
  <c r="J179" i="13"/>
  <c r="J144" i="13"/>
  <c r="J124" i="13"/>
  <c r="BK176" i="13"/>
  <c r="BK129" i="13"/>
  <c r="BK190" i="13"/>
  <c r="J160" i="13"/>
  <c r="J178" i="13"/>
  <c r="BK185" i="13"/>
  <c r="J157" i="13"/>
  <c r="J135" i="13"/>
  <c r="BK179" i="14"/>
  <c r="BK131" i="14"/>
  <c r="BK189" i="14"/>
  <c r="J157" i="14"/>
  <c r="BK195" i="14"/>
  <c r="BK172" i="14"/>
  <c r="J133" i="14"/>
  <c r="BK200" i="14"/>
  <c r="J173" i="14"/>
  <c r="J144" i="14"/>
  <c r="BK190" i="14"/>
  <c r="BK161" i="14"/>
  <c r="BK138" i="14"/>
  <c r="J160" i="14"/>
  <c r="J204" i="14"/>
  <c r="J174" i="14"/>
  <c r="BK144" i="14"/>
  <c r="BK130" i="14"/>
  <c r="J187" i="14"/>
  <c r="BK173" i="14"/>
  <c r="J154" i="15"/>
  <c r="BK131" i="15"/>
  <c r="J131" i="15"/>
  <c r="J163" i="15"/>
  <c r="J134" i="15"/>
  <c r="J149" i="15"/>
  <c r="BK164" i="15"/>
  <c r="BK174" i="15"/>
  <c r="BK142" i="15"/>
  <c r="J153" i="15"/>
  <c r="J177" i="15"/>
  <c r="BK129" i="16"/>
  <c r="J164" i="16"/>
  <c r="BK160" i="16"/>
  <c r="J138" i="16"/>
  <c r="J139" i="16"/>
  <c r="BK162" i="16"/>
  <c r="J142" i="16"/>
  <c r="BK171" i="2"/>
  <c r="J168" i="2"/>
  <c r="BK162" i="2"/>
  <c r="J160" i="2"/>
  <c r="BK152" i="2"/>
  <c r="J149" i="2"/>
  <c r="J145" i="2"/>
  <c r="BK142" i="2"/>
  <c r="BK136" i="2"/>
  <c r="J133" i="2"/>
  <c r="J130" i="2"/>
  <c r="J453" i="3"/>
  <c r="BK446" i="3"/>
  <c r="BK441" i="3"/>
  <c r="BK409" i="3"/>
  <c r="BK399" i="3"/>
  <c r="J389" i="3"/>
  <c r="J360" i="3"/>
  <c r="BK343" i="3"/>
  <c r="J303" i="3"/>
  <c r="BK290" i="3"/>
  <c r="BK274" i="3"/>
  <c r="J267" i="3"/>
  <c r="J221" i="3"/>
  <c r="BK198" i="3"/>
  <c r="BK168" i="3"/>
  <c r="J435" i="3"/>
  <c r="J410" i="3"/>
  <c r="BK373" i="3"/>
  <c r="BK330" i="3"/>
  <c r="BK321" i="3"/>
  <c r="BK303" i="3"/>
  <c r="BK280" i="3"/>
  <c r="J246" i="3"/>
  <c r="J233" i="3"/>
  <c r="J171" i="3"/>
  <c r="J152" i="3"/>
  <c r="BK402" i="3"/>
  <c r="BK367" i="3"/>
  <c r="J307" i="3"/>
  <c r="BK233" i="3"/>
  <c r="BK208" i="3"/>
  <c r="BK175" i="3"/>
  <c r="J440" i="3"/>
  <c r="BK418" i="3"/>
  <c r="BK388" i="3"/>
  <c r="BK352" i="3"/>
  <c r="BK191" i="3"/>
  <c r="BK176" i="3"/>
  <c r="J397" i="3"/>
  <c r="BK368" i="3"/>
  <c r="BK341" i="3"/>
  <c r="J324" i="3"/>
  <c r="J264" i="3"/>
  <c r="BK243" i="3"/>
  <c r="J214" i="3"/>
  <c r="BK186" i="3"/>
  <c r="BK436" i="3"/>
  <c r="J421" i="3"/>
  <c r="BK406" i="3"/>
  <c r="BK372" i="3"/>
  <c r="J342" i="3"/>
  <c r="J317" i="3"/>
  <c r="J281" i="3"/>
  <c r="J226" i="3"/>
  <c r="BK160" i="3"/>
  <c r="J441" i="3"/>
  <c r="J406" i="3"/>
  <c r="J386" i="3"/>
  <c r="BK360" i="3"/>
  <c r="J347" i="3"/>
  <c r="J323" i="3"/>
  <c r="BK288" i="3"/>
  <c r="BK230" i="3"/>
  <c r="BK206" i="3"/>
  <c r="J165" i="3"/>
  <c r="BK342" i="3"/>
  <c r="J319" i="3"/>
  <c r="J290" i="3"/>
  <c r="BK270" i="3"/>
  <c r="J253" i="3"/>
  <c r="J230" i="3"/>
  <c r="BK199" i="3"/>
  <c r="BK179" i="3"/>
  <c r="BK155" i="3"/>
  <c r="BK199" i="4"/>
  <c r="J176" i="4"/>
  <c r="J154" i="4"/>
  <c r="BK130" i="4"/>
  <c r="J166" i="4"/>
  <c r="J194" i="4"/>
  <c r="J181" i="4"/>
  <c r="BK159" i="4"/>
  <c r="J195" i="4"/>
  <c r="BK169" i="4"/>
  <c r="BK148" i="4"/>
  <c r="J128" i="4"/>
  <c r="BK155" i="4"/>
  <c r="BK137" i="4"/>
  <c r="BK190" i="4"/>
  <c r="BK151" i="4"/>
  <c r="BK140" i="4"/>
  <c r="J184" i="4"/>
  <c r="BK163" i="4"/>
  <c r="BK131" i="4"/>
  <c r="J142" i="5"/>
  <c r="J170" i="5"/>
  <c r="BK173" i="5"/>
  <c r="J172" i="5"/>
  <c r="J147" i="5"/>
  <c r="BK130" i="5"/>
  <c r="BK155" i="5"/>
  <c r="BK160" i="5"/>
  <c r="BK139" i="5"/>
  <c r="BK144" i="5"/>
  <c r="BK142" i="5"/>
  <c r="BK163" i="6"/>
  <c r="J132" i="6"/>
  <c r="J159" i="6"/>
  <c r="J140" i="6"/>
  <c r="BK153" i="6"/>
  <c r="J139" i="6"/>
  <c r="BK150" i="6"/>
  <c r="BK156" i="6"/>
  <c r="BK158" i="6"/>
  <c r="BK136" i="6"/>
  <c r="J137" i="7"/>
  <c r="BK152" i="7"/>
  <c r="BK144" i="7"/>
  <c r="J143" i="7"/>
  <c r="BK148" i="7"/>
  <c r="J136" i="7"/>
  <c r="J166" i="8"/>
  <c r="BK149" i="8"/>
  <c r="J141" i="8"/>
  <c r="BK154" i="8"/>
  <c r="J137" i="8"/>
  <c r="BK132" i="8"/>
  <c r="BK161" i="8"/>
  <c r="J140" i="8"/>
  <c r="BK162" i="8"/>
  <c r="J150" i="8"/>
  <c r="BK178" i="8"/>
  <c r="J149" i="8"/>
  <c r="J132" i="9"/>
  <c r="J217" i="10"/>
  <c r="BK193" i="10"/>
  <c r="BK154" i="10"/>
  <c r="BK223" i="10"/>
  <c r="J179" i="10"/>
  <c r="BK218" i="10"/>
  <c r="J186" i="10"/>
  <c r="J224" i="10"/>
  <c r="J163" i="10"/>
  <c r="J189" i="10"/>
  <c r="BK171" i="10"/>
  <c r="J146" i="10"/>
  <c r="J133" i="10"/>
  <c r="J198" i="10"/>
  <c r="BK175" i="10"/>
  <c r="BK144" i="10"/>
  <c r="J204" i="10"/>
  <c r="BK160" i="10"/>
  <c r="BK217" i="10"/>
  <c r="BK196" i="10"/>
  <c r="BK155" i="10"/>
  <c r="BK156" i="11"/>
  <c r="J144" i="11"/>
  <c r="BK174" i="11"/>
  <c r="J138" i="11"/>
  <c r="J172" i="11"/>
  <c r="J133" i="11"/>
  <c r="BK160" i="11"/>
  <c r="J174" i="11"/>
  <c r="BK147" i="11"/>
  <c r="J156" i="11"/>
  <c r="BK165" i="11"/>
  <c r="BK144" i="11"/>
  <c r="BK210" i="12"/>
  <c r="J167" i="12"/>
  <c r="J140" i="12"/>
  <c r="BK203" i="12"/>
  <c r="J162" i="12"/>
  <c r="BK135" i="12"/>
  <c r="BK194" i="12"/>
  <c r="J164" i="12"/>
  <c r="BK133" i="12"/>
  <c r="J190" i="12"/>
  <c r="J153" i="12"/>
  <c r="BK206" i="12"/>
  <c r="BK180" i="12"/>
  <c r="BK151" i="12"/>
  <c r="BK189" i="12"/>
  <c r="BK157" i="12"/>
  <c r="BK212" i="12"/>
  <c r="J182" i="12"/>
  <c r="BK166" i="12"/>
  <c r="J206" i="12"/>
  <c r="BK149" i="12"/>
  <c r="BK183" i="13"/>
  <c r="BK155" i="13"/>
  <c r="BK127" i="13"/>
  <c r="J153" i="13"/>
  <c r="J182" i="13"/>
  <c r="BK163" i="13"/>
  <c r="BK143" i="13"/>
  <c r="BK187" i="13"/>
  <c r="J146" i="13"/>
  <c r="J132" i="13"/>
  <c r="J185" i="13"/>
  <c r="J131" i="13"/>
  <c r="BK179" i="13"/>
  <c r="J154" i="13"/>
  <c r="J163" i="13"/>
  <c r="BK188" i="13"/>
  <c r="J158" i="13"/>
  <c r="BK137" i="13"/>
  <c r="BK197" i="14"/>
  <c r="J168" i="14"/>
  <c r="BK137" i="14"/>
  <c r="J178" i="14"/>
  <c r="BK201" i="14"/>
  <c r="J186" i="14"/>
  <c r="J136" i="14"/>
  <c r="J207" i="14"/>
  <c r="BK187" i="14"/>
  <c r="BK149" i="14"/>
  <c r="BK163" i="14"/>
  <c r="J127" i="14"/>
  <c r="J191" i="14"/>
  <c r="J130" i="14"/>
  <c r="BK178" i="14"/>
  <c r="J158" i="14"/>
  <c r="J132" i="14"/>
  <c r="BK186" i="14"/>
  <c r="BK136" i="14"/>
  <c r="BK157" i="15"/>
  <c r="BK135" i="15"/>
  <c r="J176" i="15"/>
  <c r="BK159" i="15"/>
  <c r="BK151" i="15"/>
  <c r="J166" i="15"/>
  <c r="BK133" i="15"/>
  <c r="J162" i="15"/>
  <c r="BK127" i="15"/>
  <c r="BK156" i="15"/>
  <c r="J170" i="15"/>
  <c r="BK132" i="15"/>
  <c r="BK138" i="16"/>
  <c r="J128" i="16"/>
  <c r="J130" i="16"/>
  <c r="BK158" i="16"/>
  <c r="BK135" i="16"/>
  <c r="BK137" i="16"/>
  <c r="BK154" i="16"/>
  <c r="J145" i="16"/>
  <c r="BK169" i="2"/>
  <c r="BK167" i="2"/>
  <c r="BK161" i="2"/>
  <c r="J157" i="2"/>
  <c r="J151" i="2"/>
  <c r="J146" i="2"/>
  <c r="BK143" i="2"/>
  <c r="BK140" i="2"/>
  <c r="BK137" i="2"/>
  <c r="J132" i="2"/>
  <c r="BK283" i="3"/>
  <c r="BK264" i="3"/>
  <c r="BK228" i="3"/>
  <c r="J194" i="3"/>
  <c r="J162" i="3"/>
  <c r="J433" i="3"/>
  <c r="J412" i="3"/>
  <c r="BK387" i="3"/>
  <c r="J344" i="3"/>
  <c r="BK313" i="3"/>
  <c r="BK294" i="3"/>
  <c r="BK265" i="3"/>
  <c r="J252" i="3"/>
  <c r="BK240" i="3"/>
  <c r="J211" i="3"/>
  <c r="J192" i="3"/>
  <c r="BK163" i="3"/>
  <c r="J438" i="3"/>
  <c r="BK396" i="3"/>
  <c r="BK379" i="3"/>
  <c r="BK315" i="3"/>
  <c r="BK295" i="3"/>
  <c r="BK224" i="3"/>
  <c r="J197" i="3"/>
  <c r="J181" i="3"/>
  <c r="BK171" i="3"/>
  <c r="BK437" i="3"/>
  <c r="BK411" i="3"/>
  <c r="J372" i="3"/>
  <c r="BK222" i="3"/>
  <c r="J180" i="3"/>
  <c r="J420" i="3"/>
  <c r="BK381" i="3"/>
  <c r="J355" i="3"/>
  <c r="J302" i="3"/>
  <c r="BK272" i="3"/>
  <c r="J247" i="3"/>
  <c r="J238" i="3"/>
  <c r="J204" i="3"/>
  <c r="BK187" i="3"/>
  <c r="BK442" i="3"/>
  <c r="BK431" i="3"/>
  <c r="J413" i="3"/>
  <c r="BK384" i="3"/>
  <c r="BK358" i="3"/>
  <c r="J332" i="3"/>
  <c r="J314" i="3"/>
  <c r="J278" i="3"/>
  <c r="J219" i="3"/>
  <c r="J184" i="3"/>
  <c r="J153" i="3"/>
  <c r="BK420" i="3"/>
  <c r="J392" i="3"/>
  <c r="J368" i="3"/>
  <c r="J352" i="3"/>
  <c r="J315" i="3"/>
  <c r="BK298" i="3"/>
  <c r="BK269" i="3"/>
  <c r="J228" i="3"/>
  <c r="BK201" i="3"/>
  <c r="BK369" i="3"/>
  <c r="J316" i="3"/>
  <c r="J288" i="3"/>
  <c r="BK268" i="3"/>
  <c r="J240" i="3"/>
  <c r="BK211" i="3"/>
  <c r="BK197" i="3"/>
  <c r="BK159" i="3"/>
  <c r="BK201" i="4"/>
  <c r="BK182" i="4"/>
  <c r="J172" i="4"/>
  <c r="BK150" i="4"/>
  <c r="J192" i="4"/>
  <c r="BK152" i="4"/>
  <c r="J187" i="4"/>
  <c r="J165" i="4"/>
  <c r="J127" i="4"/>
  <c r="J191" i="4"/>
  <c r="J178" i="4"/>
  <c r="J158" i="4"/>
  <c r="BK133" i="4"/>
  <c r="BK161" i="4"/>
  <c r="J129" i="4"/>
  <c r="J160" i="4"/>
  <c r="J149" i="4"/>
  <c r="J193" i="4"/>
  <c r="BK166" i="4"/>
  <c r="J139" i="4"/>
  <c r="BK154" i="5"/>
  <c r="BK168" i="5"/>
  <c r="J151" i="5"/>
  <c r="J153" i="5"/>
  <c r="BK157" i="5"/>
  <c r="BK140" i="5"/>
  <c r="J159" i="5"/>
  <c r="BK137" i="5"/>
  <c r="BK132" i="5"/>
  <c r="J154" i="5"/>
  <c r="BK151" i="5"/>
  <c r="J162" i="6"/>
  <c r="BK159" i="6"/>
  <c r="BK127" i="6"/>
  <c r="J129" i="6"/>
  <c r="J128" i="6"/>
  <c r="J148" i="6"/>
  <c r="BK165" i="6"/>
  <c r="J131" i="6"/>
  <c r="J144" i="6"/>
  <c r="J156" i="6"/>
  <c r="J147" i="7"/>
  <c r="BK142" i="7"/>
  <c r="BK150" i="7"/>
  <c r="BK134" i="7"/>
  <c r="BK139" i="7"/>
  <c r="J144" i="7"/>
  <c r="BK173" i="8"/>
  <c r="J157" i="8"/>
  <c r="J152" i="8"/>
  <c r="J145" i="8"/>
  <c r="BK180" i="8"/>
  <c r="BK134" i="8"/>
  <c r="J165" i="8"/>
  <c r="J144" i="8"/>
  <c r="BK172" i="8"/>
  <c r="J171" i="8"/>
  <c r="BK137" i="8"/>
  <c r="J168" i="8"/>
  <c r="BK132" i="9"/>
  <c r="BK220" i="10"/>
  <c r="BK166" i="10"/>
  <c r="J228" i="10"/>
  <c r="J202" i="10"/>
  <c r="J155" i="10"/>
  <c r="BK224" i="10"/>
  <c r="J187" i="10"/>
  <c r="J136" i="10"/>
  <c r="J192" i="10"/>
  <c r="J170" i="10"/>
  <c r="J153" i="10"/>
  <c r="BK178" i="10"/>
  <c r="J165" i="10"/>
  <c r="J150" i="10"/>
  <c r="J135" i="10"/>
  <c r="BK206" i="10"/>
  <c r="BK182" i="10"/>
  <c r="BK161" i="10"/>
  <c r="BK225" i="10"/>
  <c r="BK195" i="10"/>
  <c r="J176" i="10"/>
  <c r="J142" i="10"/>
  <c r="J209" i="10"/>
  <c r="BK187" i="10"/>
  <c r="BK139" i="10"/>
  <c r="J153" i="11"/>
  <c r="J139" i="11"/>
  <c r="BK129" i="11"/>
  <c r="J149" i="11"/>
  <c r="BK167" i="11"/>
  <c r="J128" i="11"/>
  <c r="J165" i="11"/>
  <c r="BK152" i="11"/>
  <c r="BK172" i="11"/>
  <c r="J176" i="11"/>
  <c r="BK138" i="11"/>
  <c r="J159" i="11"/>
  <c r="J131" i="11"/>
  <c r="J185" i="12"/>
  <c r="J168" i="12"/>
  <c r="J131" i="12"/>
  <c r="J192" i="12"/>
  <c r="BK142" i="12"/>
  <c r="J212" i="12"/>
  <c r="J191" i="12"/>
  <c r="BK156" i="12"/>
  <c r="J130" i="12"/>
  <c r="J159" i="12"/>
  <c r="J208" i="12"/>
  <c r="BK184" i="12"/>
  <c r="BK150" i="12"/>
  <c r="J196" i="12"/>
  <c r="J160" i="12"/>
  <c r="BK205" i="12"/>
  <c r="BK190" i="12"/>
  <c r="BK159" i="12"/>
  <c r="J204" i="12"/>
  <c r="BK163" i="12"/>
  <c r="BK186" i="13"/>
  <c r="J143" i="13"/>
  <c r="BK161" i="13"/>
  <c r="J187" i="13"/>
  <c r="BK159" i="13"/>
  <c r="BK142" i="13"/>
  <c r="J152" i="13"/>
  <c r="J137" i="13"/>
  <c r="J186" i="13"/>
  <c r="J130" i="13"/>
  <c r="J183" i="13"/>
  <c r="J161" i="13"/>
  <c r="J189" i="13"/>
  <c r="J134" i="13"/>
  <c r="J175" i="13"/>
  <c r="J145" i="13"/>
  <c r="BK134" i="13"/>
  <c r="J177" i="14"/>
  <c r="BK151" i="14"/>
  <c r="J181" i="14"/>
  <c r="J200" i="14"/>
  <c r="BK141" i="14"/>
  <c r="J190" i="14"/>
  <c r="J166" i="14"/>
  <c r="BK191" i="14"/>
  <c r="BK156" i="14"/>
  <c r="BK170" i="14"/>
  <c r="J183" i="14"/>
  <c r="J163" i="14"/>
  <c r="J143" i="14"/>
  <c r="J199" i="14"/>
  <c r="BK154" i="14"/>
  <c r="J150" i="14"/>
  <c r="BK134" i="14"/>
  <c r="J143" i="15"/>
  <c r="BK149" i="15"/>
  <c r="J174" i="15"/>
  <c r="J157" i="15"/>
  <c r="J135" i="15"/>
  <c r="BK150" i="15"/>
  <c r="J173" i="15"/>
  <c r="BK145" i="15"/>
  <c r="BK163" i="15"/>
  <c r="BK161" i="15"/>
  <c r="J141" i="15"/>
  <c r="BK141" i="15"/>
  <c r="BK148" i="16"/>
  <c r="BK163" i="16"/>
  <c r="J154" i="16"/>
  <c r="J162" i="16"/>
  <c r="BK136" i="16"/>
  <c r="BK144" i="16"/>
  <c r="J161" i="16"/>
  <c r="J152" i="16"/>
  <c r="J137" i="16"/>
  <c r="J175" i="2"/>
  <c r="J167" i="2"/>
  <c r="J162" i="2"/>
  <c r="BK157" i="2"/>
  <c r="J153" i="2"/>
  <c r="BK148" i="2"/>
  <c r="BK145" i="2"/>
  <c r="J140" i="2"/>
  <c r="J137" i="2"/>
  <c r="BK133" i="2"/>
  <c r="J129" i="2"/>
  <c r="J451" i="3"/>
  <c r="J443" i="3"/>
  <c r="J429" i="3"/>
  <c r="BK407" i="3"/>
  <c r="J394" i="3"/>
  <c r="J361" i="3"/>
  <c r="BK347" i="3"/>
  <c r="BK307" i="3"/>
  <c r="J287" i="3"/>
  <c r="J269" i="3"/>
  <c r="BK239" i="3"/>
  <c r="BK219" i="3"/>
  <c r="BK189" i="3"/>
  <c r="J436" i="3"/>
  <c r="BK413" i="3"/>
  <c r="J401" i="3"/>
  <c r="BK361" i="3"/>
  <c r="J343" i="3"/>
  <c r="BK317" i="3"/>
  <c r="J293" i="3"/>
  <c r="BK256" i="3"/>
  <c r="J241" i="3"/>
  <c r="J208" i="3"/>
  <c r="BK165" i="3"/>
  <c r="J157" i="3"/>
  <c r="BK421" i="3"/>
  <c r="J380" i="3"/>
  <c r="BK305" i="3"/>
  <c r="BK238" i="3"/>
  <c r="BK217" i="3"/>
  <c r="J187" i="3"/>
  <c r="BK154" i="3"/>
  <c r="J425" i="3"/>
  <c r="J396" i="3"/>
  <c r="J378" i="3"/>
  <c r="J232" i="3"/>
  <c r="J185" i="3"/>
  <c r="J150" i="3"/>
  <c r="J398" i="3"/>
  <c r="BK370" i="3"/>
  <c r="BK338" i="3"/>
  <c r="J297" i="3"/>
  <c r="J258" i="3"/>
  <c r="BK242" i="3"/>
  <c r="BK215" i="3"/>
  <c r="J190" i="3"/>
  <c r="J177" i="3"/>
  <c r="BK435" i="3"/>
  <c r="J411" i="3"/>
  <c r="J382" i="3"/>
  <c r="BK345" i="3"/>
  <c r="J320" i="3"/>
  <c r="J300" i="3"/>
  <c r="BK254" i="3"/>
  <c r="J217" i="3"/>
  <c r="J155" i="3"/>
  <c r="BK448" i="3"/>
  <c r="J416" i="3"/>
  <c r="BK394" i="3"/>
  <c r="BK382" i="3"/>
  <c r="J365" i="3"/>
  <c r="BK350" i="3"/>
  <c r="BK329" i="3"/>
  <c r="BK287" i="3"/>
  <c r="J254" i="3"/>
  <c r="BK226" i="3"/>
  <c r="BK194" i="3"/>
  <c r="BK374" i="3"/>
  <c r="BK327" i="3"/>
  <c r="J306" i="3"/>
  <c r="BK278" i="3"/>
  <c r="J265" i="3"/>
  <c r="BK232" i="3"/>
  <c r="J210" i="3"/>
  <c r="BK185" i="3"/>
  <c r="J154" i="3"/>
  <c r="BK194" i="4"/>
  <c r="J180" i="4"/>
  <c r="J168" i="4"/>
  <c r="BK193" i="4"/>
  <c r="J161" i="4"/>
  <c r="BK191" i="4"/>
  <c r="J177" i="4"/>
  <c r="J140" i="4"/>
  <c r="J197" i="4"/>
  <c r="BK176" i="4"/>
  <c r="J152" i="4"/>
  <c r="J163" i="4"/>
  <c r="J145" i="4"/>
  <c r="BK195" i="4"/>
  <c r="BK178" i="4"/>
  <c r="J148" i="4"/>
  <c r="BK139" i="4"/>
  <c r="BK183" i="4"/>
  <c r="BK147" i="4"/>
  <c r="BK134" i="4"/>
  <c r="BK164" i="5"/>
  <c r="BK134" i="5"/>
  <c r="J157" i="5"/>
  <c r="BK171" i="5"/>
  <c r="J140" i="5"/>
  <c r="J155" i="5"/>
  <c r="J132" i="5"/>
  <c r="BK156" i="5"/>
  <c r="J163" i="5"/>
  <c r="J143" i="5"/>
  <c r="J166" i="5"/>
  <c r="J134" i="5"/>
  <c r="J158" i="6"/>
  <c r="J171" i="6"/>
  <c r="BK152" i="6"/>
  <c r="BK162" i="6"/>
  <c r="J150" i="6"/>
  <c r="J127" i="6"/>
  <c r="J161" i="6"/>
  <c r="BK142" i="6"/>
  <c r="BK157" i="6"/>
  <c r="BK139" i="6"/>
  <c r="J139" i="7"/>
  <c r="BK131" i="7"/>
  <c r="J153" i="7"/>
  <c r="J131" i="7"/>
  <c r="BK141" i="7"/>
  <c r="BK170" i="8"/>
  <c r="J138" i="8"/>
  <c r="BK176" i="8"/>
  <c r="BK141" i="8"/>
  <c r="BK144" i="8"/>
  <c r="J180" i="8"/>
  <c r="BK155" i="8"/>
  <c r="J175" i="8"/>
  <c r="J179" i="8"/>
  <c r="BK143" i="8"/>
  <c r="J172" i="8"/>
  <c r="J148" i="8"/>
  <c r="BK136" i="9"/>
  <c r="BK216" i="10"/>
  <c r="J180" i="10"/>
  <c r="BK215" i="10"/>
  <c r="BK200" i="10"/>
  <c r="BK153" i="10"/>
  <c r="BK228" i="10"/>
  <c r="BK202" i="10"/>
  <c r="J168" i="10"/>
  <c r="J226" i="10"/>
  <c r="BK198" i="10"/>
  <c r="J167" i="10"/>
  <c r="BK221" i="10"/>
  <c r="J197" i="10"/>
  <c r="J172" i="10"/>
  <c r="BK158" i="10"/>
  <c r="J229" i="10"/>
  <c r="J183" i="10"/>
  <c r="BK156" i="10"/>
  <c r="BK227" i="10"/>
  <c r="J194" i="10"/>
  <c r="BK150" i="10"/>
  <c r="J213" i="10"/>
  <c r="BK157" i="10"/>
  <c r="BK135" i="10"/>
  <c r="J150" i="11"/>
  <c r="BK135" i="11"/>
  <c r="J151" i="11"/>
  <c r="J129" i="11"/>
  <c r="J141" i="11"/>
  <c r="J167" i="11"/>
  <c r="BK150" i="11"/>
  <c r="BK164" i="11"/>
  <c r="BK141" i="11"/>
  <c r="BK154" i="11"/>
  <c r="J162" i="11"/>
  <c r="BK143" i="11"/>
  <c r="J194" i="12"/>
  <c r="J177" i="12"/>
  <c r="J150" i="12"/>
  <c r="BK134" i="12"/>
  <c r="BK181" i="12"/>
  <c r="BK140" i="12"/>
  <c r="J216" i="12"/>
  <c r="J193" i="12"/>
  <c r="BK160" i="12"/>
  <c r="J128" i="12"/>
  <c r="J178" i="12"/>
  <c r="BK132" i="12"/>
  <c r="J198" i="12"/>
  <c r="J171" i="12"/>
  <c r="BK143" i="12"/>
  <c r="BK164" i="12"/>
  <c r="BK130" i="12"/>
  <c r="J169" i="12"/>
  <c r="J207" i="12"/>
  <c r="J173" i="12"/>
  <c r="J142" i="12"/>
  <c r="BK162" i="13"/>
  <c r="J123" i="13"/>
  <c r="BK152" i="13"/>
  <c r="BK181" i="13"/>
  <c r="J162" i="13"/>
  <c r="J140" i="13"/>
  <c r="BK191" i="13"/>
  <c r="BK138" i="13"/>
  <c r="J191" i="13"/>
  <c r="BK173" i="13"/>
  <c r="BK125" i="13"/>
  <c r="BK180" i="13"/>
  <c r="J133" i="13"/>
  <c r="BK140" i="13"/>
  <c r="BK177" i="13"/>
  <c r="BK147" i="13"/>
  <c r="J208" i="14"/>
  <c r="BK169" i="14"/>
  <c r="BK146" i="14"/>
  <c r="J185" i="14"/>
  <c r="J138" i="14"/>
  <c r="J192" i="14"/>
  <c r="J162" i="14"/>
  <c r="BK132" i="14"/>
  <c r="BK174" i="14"/>
  <c r="J137" i="14"/>
  <c r="BK180" i="14"/>
  <c r="BK158" i="14"/>
  <c r="J203" i="14"/>
  <c r="BK139" i="14"/>
  <c r="BK181" i="14"/>
  <c r="BK159" i="14"/>
  <c r="J147" i="14"/>
  <c r="J205" i="14"/>
  <c r="BK177" i="14"/>
  <c r="BK176" i="15"/>
  <c r="J138" i="15"/>
  <c r="BK168" i="15"/>
  <c r="J148" i="15"/>
  <c r="BK154" i="15"/>
  <c r="J129" i="15"/>
  <c r="BK129" i="15"/>
  <c r="BK139" i="15"/>
  <c r="J146" i="15"/>
  <c r="BK128" i="15"/>
  <c r="J128" i="15"/>
  <c r="J147" i="16"/>
  <c r="BK145" i="16"/>
  <c r="J165" i="16"/>
  <c r="J167" i="16"/>
  <c r="BK142" i="16"/>
  <c r="J136" i="16"/>
  <c r="BK159" i="16"/>
  <c r="J149" i="16"/>
  <c r="J171" i="2"/>
  <c r="J166" i="2"/>
  <c r="J161" i="2"/>
  <c r="BK154" i="2"/>
  <c r="BK151" i="2"/>
  <c r="J148" i="2"/>
  <c r="BK144" i="2"/>
  <c r="J142" i="2"/>
  <c r="BK138" i="2"/>
  <c r="J134" i="2"/>
  <c r="BK130" i="2"/>
  <c r="J294" i="3"/>
  <c r="J277" i="3"/>
  <c r="BK261" i="3"/>
  <c r="BK236" i="3"/>
  <c r="BK205" i="3"/>
  <c r="BK174" i="3"/>
  <c r="J426" i="3"/>
  <c r="J409" i="3"/>
  <c r="J377" i="3"/>
  <c r="BK340" i="3"/>
  <c r="J326" i="3"/>
  <c r="J301" i="3"/>
  <c r="BK273" i="3"/>
  <c r="BK255" i="3"/>
  <c r="J243" i="3"/>
  <c r="J212" i="3"/>
  <c r="J169" i="3"/>
  <c r="BK158" i="3"/>
  <c r="J422" i="3"/>
  <c r="J387" i="3"/>
  <c r="J358" i="3"/>
  <c r="BK297" i="3"/>
  <c r="BK209" i="3"/>
  <c r="J179" i="3"/>
  <c r="BK164" i="3"/>
  <c r="BK447" i="3"/>
  <c r="BK416" i="3"/>
  <c r="BK380" i="3"/>
  <c r="J363" i="3"/>
  <c r="BK190" i="3"/>
  <c r="BK432" i="3"/>
  <c r="J391" i="3"/>
  <c r="J340" i="3"/>
  <c r="BK301" i="3"/>
  <c r="BK259" i="3"/>
  <c r="BK241" i="3"/>
  <c r="BK207" i="3"/>
  <c r="BK172" i="3"/>
  <c r="J432" i="3"/>
  <c r="BK415" i="3"/>
  <c r="BK390" i="3"/>
  <c r="J362" i="3"/>
  <c r="BK348" i="3"/>
  <c r="BK323" i="3"/>
  <c r="J311" i="3"/>
  <c r="J291" i="3"/>
  <c r="J235" i="3"/>
  <c r="J200" i="3"/>
  <c r="BK173" i="3"/>
  <c r="BK453" i="3"/>
  <c r="BK425" i="3"/>
  <c r="BK405" i="3"/>
  <c r="BK389" i="3"/>
  <c r="J366" i="3"/>
  <c r="J338" i="3"/>
  <c r="BK320" i="3"/>
  <c r="J284" i="3"/>
  <c r="BK249" i="3"/>
  <c r="BK204" i="3"/>
  <c r="J172" i="3"/>
  <c r="J345" i="3"/>
  <c r="BK326" i="3"/>
  <c r="J295" i="3"/>
  <c r="BK277" i="3"/>
  <c r="J251" i="3"/>
  <c r="BK212" i="3"/>
  <c r="J182" i="3"/>
  <c r="J156" i="3"/>
  <c r="BK196" i="4"/>
  <c r="BK181" i="4"/>
  <c r="BK144" i="4"/>
  <c r="BK126" i="4"/>
  <c r="BK164" i="4"/>
  <c r="J142" i="4"/>
  <c r="BK186" i="4"/>
  <c r="J162" i="4"/>
  <c r="J126" i="4"/>
  <c r="BK184" i="4"/>
  <c r="BK167" i="4"/>
  <c r="J130" i="4"/>
  <c r="J146" i="4"/>
  <c r="J202" i="4"/>
  <c r="BK173" i="4"/>
  <c r="J147" i="4"/>
  <c r="BK198" i="4"/>
  <c r="BK170" i="4"/>
  <c r="BK143" i="4"/>
  <c r="BK174" i="5"/>
  <c r="J174" i="5"/>
  <c r="BK159" i="5"/>
  <c r="J138" i="5"/>
  <c r="BK146" i="5"/>
  <c r="J156" i="5"/>
  <c r="J133" i="5"/>
  <c r="J152" i="5"/>
  <c r="BK158" i="5"/>
  <c r="J127" i="5"/>
  <c r="BK162" i="5"/>
  <c r="BK138" i="5"/>
  <c r="BK169" i="6"/>
  <c r="BK166" i="6"/>
  <c r="BK160" i="6"/>
  <c r="BK144" i="6"/>
  <c r="J141" i="6"/>
  <c r="J135" i="6"/>
  <c r="J169" i="6"/>
  <c r="BK171" i="6"/>
  <c r="BK130" i="6"/>
  <c r="BK147" i="6"/>
  <c r="J163" i="6"/>
  <c r="J147" i="6"/>
  <c r="J170" i="6"/>
  <c r="BK149" i="6"/>
  <c r="BK130" i="7"/>
  <c r="BK145" i="7"/>
  <c r="BK136" i="7"/>
  <c r="BK143" i="7"/>
  <c r="BK140" i="7"/>
  <c r="BK146" i="7"/>
  <c r="J135" i="7"/>
  <c r="BK160" i="8"/>
  <c r="J136" i="8"/>
  <c r="J151" i="8"/>
  <c r="BK152" i="8"/>
  <c r="BK136" i="8"/>
  <c r="BK138" i="8"/>
  <c r="BK164" i="8"/>
  <c r="J146" i="8"/>
  <c r="J176" i="8"/>
  <c r="J153" i="8"/>
  <c r="J134" i="8"/>
  <c r="BK166" i="8"/>
  <c r="BK134" i="9"/>
  <c r="BK130" i="9"/>
  <c r="J223" i="10"/>
  <c r="BK194" i="10"/>
  <c r="J151" i="10"/>
  <c r="J207" i="10"/>
  <c r="BK172" i="10"/>
  <c r="BK136" i="10"/>
  <c r="BK191" i="10"/>
  <c r="BK176" i="10"/>
  <c r="BK134" i="10"/>
  <c r="BK207" i="10"/>
  <c r="J178" i="10"/>
  <c r="J154" i="10"/>
  <c r="BK188" i="10"/>
  <c r="BK169" i="10"/>
  <c r="J161" i="10"/>
  <c r="J139" i="10"/>
  <c r="J195" i="10"/>
  <c r="J164" i="10"/>
  <c r="BK146" i="10"/>
  <c r="J214" i="10"/>
  <c r="J177" i="10"/>
  <c r="BK222" i="10"/>
  <c r="BK203" i="10"/>
  <c r="J156" i="10"/>
  <c r="BK171" i="11"/>
  <c r="BK170" i="11"/>
  <c r="J134" i="11"/>
  <c r="J161" i="11"/>
  <c r="BK148" i="11"/>
  <c r="BK151" i="11"/>
  <c r="BK137" i="11"/>
  <c r="J145" i="11"/>
  <c r="J158" i="11"/>
  <c r="BK139" i="11"/>
  <c r="BK192" i="12"/>
  <c r="BK165" i="12"/>
  <c r="J144" i="12"/>
  <c r="BK215" i="12"/>
  <c r="J145" i="12"/>
  <c r="BK137" i="12"/>
  <c r="J210" i="12"/>
  <c r="BK183" i="12"/>
  <c r="J155" i="12"/>
  <c r="BK208" i="12"/>
  <c r="J172" i="12"/>
  <c r="J200" i="12"/>
  <c r="J163" i="12"/>
  <c r="J197" i="12"/>
  <c r="BK175" i="12"/>
  <c r="BK131" i="12"/>
  <c r="J195" i="12"/>
  <c r="BK167" i="12"/>
  <c r="BK185" i="12"/>
  <c r="J158" i="12"/>
  <c r="J136" i="12"/>
  <c r="J166" i="13"/>
  <c r="J147" i="13"/>
  <c r="BK165" i="13"/>
  <c r="J138" i="13"/>
  <c r="J177" i="13"/>
  <c r="BK145" i="13"/>
  <c r="BK130" i="13"/>
  <c r="J169" i="13"/>
  <c r="J139" i="13"/>
  <c r="J188" i="13"/>
  <c r="BK154" i="13"/>
  <c r="J184" i="13"/>
  <c r="J159" i="13"/>
  <c r="J181" i="13"/>
  <c r="J128" i="13"/>
  <c r="J170" i="13"/>
  <c r="J148" i="13"/>
  <c r="J193" i="14"/>
  <c r="BK165" i="14"/>
  <c r="BK202" i="14"/>
  <c r="J176" i="14"/>
  <c r="J149" i="14"/>
  <c r="BK182" i="14"/>
  <c r="J146" i="14"/>
  <c r="J131" i="14"/>
  <c r="BK194" i="14"/>
  <c r="J164" i="14"/>
  <c r="J134" i="14"/>
  <c r="BK171" i="14"/>
  <c r="J155" i="14"/>
  <c r="J202" i="14"/>
  <c r="BK199" i="14"/>
  <c r="BK164" i="14"/>
  <c r="J152" i="14"/>
  <c r="J128" i="14"/>
  <c r="BK162" i="14"/>
  <c r="J153" i="14"/>
  <c r="BK147" i="14"/>
  <c r="BK129" i="14"/>
  <c r="J168" i="15"/>
  <c r="J139" i="15"/>
  <c r="J137" i="15"/>
  <c r="BK173" i="15"/>
  <c r="BK153" i="15"/>
  <c r="BK170" i="15"/>
  <c r="J152" i="15"/>
  <c r="J171" i="15"/>
  <c r="BK136" i="15"/>
  <c r="J159" i="15"/>
  <c r="BK177" i="15"/>
  <c r="J145" i="15"/>
  <c r="J179" i="15"/>
  <c r="J132" i="15"/>
  <c r="J140" i="16"/>
  <c r="J160" i="16"/>
  <c r="BK128" i="16"/>
  <c r="BK140" i="16"/>
  <c r="J144" i="16"/>
  <c r="J155" i="16"/>
  <c r="BK164" i="16"/>
  <c r="BK132" i="16"/>
  <c r="BK147" i="16"/>
  <c r="BK173" i="2"/>
  <c r="J169" i="2"/>
  <c r="J164" i="2"/>
  <c r="J159" i="2"/>
  <c r="J152" i="2"/>
  <c r="BK149" i="2"/>
  <c r="BK146" i="2"/>
  <c r="BK141" i="2"/>
  <c r="J136" i="2"/>
  <c r="BK132" i="2"/>
  <c r="BK129" i="2"/>
  <c r="J448" i="3"/>
  <c r="J442" i="3"/>
  <c r="J408" i="3"/>
  <c r="BK397" i="3"/>
  <c r="J370" i="3"/>
  <c r="J349" i="3"/>
  <c r="J325" i="3"/>
  <c r="BK302" i="3"/>
  <c r="J289" i="3"/>
  <c r="J273" i="3"/>
  <c r="J257" i="3"/>
  <c r="BK210" i="3"/>
  <c r="J191" i="3"/>
  <c r="J151" i="3"/>
  <c r="J418" i="3"/>
  <c r="J403" i="3"/>
  <c r="J371" i="3"/>
  <c r="J329" i="3"/>
  <c r="BK308" i="3"/>
  <c r="BK282" i="3"/>
  <c r="BK250" i="3"/>
  <c r="J242" i="3"/>
  <c r="BK213" i="3"/>
  <c r="J201" i="3"/>
  <c r="J161" i="3"/>
  <c r="J431" i="3"/>
  <c r="BK385" i="3"/>
  <c r="BK336" i="3"/>
  <c r="BK299" i="3"/>
  <c r="BK229" i="3"/>
  <c r="J203" i="3"/>
  <c r="BK183" i="3"/>
  <c r="BK161" i="3"/>
  <c r="J444" i="3"/>
  <c r="J424" i="3"/>
  <c r="BK398" i="3"/>
  <c r="BK375" i="3"/>
  <c r="J236" i="3"/>
  <c r="BK188" i="3"/>
  <c r="BK417" i="3"/>
  <c r="J374" i="3"/>
  <c r="BK353" i="3"/>
  <c r="BK331" i="3"/>
  <c r="BK296" i="3"/>
  <c r="BK252" i="3"/>
  <c r="J239" i="3"/>
  <c r="BK200" i="3"/>
  <c r="BK181" i="3"/>
  <c r="J437" i="3"/>
  <c r="J419" i="3"/>
  <c r="J405" i="3"/>
  <c r="BK378" i="3"/>
  <c r="BK335" i="3"/>
  <c r="J310" i="3"/>
  <c r="J255" i="3"/>
  <c r="J229" i="3"/>
  <c r="J193" i="3"/>
  <c r="BK150" i="3"/>
  <c r="BK419" i="3"/>
  <c r="BK404" i="3"/>
  <c r="J379" i="3"/>
  <c r="BK357" i="3"/>
  <c r="J348" i="3"/>
  <c r="BK325" i="3"/>
  <c r="BK306" i="3"/>
  <c r="J272" i="3"/>
  <c r="J216" i="3"/>
  <c r="J163" i="3"/>
  <c r="J331" i="3"/>
  <c r="BK314" i="3"/>
  <c r="J280" i="3"/>
  <c r="J259" i="3"/>
  <c r="J227" i="3"/>
  <c r="J198" i="3"/>
  <c r="J167" i="3"/>
  <c r="J198" i="4"/>
  <c r="BK177" i="4"/>
  <c r="J157" i="4"/>
  <c r="BK132" i="4"/>
  <c r="BK162" i="4"/>
  <c r="J134" i="4"/>
  <c r="J183" i="4"/>
  <c r="J153" i="4"/>
  <c r="J196" i="4"/>
  <c r="J173" i="4"/>
  <c r="J156" i="4"/>
  <c r="J131" i="4"/>
  <c r="BK160" i="4"/>
  <c r="J143" i="4"/>
  <c r="J200" i="4"/>
  <c r="BK174" i="4"/>
  <c r="J150" i="4"/>
  <c r="J201" i="4"/>
  <c r="BK165" i="4"/>
  <c r="J137" i="4"/>
  <c r="J141" i="5"/>
  <c r="BK163" i="5"/>
  <c r="J129" i="5"/>
  <c r="BK165" i="5"/>
  <c r="BK141" i="5"/>
  <c r="BK166" i="5"/>
  <c r="BK149" i="5"/>
  <c r="BK147" i="5"/>
  <c r="J168" i="5"/>
  <c r="BK129" i="5"/>
  <c r="BK145" i="5"/>
  <c r="J131" i="5"/>
  <c r="J145" i="6"/>
  <c r="BK168" i="6"/>
  <c r="J138" i="6"/>
  <c r="BK145" i="6"/>
  <c r="J166" i="6"/>
  <c r="BK135" i="6"/>
  <c r="J133" i="6"/>
  <c r="BK146" i="6"/>
  <c r="J167" i="6"/>
  <c r="BK154" i="6"/>
  <c r="J134" i="6"/>
  <c r="J141" i="7"/>
  <c r="J148" i="7"/>
  <c r="J145" i="7"/>
  <c r="J138" i="7"/>
  <c r="BK182" i="8"/>
  <c r="BK158" i="8"/>
  <c r="BK169" i="8"/>
  <c r="BK171" i="8"/>
  <c r="BK140" i="8"/>
  <c r="J178" i="8"/>
  <c r="BK179" i="8"/>
  <c r="J154" i="8"/>
  <c r="J133" i="8"/>
  <c r="J161" i="8"/>
  <c r="J147" i="8"/>
  <c r="BK174" i="8"/>
  <c r="BK165" i="8"/>
  <c r="BK133" i="9"/>
  <c r="J130" i="9"/>
  <c r="J201" i="10"/>
  <c r="J157" i="10"/>
  <c r="J210" i="10"/>
  <c r="J193" i="10"/>
  <c r="BK143" i="10"/>
  <c r="J222" i="10"/>
  <c r="J175" i="10"/>
  <c r="J225" i="10"/>
  <c r="BK179" i="10"/>
  <c r="J159" i="10"/>
  <c r="BK214" i="10"/>
  <c r="BK174" i="10"/>
  <c r="BK141" i="10"/>
  <c r="BK210" i="10"/>
  <c r="J188" i="10"/>
  <c r="J166" i="10"/>
  <c r="J147" i="10"/>
  <c r="BK185" i="10"/>
  <c r="BK165" i="10"/>
  <c r="J232" i="10"/>
  <c r="BK205" i="10"/>
  <c r="BK159" i="10"/>
  <c r="J160" i="11"/>
  <c r="J148" i="11"/>
  <c r="J178" i="11"/>
  <c r="BK161" i="11"/>
  <c r="BK130" i="11"/>
  <c r="BK162" i="11"/>
  <c r="J169" i="11"/>
  <c r="BK131" i="11"/>
  <c r="BK166" i="11"/>
  <c r="BK140" i="11"/>
  <c r="J135" i="11"/>
  <c r="J147" i="11"/>
  <c r="J140" i="11"/>
  <c r="J184" i="12"/>
  <c r="J161" i="12"/>
  <c r="J137" i="12"/>
  <c r="BK216" i="12"/>
  <c r="J165" i="12"/>
  <c r="J143" i="12"/>
  <c r="J134" i="12"/>
  <c r="J205" i="12"/>
  <c r="BK169" i="12"/>
  <c r="BK145" i="12"/>
  <c r="BK186" i="12"/>
  <c r="BK158" i="12"/>
  <c r="J215" i="12"/>
  <c r="J170" i="12"/>
  <c r="BK207" i="12"/>
  <c r="BK152" i="12"/>
  <c r="BK199" i="12"/>
  <c r="BK177" i="12"/>
  <c r="J146" i="12"/>
  <c r="BK193" i="12"/>
  <c r="J166" i="12"/>
  <c r="J168" i="13"/>
  <c r="J150" i="13"/>
  <c r="J180" i="13"/>
  <c r="J129" i="13"/>
  <c r="BK172" i="13"/>
  <c r="BK157" i="13"/>
  <c r="BK123" i="13"/>
  <c r="J155" i="13"/>
  <c r="J127" i="13"/>
  <c r="BK169" i="13"/>
  <c r="J126" i="13"/>
  <c r="J171" i="13"/>
  <c r="BK148" i="13"/>
  <c r="BK168" i="13"/>
  <c r="J190" i="13"/>
  <c r="J165" i="13"/>
  <c r="BK141" i="13"/>
  <c r="J182" i="14"/>
  <c r="J161" i="14"/>
  <c r="BK193" i="14"/>
  <c r="BK175" i="14"/>
  <c r="BK135" i="14"/>
  <c r="J184" i="14"/>
  <c r="BK143" i="14"/>
  <c r="BK127" i="14"/>
  <c r="J188" i="14"/>
  <c r="J165" i="14"/>
  <c r="J194" i="14"/>
  <c r="BK160" i="14"/>
  <c r="J129" i="14"/>
  <c r="BK150" i="14"/>
  <c r="BK196" i="14"/>
  <c r="J172" i="14"/>
  <c r="J151" i="14"/>
  <c r="BK203" i="14"/>
  <c r="BK183" i="14"/>
  <c r="BK166" i="15"/>
  <c r="BK148" i="15"/>
  <c r="J164" i="15"/>
  <c r="BK143" i="15"/>
  <c r="J155" i="15"/>
  <c r="BK172" i="15"/>
  <c r="J150" i="15"/>
  <c r="J165" i="15"/>
  <c r="J172" i="15"/>
  <c r="BK137" i="15"/>
  <c r="BK158" i="15"/>
  <c r="J132" i="16"/>
  <c r="BK131" i="16"/>
  <c r="J148" i="16"/>
  <c r="BK161" i="16"/>
  <c r="J163" i="16"/>
  <c r="J159" i="16"/>
  <c r="J131" i="16"/>
  <c r="BK130" i="16"/>
  <c r="J33" i="2" l="1"/>
  <c r="F35" i="2"/>
  <c r="F36" i="2"/>
  <c r="F33" i="2"/>
  <c r="R149" i="3"/>
  <c r="T166" i="3"/>
  <c r="T202" i="3"/>
  <c r="R248" i="3"/>
  <c r="R275" i="3"/>
  <c r="BK312" i="3"/>
  <c r="J312" i="3" s="1"/>
  <c r="J112" i="3" s="1"/>
  <c r="T376" i="3"/>
  <c r="P434" i="3"/>
  <c r="BK445" i="3"/>
  <c r="J445" i="3" s="1"/>
  <c r="J122" i="3" s="1"/>
  <c r="R185" i="4"/>
  <c r="T150" i="5"/>
  <c r="R126" i="6"/>
  <c r="P155" i="6"/>
  <c r="BK151" i="7"/>
  <c r="J151" i="7"/>
  <c r="J103" i="7" s="1"/>
  <c r="BK135" i="8"/>
  <c r="R163" i="8"/>
  <c r="P132" i="10"/>
  <c r="P131" i="10" s="1"/>
  <c r="T132" i="10"/>
  <c r="T131" i="10"/>
  <c r="R138" i="10"/>
  <c r="P148" i="10"/>
  <c r="R148" i="10"/>
  <c r="T211" i="10"/>
  <c r="T126" i="11"/>
  <c r="R174" i="12"/>
  <c r="T167" i="13"/>
  <c r="T126" i="14"/>
  <c r="BK142" i="14"/>
  <c r="J142" i="14"/>
  <c r="J100" i="14" s="1"/>
  <c r="T198" i="14"/>
  <c r="P128" i="2"/>
  <c r="P127" i="2" s="1"/>
  <c r="P158" i="2"/>
  <c r="BK170" i="3"/>
  <c r="J170" i="3"/>
  <c r="J102" i="3" s="1"/>
  <c r="R223" i="3"/>
  <c r="P263" i="3"/>
  <c r="R286" i="3"/>
  <c r="T309" i="3"/>
  <c r="T339" i="3"/>
  <c r="T346" i="3"/>
  <c r="T359" i="3"/>
  <c r="P364" i="3"/>
  <c r="BK423" i="3"/>
  <c r="J423" i="3" s="1"/>
  <c r="J118" i="3" s="1"/>
  <c r="T430" i="3"/>
  <c r="P439" i="3"/>
  <c r="R126" i="11"/>
  <c r="R175" i="11"/>
  <c r="P126" i="12"/>
  <c r="BK147" i="12"/>
  <c r="J147" i="12" s="1"/>
  <c r="J99" i="12" s="1"/>
  <c r="T154" i="12"/>
  <c r="BK167" i="13"/>
  <c r="J167" i="13" s="1"/>
  <c r="J100" i="13" s="1"/>
  <c r="BK126" i="14"/>
  <c r="T142" i="14"/>
  <c r="R206" i="14"/>
  <c r="BK128" i="2"/>
  <c r="BK127" i="2" s="1"/>
  <c r="BK165" i="2"/>
  <c r="J165" i="2" s="1"/>
  <c r="J103" i="2" s="1"/>
  <c r="R170" i="3"/>
  <c r="T223" i="3"/>
  <c r="BK263" i="3"/>
  <c r="R312" i="3"/>
  <c r="P376" i="3"/>
  <c r="P430" i="3"/>
  <c r="R445" i="3"/>
  <c r="BK125" i="4"/>
  <c r="J125" i="4" s="1"/>
  <c r="J100" i="4" s="1"/>
  <c r="T185" i="4"/>
  <c r="R126" i="5"/>
  <c r="BK161" i="5"/>
  <c r="J161" i="5" s="1"/>
  <c r="J102" i="5" s="1"/>
  <c r="P143" i="6"/>
  <c r="P129" i="7"/>
  <c r="R151" i="7"/>
  <c r="P131" i="8"/>
  <c r="BK163" i="8"/>
  <c r="J163" i="8"/>
  <c r="J104" i="8" s="1"/>
  <c r="R181" i="8"/>
  <c r="R129" i="9"/>
  <c r="R128" i="9" s="1"/>
  <c r="R127" i="9" s="1"/>
  <c r="BK138" i="10"/>
  <c r="J138" i="10"/>
  <c r="J102" i="10" s="1"/>
  <c r="T138" i="10"/>
  <c r="BK199" i="10"/>
  <c r="J199" i="10" s="1"/>
  <c r="J105" i="10" s="1"/>
  <c r="R199" i="10"/>
  <c r="P126" i="11"/>
  <c r="P175" i="11"/>
  <c r="BK174" i="12"/>
  <c r="J174" i="12" s="1"/>
  <c r="J101" i="12" s="1"/>
  <c r="R214" i="12"/>
  <c r="R213" i="12" s="1"/>
  <c r="R122" i="13"/>
  <c r="R149" i="13"/>
  <c r="P126" i="14"/>
  <c r="P142" i="14"/>
  <c r="BK198" i="14"/>
  <c r="J198" i="14" s="1"/>
  <c r="J102" i="14" s="1"/>
  <c r="R126" i="15"/>
  <c r="T140" i="15"/>
  <c r="P144" i="15"/>
  <c r="R147" i="15"/>
  <c r="T167" i="15"/>
  <c r="T175" i="15"/>
  <c r="P165" i="2"/>
  <c r="P155" i="2" s="1"/>
  <c r="T170" i="3"/>
  <c r="P223" i="3"/>
  <c r="R263" i="3"/>
  <c r="T286" i="3"/>
  <c r="R309" i="3"/>
  <c r="R339" i="3"/>
  <c r="R346" i="3"/>
  <c r="P359" i="3"/>
  <c r="R364" i="3"/>
  <c r="P423" i="3"/>
  <c r="R434" i="3"/>
  <c r="T445" i="3"/>
  <c r="BK185" i="4"/>
  <c r="J185" i="4"/>
  <c r="J101" i="4" s="1"/>
  <c r="BK126" i="5"/>
  <c r="J126" i="5" s="1"/>
  <c r="J100" i="5" s="1"/>
  <c r="R150" i="5"/>
  <c r="BK155" i="6"/>
  <c r="J155" i="6"/>
  <c r="J102" i="6" s="1"/>
  <c r="R129" i="7"/>
  <c r="R128" i="7" s="1"/>
  <c r="R127" i="7" s="1"/>
  <c r="R135" i="8"/>
  <c r="P181" i="8"/>
  <c r="P129" i="9"/>
  <c r="P128" i="9"/>
  <c r="P127" i="9" s="1"/>
  <c r="AU104" i="1" s="1"/>
  <c r="BK152" i="10"/>
  <c r="J152" i="10" s="1"/>
  <c r="J104" i="10" s="1"/>
  <c r="P211" i="10"/>
  <c r="R155" i="11"/>
  <c r="BK126" i="12"/>
  <c r="J126" i="12"/>
  <c r="J98" i="12" s="1"/>
  <c r="P147" i="12"/>
  <c r="P154" i="12"/>
  <c r="BK149" i="13"/>
  <c r="J149" i="13"/>
  <c r="J99" i="13" s="1"/>
  <c r="BK145" i="14"/>
  <c r="J145" i="14"/>
  <c r="J101" i="14" s="1"/>
  <c r="P206" i="14"/>
  <c r="T158" i="2"/>
  <c r="T149" i="3"/>
  <c r="P166" i="3"/>
  <c r="BK202" i="3"/>
  <c r="J202" i="3"/>
  <c r="J103" i="3" s="1"/>
  <c r="P248" i="3"/>
  <c r="BK275" i="3"/>
  <c r="J275" i="3" s="1"/>
  <c r="J109" i="3" s="1"/>
  <c r="P286" i="3"/>
  <c r="P309" i="3"/>
  <c r="P339" i="3"/>
  <c r="P346" i="3"/>
  <c r="BK359" i="3"/>
  <c r="J359" i="3" s="1"/>
  <c r="J115" i="3" s="1"/>
  <c r="BK364" i="3"/>
  <c r="J364" i="3" s="1"/>
  <c r="J116" i="3" s="1"/>
  <c r="R423" i="3"/>
  <c r="T434" i="3"/>
  <c r="P445" i="3"/>
  <c r="R125" i="4"/>
  <c r="R124" i="4" s="1"/>
  <c r="R123" i="4" s="1"/>
  <c r="P126" i="5"/>
  <c r="P161" i="5"/>
  <c r="BK126" i="6"/>
  <c r="J126" i="6" s="1"/>
  <c r="J100" i="6" s="1"/>
  <c r="T143" i="6"/>
  <c r="P151" i="7"/>
  <c r="T135" i="8"/>
  <c r="T181" i="8"/>
  <c r="BK129" i="9"/>
  <c r="J129" i="9" s="1"/>
  <c r="J102" i="9" s="1"/>
  <c r="T152" i="10"/>
  <c r="P199" i="10"/>
  <c r="T155" i="11"/>
  <c r="T126" i="12"/>
  <c r="R147" i="12"/>
  <c r="BK154" i="12"/>
  <c r="J154" i="12" s="1"/>
  <c r="J100" i="12" s="1"/>
  <c r="T122" i="13"/>
  <c r="T149" i="13"/>
  <c r="T145" i="14"/>
  <c r="BK206" i="14"/>
  <c r="J206" i="14" s="1"/>
  <c r="J103" i="14" s="1"/>
  <c r="T126" i="15"/>
  <c r="R140" i="15"/>
  <c r="R144" i="15"/>
  <c r="T147" i="15"/>
  <c r="R167" i="15"/>
  <c r="R175" i="15"/>
  <c r="T127" i="16"/>
  <c r="BK143" i="16"/>
  <c r="J143" i="16" s="1"/>
  <c r="J100" i="16" s="1"/>
  <c r="T143" i="16"/>
  <c r="T146" i="16"/>
  <c r="R153" i="16"/>
  <c r="P157" i="16"/>
  <c r="P156" i="16" s="1"/>
  <c r="R128" i="2"/>
  <c r="R127" i="2" s="1"/>
  <c r="R158" i="2"/>
  <c r="BK149" i="3"/>
  <c r="J149" i="3" s="1"/>
  <c r="J100" i="3" s="1"/>
  <c r="R166" i="3"/>
  <c r="R202" i="3"/>
  <c r="T248" i="3"/>
  <c r="T275" i="3"/>
  <c r="P312" i="3"/>
  <c r="R376" i="3"/>
  <c r="R430" i="3"/>
  <c r="BK439" i="3"/>
  <c r="J439" i="3" s="1"/>
  <c r="J121" i="3" s="1"/>
  <c r="T125" i="4"/>
  <c r="T124" i="4" s="1"/>
  <c r="T123" i="4" s="1"/>
  <c r="P150" i="5"/>
  <c r="T126" i="6"/>
  <c r="R155" i="6"/>
  <c r="T129" i="7"/>
  <c r="T131" i="8"/>
  <c r="T163" i="8"/>
  <c r="T129" i="9"/>
  <c r="T128" i="9"/>
  <c r="T127" i="9" s="1"/>
  <c r="BK132" i="10"/>
  <c r="J132" i="10" s="1"/>
  <c r="J100" i="10" s="1"/>
  <c r="R132" i="10"/>
  <c r="R131" i="10" s="1"/>
  <c r="P138" i="10"/>
  <c r="BK148" i="10"/>
  <c r="J148" i="10"/>
  <c r="J103" i="10" s="1"/>
  <c r="T148" i="10"/>
  <c r="R211" i="10"/>
  <c r="BK155" i="11"/>
  <c r="J155" i="11"/>
  <c r="J101" i="11" s="1"/>
  <c r="P174" i="12"/>
  <c r="T214" i="12"/>
  <c r="T213" i="12" s="1"/>
  <c r="P122" i="13"/>
  <c r="P149" i="13"/>
  <c r="R126" i="14"/>
  <c r="R142" i="14"/>
  <c r="P198" i="14"/>
  <c r="BK126" i="15"/>
  <c r="J126" i="15" s="1"/>
  <c r="J98" i="15" s="1"/>
  <c r="P140" i="15"/>
  <c r="BK147" i="15"/>
  <c r="J147" i="15" s="1"/>
  <c r="J101" i="15" s="1"/>
  <c r="BK167" i="15"/>
  <c r="J167" i="15"/>
  <c r="J102" i="15" s="1"/>
  <c r="BK175" i="15"/>
  <c r="J175" i="15"/>
  <c r="J103" i="15" s="1"/>
  <c r="P127" i="16"/>
  <c r="R143" i="16"/>
  <c r="BK153" i="16"/>
  <c r="J153" i="16"/>
  <c r="J102" i="16" s="1"/>
  <c r="R157" i="16"/>
  <c r="R156" i="16"/>
  <c r="BK158" i="2"/>
  <c r="J158" i="2"/>
  <c r="J101" i="2" s="1"/>
  <c r="R165" i="2"/>
  <c r="R155" i="2" s="1"/>
  <c r="P170" i="3"/>
  <c r="BK223" i="3"/>
  <c r="J223" i="3" s="1"/>
  <c r="J104" i="3" s="1"/>
  <c r="T263" i="3"/>
  <c r="BK286" i="3"/>
  <c r="J286" i="3" s="1"/>
  <c r="J110" i="3" s="1"/>
  <c r="BK309" i="3"/>
  <c r="J309" i="3" s="1"/>
  <c r="J111" i="3" s="1"/>
  <c r="BK339" i="3"/>
  <c r="J339" i="3" s="1"/>
  <c r="J113" i="3" s="1"/>
  <c r="BK346" i="3"/>
  <c r="J346" i="3" s="1"/>
  <c r="J114" i="3" s="1"/>
  <c r="R359" i="3"/>
  <c r="T364" i="3"/>
  <c r="T423" i="3"/>
  <c r="BK434" i="3"/>
  <c r="J434" i="3" s="1"/>
  <c r="J120" i="3" s="1"/>
  <c r="T439" i="3"/>
  <c r="P125" i="4"/>
  <c r="BK150" i="5"/>
  <c r="J150" i="5" s="1"/>
  <c r="J101" i="5" s="1"/>
  <c r="T161" i="5"/>
  <c r="BK143" i="6"/>
  <c r="J143" i="6"/>
  <c r="J101" i="6" s="1"/>
  <c r="T155" i="6"/>
  <c r="BK129" i="7"/>
  <c r="J129" i="7" s="1"/>
  <c r="J102" i="7" s="1"/>
  <c r="P135" i="8"/>
  <c r="BK181" i="8"/>
  <c r="J181" i="8" s="1"/>
  <c r="J105" i="8" s="1"/>
  <c r="R152" i="10"/>
  <c r="T199" i="10"/>
  <c r="BK126" i="11"/>
  <c r="BK125" i="11" s="1"/>
  <c r="BK175" i="11"/>
  <c r="J175" i="11" s="1"/>
  <c r="J102" i="11" s="1"/>
  <c r="R126" i="12"/>
  <c r="T147" i="12"/>
  <c r="R154" i="12"/>
  <c r="BK214" i="12"/>
  <c r="BK213" i="12"/>
  <c r="J213" i="12" s="1"/>
  <c r="J103" i="12" s="1"/>
  <c r="BK122" i="13"/>
  <c r="J122" i="13" s="1"/>
  <c r="J98" i="13" s="1"/>
  <c r="P167" i="13"/>
  <c r="R145" i="14"/>
  <c r="T206" i="14"/>
  <c r="BK127" i="16"/>
  <c r="BK146" i="16"/>
  <c r="J146" i="16" s="1"/>
  <c r="J101" i="16" s="1"/>
  <c r="R146" i="16"/>
  <c r="P153" i="16"/>
  <c r="T157" i="16"/>
  <c r="T156" i="16" s="1"/>
  <c r="T128" i="2"/>
  <c r="T127" i="2" s="1"/>
  <c r="T165" i="2"/>
  <c r="P149" i="3"/>
  <c r="P148" i="3" s="1"/>
  <c r="BK166" i="3"/>
  <c r="J166" i="3" s="1"/>
  <c r="J101" i="3" s="1"/>
  <c r="P202" i="3"/>
  <c r="BK248" i="3"/>
  <c r="J248" i="3" s="1"/>
  <c r="J105" i="3" s="1"/>
  <c r="P275" i="3"/>
  <c r="T312" i="3"/>
  <c r="BK376" i="3"/>
  <c r="J376" i="3" s="1"/>
  <c r="J117" i="3" s="1"/>
  <c r="BK430" i="3"/>
  <c r="J430" i="3"/>
  <c r="J119" i="3" s="1"/>
  <c r="R439" i="3"/>
  <c r="P185" i="4"/>
  <c r="T126" i="5"/>
  <c r="T125" i="5"/>
  <c r="T124" i="5" s="1"/>
  <c r="R161" i="5"/>
  <c r="P126" i="6"/>
  <c r="P125" i="6" s="1"/>
  <c r="P124" i="6" s="1"/>
  <c r="AU100" i="1" s="1"/>
  <c r="R143" i="6"/>
  <c r="T151" i="7"/>
  <c r="BK131" i="8"/>
  <c r="J131" i="8" s="1"/>
  <c r="J102" i="8" s="1"/>
  <c r="R131" i="8"/>
  <c r="P163" i="8"/>
  <c r="P152" i="10"/>
  <c r="BK211" i="10"/>
  <c r="J211" i="10"/>
  <c r="J106" i="10" s="1"/>
  <c r="P155" i="11"/>
  <c r="T175" i="11"/>
  <c r="T174" i="12"/>
  <c r="P214" i="12"/>
  <c r="P213" i="12" s="1"/>
  <c r="R167" i="13"/>
  <c r="P145" i="14"/>
  <c r="R198" i="14"/>
  <c r="P126" i="15"/>
  <c r="BK140" i="15"/>
  <c r="J140" i="15" s="1"/>
  <c r="J99" i="15" s="1"/>
  <c r="BK144" i="15"/>
  <c r="J144" i="15"/>
  <c r="J100" i="15" s="1"/>
  <c r="T144" i="15"/>
  <c r="P147" i="15"/>
  <c r="P167" i="15"/>
  <c r="P175" i="15"/>
  <c r="R127" i="16"/>
  <c r="P143" i="16"/>
  <c r="P146" i="16"/>
  <c r="T153" i="16"/>
  <c r="BK157" i="16"/>
  <c r="J157" i="16" s="1"/>
  <c r="J104" i="16" s="1"/>
  <c r="BK135" i="9"/>
  <c r="J135" i="9"/>
  <c r="J103" i="9" s="1"/>
  <c r="BK231" i="10"/>
  <c r="J231" i="10" s="1"/>
  <c r="J108" i="10" s="1"/>
  <c r="BK170" i="2"/>
  <c r="J170" i="2"/>
  <c r="J104" i="2" s="1"/>
  <c r="BK140" i="14"/>
  <c r="J140" i="14"/>
  <c r="J99" i="14" s="1"/>
  <c r="BK209" i="14"/>
  <c r="J209" i="14"/>
  <c r="J104" i="14" s="1"/>
  <c r="BK156" i="2"/>
  <c r="J156" i="2" s="1"/>
  <c r="J100" i="2" s="1"/>
  <c r="BK172" i="2"/>
  <c r="J172" i="2" s="1"/>
  <c r="J105" i="2" s="1"/>
  <c r="BK211" i="12"/>
  <c r="J211" i="12" s="1"/>
  <c r="J102" i="12" s="1"/>
  <c r="BK163" i="2"/>
  <c r="J163" i="2" s="1"/>
  <c r="J102" i="2" s="1"/>
  <c r="BK174" i="2"/>
  <c r="J174" i="2"/>
  <c r="J106" i="2" s="1"/>
  <c r="BK178" i="15"/>
  <c r="J178" i="15" s="1"/>
  <c r="J104" i="15" s="1"/>
  <c r="BK166" i="16"/>
  <c r="J166" i="16" s="1"/>
  <c r="J105" i="16" s="1"/>
  <c r="BK260" i="3"/>
  <c r="J260" i="3" s="1"/>
  <c r="J106" i="3" s="1"/>
  <c r="BK450" i="3"/>
  <c r="J450" i="3" s="1"/>
  <c r="J124" i="3" s="1"/>
  <c r="BK452" i="3"/>
  <c r="J452" i="3" s="1"/>
  <c r="J125" i="3" s="1"/>
  <c r="BK141" i="16"/>
  <c r="J141" i="16" s="1"/>
  <c r="J99" i="16" s="1"/>
  <c r="BF128" i="16"/>
  <c r="BF134" i="16"/>
  <c r="BF138" i="16"/>
  <c r="BF150" i="16"/>
  <c r="BF158" i="16"/>
  <c r="E85" i="16"/>
  <c r="J89" i="16"/>
  <c r="BF139" i="16"/>
  <c r="BF148" i="16"/>
  <c r="BF161" i="16"/>
  <c r="BF167" i="16"/>
  <c r="BF129" i="16"/>
  <c r="BF140" i="16"/>
  <c r="BF145" i="16"/>
  <c r="BF164" i="16"/>
  <c r="BK125" i="15"/>
  <c r="BK124" i="15" s="1"/>
  <c r="J124" i="15" s="1"/>
  <c r="J96" i="15" s="1"/>
  <c r="BF130" i="16"/>
  <c r="J91" i="16"/>
  <c r="BF135" i="16"/>
  <c r="BF147" i="16"/>
  <c r="BF162" i="16"/>
  <c r="BF131" i="16"/>
  <c r="BF133" i="16"/>
  <c r="BF136" i="16"/>
  <c r="BF137" i="16"/>
  <c r="BF149" i="16"/>
  <c r="BF154" i="16"/>
  <c r="BF155" i="16"/>
  <c r="BF132" i="16"/>
  <c r="BF151" i="16"/>
  <c r="BF163" i="16"/>
  <c r="BF165" i="16"/>
  <c r="BF142" i="16"/>
  <c r="BF144" i="16"/>
  <c r="BF152" i="16"/>
  <c r="BF159" i="16"/>
  <c r="BF160" i="16"/>
  <c r="BF133" i="15"/>
  <c r="BF145" i="15"/>
  <c r="BF148" i="15"/>
  <c r="BF155" i="15"/>
  <c r="BF156" i="15"/>
  <c r="BF163" i="15"/>
  <c r="BF165" i="15"/>
  <c r="BF169" i="15"/>
  <c r="J120" i="15"/>
  <c r="BF151" i="15"/>
  <c r="BF154" i="15"/>
  <c r="BF131" i="15"/>
  <c r="BF132" i="15"/>
  <c r="BF135" i="15"/>
  <c r="BF146" i="15"/>
  <c r="BF161" i="15"/>
  <c r="BF168" i="15"/>
  <c r="J89" i="15"/>
  <c r="BF130" i="15"/>
  <c r="BF134" i="15"/>
  <c r="BF137" i="15"/>
  <c r="BF139" i="15"/>
  <c r="BF142" i="15"/>
  <c r="BF158" i="15"/>
  <c r="BF164" i="15"/>
  <c r="BF173" i="15"/>
  <c r="BF174" i="15"/>
  <c r="BF176" i="15"/>
  <c r="BF179" i="15"/>
  <c r="E85" i="15"/>
  <c r="BF136" i="15"/>
  <c r="BF170" i="15"/>
  <c r="BF177" i="15"/>
  <c r="BF128" i="15"/>
  <c r="BF129" i="15"/>
  <c r="BF138" i="15"/>
  <c r="BF141" i="15"/>
  <c r="BF143" i="15"/>
  <c r="BF153" i="15"/>
  <c r="BF157" i="15"/>
  <c r="BF159" i="15"/>
  <c r="BF162" i="15"/>
  <c r="BF166" i="15"/>
  <c r="BF171" i="15"/>
  <c r="BF172" i="15"/>
  <c r="BF127" i="15"/>
  <c r="BF149" i="15"/>
  <c r="BF150" i="15"/>
  <c r="BF152" i="15"/>
  <c r="BF160" i="15"/>
  <c r="BK121" i="13"/>
  <c r="BK120" i="13" s="1"/>
  <c r="J120" i="13" s="1"/>
  <c r="J96" i="13" s="1"/>
  <c r="BF127" i="14"/>
  <c r="BF141" i="14"/>
  <c r="BF155" i="14"/>
  <c r="BF170" i="14"/>
  <c r="BF190" i="14"/>
  <c r="BF135" i="14"/>
  <c r="BF138" i="14"/>
  <c r="BF176" i="14"/>
  <c r="BF193" i="14"/>
  <c r="BF200" i="14"/>
  <c r="BF202" i="14"/>
  <c r="BF208" i="14"/>
  <c r="BF210" i="14"/>
  <c r="E114" i="14"/>
  <c r="BF128" i="14"/>
  <c r="BF133" i="14"/>
  <c r="BF137" i="14"/>
  <c r="BF143" i="14"/>
  <c r="BF146" i="14"/>
  <c r="BF163" i="14"/>
  <c r="BF165" i="14"/>
  <c r="BF168" i="14"/>
  <c r="BF172" i="14"/>
  <c r="BF178" i="14"/>
  <c r="BF181" i="14"/>
  <c r="BF204" i="14"/>
  <c r="BF207" i="14"/>
  <c r="BF132" i="14"/>
  <c r="BF136" i="14"/>
  <c r="BF150" i="14"/>
  <c r="BF153" i="14"/>
  <c r="BF167" i="14"/>
  <c r="BF183" i="14"/>
  <c r="BF187" i="14"/>
  <c r="BF194" i="14"/>
  <c r="BF201" i="14"/>
  <c r="J118" i="14"/>
  <c r="BF130" i="14"/>
  <c r="BF131" i="14"/>
  <c r="BF179" i="14"/>
  <c r="BF180" i="14"/>
  <c r="BF184" i="14"/>
  <c r="BF186" i="14"/>
  <c r="BF192" i="14"/>
  <c r="BF195" i="14"/>
  <c r="BF196" i="14"/>
  <c r="BF203" i="14"/>
  <c r="BF149" i="14"/>
  <c r="BF152" i="14"/>
  <c r="BF156" i="14"/>
  <c r="BF157" i="14"/>
  <c r="BF160" i="14"/>
  <c r="BF164" i="14"/>
  <c r="BF166" i="14"/>
  <c r="BF175" i="14"/>
  <c r="BF177" i="14"/>
  <c r="J91" i="14"/>
  <c r="BF144" i="14"/>
  <c r="BF151" i="14"/>
  <c r="BF158" i="14"/>
  <c r="BF161" i="14"/>
  <c r="BF162" i="14"/>
  <c r="BF169" i="14"/>
  <c r="BF182" i="14"/>
  <c r="BF197" i="14"/>
  <c r="BF199" i="14"/>
  <c r="BF205" i="14"/>
  <c r="BF129" i="14"/>
  <c r="BF134" i="14"/>
  <c r="BF139" i="14"/>
  <c r="BF147" i="14"/>
  <c r="BF148" i="14"/>
  <c r="BF154" i="14"/>
  <c r="BF159" i="14"/>
  <c r="BF171" i="14"/>
  <c r="BF173" i="14"/>
  <c r="BF174" i="14"/>
  <c r="BF185" i="14"/>
  <c r="BF188" i="14"/>
  <c r="BF189" i="14"/>
  <c r="BF191" i="14"/>
  <c r="BF127" i="13"/>
  <c r="BF131" i="13"/>
  <c r="BF151" i="13"/>
  <c r="BF158" i="13"/>
  <c r="BF161" i="13"/>
  <c r="BF181" i="13"/>
  <c r="BF182" i="13"/>
  <c r="BF186" i="13"/>
  <c r="BF190" i="13"/>
  <c r="J214" i="12"/>
  <c r="J104" i="12"/>
  <c r="J89" i="13"/>
  <c r="BF125" i="13"/>
  <c r="BF136" i="13"/>
  <c r="BF146" i="13"/>
  <c r="BF148" i="13"/>
  <c r="BF154" i="13"/>
  <c r="BF173" i="13"/>
  <c r="BF183" i="13"/>
  <c r="E85" i="13"/>
  <c r="BF144" i="13"/>
  <c r="BF155" i="13"/>
  <c r="BF156" i="13"/>
  <c r="BF162" i="13"/>
  <c r="BF166" i="13"/>
  <c r="BF168" i="13"/>
  <c r="BF169" i="13"/>
  <c r="BF174" i="13"/>
  <c r="BF133" i="13"/>
  <c r="BF137" i="13"/>
  <c r="BF142" i="13"/>
  <c r="BF143" i="13"/>
  <c r="BF145" i="13"/>
  <c r="BF147" i="13"/>
  <c r="BF150" i="13"/>
  <c r="BF152" i="13"/>
  <c r="BF177" i="13"/>
  <c r="BF178" i="13"/>
  <c r="J91" i="13"/>
  <c r="BF129" i="13"/>
  <c r="BF130" i="13"/>
  <c r="BF135" i="13"/>
  <c r="BF157" i="13"/>
  <c r="BF164" i="13"/>
  <c r="BF165" i="13"/>
  <c r="BF170" i="13"/>
  <c r="BF176" i="13"/>
  <c r="BF124" i="13"/>
  <c r="BF132" i="13"/>
  <c r="BF160" i="13"/>
  <c r="BF171" i="13"/>
  <c r="BF179" i="13"/>
  <c r="BF184" i="13"/>
  <c r="BF185" i="13"/>
  <c r="BF188" i="13"/>
  <c r="BF189" i="13"/>
  <c r="BF191" i="13"/>
  <c r="BF123" i="13"/>
  <c r="BF126" i="13"/>
  <c r="BF140" i="13"/>
  <c r="BF159" i="13"/>
  <c r="BF163" i="13"/>
  <c r="BF175" i="13"/>
  <c r="BF187" i="13"/>
  <c r="BK125" i="12"/>
  <c r="BK124" i="12" s="1"/>
  <c r="J124" i="12" s="1"/>
  <c r="J30" i="12" s="1"/>
  <c r="BF128" i="13"/>
  <c r="BF134" i="13"/>
  <c r="BF138" i="13"/>
  <c r="BF139" i="13"/>
  <c r="BF141" i="13"/>
  <c r="BF153" i="13"/>
  <c r="BF172" i="13"/>
  <c r="BF180" i="13"/>
  <c r="J89" i="12"/>
  <c r="BF133" i="12"/>
  <c r="BF137" i="12"/>
  <c r="BF146" i="12"/>
  <c r="BF148" i="12"/>
  <c r="BF196" i="12"/>
  <c r="BF197" i="12"/>
  <c r="BF199" i="12"/>
  <c r="BF200" i="12"/>
  <c r="BF202" i="12"/>
  <c r="BF208" i="12"/>
  <c r="J126" i="11"/>
  <c r="J100" i="11" s="1"/>
  <c r="J91" i="12"/>
  <c r="BF127" i="12"/>
  <c r="BF128" i="12"/>
  <c r="BF130" i="12"/>
  <c r="BF144" i="12"/>
  <c r="BF151" i="12"/>
  <c r="BF152" i="12"/>
  <c r="BF160" i="12"/>
  <c r="BF164" i="12"/>
  <c r="BF170" i="12"/>
  <c r="BF184" i="12"/>
  <c r="BF193" i="12"/>
  <c r="BF206" i="12"/>
  <c r="BF216" i="12"/>
  <c r="E85" i="12"/>
  <c r="BF131" i="12"/>
  <c r="BF141" i="12"/>
  <c r="BF142" i="12"/>
  <c r="BF153" i="12"/>
  <c r="BF166" i="12"/>
  <c r="BF169" i="12"/>
  <c r="BF172" i="12"/>
  <c r="BF177" i="12"/>
  <c r="BF179" i="12"/>
  <c r="BF182" i="12"/>
  <c r="BF205" i="12"/>
  <c r="BF210" i="12"/>
  <c r="BF129" i="12"/>
  <c r="BF132" i="12"/>
  <c r="BF138" i="12"/>
  <c r="BF140" i="12"/>
  <c r="BF186" i="12"/>
  <c r="BF192" i="12"/>
  <c r="BF203" i="12"/>
  <c r="BF209" i="12"/>
  <c r="BF134" i="12"/>
  <c r="BF135" i="12"/>
  <c r="BF136" i="12"/>
  <c r="BF139" i="12"/>
  <c r="BF150" i="12"/>
  <c r="BF161" i="12"/>
  <c r="BF162" i="12"/>
  <c r="BF165" i="12"/>
  <c r="BF167" i="12"/>
  <c r="BF168" i="12"/>
  <c r="BF173" i="12"/>
  <c r="BF191" i="12"/>
  <c r="BF195" i="12"/>
  <c r="BF143" i="12"/>
  <c r="BF149" i="12"/>
  <c r="BF157" i="12"/>
  <c r="BF171" i="12"/>
  <c r="BF175" i="12"/>
  <c r="BF178" i="12"/>
  <c r="BF180" i="12"/>
  <c r="BF181" i="12"/>
  <c r="BF185" i="12"/>
  <c r="BF187" i="12"/>
  <c r="BF188" i="12"/>
  <c r="BF189" i="12"/>
  <c r="BF201" i="12"/>
  <c r="BF207" i="12"/>
  <c r="BF215" i="12"/>
  <c r="BF156" i="12"/>
  <c r="BF158" i="12"/>
  <c r="BF159" i="12"/>
  <c r="BF163" i="12"/>
  <c r="BF176" i="12"/>
  <c r="BF183" i="12"/>
  <c r="BF194" i="12"/>
  <c r="BF198" i="12"/>
  <c r="BF145" i="12"/>
  <c r="BF155" i="12"/>
  <c r="BF190" i="12"/>
  <c r="BF204" i="12"/>
  <c r="BF212" i="12"/>
  <c r="BF128" i="11"/>
  <c r="BF129" i="11"/>
  <c r="BF135" i="11"/>
  <c r="J118" i="11"/>
  <c r="BF127" i="11"/>
  <c r="BF136" i="11"/>
  <c r="BF138" i="11"/>
  <c r="BF161" i="11"/>
  <c r="BF166" i="11"/>
  <c r="BF173" i="11"/>
  <c r="BF176" i="11"/>
  <c r="BF177" i="11"/>
  <c r="BF130" i="11"/>
  <c r="BF133" i="11"/>
  <c r="BF134" i="11"/>
  <c r="BF139" i="11"/>
  <c r="BF141" i="11"/>
  <c r="BF148" i="11"/>
  <c r="BF152" i="11"/>
  <c r="BF159" i="11"/>
  <c r="BF168" i="11"/>
  <c r="J93" i="11"/>
  <c r="BF144" i="11"/>
  <c r="BF145" i="11"/>
  <c r="BF146" i="11"/>
  <c r="BF150" i="11"/>
  <c r="BF160" i="11"/>
  <c r="BF163" i="11"/>
  <c r="BF178" i="11"/>
  <c r="BK137" i="10"/>
  <c r="J137" i="10" s="1"/>
  <c r="J101" i="10" s="1"/>
  <c r="BF140" i="11"/>
  <c r="BF151" i="11"/>
  <c r="BF158" i="11"/>
  <c r="BF162" i="11"/>
  <c r="BF167" i="11"/>
  <c r="BF170" i="11"/>
  <c r="BF172" i="11"/>
  <c r="BF174" i="11"/>
  <c r="BF131" i="11"/>
  <c r="BF132" i="11"/>
  <c r="BF143" i="11"/>
  <c r="BF149" i="11"/>
  <c r="BF153" i="11"/>
  <c r="BF156" i="11"/>
  <c r="BF164" i="11"/>
  <c r="BF147" i="11"/>
  <c r="E85" i="11"/>
  <c r="BF137" i="11"/>
  <c r="BF142" i="11"/>
  <c r="BF154" i="11"/>
  <c r="BF157" i="11"/>
  <c r="BF165" i="11"/>
  <c r="BF169" i="11"/>
  <c r="BF171" i="11"/>
  <c r="E85" i="10"/>
  <c r="J124" i="10"/>
  <c r="BF133" i="10"/>
  <c r="BF141" i="10"/>
  <c r="BF194" i="10"/>
  <c r="BF228" i="10"/>
  <c r="BF232" i="10"/>
  <c r="BF146" i="10"/>
  <c r="BF147" i="10"/>
  <c r="BF170" i="10"/>
  <c r="BF187" i="10"/>
  <c r="BF190" i="10"/>
  <c r="BF191" i="10"/>
  <c r="BF217" i="10"/>
  <c r="BF222" i="10"/>
  <c r="J126" i="10"/>
  <c r="BF134" i="10"/>
  <c r="BF135" i="10"/>
  <c r="BF173" i="10"/>
  <c r="BF184" i="10"/>
  <c r="BF185" i="10"/>
  <c r="BF189" i="10"/>
  <c r="BF224" i="10"/>
  <c r="BF227" i="10"/>
  <c r="BK128" i="9"/>
  <c r="J128" i="9" s="1"/>
  <c r="J101" i="9" s="1"/>
  <c r="BF136" i="10"/>
  <c r="BF151" i="10"/>
  <c r="BF153" i="10"/>
  <c r="BF156" i="10"/>
  <c r="BF193" i="10"/>
  <c r="BF206" i="10"/>
  <c r="BF218" i="10"/>
  <c r="BF219" i="10"/>
  <c r="BF223" i="10"/>
  <c r="BF225" i="10"/>
  <c r="BF226" i="10"/>
  <c r="BF139" i="10"/>
  <c r="BF140" i="10"/>
  <c r="BF143" i="10"/>
  <c r="BF161" i="10"/>
  <c r="BF169" i="10"/>
  <c r="BF172" i="10"/>
  <c r="BF174" i="10"/>
  <c r="BF176" i="10"/>
  <c r="BF181" i="10"/>
  <c r="BF182" i="10"/>
  <c r="BF183" i="10"/>
  <c r="BF186" i="10"/>
  <c r="BF188" i="10"/>
  <c r="BF196" i="10"/>
  <c r="BF204" i="10"/>
  <c r="BF221" i="10"/>
  <c r="BF145" i="10"/>
  <c r="BF149" i="10"/>
  <c r="BF150" i="10"/>
  <c r="BF154" i="10"/>
  <c r="BF155" i="10"/>
  <c r="BF157" i="10"/>
  <c r="BF159" i="10"/>
  <c r="BF163" i="10"/>
  <c r="BF164" i="10"/>
  <c r="BF177" i="10"/>
  <c r="BF179" i="10"/>
  <c r="BF192" i="10"/>
  <c r="BF198" i="10"/>
  <c r="BF200" i="10"/>
  <c r="BF208" i="10"/>
  <c r="BF210" i="10"/>
  <c r="BF214" i="10"/>
  <c r="BF215" i="10"/>
  <c r="BF220" i="10"/>
  <c r="BF142" i="10"/>
  <c r="BF162" i="10"/>
  <c r="BF165" i="10"/>
  <c r="BF166" i="10"/>
  <c r="BF168" i="10"/>
  <c r="BF178" i="10"/>
  <c r="BF180" i="10"/>
  <c r="BF195" i="10"/>
  <c r="BF197" i="10"/>
  <c r="BF205" i="10"/>
  <c r="BF216" i="10"/>
  <c r="BF229" i="10"/>
  <c r="BF144" i="10"/>
  <c r="BF158" i="10"/>
  <c r="BF160" i="10"/>
  <c r="BF167" i="10"/>
  <c r="BF171" i="10"/>
  <c r="BF175" i="10"/>
  <c r="BF201" i="10"/>
  <c r="BF202" i="10"/>
  <c r="BF203" i="10"/>
  <c r="BF207" i="10"/>
  <c r="BF209" i="10"/>
  <c r="BF212" i="10"/>
  <c r="BF213" i="10"/>
  <c r="J135" i="8"/>
  <c r="J103" i="8" s="1"/>
  <c r="E85" i="9"/>
  <c r="J95" i="9"/>
  <c r="BF134" i="9"/>
  <c r="BF136" i="9"/>
  <c r="BF133" i="9"/>
  <c r="J93" i="9"/>
  <c r="BF130" i="9"/>
  <c r="BF131" i="9"/>
  <c r="BF132" i="9"/>
  <c r="J95" i="8"/>
  <c r="J123" i="8"/>
  <c r="BF134" i="8"/>
  <c r="BF152" i="8"/>
  <c r="BF155" i="8"/>
  <c r="BF176" i="8"/>
  <c r="BF159" i="8"/>
  <c r="BF173" i="8"/>
  <c r="BF175" i="8"/>
  <c r="BF177" i="8"/>
  <c r="BF150" i="8"/>
  <c r="BF151" i="8"/>
  <c r="BF154" i="8"/>
  <c r="BF157" i="8"/>
  <c r="BF165" i="8"/>
  <c r="BF171" i="8"/>
  <c r="BF174" i="8"/>
  <c r="BF178" i="8"/>
  <c r="BF182" i="8"/>
  <c r="BK128" i="7"/>
  <c r="BK127" i="7"/>
  <c r="J127" i="7" s="1"/>
  <c r="J100" i="7" s="1"/>
  <c r="E85" i="8"/>
  <c r="BF133" i="8"/>
  <c r="BF136" i="8"/>
  <c r="BF137" i="8"/>
  <c r="BF138" i="8"/>
  <c r="BF156" i="8"/>
  <c r="BF158" i="8"/>
  <c r="BF164" i="8"/>
  <c r="BF166" i="8"/>
  <c r="BF167" i="8"/>
  <c r="BF168" i="8"/>
  <c r="BF169" i="8"/>
  <c r="BF170" i="8"/>
  <c r="BF172" i="8"/>
  <c r="BF179" i="8"/>
  <c r="BF132" i="8"/>
  <c r="BF143" i="8"/>
  <c r="BF161" i="8"/>
  <c r="BF162" i="8"/>
  <c r="BF141" i="8"/>
  <c r="BF142" i="8"/>
  <c r="BF145" i="8"/>
  <c r="BF147" i="8"/>
  <c r="BF148" i="8"/>
  <c r="BF149" i="8"/>
  <c r="BF153" i="8"/>
  <c r="BF160" i="8"/>
  <c r="BF180" i="8"/>
  <c r="BF139" i="8"/>
  <c r="BF140" i="8"/>
  <c r="BF144" i="8"/>
  <c r="BF146" i="8"/>
  <c r="BF183" i="8"/>
  <c r="E85" i="7"/>
  <c r="J123" i="7"/>
  <c r="BF132" i="7"/>
  <c r="BF131" i="7"/>
  <c r="BF136" i="7"/>
  <c r="BF142" i="7"/>
  <c r="BF137" i="7"/>
  <c r="BF147" i="7"/>
  <c r="BF148" i="7"/>
  <c r="J121" i="7"/>
  <c r="BF135" i="7"/>
  <c r="BF146" i="7"/>
  <c r="BF153" i="7"/>
  <c r="BF138" i="7"/>
  <c r="BF141" i="7"/>
  <c r="BF144" i="7"/>
  <c r="BF145" i="7"/>
  <c r="BF150" i="7"/>
  <c r="BF133" i="7"/>
  <c r="BF134" i="7"/>
  <c r="BF139" i="7"/>
  <c r="BF140" i="7"/>
  <c r="BF143" i="7"/>
  <c r="BF130" i="7"/>
  <c r="BF149" i="7"/>
  <c r="BF152" i="7"/>
  <c r="E85" i="6"/>
  <c r="BF129" i="6"/>
  <c r="BF145" i="6"/>
  <c r="J120" i="6"/>
  <c r="BF131" i="6"/>
  <c r="BF136" i="6"/>
  <c r="BF140" i="6"/>
  <c r="BF152" i="6"/>
  <c r="BF167" i="6"/>
  <c r="BF127" i="6"/>
  <c r="BF158" i="6"/>
  <c r="BF159" i="6"/>
  <c r="BF160" i="6"/>
  <c r="BF161" i="6"/>
  <c r="BF162" i="6"/>
  <c r="BF170" i="6"/>
  <c r="BF171" i="6"/>
  <c r="BF133" i="6"/>
  <c r="BF135" i="6"/>
  <c r="BF146" i="6"/>
  <c r="BF151" i="6"/>
  <c r="BF130" i="6"/>
  <c r="BF132" i="6"/>
  <c r="BF141" i="6"/>
  <c r="BF142" i="6"/>
  <c r="BF144" i="6"/>
  <c r="BF147" i="6"/>
  <c r="BF148" i="6"/>
  <c r="BF154" i="6"/>
  <c r="BF163" i="6"/>
  <c r="BF165" i="6"/>
  <c r="BF166" i="6"/>
  <c r="J91" i="6"/>
  <c r="BF128" i="6"/>
  <c r="BF157" i="6"/>
  <c r="BF168" i="6"/>
  <c r="BF134" i="6"/>
  <c r="BF137" i="6"/>
  <c r="BF138" i="6"/>
  <c r="BF139" i="6"/>
  <c r="BF149" i="6"/>
  <c r="BF150" i="6"/>
  <c r="BF153" i="6"/>
  <c r="BF156" i="6"/>
  <c r="BF164" i="6"/>
  <c r="BF169" i="6"/>
  <c r="J91" i="5"/>
  <c r="BF136" i="5"/>
  <c r="BF140" i="5"/>
  <c r="BF156" i="5"/>
  <c r="BF167" i="5"/>
  <c r="BK124" i="4"/>
  <c r="BK123" i="4" s="1"/>
  <c r="J123" i="4" s="1"/>
  <c r="J32" i="4" s="1"/>
  <c r="J120" i="5"/>
  <c r="BF133" i="5"/>
  <c r="BF143" i="5"/>
  <c r="BF145" i="5"/>
  <c r="BF146" i="5"/>
  <c r="BF147" i="5"/>
  <c r="BF155" i="5"/>
  <c r="BF159" i="5"/>
  <c r="BF160" i="5"/>
  <c r="BF163" i="5"/>
  <c r="BF165" i="5"/>
  <c r="E85" i="5"/>
  <c r="BF130" i="5"/>
  <c r="BF137" i="5"/>
  <c r="BF141" i="5"/>
  <c r="BF151" i="5"/>
  <c r="BF166" i="5"/>
  <c r="BF153" i="5"/>
  <c r="BF164" i="5"/>
  <c r="BF168" i="5"/>
  <c r="BF170" i="5"/>
  <c r="BF134" i="5"/>
  <c r="BF138" i="5"/>
  <c r="BF139" i="5"/>
  <c r="BF148" i="5"/>
  <c r="BF162" i="5"/>
  <c r="BF173" i="5"/>
  <c r="BF174" i="5"/>
  <c r="BF128" i="5"/>
  <c r="BF129" i="5"/>
  <c r="BF142" i="5"/>
  <c r="BF144" i="5"/>
  <c r="BF149" i="5"/>
  <c r="BF154" i="5"/>
  <c r="BF157" i="5"/>
  <c r="BF171" i="5"/>
  <c r="BF152" i="5"/>
  <c r="BF169" i="5"/>
  <c r="BF127" i="5"/>
  <c r="BF131" i="5"/>
  <c r="BF132" i="5"/>
  <c r="BF135" i="5"/>
  <c r="BF158" i="5"/>
  <c r="BF172" i="5"/>
  <c r="J117" i="4"/>
  <c r="BF126" i="4"/>
  <c r="BF141" i="4"/>
  <c r="BF160" i="4"/>
  <c r="BF171" i="4"/>
  <c r="BF173" i="4"/>
  <c r="BF174" i="4"/>
  <c r="BF182" i="4"/>
  <c r="BF197" i="4"/>
  <c r="E85" i="4"/>
  <c r="J93" i="4"/>
  <c r="BF130" i="4"/>
  <c r="BF161" i="4"/>
  <c r="BF165" i="4"/>
  <c r="BF167" i="4"/>
  <c r="BF169" i="4"/>
  <c r="BF176" i="4"/>
  <c r="BF193" i="4"/>
  <c r="BF194" i="4"/>
  <c r="BF199" i="4"/>
  <c r="BF127" i="4"/>
  <c r="BF133" i="4"/>
  <c r="BF134" i="4"/>
  <c r="BF148" i="4"/>
  <c r="BF150" i="4"/>
  <c r="BF152" i="4"/>
  <c r="BF164" i="4"/>
  <c r="BF168" i="4"/>
  <c r="BF170" i="4"/>
  <c r="BF172" i="4"/>
  <c r="J263" i="3"/>
  <c r="J108" i="3"/>
  <c r="BF129" i="4"/>
  <c r="BF138" i="4"/>
  <c r="BF149" i="4"/>
  <c r="BF154" i="4"/>
  <c r="BF162" i="4"/>
  <c r="BF163" i="4"/>
  <c r="BF186" i="4"/>
  <c r="BF128" i="4"/>
  <c r="BF131" i="4"/>
  <c r="BF136" i="4"/>
  <c r="BF143" i="4"/>
  <c r="BF156" i="4"/>
  <c r="BF179" i="4"/>
  <c r="BF181" i="4"/>
  <c r="BF189" i="4"/>
  <c r="BF190" i="4"/>
  <c r="BF196" i="4"/>
  <c r="BF132" i="4"/>
  <c r="BF135" i="4"/>
  <c r="BF139" i="4"/>
  <c r="BF140" i="4"/>
  <c r="BF144" i="4"/>
  <c r="BF153" i="4"/>
  <c r="BF155" i="4"/>
  <c r="BF157" i="4"/>
  <c r="BF175" i="4"/>
  <c r="BF177" i="4"/>
  <c r="BF178" i="4"/>
  <c r="BF180" i="4"/>
  <c r="BF183" i="4"/>
  <c r="BF137" i="4"/>
  <c r="BF142" i="4"/>
  <c r="BF145" i="4"/>
  <c r="BF146" i="4"/>
  <c r="BF147" i="4"/>
  <c r="BF151" i="4"/>
  <c r="BF158" i="4"/>
  <c r="BF159" i="4"/>
  <c r="BF166" i="4"/>
  <c r="BF184" i="4"/>
  <c r="BF187" i="4"/>
  <c r="BF188" i="4"/>
  <c r="BF191" i="4"/>
  <c r="BF192" i="4"/>
  <c r="BF195" i="4"/>
  <c r="BF198" i="4"/>
  <c r="BF200" i="4"/>
  <c r="BF201" i="4"/>
  <c r="BF202" i="4"/>
  <c r="BF203" i="4"/>
  <c r="J128" i="2"/>
  <c r="J98" i="2"/>
  <c r="E85" i="3"/>
  <c r="BF150" i="3"/>
  <c r="BF158" i="3"/>
  <c r="BF160" i="3"/>
  <c r="BF162" i="3"/>
  <c r="BF163" i="3"/>
  <c r="BF169" i="3"/>
  <c r="BF189" i="3"/>
  <c r="BF191" i="3"/>
  <c r="BF238" i="3"/>
  <c r="BF246" i="3"/>
  <c r="BF267" i="3"/>
  <c r="BF268" i="3"/>
  <c r="BF281" i="3"/>
  <c r="BF304" i="3"/>
  <c r="BF305" i="3"/>
  <c r="BF311" i="3"/>
  <c r="BF341" i="3"/>
  <c r="BF358" i="3"/>
  <c r="BF363" i="3"/>
  <c r="BF367" i="3"/>
  <c r="BF368" i="3"/>
  <c r="BF372" i="3"/>
  <c r="BF152" i="3"/>
  <c r="BF157" i="3"/>
  <c r="BF178" i="3"/>
  <c r="BF182" i="3"/>
  <c r="BF185" i="3"/>
  <c r="BF196" i="3"/>
  <c r="BF197" i="3"/>
  <c r="BF208" i="3"/>
  <c r="BF209" i="3"/>
  <c r="BF234" i="3"/>
  <c r="BF235" i="3"/>
  <c r="BF236" i="3"/>
  <c r="BF239" i="3"/>
  <c r="BF247" i="3"/>
  <c r="BF257" i="3"/>
  <c r="BF282" i="3"/>
  <c r="BF283" i="3"/>
  <c r="BF290" i="3"/>
  <c r="BF291" i="3"/>
  <c r="BF293" i="3"/>
  <c r="BF296" i="3"/>
  <c r="BF302" i="3"/>
  <c r="BF303" i="3"/>
  <c r="BF318" i="3"/>
  <c r="BF319" i="3"/>
  <c r="BF321" i="3"/>
  <c r="BF324" i="3"/>
  <c r="BF349" i="3"/>
  <c r="BF362" i="3"/>
  <c r="BF370" i="3"/>
  <c r="BF375" i="3"/>
  <c r="BF395" i="3"/>
  <c r="BF396" i="3"/>
  <c r="BF402" i="3"/>
  <c r="BF427" i="3"/>
  <c r="BF432" i="3"/>
  <c r="BF437" i="3"/>
  <c r="BF446" i="3"/>
  <c r="BF451" i="3"/>
  <c r="BF453" i="3"/>
  <c r="BF151" i="3"/>
  <c r="BF156" i="3"/>
  <c r="BF172" i="3"/>
  <c r="BF180" i="3"/>
  <c r="BF181" i="3"/>
  <c r="BF188" i="3"/>
  <c r="BF198" i="3"/>
  <c r="BF203" i="3"/>
  <c r="BF212" i="3"/>
  <c r="BF220" i="3"/>
  <c r="BF232" i="3"/>
  <c r="BF241" i="3"/>
  <c r="BF242" i="3"/>
  <c r="BF243" i="3"/>
  <c r="BF244" i="3"/>
  <c r="BF245" i="3"/>
  <c r="BF252" i="3"/>
  <c r="BF258" i="3"/>
  <c r="BF265" i="3"/>
  <c r="BF270" i="3"/>
  <c r="BF272" i="3"/>
  <c r="BF285" i="3"/>
  <c r="BF294" i="3"/>
  <c r="BF307" i="3"/>
  <c r="BF313" i="3"/>
  <c r="BF325" i="3"/>
  <c r="BF329" i="3"/>
  <c r="BF330" i="3"/>
  <c r="BF342" i="3"/>
  <c r="BF351" i="3"/>
  <c r="BF356" i="3"/>
  <c r="BF374" i="3"/>
  <c r="BF380" i="3"/>
  <c r="BF385" i="3"/>
  <c r="BF386" i="3"/>
  <c r="BF387" i="3"/>
  <c r="BF388" i="3"/>
  <c r="BF397" i="3"/>
  <c r="BF398" i="3"/>
  <c r="BF400" i="3"/>
  <c r="BF401" i="3"/>
  <c r="BF438" i="3"/>
  <c r="BF161" i="3"/>
  <c r="BF173" i="3"/>
  <c r="BF174" i="3"/>
  <c r="BF183" i="3"/>
  <c r="BF193" i="3"/>
  <c r="BF210" i="3"/>
  <c r="BF224" i="3"/>
  <c r="BF230" i="3"/>
  <c r="BF240" i="3"/>
  <c r="BF251" i="3"/>
  <c r="BF254" i="3"/>
  <c r="BF255" i="3"/>
  <c r="BF256" i="3"/>
  <c r="BF261" i="3"/>
  <c r="BF266" i="3"/>
  <c r="BF269" i="3"/>
  <c r="BF273" i="3"/>
  <c r="BF274" i="3"/>
  <c r="BF279" i="3"/>
  <c r="BF288" i="3"/>
  <c r="BF295" i="3"/>
  <c r="BF299" i="3"/>
  <c r="BF308" i="3"/>
  <c r="BF314" i="3"/>
  <c r="BF317" i="3"/>
  <c r="BF332" i="3"/>
  <c r="BF333" i="3"/>
  <c r="BF343" i="3"/>
  <c r="BF345" i="3"/>
  <c r="BF347" i="3"/>
  <c r="BF348" i="3"/>
  <c r="BF360" i="3"/>
  <c r="BF361" i="3"/>
  <c r="BF379" i="3"/>
  <c r="BF389" i="3"/>
  <c r="BF393" i="3"/>
  <c r="BF408" i="3"/>
  <c r="BF415" i="3"/>
  <c r="BF424" i="3"/>
  <c r="BF448" i="3"/>
  <c r="J91" i="3"/>
  <c r="BF153" i="3"/>
  <c r="BF154" i="3"/>
  <c r="BF155" i="3"/>
  <c r="BF164" i="3"/>
  <c r="BF165" i="3"/>
  <c r="BF168" i="3"/>
  <c r="BF192" i="3"/>
  <c r="BF201" i="3"/>
  <c r="BF215" i="3"/>
  <c r="BF217" i="3"/>
  <c r="BF219" i="3"/>
  <c r="BF225" i="3"/>
  <c r="BF233" i="3"/>
  <c r="BF355" i="3"/>
  <c r="BF383" i="3"/>
  <c r="BF384" i="3"/>
  <c r="BF394" i="3"/>
  <c r="BF407" i="3"/>
  <c r="BF412" i="3"/>
  <c r="BF428" i="3"/>
  <c r="BF435" i="3"/>
  <c r="BF436" i="3"/>
  <c r="BF441" i="3"/>
  <c r="BF442" i="3"/>
  <c r="J93" i="3"/>
  <c r="BF167" i="3"/>
  <c r="BF205" i="3"/>
  <c r="BF211" i="3"/>
  <c r="BF214" i="3"/>
  <c r="BF278" i="3"/>
  <c r="BF284" i="3"/>
  <c r="BF289" i="3"/>
  <c r="BF292" i="3"/>
  <c r="BF300" i="3"/>
  <c r="BF301" i="3"/>
  <c r="BF322" i="3"/>
  <c r="BF334" i="3"/>
  <c r="BF354" i="3"/>
  <c r="BF371" i="3"/>
  <c r="BF390" i="3"/>
  <c r="BF391" i="3"/>
  <c r="BF392" i="3"/>
  <c r="BF399" i="3"/>
  <c r="BF404" i="3"/>
  <c r="BF406" i="3"/>
  <c r="BF409" i="3"/>
  <c r="BF414" i="3"/>
  <c r="BF418" i="3"/>
  <c r="BF419" i="3"/>
  <c r="BF426" i="3"/>
  <c r="BF433" i="3"/>
  <c r="BF159" i="3"/>
  <c r="BF190" i="3"/>
  <c r="BF194" i="3"/>
  <c r="BF199" i="3"/>
  <c r="BF204" i="3"/>
  <c r="BF216" i="3"/>
  <c r="BF218" i="3"/>
  <c r="BF221" i="3"/>
  <c r="BF226" i="3"/>
  <c r="BF227" i="3"/>
  <c r="BF228" i="3"/>
  <c r="BF231" i="3"/>
  <c r="BF237" i="3"/>
  <c r="BF253" i="3"/>
  <c r="BF259" i="3"/>
  <c r="BF264" i="3"/>
  <c r="BF271" i="3"/>
  <c r="BF276" i="3"/>
  <c r="BF277" i="3"/>
  <c r="BF287" i="3"/>
  <c r="BF297" i="3"/>
  <c r="BF298" i="3"/>
  <c r="BF306" i="3"/>
  <c r="BF310" i="3"/>
  <c r="BF327" i="3"/>
  <c r="BF331" i="3"/>
  <c r="BF338" i="3"/>
  <c r="BF366" i="3"/>
  <c r="BF369" i="3"/>
  <c r="BF378" i="3"/>
  <c r="BF405" i="3"/>
  <c r="BF420" i="3"/>
  <c r="BF425" i="3"/>
  <c r="BF429" i="3"/>
  <c r="BF431" i="3"/>
  <c r="BF171" i="3"/>
  <c r="BF175" i="3"/>
  <c r="BF176" i="3"/>
  <c r="BF177" i="3"/>
  <c r="BF179" i="3"/>
  <c r="BF184" i="3"/>
  <c r="BF186" i="3"/>
  <c r="BF187" i="3"/>
  <c r="BF195" i="3"/>
  <c r="BF200" i="3"/>
  <c r="BF206" i="3"/>
  <c r="BF207" i="3"/>
  <c r="BF213" i="3"/>
  <c r="BF222" i="3"/>
  <c r="BF229" i="3"/>
  <c r="BF249" i="3"/>
  <c r="BF250" i="3"/>
  <c r="BF280" i="3"/>
  <c r="BF315" i="3"/>
  <c r="BF316" i="3"/>
  <c r="BF320" i="3"/>
  <c r="BF323" i="3"/>
  <c r="BF326" i="3"/>
  <c r="BF328" i="3"/>
  <c r="BF335" i="3"/>
  <c r="BF336" i="3"/>
  <c r="BF337" i="3"/>
  <c r="BF340" i="3"/>
  <c r="BF344" i="3"/>
  <c r="BF350" i="3"/>
  <c r="BF352" i="3"/>
  <c r="BF353" i="3"/>
  <c r="BF357" i="3"/>
  <c r="BF365" i="3"/>
  <c r="BF373" i="3"/>
  <c r="BF377" i="3"/>
  <c r="BF381" i="3"/>
  <c r="BF382" i="3"/>
  <c r="BF403" i="3"/>
  <c r="BF410" i="3"/>
  <c r="BF411" i="3"/>
  <c r="BF413" i="3"/>
  <c r="BF416" i="3"/>
  <c r="BF417" i="3"/>
  <c r="BF421" i="3"/>
  <c r="BF422" i="3"/>
  <c r="BF440" i="3"/>
  <c r="BF443" i="3"/>
  <c r="BF444" i="3"/>
  <c r="BF447" i="3"/>
  <c r="BD95" i="1"/>
  <c r="BC95" i="1"/>
  <c r="BB95" i="1"/>
  <c r="E85" i="2"/>
  <c r="J89" i="2"/>
  <c r="J91" i="2"/>
  <c r="BF129" i="2"/>
  <c r="BF130" i="2"/>
  <c r="BF131" i="2"/>
  <c r="BF132" i="2"/>
  <c r="BF133" i="2"/>
  <c r="BF134" i="2"/>
  <c r="BF135" i="2"/>
  <c r="BF136" i="2"/>
  <c r="BF137" i="2"/>
  <c r="BF138" i="2"/>
  <c r="BF139" i="2"/>
  <c r="BF140" i="2"/>
  <c r="BF141" i="2"/>
  <c r="BF142" i="2"/>
  <c r="BF143" i="2"/>
  <c r="BF144" i="2"/>
  <c r="BF145" i="2"/>
  <c r="BF146" i="2"/>
  <c r="BF147" i="2"/>
  <c r="BF148" i="2"/>
  <c r="BF149" i="2"/>
  <c r="BF150" i="2"/>
  <c r="BF151" i="2"/>
  <c r="BF152" i="2"/>
  <c r="BF153" i="2"/>
  <c r="BF154" i="2"/>
  <c r="BF157" i="2"/>
  <c r="BF159" i="2"/>
  <c r="BF160" i="2"/>
  <c r="BF161" i="2"/>
  <c r="BF162" i="2"/>
  <c r="BF164" i="2"/>
  <c r="BF166" i="2"/>
  <c r="BF167" i="2"/>
  <c r="BF168" i="2"/>
  <c r="BF169" i="2"/>
  <c r="BF171" i="2"/>
  <c r="BF173" i="2"/>
  <c r="BF175" i="2"/>
  <c r="AV95" i="1"/>
  <c r="AZ95" i="1"/>
  <c r="F35" i="3"/>
  <c r="AZ97" i="1" s="1"/>
  <c r="F37" i="8"/>
  <c r="AZ103" i="1"/>
  <c r="J35" i="10"/>
  <c r="AV105" i="1"/>
  <c r="F37" i="12"/>
  <c r="BD107" i="1"/>
  <c r="F36" i="14"/>
  <c r="BC109" i="1"/>
  <c r="F36" i="15"/>
  <c r="BC110" i="1" s="1"/>
  <c r="F35" i="4"/>
  <c r="AZ98" i="1" s="1"/>
  <c r="F38" i="4"/>
  <c r="BC98" i="1"/>
  <c r="F37" i="5"/>
  <c r="BB99" i="1"/>
  <c r="F38" i="6"/>
  <c r="BC100" i="1" s="1"/>
  <c r="J37" i="7"/>
  <c r="AV102" i="1" s="1"/>
  <c r="F41" i="7"/>
  <c r="BD102" i="1"/>
  <c r="F41" i="9"/>
  <c r="BD104" i="1"/>
  <c r="F40" i="9"/>
  <c r="BC104" i="1" s="1"/>
  <c r="F39" i="10"/>
  <c r="BD105" i="1" s="1"/>
  <c r="F33" i="13"/>
  <c r="AZ108" i="1" s="1"/>
  <c r="F37" i="14"/>
  <c r="BD109" i="1" s="1"/>
  <c r="F33" i="16"/>
  <c r="AZ111" i="1" s="1"/>
  <c r="F38" i="3"/>
  <c r="BC97" i="1" s="1"/>
  <c r="F41" i="8"/>
  <c r="BD103" i="1" s="1"/>
  <c r="F37" i="10"/>
  <c r="BB105" i="1"/>
  <c r="F36" i="12"/>
  <c r="BC107" i="1"/>
  <c r="F33" i="14"/>
  <c r="AZ109" i="1"/>
  <c r="F35" i="16"/>
  <c r="BB111" i="1" s="1"/>
  <c r="F37" i="3"/>
  <c r="BB97" i="1" s="1"/>
  <c r="F39" i="8"/>
  <c r="BB103" i="1" s="1"/>
  <c r="J35" i="11"/>
  <c r="AV106" i="1" s="1"/>
  <c r="F33" i="12"/>
  <c r="AZ107" i="1" s="1"/>
  <c r="J33" i="14"/>
  <c r="AV109" i="1"/>
  <c r="J33" i="16"/>
  <c r="AV111" i="1" s="1"/>
  <c r="J35" i="3"/>
  <c r="AV97" i="1"/>
  <c r="J37" i="8"/>
  <c r="AV103" i="1" s="1"/>
  <c r="F38" i="11"/>
  <c r="BC106" i="1" s="1"/>
  <c r="F37" i="11"/>
  <c r="BB106" i="1" s="1"/>
  <c r="J33" i="13"/>
  <c r="AV108" i="1"/>
  <c r="F35" i="14"/>
  <c r="BB109" i="1" s="1"/>
  <c r="F39" i="3"/>
  <c r="BD97" i="1" s="1"/>
  <c r="F39" i="7"/>
  <c r="BB102" i="1" s="1"/>
  <c r="J37" i="9"/>
  <c r="AV104" i="1"/>
  <c r="F35" i="10"/>
  <c r="AZ105" i="1" s="1"/>
  <c r="F35" i="12"/>
  <c r="BB107" i="1" s="1"/>
  <c r="F35" i="13"/>
  <c r="BB108" i="1" s="1"/>
  <c r="J33" i="15"/>
  <c r="AV110" i="1"/>
  <c r="F37" i="15"/>
  <c r="BD110" i="1"/>
  <c r="F36" i="16"/>
  <c r="BC111" i="1" s="1"/>
  <c r="J35" i="4"/>
  <c r="AV98" i="1" s="1"/>
  <c r="F35" i="5"/>
  <c r="AZ99" i="1" s="1"/>
  <c r="J35" i="5"/>
  <c r="AV99" i="1" s="1"/>
  <c r="F38" i="5"/>
  <c r="BC99" i="1" s="1"/>
  <c r="J35" i="6"/>
  <c r="AV100" i="1"/>
  <c r="F39" i="6"/>
  <c r="BD100" i="1"/>
  <c r="F37" i="7"/>
  <c r="AZ102" i="1"/>
  <c r="F40" i="8"/>
  <c r="BC103" i="1" s="1"/>
  <c r="F35" i="11"/>
  <c r="AZ106" i="1" s="1"/>
  <c r="F39" i="11"/>
  <c r="BD106" i="1" s="1"/>
  <c r="F37" i="13"/>
  <c r="BD108" i="1" s="1"/>
  <c r="F33" i="15"/>
  <c r="AZ110" i="1" s="1"/>
  <c r="F35" i="15"/>
  <c r="BB110" i="1"/>
  <c r="F37" i="16"/>
  <c r="BD111" i="1"/>
  <c r="AS96" i="1"/>
  <c r="AS94" i="1"/>
  <c r="F39" i="4"/>
  <c r="BD98" i="1" s="1"/>
  <c r="F37" i="4"/>
  <c r="BB98" i="1" s="1"/>
  <c r="F39" i="5"/>
  <c r="BD99" i="1" s="1"/>
  <c r="F35" i="6"/>
  <c r="AZ100" i="1" s="1"/>
  <c r="F37" i="6"/>
  <c r="BB100" i="1" s="1"/>
  <c r="F40" i="7"/>
  <c r="BC102" i="1" s="1"/>
  <c r="F37" i="9"/>
  <c r="AZ104" i="1" s="1"/>
  <c r="F39" i="9"/>
  <c r="BB104" i="1"/>
  <c r="F38" i="10"/>
  <c r="BC105" i="1"/>
  <c r="J33" i="12"/>
  <c r="AV107" i="1"/>
  <c r="F36" i="13"/>
  <c r="BC108" i="1" s="1"/>
  <c r="J125" i="11" l="1"/>
  <c r="J99" i="11" s="1"/>
  <c r="BK124" i="11"/>
  <c r="J124" i="11" s="1"/>
  <c r="T121" i="13"/>
  <c r="T120" i="13" s="1"/>
  <c r="BK125" i="14"/>
  <c r="BK124" i="14" s="1"/>
  <c r="J124" i="14" s="1"/>
  <c r="J30" i="14" s="1"/>
  <c r="R137" i="10"/>
  <c r="R130" i="10" s="1"/>
  <c r="P137" i="10"/>
  <c r="P130" i="10" s="1"/>
  <c r="AU105" i="1" s="1"/>
  <c r="P125" i="14"/>
  <c r="P124" i="14" s="1"/>
  <c r="AU109" i="1" s="1"/>
  <c r="R126" i="16"/>
  <c r="R125" i="16" s="1"/>
  <c r="T155" i="2"/>
  <c r="T126" i="2" s="1"/>
  <c r="J32" i="11"/>
  <c r="J98" i="11"/>
  <c r="J127" i="2"/>
  <c r="J97" i="2" s="1"/>
  <c r="BK148" i="3"/>
  <c r="BK155" i="2"/>
  <c r="J155" i="2" s="1"/>
  <c r="J99" i="2" s="1"/>
  <c r="BK125" i="5"/>
  <c r="J125" i="5" s="1"/>
  <c r="J99" i="5" s="1"/>
  <c r="J126" i="14"/>
  <c r="J98" i="14" s="1"/>
  <c r="P130" i="8"/>
  <c r="P129" i="8" s="1"/>
  <c r="AU103" i="1" s="1"/>
  <c r="P121" i="13"/>
  <c r="P120" i="13"/>
  <c r="AU108" i="1" s="1"/>
  <c r="T128" i="7"/>
  <c r="T127" i="7" s="1"/>
  <c r="R126" i="2"/>
  <c r="R125" i="15"/>
  <c r="R124" i="15" s="1"/>
  <c r="P124" i="4"/>
  <c r="P123" i="4"/>
  <c r="AU98" i="1"/>
  <c r="T125" i="14"/>
  <c r="T124" i="14"/>
  <c r="T130" i="8"/>
  <c r="T129" i="8"/>
  <c r="T148" i="3"/>
  <c r="R121" i="13"/>
  <c r="R120" i="13"/>
  <c r="P125" i="12"/>
  <c r="P124" i="12" s="1"/>
  <c r="AU107" i="1" s="1"/>
  <c r="R125" i="6"/>
  <c r="R124" i="6"/>
  <c r="P126" i="16"/>
  <c r="P125" i="16" s="1"/>
  <c r="AU111" i="1" s="1"/>
  <c r="T125" i="12"/>
  <c r="T124" i="12" s="1"/>
  <c r="R130" i="8"/>
  <c r="R129" i="8" s="1"/>
  <c r="P262" i="3"/>
  <c r="P147" i="3" s="1"/>
  <c r="AU97" i="1" s="1"/>
  <c r="T262" i="3"/>
  <c r="T125" i="15"/>
  <c r="T124" i="15" s="1"/>
  <c r="P125" i="5"/>
  <c r="P124" i="5" s="1"/>
  <c r="AU99" i="1" s="1"/>
  <c r="R125" i="5"/>
  <c r="R124" i="5" s="1"/>
  <c r="BK262" i="3"/>
  <c r="J262" i="3"/>
  <c r="J107" i="3" s="1"/>
  <c r="R125" i="11"/>
  <c r="R124" i="11" s="1"/>
  <c r="BK126" i="16"/>
  <c r="R125" i="12"/>
  <c r="R124" i="12" s="1"/>
  <c r="T126" i="16"/>
  <c r="T125" i="16" s="1"/>
  <c r="T137" i="10"/>
  <c r="T130" i="10"/>
  <c r="T125" i="11"/>
  <c r="T124" i="11" s="1"/>
  <c r="T125" i="6"/>
  <c r="T124" i="6"/>
  <c r="P125" i="11"/>
  <c r="P124" i="11" s="1"/>
  <c r="AU106" i="1" s="1"/>
  <c r="P128" i="7"/>
  <c r="P127" i="7"/>
  <c r="AU102" i="1" s="1"/>
  <c r="P126" i="2"/>
  <c r="AU95" i="1" s="1"/>
  <c r="BK130" i="8"/>
  <c r="J130" i="8" s="1"/>
  <c r="J101" i="8" s="1"/>
  <c r="P125" i="15"/>
  <c r="P124" i="15"/>
  <c r="AU110" i="1" s="1"/>
  <c r="R125" i="14"/>
  <c r="R124" i="14" s="1"/>
  <c r="BK125" i="6"/>
  <c r="J125" i="6" s="1"/>
  <c r="J99" i="6" s="1"/>
  <c r="R262" i="3"/>
  <c r="R148" i="3"/>
  <c r="BK131" i="10"/>
  <c r="J131" i="10"/>
  <c r="J99" i="10"/>
  <c r="BK230" i="10"/>
  <c r="J230" i="10" s="1"/>
  <c r="J107" i="10" s="1"/>
  <c r="BK449" i="3"/>
  <c r="J449" i="3" s="1"/>
  <c r="J123" i="3" s="1"/>
  <c r="J127" i="16"/>
  <c r="J98" i="16" s="1"/>
  <c r="BK156" i="16"/>
  <c r="J156" i="16" s="1"/>
  <c r="J103" i="16" s="1"/>
  <c r="J125" i="15"/>
  <c r="J97" i="15" s="1"/>
  <c r="AG109" i="1"/>
  <c r="J96" i="14"/>
  <c r="J125" i="14"/>
  <c r="J97" i="14" s="1"/>
  <c r="J121" i="13"/>
  <c r="J97" i="13" s="1"/>
  <c r="AG107" i="1"/>
  <c r="J96" i="12"/>
  <c r="J125" i="12"/>
  <c r="J97" i="12"/>
  <c r="AG106" i="1"/>
  <c r="BK130" i="10"/>
  <c r="J130" i="10"/>
  <c r="J98" i="10" s="1"/>
  <c r="BK127" i="9"/>
  <c r="J127" i="9" s="1"/>
  <c r="J100" i="9" s="1"/>
  <c r="J128" i="7"/>
  <c r="J101" i="7"/>
  <c r="BK124" i="5"/>
  <c r="J124" i="5"/>
  <c r="J32" i="5" s="1"/>
  <c r="AG99" i="1" s="1"/>
  <c r="AG98" i="1"/>
  <c r="J124" i="4"/>
  <c r="J99" i="4" s="1"/>
  <c r="J98" i="4"/>
  <c r="J148" i="3"/>
  <c r="J99" i="3" s="1"/>
  <c r="F36" i="4"/>
  <c r="BA98" i="1" s="1"/>
  <c r="F38" i="8"/>
  <c r="BA103" i="1"/>
  <c r="J34" i="12"/>
  <c r="AW107" i="1" s="1"/>
  <c r="AT107" i="1" s="1"/>
  <c r="AN107" i="1" s="1"/>
  <c r="J34" i="14"/>
  <c r="AW109" i="1" s="1"/>
  <c r="AT109" i="1" s="1"/>
  <c r="AN109" i="1" s="1"/>
  <c r="J34" i="2"/>
  <c r="AW95" i="1" s="1"/>
  <c r="AT95" i="1" s="1"/>
  <c r="J36" i="6"/>
  <c r="AW100" i="1" s="1"/>
  <c r="AT100" i="1" s="1"/>
  <c r="AZ101" i="1"/>
  <c r="AV101" i="1"/>
  <c r="J36" i="10"/>
  <c r="AW105" i="1" s="1"/>
  <c r="AT105" i="1" s="1"/>
  <c r="J34" i="15"/>
  <c r="AW110" i="1" s="1"/>
  <c r="AT110" i="1" s="1"/>
  <c r="F34" i="2"/>
  <c r="BA95" i="1" s="1"/>
  <c r="F36" i="6"/>
  <c r="BA100" i="1" s="1"/>
  <c r="J38" i="9"/>
  <c r="AW104" i="1" s="1"/>
  <c r="AT104" i="1" s="1"/>
  <c r="F36" i="10"/>
  <c r="BA105" i="1" s="1"/>
  <c r="F34" i="14"/>
  <c r="BA109" i="1" s="1"/>
  <c r="F36" i="5"/>
  <c r="BA99" i="1" s="1"/>
  <c r="F38" i="7"/>
  <c r="BA102" i="1" s="1"/>
  <c r="F38" i="9"/>
  <c r="BA104" i="1" s="1"/>
  <c r="BD101" i="1"/>
  <c r="J36" i="11"/>
  <c r="AW106" i="1"/>
  <c r="AT106" i="1" s="1"/>
  <c r="J34" i="13"/>
  <c r="AW108" i="1" s="1"/>
  <c r="AT108" i="1" s="1"/>
  <c r="F34" i="16"/>
  <c r="BA111" i="1" s="1"/>
  <c r="J36" i="4"/>
  <c r="AW98" i="1" s="1"/>
  <c r="AT98" i="1" s="1"/>
  <c r="AN98" i="1" s="1"/>
  <c r="J34" i="7"/>
  <c r="AG102" i="1" s="1"/>
  <c r="J38" i="8"/>
  <c r="AW103" i="1"/>
  <c r="AT103" i="1"/>
  <c r="F34" i="12"/>
  <c r="BA107" i="1" s="1"/>
  <c r="J30" i="13"/>
  <c r="AG108" i="1"/>
  <c r="F34" i="15"/>
  <c r="BA110" i="1" s="1"/>
  <c r="J36" i="5"/>
  <c r="AW99" i="1" s="1"/>
  <c r="AT99" i="1" s="1"/>
  <c r="J38" i="7"/>
  <c r="AW102" i="1" s="1"/>
  <c r="AT102" i="1" s="1"/>
  <c r="BB101" i="1"/>
  <c r="AX101" i="1"/>
  <c r="BC101" i="1"/>
  <c r="AY101" i="1" s="1"/>
  <c r="F36" i="11"/>
  <c r="BA106" i="1"/>
  <c r="F34" i="13"/>
  <c r="BA108" i="1" s="1"/>
  <c r="J30" i="15"/>
  <c r="AG110" i="1"/>
  <c r="J34" i="16"/>
  <c r="AW111" i="1" s="1"/>
  <c r="AT111" i="1" s="1"/>
  <c r="J36" i="3"/>
  <c r="AW97" i="1" s="1"/>
  <c r="AT97" i="1" s="1"/>
  <c r="F36" i="3"/>
  <c r="BA97" i="1" s="1"/>
  <c r="AN106" i="1" l="1"/>
  <c r="R147" i="3"/>
  <c r="BK126" i="2"/>
  <c r="J126" i="2" s="1"/>
  <c r="BK125" i="16"/>
  <c r="J125" i="16" s="1"/>
  <c r="J96" i="16" s="1"/>
  <c r="T147" i="3"/>
  <c r="BK129" i="8"/>
  <c r="J129" i="8" s="1"/>
  <c r="J34" i="8" s="1"/>
  <c r="AG103" i="1" s="1"/>
  <c r="J126" i="16"/>
  <c r="J97" i="16" s="1"/>
  <c r="BK147" i="3"/>
  <c r="J147" i="3" s="1"/>
  <c r="J32" i="3" s="1"/>
  <c r="AG97" i="1" s="1"/>
  <c r="BK124" i="6"/>
  <c r="J124" i="6"/>
  <c r="J98" i="6"/>
  <c r="AN110" i="1"/>
  <c r="J39" i="15"/>
  <c r="AN108" i="1"/>
  <c r="J39" i="14"/>
  <c r="J39" i="13"/>
  <c r="J39" i="12"/>
  <c r="J41" i="11"/>
  <c r="AN102" i="1"/>
  <c r="J43" i="7"/>
  <c r="AN99" i="1"/>
  <c r="J98" i="5"/>
  <c r="J41" i="5"/>
  <c r="J41" i="4"/>
  <c r="BB96" i="1"/>
  <c r="AX96" i="1" s="1"/>
  <c r="AU101" i="1"/>
  <c r="J34" i="9"/>
  <c r="AG104" i="1"/>
  <c r="AZ96" i="1"/>
  <c r="AV96" i="1" s="1"/>
  <c r="BD96" i="1"/>
  <c r="J32" i="10"/>
  <c r="AG105" i="1" s="1"/>
  <c r="AN105" i="1" s="1"/>
  <c r="BA101" i="1"/>
  <c r="AW101" i="1" s="1"/>
  <c r="AT101" i="1" s="1"/>
  <c r="BC96" i="1"/>
  <c r="AY96" i="1"/>
  <c r="AG101" i="1" l="1"/>
  <c r="J96" i="2"/>
  <c r="J30" i="2"/>
  <c r="J41" i="3"/>
  <c r="J43" i="8"/>
  <c r="J100" i="8"/>
  <c r="J98" i="3"/>
  <c r="J41" i="10"/>
  <c r="AN101" i="1"/>
  <c r="J43" i="9"/>
  <c r="AN104" i="1"/>
  <c r="AN103" i="1"/>
  <c r="AN97" i="1"/>
  <c r="AU96" i="1"/>
  <c r="AU94" i="1"/>
  <c r="J32" i="6"/>
  <c r="AG100" i="1"/>
  <c r="AN100" i="1" s="1"/>
  <c r="BA96" i="1"/>
  <c r="AW96" i="1"/>
  <c r="AT96" i="1" s="1"/>
  <c r="BB94" i="1"/>
  <c r="W31" i="1" s="1"/>
  <c r="AZ94" i="1"/>
  <c r="W29" i="1" s="1"/>
  <c r="J30" i="16"/>
  <c r="AG111" i="1" s="1"/>
  <c r="BC94" i="1"/>
  <c r="W32" i="1" s="1"/>
  <c r="BD94" i="1"/>
  <c r="W33" i="1" s="1"/>
  <c r="AG95" i="1" l="1"/>
  <c r="AN95" i="1" s="1"/>
  <c r="J39" i="2"/>
  <c r="J39" i="16"/>
  <c r="J41" i="6"/>
  <c r="AN111" i="1"/>
  <c r="AG96" i="1"/>
  <c r="AY94" i="1"/>
  <c r="AX94" i="1"/>
  <c r="AV94" i="1"/>
  <c r="AK29" i="1" s="1"/>
  <c r="BA94" i="1"/>
  <c r="W30" i="1" s="1"/>
  <c r="AN96" i="1" l="1"/>
  <c r="AG94" i="1"/>
  <c r="AK26" i="1" s="1"/>
  <c r="AW94" i="1"/>
  <c r="AK30" i="1" s="1"/>
  <c r="AK35" i="1" l="1"/>
  <c r="AT94" i="1"/>
  <c r="AN94" i="1" s="1"/>
</calcChain>
</file>

<file path=xl/sharedStrings.xml><?xml version="1.0" encoding="utf-8"?>
<sst xmlns="http://schemas.openxmlformats.org/spreadsheetml/2006/main" count="17016" uniqueCount="3293">
  <si>
    <t>Export Komplet</t>
  </si>
  <si>
    <t/>
  </si>
  <si>
    <t>2.0</t>
  </si>
  <si>
    <t>False</t>
  </si>
  <si>
    <t>{b7f81973-a051-4105-b44c-65901a692a5f}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</si>
  <si>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</si>
  <si>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</si>
  <si>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</si>
  <si>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</si>
  <si>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</si>
  <si>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</si>
  <si>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</si>
  <si>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210614-S</t>
  </si>
  <si>
    <t>Stavba:</t>
  </si>
  <si>
    <t>Adaptácia, prestavba, prístavba a nadstavba ZŠ Kalinkovo</t>
  </si>
  <si>
    <t>JKSO:</t>
  </si>
  <si>
    <t>KS:</t>
  </si>
  <si>
    <t>Miesto:</t>
  </si>
  <si>
    <t>Kalinkovo</t>
  </si>
  <si>
    <t>Dátum:</t>
  </si>
  <si>
    <t>9. 7. 2021</t>
  </si>
  <si>
    <t>Objednávateľ:</t>
  </si>
  <si>
    <t>IČO:</t>
  </si>
  <si>
    <t>Obec Kalinkovo</t>
  </si>
  <si>
    <t>IČ DPH:</t>
  </si>
  <si>
    <t>Zhotoviteľ:</t>
  </si>
  <si>
    <t>AVA-stav, s.r.o.</t>
  </si>
  <si>
    <t>Projektant:</t>
  </si>
  <si>
    <t xml:space="preserve"> </t>
  </si>
  <si>
    <t>True</t>
  </si>
  <si>
    <t>Spracovateľ:</t>
  </si>
  <si>
    <t>Ing. BOTTLIK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</si>
  <si>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</si>
  <si>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</si>
  <si>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</si>
  <si>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</si>
  <si>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</si>
  <si>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</si>
  <si>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</si>
  <si>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</si>
  <si>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</si>
  <si>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</si>
  <si>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</si>
  <si>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</si>
  <si>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</si>
  <si>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</si>
  <si>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</si>
  <si>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</si>
  <si>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</si>
  <si>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</si>
  <si>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</si>
  <si>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</si>
  <si>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</si>
  <si>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</si>
  <si>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</si>
  <si>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</si>
  <si>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</si>
  <si>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</si>
  <si>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</si>
  <si>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</si>
  <si>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</si>
  <si>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</si>
  <si>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</si>
  <si>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</si>
  <si>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</si>
  <si>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</si>
  <si>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</si>
  <si>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</si>
  <si>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</si>
  <si>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</si>
  <si>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</si>
  <si>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</si>
  <si>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</si>
  <si>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</si>
  <si>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</si>
  <si>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</si>
  <si>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</si>
  <si>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</si>
  <si>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00</t>
  </si>
  <si>
    <t>Búracie práce, hlavný objekt</t>
  </si>
  <si>
    <t>STA</t>
  </si>
  <si>
    <t>1</t>
  </si>
  <si>
    <t>{78747ad6-041c-443a-aba3-7035f6d2e8a3}</t>
  </si>
  <si>
    <t>01</t>
  </si>
  <si>
    <t>SO-01 Administratívno-prevádzková budova</t>
  </si>
  <si>
    <t>{32050247-4e1a-46d0-93fa-1d840f73efd8}</t>
  </si>
  <si>
    <t>01a</t>
  </si>
  <si>
    <t>Architektúra a statika</t>
  </si>
  <si>
    <t>Časť</t>
  </si>
  <si>
    <t>2</t>
  </si>
  <si>
    <t>{fd1c3cd1-d111-432e-ad15-5d635996a92f}</t>
  </si>
  <si>
    <t>01b</t>
  </si>
  <si>
    <t>Elektroinštalácia</t>
  </si>
  <si>
    <t>{c10749b7-3ecf-4112-96fa-ef7ad8afdd81}</t>
  </si>
  <si>
    <t>01c</t>
  </si>
  <si>
    <t>Slaboprúdové inštalácie - štrukturovaná kabeláž</t>
  </si>
  <si>
    <t>{761acdd3-9a7b-482e-89c8-afcd25e49a93}</t>
  </si>
  <si>
    <t>01d</t>
  </si>
  <si>
    <t>Slaboprúdové inštalácie - hlasová signalizácia požiaru</t>
  </si>
  <si>
    <t>{45ce4a9f-a72e-49f0-a6fc-47db17167f5c}</t>
  </si>
  <si>
    <t>01e</t>
  </si>
  <si>
    <t>Zdravotechnika - kanalizácia, voda, zariaďovacie predmety</t>
  </si>
  <si>
    <t>{e9a52918-e3bd-4093-9841-7d14fc07cb7b}</t>
  </si>
  <si>
    <t>01e-I</t>
  </si>
  <si>
    <t>Zdravotechnika - kanalizácia</t>
  </si>
  <si>
    <t>3</t>
  </si>
  <si>
    <t>{7fdf0bad-eff7-4803-a44f-7cab5c06195e}</t>
  </si>
  <si>
    <t>01e-II</t>
  </si>
  <si>
    <t>Zdravotechnika - vodovod a zariaďovacie predmety</t>
  </si>
  <si>
    <t>{b189508a-db03-455a-9b5f-0441b0cd3e27}</t>
  </si>
  <si>
    <t>01e-III</t>
  </si>
  <si>
    <t>Zdravotechnika - plynovod</t>
  </si>
  <si>
    <t>{3c008e87-9fbb-4cac-881c-debf7e652717}</t>
  </si>
  <si>
    <t>01f</t>
  </si>
  <si>
    <t>Vykurovanie</t>
  </si>
  <si>
    <t>{786624bf-a6c1-4b76-8033-4303cd2e9aaa}</t>
  </si>
  <si>
    <t>01g</t>
  </si>
  <si>
    <t>Vzduchotechnika</t>
  </si>
  <si>
    <t>{5d343ccd-8b37-4fff-8591-30fa20643f0d}</t>
  </si>
  <si>
    <t>02</t>
  </si>
  <si>
    <t>SO-02 Areálové spevnené plochy</t>
  </si>
  <si>
    <t>{6db07eda-c332-494d-8d07-246fc44ace08}</t>
  </si>
  <si>
    <t>03</t>
  </si>
  <si>
    <t>Sadové úpravy</t>
  </si>
  <si>
    <t>{9355103c-1f57-4c99-bfef-5b5196c2d555}</t>
  </si>
  <si>
    <t>04</t>
  </si>
  <si>
    <t>Vodovodná prípojka</t>
  </si>
  <si>
    <t>{e18de989-1048-4f44-b6d4-1e750e1f0fed}</t>
  </si>
  <si>
    <t>05</t>
  </si>
  <si>
    <t>Prípojka splašk. kanalizácie, areálová dažď. kanalizácia</t>
  </si>
  <si>
    <t>{5717a301-aaf9-420e-a30c-f0955fb58b88}</t>
  </si>
  <si>
    <t>06</t>
  </si>
  <si>
    <t>Predĺženie areálového NTL plynovodu</t>
  </si>
  <si>
    <t>{9cb66978-015e-44ff-86a8-e2e2abb8c3a6}</t>
  </si>
  <si>
    <t>KRYCÍ LIST ROZPOČTU</t>
  </si>
  <si>
    <t>Objekt:</t>
  </si>
  <si>
    <t>00 - Búracie práce, hlavný objekt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</si>
  <si>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</si>
  <si>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</si>
  <si>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</si>
  <si>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</si>
  <si>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</si>
  <si>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</si>
  <si>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9 - Ostatné konštrukcie a práce-búranie</t>
  </si>
  <si>
    <t>PSV - Práce a dodávky PSV</t>
  </si>
  <si>
    <t xml:space="preserve">    722 - Zdravotechnika</t>
  </si>
  <si>
    <t xml:space="preserve">    725 - Zdravotechnika - zariaď. predmety</t>
  </si>
  <si>
    <t xml:space="preserve">    713 - Izolácie tepelné</t>
  </si>
  <si>
    <t xml:space="preserve">    764 - Konštrukcie klampiarske</t>
  </si>
  <si>
    <t xml:space="preserve">    766 - Konštrukcie stolárske</t>
  </si>
  <si>
    <t xml:space="preserve">    776 - Podlahy povlakové</t>
  </si>
  <si>
    <t xml:space="preserve">    783 - Dokončovacie práce - nátery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</si>
  <si>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</si>
  <si>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</si>
  <si>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</si>
  <si>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</si>
  <si>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</si>
  <si>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</si>
  <si>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</si>
  <si>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</si>
  <si>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</si>
  <si>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</si>
  <si>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</si>
  <si>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</si>
  <si>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</si>
  <si>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</si>
  <si>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</si>
  <si>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9</t>
  </si>
  <si>
    <t>Ostatné konštrukcie a práce-búranie</t>
  </si>
  <si>
    <t>K</t>
  </si>
  <si>
    <t>941941031</t>
  </si>
  <si>
    <t>Montáž lešenia ľahkého pracovného radového s podlahami šírky od 0, 80 do 1,00 m a výšky do 10 m</t>
  </si>
  <si>
    <t>m2</t>
  </si>
  <si>
    <t>4</t>
  </si>
  <si>
    <t>941941831</t>
  </si>
  <si>
    <t>Demontáž lešenia ľahkého pracovného radového a s podlahami, šírky 0,80-1,00 m a výšky do 10m</t>
  </si>
  <si>
    <t>952901111</t>
  </si>
  <si>
    <t>Vyčistenie po stavebných búracích prácach</t>
  </si>
  <si>
    <t>6</t>
  </si>
  <si>
    <t>962031132</t>
  </si>
  <si>
    <t>Búranie priečok z tehál pálených, plných alebo dutých hr. do 150 mm -0,196 t</t>
  </si>
  <si>
    <t>8</t>
  </si>
  <si>
    <t>5</t>
  </si>
  <si>
    <t>962032231</t>
  </si>
  <si>
    <t>Búranie muriva nadzákladového z tehál pálených, vápenopieskových,cementových na maltu -1,905 t</t>
  </si>
  <si>
    <t>m3</t>
  </si>
  <si>
    <t>10</t>
  </si>
  <si>
    <t>962052211</t>
  </si>
  <si>
    <t>Búranie betónu železového - múrik, schody, rampa so zábradlím -2,400 t</t>
  </si>
  <si>
    <t>12</t>
  </si>
  <si>
    <t>7</t>
  </si>
  <si>
    <t>963051110</t>
  </si>
  <si>
    <t>Búranie železobetónových stropov doskových, panelov a vencov  -2,400 t</t>
  </si>
  <si>
    <t>14</t>
  </si>
  <si>
    <t>965081712</t>
  </si>
  <si>
    <t>Búranie dlažieb, bez podklad. lôžka z xylolit., alebo keramických dlaždíc hr. do 10 mm -0,020 t</t>
  </si>
  <si>
    <t>16</t>
  </si>
  <si>
    <t>968062354</t>
  </si>
  <si>
    <t>Vybúranie plastových okien a dverí plochy do 1 m2 -0,082 t</t>
  </si>
  <si>
    <t>18</t>
  </si>
  <si>
    <t>968062356</t>
  </si>
  <si>
    <t>Vybúranie plastových okien a dverí plochy do 4 m2 -0,054 t</t>
  </si>
  <si>
    <t>11</t>
  </si>
  <si>
    <t>968062357</t>
  </si>
  <si>
    <t>Vybúranie plastových okien a dverí plochy nad 4 m2-0,048 t</t>
  </si>
  <si>
    <t>22</t>
  </si>
  <si>
    <t>968062455</t>
  </si>
  <si>
    <t>Vybúranie drevených a kovových dverových zárubní a dverí -0,082 t</t>
  </si>
  <si>
    <t>24</t>
  </si>
  <si>
    <t>13</t>
  </si>
  <si>
    <t>968062558</t>
  </si>
  <si>
    <t>Vybúranie kovových vrát -0,054 t</t>
  </si>
  <si>
    <t>26</t>
  </si>
  <si>
    <t>968062745</t>
  </si>
  <si>
    <t>Vybúranie drevených a plastových stien plných alebo zasklených -0,024 t</t>
  </si>
  <si>
    <t>28</t>
  </si>
  <si>
    <t>15</t>
  </si>
  <si>
    <t>968062991</t>
  </si>
  <si>
    <t>Vybúranie drevených vnútorných obložení stien -0,004 t</t>
  </si>
  <si>
    <t>30</t>
  </si>
  <si>
    <t>971033351</t>
  </si>
  <si>
    <t>Vybúranie otvoru v murive tehl. plochy do 0,09 m2 hr.do 450 mm -0,080 t</t>
  </si>
  <si>
    <t>ks</t>
  </si>
  <si>
    <t>32</t>
  </si>
  <si>
    <t>17</t>
  </si>
  <si>
    <t>971033451</t>
  </si>
  <si>
    <t>Vybúranie otvoru v murive tehl. plochy do 0,25 m2 hr.do 450 mm -0,219 t</t>
  </si>
  <si>
    <t>34</t>
  </si>
  <si>
    <t>971033631</t>
  </si>
  <si>
    <t>Vybúranie otvorov v murive tehl. plochy do 4 m2 hr.do 150 mm -0,270 t</t>
  </si>
  <si>
    <t>36</t>
  </si>
  <si>
    <t>19</t>
  </si>
  <si>
    <t>971033651</t>
  </si>
  <si>
    <t>Vybúranie otvorov v murive tehl. plochy do 4 m2 hr.do 600 mm -1,875 t</t>
  </si>
  <si>
    <t>38</t>
  </si>
  <si>
    <t>976071111</t>
  </si>
  <si>
    <t>Vybúranie kovových kcií - rebrík, oceľ.schod. zábradlie, mreža s dverami -0,037 t</t>
  </si>
  <si>
    <t>m</t>
  </si>
  <si>
    <t>40</t>
  </si>
  <si>
    <t>21</t>
  </si>
  <si>
    <t>978059531</t>
  </si>
  <si>
    <t>Odsekanie a odobratie stien z obkladačiek vnútorných nad 2 m2 -0,068 t</t>
  </si>
  <si>
    <t>42</t>
  </si>
  <si>
    <t>979081111</t>
  </si>
  <si>
    <t>Odvoz sute a vybúraných hmôt na skládku do 1 km</t>
  </si>
  <si>
    <t>t</t>
  </si>
  <si>
    <t>44</t>
  </si>
  <si>
    <t>23</t>
  </si>
  <si>
    <t>979082111</t>
  </si>
  <si>
    <t>Vnútrostavenisková doprava sute a vybúraných hmôt do 10 m</t>
  </si>
  <si>
    <t>46</t>
  </si>
  <si>
    <t>979082121</t>
  </si>
  <si>
    <t>Vnútrostavenisková doprava sutiny a vybúraných hmôt za každých ďalších 5 m</t>
  </si>
  <si>
    <t>48</t>
  </si>
  <si>
    <t>25</t>
  </si>
  <si>
    <t>979082219</t>
  </si>
  <si>
    <t>Príplatok k cene za každý ďalší aj začatý 1 km - do 20 km</t>
  </si>
  <si>
    <t>50</t>
  </si>
  <si>
    <t>97908724</t>
  </si>
  <si>
    <t>Poplatok za skládku sute</t>
  </si>
  <si>
    <t>52</t>
  </si>
  <si>
    <t>PSV</t>
  </si>
  <si>
    <t>Práce a dodávky PSV</t>
  </si>
  <si>
    <t>722</t>
  </si>
  <si>
    <t>Zdravotechnika</t>
  </si>
  <si>
    <t>27</t>
  </si>
  <si>
    <t>7221722141</t>
  </si>
  <si>
    <t>Úprava rozvodov vody a kanalizácie po demontáži</t>
  </si>
  <si>
    <t>54</t>
  </si>
  <si>
    <t>725</t>
  </si>
  <si>
    <t>Zdravotechnika - zariaď. predmety</t>
  </si>
  <si>
    <t>725110811</t>
  </si>
  <si>
    <t>Demontáž záchoda splachovacieho s nádržou alebo s tlakovým splachovačom</t>
  </si>
  <si>
    <t>56</t>
  </si>
  <si>
    <t>29</t>
  </si>
  <si>
    <t>725122813</t>
  </si>
  <si>
    <t>Demontáž pisoára</t>
  </si>
  <si>
    <t>58</t>
  </si>
  <si>
    <t>725210821</t>
  </si>
  <si>
    <t>Demontáž umývadiel alebo umývadielok bez výtokovej armatúry</t>
  </si>
  <si>
    <t>60</t>
  </si>
  <si>
    <t>31</t>
  </si>
  <si>
    <t>725820801</t>
  </si>
  <si>
    <t>Demontáž batérie nástennej umývadlo, sprcha</t>
  </si>
  <si>
    <t>62</t>
  </si>
  <si>
    <t>713</t>
  </si>
  <si>
    <t>Izolácie tepelné</t>
  </si>
  <si>
    <t>713300852</t>
  </si>
  <si>
    <t>Odstránenie tepelnej izolácie vrátane povrchovej úpravy fasády  0,03810t</t>
  </si>
  <si>
    <t>64</t>
  </si>
  <si>
    <t>764</t>
  </si>
  <si>
    <t>Konštrukcie klampiarske</t>
  </si>
  <si>
    <t>33</t>
  </si>
  <si>
    <t>764322840</t>
  </si>
  <si>
    <t>Demontáž odkvapov na strechách s tvrdou krytinou bez podkladového plechu do 30°</t>
  </si>
  <si>
    <t>66</t>
  </si>
  <si>
    <t>764352810</t>
  </si>
  <si>
    <t>Demontáž žľabov pododkvapových polkruhových so sklonom do 30° rš 330 mm   0,0033t</t>
  </si>
  <si>
    <t>68</t>
  </si>
  <si>
    <t>35</t>
  </si>
  <si>
    <t>764410850</t>
  </si>
  <si>
    <t>Demontáž oplechovania parapetov rš od 100 do 330 mm 0,00135t</t>
  </si>
  <si>
    <t>70</t>
  </si>
  <si>
    <t>764430840</t>
  </si>
  <si>
    <t>Demontáž oplechovania múrov a nadmuroviek rš od 330 do 500 mm 0,00230t</t>
  </si>
  <si>
    <t>72</t>
  </si>
  <si>
    <t>766</t>
  </si>
  <si>
    <t>Konštrukcie stolárske</t>
  </si>
  <si>
    <t>37</t>
  </si>
  <si>
    <t>766694911</t>
  </si>
  <si>
    <t>Demontáž parapetnej dosky, 0,002t</t>
  </si>
  <si>
    <t>74</t>
  </si>
  <si>
    <t>776</t>
  </si>
  <si>
    <t>Podlahy povlakové</t>
  </si>
  <si>
    <t>776511820</t>
  </si>
  <si>
    <t>Odstránenie povlakových podláh lepených s podložkou</t>
  </si>
  <si>
    <t>76</t>
  </si>
  <si>
    <t>783</t>
  </si>
  <si>
    <t>Dokončovacie práce - nátery</t>
  </si>
  <si>
    <t>39</t>
  </si>
  <si>
    <t>783902811</t>
  </si>
  <si>
    <t>Ostatné práce odstránenie olejových náterov</t>
  </si>
  <si>
    <t>78</t>
  </si>
  <si>
    <t>01 - SO-01 Administratívno-prevádzková budova</t>
  </si>
  <si>
    <t>Časť:</t>
  </si>
  <si>
    <t>01a - Architektúra a statika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</si>
  <si>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</si>
  <si>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</si>
  <si>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</si>
  <si>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</si>
  <si>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6 - Úpravy povrchov, podlahy, osadenie</t>
  </si>
  <si>
    <t xml:space="preserve">    99 - Presun hmôt HSV</t>
  </si>
  <si>
    <t xml:space="preserve">    711 - Izolácie proti vode a vlhkosti</t>
  </si>
  <si>
    <t xml:space="preserve">    712 - Izolácie striech</t>
  </si>
  <si>
    <t xml:space="preserve">    722 - Zdravotechnika - vnútorný vodovod</t>
  </si>
  <si>
    <t xml:space="preserve">    762 - Konštrukcie tesárske</t>
  </si>
  <si>
    <t xml:space="preserve">    763 - Konštrukcie - drevostavby a sadrokarton.konštr.</t>
  </si>
  <si>
    <t xml:space="preserve">    765 - Konštrukcie - krytiny tvrdé</t>
  </si>
  <si>
    <t xml:space="preserve">    767 - Konštrukcie doplnkové kovové</t>
  </si>
  <si>
    <t xml:space="preserve">    771 - Podlahy z dlaždíc</t>
  </si>
  <si>
    <t xml:space="preserve">    781 - Dokončovacie práce a obklady</t>
  </si>
  <si>
    <t xml:space="preserve">    784 - Dokončovacie práce - maľby</t>
  </si>
  <si>
    <t>M - Práce a dodávky M</t>
  </si>
  <si>
    <t xml:space="preserve">    46-M - Zemné práce pri extr.mont.prácach</t>
  </si>
  <si>
    <t>OST - Ostatné</t>
  </si>
  <si>
    <t>Zemné práce</t>
  </si>
  <si>
    <t>130201001</t>
  </si>
  <si>
    <t>Výkop jamy a ryhy, ručné začistenie 10 cm</t>
  </si>
  <si>
    <t>131201101</t>
  </si>
  <si>
    <t>Výkop nezapaženej jamy v hornine 3, do 100 m3</t>
  </si>
  <si>
    <t>131201109</t>
  </si>
  <si>
    <t>Príplatok za lepivosť horniny 3</t>
  </si>
  <si>
    <t>132201101</t>
  </si>
  <si>
    <t>Výkop ryhy do šírky 600 mm v horn.3 do 100m3</t>
  </si>
  <si>
    <t>132201109</t>
  </si>
  <si>
    <t>Príplatok k cene za lepivosť horniny 3</t>
  </si>
  <si>
    <t>132201201</t>
  </si>
  <si>
    <t>Výkop ryhy šírky 600-2000mm horn.3 do 100m3</t>
  </si>
  <si>
    <t>132201209</t>
  </si>
  <si>
    <t>Príplatok k cenám za lepivosť horniny 3</t>
  </si>
  <si>
    <t>162201102</t>
  </si>
  <si>
    <t>Vodorovné premiestnenie výkopku z horniny 1-4 nad 20-50m</t>
  </si>
  <si>
    <t>162701105</t>
  </si>
  <si>
    <t>Vodorovné premiestnenie výkopku tr.1-4 do 10000 m</t>
  </si>
  <si>
    <t>167101102</t>
  </si>
  <si>
    <t>Nakladanie neuľahnutého výkopku z hornín tr.1-4 nad 100 do 1000 m3</t>
  </si>
  <si>
    <t>1711011051</t>
  </si>
  <si>
    <t>Doplnenie vrstvy zeminy pod objekt so zhutnením</t>
  </si>
  <si>
    <t>171201202</t>
  </si>
  <si>
    <t>Uloženie sypaniny na skládky nad 100 do 1000 m3</t>
  </si>
  <si>
    <t>171201290</t>
  </si>
  <si>
    <t>Poplatok za uloženie sypaniny na skládke</t>
  </si>
  <si>
    <t>175101201</t>
  </si>
  <si>
    <t>Obsyp objektov sypaninou z vhodných hornín 1 až 4 bez prehodenia sypaniny</t>
  </si>
  <si>
    <t>M</t>
  </si>
  <si>
    <t>5834389600</t>
  </si>
  <si>
    <t>Kamenivo štrk</t>
  </si>
  <si>
    <t>181101102</t>
  </si>
  <si>
    <t>Úprava pláne v horn. tr. 1-4 so zhutnením</t>
  </si>
  <si>
    <t>Zakladanie</t>
  </si>
  <si>
    <t>271571111</t>
  </si>
  <si>
    <t>Vankúše zhutnené pod základové pásy zo štrkopiesku</t>
  </si>
  <si>
    <t>274321411</t>
  </si>
  <si>
    <t>Betón základových pásov železový (bez výstuže), tr.C 20/25</t>
  </si>
  <si>
    <t>274361821</t>
  </si>
  <si>
    <t>Výstuž základových pásov z ocele 10505</t>
  </si>
  <si>
    <t>Zvislé a kompletné konštrukcie</t>
  </si>
  <si>
    <t>310238211</t>
  </si>
  <si>
    <t>Zamurovanie otvoru s plochou do 1m2 v murive nadzáklad. tehlami</t>
  </si>
  <si>
    <t>310239211</t>
  </si>
  <si>
    <t>Zamurovanie otvoru s plochou do 4m2 v murive nadzáklad. tehlami</t>
  </si>
  <si>
    <t>310271300</t>
  </si>
  <si>
    <t>Murivo z debniacich tvárnic 50x15x25 s betónovou výplňou hr. 15 cm</t>
  </si>
  <si>
    <t>310271301</t>
  </si>
  <si>
    <t>Murivo z debniacich tvárnic 50x20x25 s betónovou výplňou hr. 20 cm</t>
  </si>
  <si>
    <t>310271302</t>
  </si>
  <si>
    <t>Murivo z debniacich tvárnic 50x25x25 s betónovou výplňou hr.25 cm</t>
  </si>
  <si>
    <t>310271303</t>
  </si>
  <si>
    <t>Murivo z debniacich tvárnic 50x30x25 s betónovou výplňou hr. 30 cm</t>
  </si>
  <si>
    <t>310272101</t>
  </si>
  <si>
    <t>Predsadená stena z pórobetonových tvárnic hr.200 mm</t>
  </si>
  <si>
    <t>311101212</t>
  </si>
  <si>
    <t>Prestupy v múroch s vonkajšou prierezovou plochou nad 0,02-0,05 m2</t>
  </si>
  <si>
    <t>311101214</t>
  </si>
  <si>
    <t>Prestupy v múroch s vonkajšou prierezovou plochou nad 0,10-0,20 m2</t>
  </si>
  <si>
    <t>311101215</t>
  </si>
  <si>
    <t>Prestupy v múroch s vonkajšou prierezovou plochou nad 0,20-0,4 m2</t>
  </si>
  <si>
    <t>3112314831</t>
  </si>
  <si>
    <t>Murivo nosné z tehál pálených brúsených hr. 30 cm</t>
  </si>
  <si>
    <t>3112314841</t>
  </si>
  <si>
    <t>Murivo nosné z tehál pálených brúsených hr. 25 cm</t>
  </si>
  <si>
    <t>311321411</t>
  </si>
  <si>
    <t>Betón nadzákladových múrov,železový (bez výstuže) tr.C 25/30</t>
  </si>
  <si>
    <t>311351105</t>
  </si>
  <si>
    <t>Debnenie nadzákladových múrov, stien a priečok zhotovenie-dielce</t>
  </si>
  <si>
    <t>311351106</t>
  </si>
  <si>
    <t>Debnenie nadzákladových múrov, stien a priečok odstránenie-dielce</t>
  </si>
  <si>
    <t>311361821</t>
  </si>
  <si>
    <t>Výstuž 10505 žb stien a muriva  z debn. tvárnic</t>
  </si>
  <si>
    <t>317161207</t>
  </si>
  <si>
    <t>Preklad nosný keramický vysoký, šírky 70 mm, výšky 238 mm, dĺžky 2500 mm</t>
  </si>
  <si>
    <t>317161251</t>
  </si>
  <si>
    <t>Preklad keramický plochý, šírky 115 mm, výšky 71 mm, dĺžky 1000 mm</t>
  </si>
  <si>
    <t>317161252</t>
  </si>
  <si>
    <t>Preklad keramický plochý, šírky 115 mm, výšky 71 mm, dĺžky 1250 mm</t>
  </si>
  <si>
    <t>317941121</t>
  </si>
  <si>
    <t>Osadenie oceľových konštrukcií</t>
  </si>
  <si>
    <t>1333163000</t>
  </si>
  <si>
    <t>Oceľ S235, stĺpy, platne, uholníky</t>
  </si>
  <si>
    <t>80</t>
  </si>
  <si>
    <t>41</t>
  </si>
  <si>
    <t>330321410</t>
  </si>
  <si>
    <t>Betón stĺpov a pilierov, ťahadiel, rámových stojok, vzpier, železový (bez výstuže) tr.C 25/30</t>
  </si>
  <si>
    <t>82</t>
  </si>
  <si>
    <t>331351101</t>
  </si>
  <si>
    <t>Debnenie hranatých stĺpov prierezu pravouhlého štvoruholníka zhotovenie-dielce</t>
  </si>
  <si>
    <t>84</t>
  </si>
  <si>
    <t>43</t>
  </si>
  <si>
    <t>331351102</t>
  </si>
  <si>
    <t>Debnenie hranatých stĺpov prierezu pravouhlého štvoruholníka odstránenie-dielce</t>
  </si>
  <si>
    <t>86</t>
  </si>
  <si>
    <t>331361821</t>
  </si>
  <si>
    <t>Výstuž stĺpov, pilierov, stojok z bet. ocele 10505</t>
  </si>
  <si>
    <t>88</t>
  </si>
  <si>
    <t>45</t>
  </si>
  <si>
    <t>332318111</t>
  </si>
  <si>
    <t>Vyplnenie vnútorných dutín oceľových stľpov betónom</t>
  </si>
  <si>
    <t>90</t>
  </si>
  <si>
    <t>340239222</t>
  </si>
  <si>
    <t>Zamurovanie otvorov pl 4 m2 v priečkach alebo stenách z tvárnic pálených P+D hr. 115 mm</t>
  </si>
  <si>
    <t>92</t>
  </si>
  <si>
    <t>47</t>
  </si>
  <si>
    <t>342241175</t>
  </si>
  <si>
    <t>Priečky z tehál pálených brúsených P+D hr.15,00cm</t>
  </si>
  <si>
    <t>94</t>
  </si>
  <si>
    <t>342243103</t>
  </si>
  <si>
    <t>Priečky z tehál pálených brúsených 11,5 P+D hr. 11,5 cm</t>
  </si>
  <si>
    <t>96</t>
  </si>
  <si>
    <t>49</t>
  </si>
  <si>
    <t>342272102</t>
  </si>
  <si>
    <t>Predsadená stena z pórobetonových tvárnic hr.100 mm</t>
  </si>
  <si>
    <t>98</t>
  </si>
  <si>
    <t>342272104</t>
  </si>
  <si>
    <t>Predsadená stena z pórobetonových tvárnic hr.150 mm</t>
  </si>
  <si>
    <t>100</t>
  </si>
  <si>
    <t>Vodorovné konštrukcie</t>
  </si>
  <si>
    <t>51</t>
  </si>
  <si>
    <t>411321414</t>
  </si>
  <si>
    <t>Betón stropov doskových a trámových, klenieb, škrupín, nosníkov, železový tr.C 25/30</t>
  </si>
  <si>
    <t>102</t>
  </si>
  <si>
    <t>411351101</t>
  </si>
  <si>
    <t>Debnenie stropov doskových zhotovenie-dielce</t>
  </si>
  <si>
    <t>104</t>
  </si>
  <si>
    <t>53</t>
  </si>
  <si>
    <t>411351102</t>
  </si>
  <si>
    <t>Debnenie stropov doskových odstránenie-dielce</t>
  </si>
  <si>
    <t>106</t>
  </si>
  <si>
    <t>411354171</t>
  </si>
  <si>
    <t>Podporná konštrukcia stropov pre zaťaženie do 5 kpa zhotovenie</t>
  </si>
  <si>
    <t>108</t>
  </si>
  <si>
    <t>55</t>
  </si>
  <si>
    <t>411354172</t>
  </si>
  <si>
    <t>Podporná konštrukcia stropov pre zaťaženie do 5 kpa odstránenie</t>
  </si>
  <si>
    <t>110</t>
  </si>
  <si>
    <t>4113618211</t>
  </si>
  <si>
    <t>Dištančné prvky DS 100 stropov, po 0,6m</t>
  </si>
  <si>
    <t>112</t>
  </si>
  <si>
    <t>57</t>
  </si>
  <si>
    <t>413351107</t>
  </si>
  <si>
    <t>Debnenie nosníka zhotovenie-dielce</t>
  </si>
  <si>
    <t>114</t>
  </si>
  <si>
    <t>413351108</t>
  </si>
  <si>
    <t>Debnenie nosníka odstránenie-dielce</t>
  </si>
  <si>
    <t>116</t>
  </si>
  <si>
    <t>59</t>
  </si>
  <si>
    <t>413351215</t>
  </si>
  <si>
    <t>Podporná konštrukcia nosníkov a vencov do 20 kpa - zhotovenie</t>
  </si>
  <si>
    <t>118</t>
  </si>
  <si>
    <t>413351216</t>
  </si>
  <si>
    <t>Podporná konštrukcia nosníkov a vencov do 20 kpa - odstránenie</t>
  </si>
  <si>
    <t>120</t>
  </si>
  <si>
    <t>61</t>
  </si>
  <si>
    <t>417321515</t>
  </si>
  <si>
    <t>Betón stužujúcich pásov a vencov železový tr. C 25/30</t>
  </si>
  <si>
    <t>122</t>
  </si>
  <si>
    <t>417351115</t>
  </si>
  <si>
    <t>Debnenie bokov stužujúcich pásov a vencov vrátane vzpier zhotovenie</t>
  </si>
  <si>
    <t>124</t>
  </si>
  <si>
    <t>63</t>
  </si>
  <si>
    <t>417351116</t>
  </si>
  <si>
    <t>Debnenie bokov stužujúcich pásov a vencov vrátane vzpier odstránenie</t>
  </si>
  <si>
    <t>126</t>
  </si>
  <si>
    <t>411361821</t>
  </si>
  <si>
    <t>Výstuž stropov, nosníkov a vencov z betonárskej ocele 10505</t>
  </si>
  <si>
    <t>128</t>
  </si>
  <si>
    <t>65</t>
  </si>
  <si>
    <t>430321414</t>
  </si>
  <si>
    <t>Schodiskové konštrukcie, betón železový tr.C 25/30</t>
  </si>
  <si>
    <t>130</t>
  </si>
  <si>
    <t>430361821</t>
  </si>
  <si>
    <t>Výstuž schodiskových konštrukcií z betonárskej ocele 10505</t>
  </si>
  <si>
    <t>132</t>
  </si>
  <si>
    <t>67</t>
  </si>
  <si>
    <t>431351121</t>
  </si>
  <si>
    <t>Debnenie do 4 m výšky - podest a podstupňových dosiek pôdorysne priamočiarych zhotovenie</t>
  </si>
  <si>
    <t>134</t>
  </si>
  <si>
    <t>431351122</t>
  </si>
  <si>
    <t>Debnenie do 4 m výšky - podest a podstupňových dosiek pôdorysne priamočiarych odstránenie</t>
  </si>
  <si>
    <t>136</t>
  </si>
  <si>
    <t>69</t>
  </si>
  <si>
    <t>434351141</t>
  </si>
  <si>
    <t>Debnenie stupňov na podstupňovej doske alebo na teréne pôdorysne priamočiarych zhotovenie</t>
  </si>
  <si>
    <t>138</t>
  </si>
  <si>
    <t>434351142</t>
  </si>
  <si>
    <t>Debnenie stupňov na podstupňovej doske alebo na teréne pôdorysne priamočiarych odstránenie</t>
  </si>
  <si>
    <t>140</t>
  </si>
  <si>
    <t>Úpravy povrchov, podlahy, osadenie</t>
  </si>
  <si>
    <t>71</t>
  </si>
  <si>
    <t>612421626</t>
  </si>
  <si>
    <t>Vnútorná omietka vápenná v podlaží a v schodisku hladká</t>
  </si>
  <si>
    <t>142</t>
  </si>
  <si>
    <t>612456212</t>
  </si>
  <si>
    <t>Vnútorná omietka stien cementová - pod keramic. obklady</t>
  </si>
  <si>
    <t>144</t>
  </si>
  <si>
    <t>73</t>
  </si>
  <si>
    <t>612465141</t>
  </si>
  <si>
    <t>Stierka vnútorných stien vyrovnávacia hr.3 mm</t>
  </si>
  <si>
    <t>146</t>
  </si>
  <si>
    <t>6159811325</t>
  </si>
  <si>
    <t>Obklad vonkajších konštrukcií - extr. polystyrén hr. 200 mm</t>
  </si>
  <si>
    <t>148</t>
  </si>
  <si>
    <t>75</t>
  </si>
  <si>
    <t>620991121</t>
  </si>
  <si>
    <t>Zakrývanie výplní vonkajších otvorov zhotovené z lešenia akýmkoľvek spôsobom</t>
  </si>
  <si>
    <t>150</t>
  </si>
  <si>
    <t>622464232</t>
  </si>
  <si>
    <t>Vonkajšia omietka stien tenkovrstvová silikónová 1,5 mm proti plesniam a riasam s veľmi nízkou nasiakavosťou biela</t>
  </si>
  <si>
    <t>152</t>
  </si>
  <si>
    <t>77</t>
  </si>
  <si>
    <t>6224642321</t>
  </si>
  <si>
    <t>Vonkajšia omietka stien tenkovrstvová silikónová 1,5 mm proti plesniam a riasam s veľmi nízkou nasiakavosťou - žltá a antracit</t>
  </si>
  <si>
    <t>154</t>
  </si>
  <si>
    <t>622466111</t>
  </si>
  <si>
    <t>Príprava podkladu,prednástrek pod omietky vonk.stien hr.cca 1 mm</t>
  </si>
  <si>
    <t>156</t>
  </si>
  <si>
    <t>79</t>
  </si>
  <si>
    <t>622466114</t>
  </si>
  <si>
    <t>Príprava podkladu vonk.jestv. stien, hĺbková penetrácia s vysokou mierou hydrofobizácie</t>
  </si>
  <si>
    <t>158</t>
  </si>
  <si>
    <t>625252513</t>
  </si>
  <si>
    <t>Zateplovací systém min. vlna ostenia okien a dverí bez povrchovej tenkovrstvej omietky hr. 30 mm</t>
  </si>
  <si>
    <t>160</t>
  </si>
  <si>
    <t>81</t>
  </si>
  <si>
    <t>625252520</t>
  </si>
  <si>
    <t>Zateplovací systém pre zdvojenie jesv. zateplenia, miner. vlna bez povrchovej tenkovrstvej omietky hr. 100 mm vrát. ukonč. profilov výplní otvorov a p.líšt</t>
  </si>
  <si>
    <t>162</t>
  </si>
  <si>
    <t>6252525201</t>
  </si>
  <si>
    <t>Zateplovací systém miner. vlna bez povrchovej tenkovrstvej omietky hr. 200 mm vrát. ukonč. profilov výplní otvorov a p.líšt</t>
  </si>
  <si>
    <t>164</t>
  </si>
  <si>
    <t>83</t>
  </si>
  <si>
    <t>6252525202</t>
  </si>
  <si>
    <t>Zateplovací systém miner. vlna bez povrchovej tenkovrstvej omietky celk. hr. 300 mm</t>
  </si>
  <si>
    <t>166</t>
  </si>
  <si>
    <t>631315611</t>
  </si>
  <si>
    <t>Mazanina z betónu prostého tr.C 16/20 hr.nad 120 do 250 mm</t>
  </si>
  <si>
    <t>168</t>
  </si>
  <si>
    <t>85</t>
  </si>
  <si>
    <t>631319175</t>
  </si>
  <si>
    <t>Príplatok za strhnutie povrchu mazaniny latou pre hr. obidvoch vrstiev mazaniny nad 120 do 250 mm</t>
  </si>
  <si>
    <t>170</t>
  </si>
  <si>
    <t>631351101</t>
  </si>
  <si>
    <t>Debnenie stien, rýh a otvorov v podlahách zhotovenie</t>
  </si>
  <si>
    <t>172</t>
  </si>
  <si>
    <t>87</t>
  </si>
  <si>
    <t>631351102</t>
  </si>
  <si>
    <t>Debnenie stien, rýh a otvorov v podlahách odstránenie</t>
  </si>
  <si>
    <t>174</t>
  </si>
  <si>
    <t>631362021</t>
  </si>
  <si>
    <t>Výstuž mazanín a poterov z betónov (z kameniva) a z ľahkých betónov zo zváraných sietí KARI d8 x 150x150</t>
  </si>
  <si>
    <t>176</t>
  </si>
  <si>
    <t>89</t>
  </si>
  <si>
    <t>631571003</t>
  </si>
  <si>
    <t>Násyp štrkový hr. 100 mm (pre spevnenie podkladu)</t>
  </si>
  <si>
    <t>178</t>
  </si>
  <si>
    <t>632451057.</t>
  </si>
  <si>
    <t>Poter pieskovocementový hr. 64 a 65 mm</t>
  </si>
  <si>
    <t>180</t>
  </si>
  <si>
    <t>91</t>
  </si>
  <si>
    <t>632451075</t>
  </si>
  <si>
    <t>Poter pieskovocementový hr. do 75 mm</t>
  </si>
  <si>
    <t>182</t>
  </si>
  <si>
    <t>632451058.</t>
  </si>
  <si>
    <t>Poter pieskovocementový v spáde hr. 40-100 mm</t>
  </si>
  <si>
    <t>184</t>
  </si>
  <si>
    <t>93</t>
  </si>
  <si>
    <t>632451441</t>
  </si>
  <si>
    <t>Doplnenie cementového poteru s plochou jednotlivo do 4 m2 a hr. do 40 mm</t>
  </si>
  <si>
    <t>186</t>
  </si>
  <si>
    <t>632477001</t>
  </si>
  <si>
    <t>Liaty samonivelačný poter hr.15mm</t>
  </si>
  <si>
    <t>188</t>
  </si>
  <si>
    <t>95</t>
  </si>
  <si>
    <t>9319611151</t>
  </si>
  <si>
    <t>Zvislé vložky do dilatačných škár, extr. polystyrén hr. 20 mm</t>
  </si>
  <si>
    <t>190</t>
  </si>
  <si>
    <t>192</t>
  </si>
  <si>
    <t>97</t>
  </si>
  <si>
    <t>941941191</t>
  </si>
  <si>
    <t>Príplatok za prvý a každý ďalší i začatý mesiac použitia lešenia k cene -1031</t>
  </si>
  <si>
    <t>194</t>
  </si>
  <si>
    <t>196</t>
  </si>
  <si>
    <t>99</t>
  </si>
  <si>
    <t>941955001</t>
  </si>
  <si>
    <t>Lešenie ľahké pracovné pomocné, s výškou lešeňovej podlahy do 1,20 m</t>
  </si>
  <si>
    <t>198</t>
  </si>
  <si>
    <t>Vyčistenie budov pri výške podlaží do 4m</t>
  </si>
  <si>
    <t>200</t>
  </si>
  <si>
    <t>101</t>
  </si>
  <si>
    <t>953943113</t>
  </si>
  <si>
    <t>Osadenie ostatných výrobkov do muriva, so zaliatím cementovou maltou, hmotnosti 5-15 kg/kus</t>
  </si>
  <si>
    <t>202</t>
  </si>
  <si>
    <t>449850181</t>
  </si>
  <si>
    <t>Hasiace prístroje  práškové  6 kg</t>
  </si>
  <si>
    <t>204</t>
  </si>
  <si>
    <t>103</t>
  </si>
  <si>
    <t>953945111</t>
  </si>
  <si>
    <t>Lišta rohová hliníková a profily s integrovanou sieťovinou</t>
  </si>
  <si>
    <t>206</t>
  </si>
  <si>
    <t>953945112</t>
  </si>
  <si>
    <t>Profil okenný, dverový s integrovanou sieťkou</t>
  </si>
  <si>
    <t>208</t>
  </si>
  <si>
    <t>105</t>
  </si>
  <si>
    <t>97000111</t>
  </si>
  <si>
    <t>Požiarne bezpečnostné značenie - smer úniku a východ</t>
  </si>
  <si>
    <t>210</t>
  </si>
  <si>
    <t>Presun hmôt HSV</t>
  </si>
  <si>
    <t>999281111</t>
  </si>
  <si>
    <t>Presun hmôt pre opravy a údržbu objektov vrátane vonkajších plášťov výšky do 25 m</t>
  </si>
  <si>
    <t>212</t>
  </si>
  <si>
    <t>711</t>
  </si>
  <si>
    <t>Izolácie proti vode a vlhkosti</t>
  </si>
  <si>
    <t>107</t>
  </si>
  <si>
    <t>711111211</t>
  </si>
  <si>
    <t>Izolácia - hydroizolačný jednozlož. elasický náter podláh</t>
  </si>
  <si>
    <t>214</t>
  </si>
  <si>
    <t>711111001</t>
  </si>
  <si>
    <t>Izolácia proti zemnej vlhkosti vodorovná penetračným náterom za studena - 2x</t>
  </si>
  <si>
    <t>216</t>
  </si>
  <si>
    <t>109</t>
  </si>
  <si>
    <t>711112001</t>
  </si>
  <si>
    <t>Izolácia proti zemnej vlhkosti zvislá penetračným náterom za studena - 2x</t>
  </si>
  <si>
    <t>218</t>
  </si>
  <si>
    <t>1116315000</t>
  </si>
  <si>
    <t>Lak asfaltový ALP-PENETRAL v sudoch</t>
  </si>
  <si>
    <t>220</t>
  </si>
  <si>
    <t>111</t>
  </si>
  <si>
    <t>711141559</t>
  </si>
  <si>
    <t>Izolácia proti zemnej vlhkosti a tlakovej vode vodorovná NAIP pritavením</t>
  </si>
  <si>
    <t>222</t>
  </si>
  <si>
    <t>711142559</t>
  </si>
  <si>
    <t>Izolácia proti zemnej vlhkosti a tlakovej vode zvislá NAIP pritavením</t>
  </si>
  <si>
    <t>224</t>
  </si>
  <si>
    <t>113</t>
  </si>
  <si>
    <t>6283229401</t>
  </si>
  <si>
    <t>Pásy ťažké asfaltované Velbit AL S 40</t>
  </si>
  <si>
    <t>226</t>
  </si>
  <si>
    <t>1085430000</t>
  </si>
  <si>
    <t>Propan vo flašiach 33 kg</t>
  </si>
  <si>
    <t>228</t>
  </si>
  <si>
    <t>115</t>
  </si>
  <si>
    <t>711472054</t>
  </si>
  <si>
    <t>Zhotovenie  izolácie - nopová fólia okolo objektu</t>
  </si>
  <si>
    <t>230</t>
  </si>
  <si>
    <t>6288000630</t>
  </si>
  <si>
    <t>Nopová fólia</t>
  </si>
  <si>
    <t>232</t>
  </si>
  <si>
    <t>117</t>
  </si>
  <si>
    <t>998711202</t>
  </si>
  <si>
    <t>Presun hmôt pre izoláciu proti vode v objektoch výšky nad 6 do 12  m</t>
  </si>
  <si>
    <t>%</t>
  </si>
  <si>
    <t>234</t>
  </si>
  <si>
    <t>712</t>
  </si>
  <si>
    <t>Izolácie striech</t>
  </si>
  <si>
    <t>712371801</t>
  </si>
  <si>
    <t>Zhotov. povlak. krytiny striech plochých a šikmých do 30° termoplastmi fóliou položenou voľne</t>
  </si>
  <si>
    <t>236</t>
  </si>
  <si>
    <t>119</t>
  </si>
  <si>
    <t>712871801</t>
  </si>
  <si>
    <t>Zhotov. povlak. krytiny atiky vytiahnutím izol. povlaku termoplastami fóliou zvisle + atika</t>
  </si>
  <si>
    <t>238</t>
  </si>
  <si>
    <t>2833000151</t>
  </si>
  <si>
    <t>Fólia na báze mPVC, odolná voči UV žiareniu a proti prerastaniu koreňov, min. hr. 1,5 mm</t>
  </si>
  <si>
    <t>240</t>
  </si>
  <si>
    <t>121</t>
  </si>
  <si>
    <t>712391172</t>
  </si>
  <si>
    <t>Zhotov. povlak. krytiny striech plochých a šikmých do 30° ostatné z ochrannej textílie ochran. vrstvy</t>
  </si>
  <si>
    <t>242</t>
  </si>
  <si>
    <t>712831101</t>
  </si>
  <si>
    <t>Zhotov. povlak. krytiny striech vytiahnutím izol. povlaku pásmi alebo tkaniny</t>
  </si>
  <si>
    <t>244</t>
  </si>
  <si>
    <t>123</t>
  </si>
  <si>
    <t>6936651001</t>
  </si>
  <si>
    <t>Geotextílie netkané polypropylénové Tatratex pp 300</t>
  </si>
  <si>
    <t>246</t>
  </si>
  <si>
    <t>2832000401</t>
  </si>
  <si>
    <t>Elektricky vodivá, separačná a paropriepustná fólia hr. 0,16 mm (napr. CONTROFOIL) alebo iný ekvivalentný výrobok</t>
  </si>
  <si>
    <t>248</t>
  </si>
  <si>
    <t>125</t>
  </si>
  <si>
    <t>711471053</t>
  </si>
  <si>
    <t>Izolácia vodorovne fóliou z ľahčeného polyetylénu - parozábrana hr. 0,2 mm, (napr. Fatrapar) alebo iný ekvivalentný výrobok</t>
  </si>
  <si>
    <t>250</t>
  </si>
  <si>
    <t>721233212</t>
  </si>
  <si>
    <t>Strešný vtok pre ploché strechy</t>
  </si>
  <si>
    <t>252</t>
  </si>
  <si>
    <t>127</t>
  </si>
  <si>
    <t>998712202</t>
  </si>
  <si>
    <t>Presun hmôt pre izoláciu povlakovej krytiny v objektoch výšky nad 6 do 12 m</t>
  </si>
  <si>
    <t>254</t>
  </si>
  <si>
    <t>713111111</t>
  </si>
  <si>
    <t>Montáž tepelnej izolácie pásmi stropov, vrchom, 2 vrstvy</t>
  </si>
  <si>
    <t>256</t>
  </si>
  <si>
    <t>129</t>
  </si>
  <si>
    <t>2837650060</t>
  </si>
  <si>
    <t>Extrud polystyrén XPS 3000 CS celk. hrúbka 380mm</t>
  </si>
  <si>
    <t>258</t>
  </si>
  <si>
    <t>2837650310</t>
  </si>
  <si>
    <t>Extrud polystyrén XPS 3000 CS celk. hrúbka 150mm</t>
  </si>
  <si>
    <t>260</t>
  </si>
  <si>
    <t>131</t>
  </si>
  <si>
    <t>2837650050</t>
  </si>
  <si>
    <t>Extrud polystyrén XPS 3000 CS hrúbka 80mm</t>
  </si>
  <si>
    <t>262</t>
  </si>
  <si>
    <t>2837650051</t>
  </si>
  <si>
    <t>Spádový extrud. polystyrén hrúbka 20-70mm</t>
  </si>
  <si>
    <t>264</t>
  </si>
  <si>
    <t>133</t>
  </si>
  <si>
    <t>713111131</t>
  </si>
  <si>
    <t>Montáž tepelnej izolácie striech šikmých (2x200mm)</t>
  </si>
  <si>
    <t>266</t>
  </si>
  <si>
    <t>2837651171</t>
  </si>
  <si>
    <t>Tep. izol. doska z kamennej vlny hrúbka 200 mm, 50 kg/m3</t>
  </si>
  <si>
    <t>268</t>
  </si>
  <si>
    <t>135</t>
  </si>
  <si>
    <t>7131121112</t>
  </si>
  <si>
    <t>Montáž tepelnej izolácie atiky vodorovne a zvislo</t>
  </si>
  <si>
    <t>270</t>
  </si>
  <si>
    <t>28376500601</t>
  </si>
  <si>
    <t>Extrud polystyrén hrúbka 100mm</t>
  </si>
  <si>
    <t>272</t>
  </si>
  <si>
    <t>137</t>
  </si>
  <si>
    <t>28376500602</t>
  </si>
  <si>
    <t>Extrud polystyrén hrúbka 200mm</t>
  </si>
  <si>
    <t>274</t>
  </si>
  <si>
    <t>713121111</t>
  </si>
  <si>
    <t>Montáž tepelnej izolácie rohožami,pásmi,dielcami,doskami podláh, jednovrstvová</t>
  </si>
  <si>
    <t>276</t>
  </si>
  <si>
    <t>139</t>
  </si>
  <si>
    <t>6319124659</t>
  </si>
  <si>
    <t>Polystyrén EPS, hrúbka 120mm</t>
  </si>
  <si>
    <t>278</t>
  </si>
  <si>
    <t>713121121</t>
  </si>
  <si>
    <t>Montáž tepelnej izolácie pásmi podláh, 2 vrstvy</t>
  </si>
  <si>
    <t>280</t>
  </si>
  <si>
    <t>141</t>
  </si>
  <si>
    <t>6319124651</t>
  </si>
  <si>
    <t>Polystyrén EPS 100S, hrúbka 20mm</t>
  </si>
  <si>
    <t>282</t>
  </si>
  <si>
    <t>28376400001</t>
  </si>
  <si>
    <t>Dosky z elastifikovaného polystyrénu - ISOVER EPS FLOOR 5000 alebo iný ekvivalentný výrobok, hr. 40 mm</t>
  </si>
  <si>
    <t>284</t>
  </si>
  <si>
    <t>143</t>
  </si>
  <si>
    <t>713191120</t>
  </si>
  <si>
    <t>Izolácie tepelné podláh,stropov,striech prekrytím pásom do výšky 100mm PE fólia</t>
  </si>
  <si>
    <t>286</t>
  </si>
  <si>
    <t>7131911241</t>
  </si>
  <si>
    <t>Izolácie tepelné podláh, stropov, striech, stien - parozábrana inteligentná membrána hr. 0,4 mm Delta Reflex alebo iný ekvivalentný výrobok</t>
  </si>
  <si>
    <t>288</t>
  </si>
  <si>
    <t>145</t>
  </si>
  <si>
    <t>7131911242</t>
  </si>
  <si>
    <t>Izolácie tepelné striech - parozábrana - parotesná fólia z nízkohustotného polyetylénu (LD-PE), hr. 0,20 mm</t>
  </si>
  <si>
    <t>290</t>
  </si>
  <si>
    <t>721111125</t>
  </si>
  <si>
    <t>Montáž tepelnej izolácie rohožami,pásmi,dielcami,doskami stien</t>
  </si>
  <si>
    <t>292</t>
  </si>
  <si>
    <t>147</t>
  </si>
  <si>
    <t>2837651120</t>
  </si>
  <si>
    <t>Tep. izol. doska z minerálnej vlny hrúbka 200 mm</t>
  </si>
  <si>
    <t>294</t>
  </si>
  <si>
    <t>2837653150</t>
  </si>
  <si>
    <t>Izolácia int. stien hr. 100mm</t>
  </si>
  <si>
    <t>296</t>
  </si>
  <si>
    <t>149</t>
  </si>
  <si>
    <t>998713202</t>
  </si>
  <si>
    <t>Presun hmôt pre izolácie tepelné v objektoch výšky nad 6 m do 12 m</t>
  </si>
  <si>
    <t>298</t>
  </si>
  <si>
    <t>Zdravotechnika - vnútorný vodovod</t>
  </si>
  <si>
    <t>722254116</t>
  </si>
  <si>
    <t>Požiarné príslušenstvo,hydrantová skriňa vnútorná s prúdnicou, DN 25</t>
  </si>
  <si>
    <t>300</t>
  </si>
  <si>
    <t>151</t>
  </si>
  <si>
    <t>998722202</t>
  </si>
  <si>
    <t>Presun hmôt pre vnútorný vodovod v objektoch  výšky nad 6 do 12 m</t>
  </si>
  <si>
    <t>302</t>
  </si>
  <si>
    <t>762</t>
  </si>
  <si>
    <t>Konštrukcie tesárske</t>
  </si>
  <si>
    <t>762211118</t>
  </si>
  <si>
    <t>Drevené schody 4 stupne + zábradlie, š. ramena 1,075 m + obloženie</t>
  </si>
  <si>
    <t>304</t>
  </si>
  <si>
    <t>153</t>
  </si>
  <si>
    <t>762211119</t>
  </si>
  <si>
    <t>Drevené schody, 2 stupne, š. ramena 0,92 m + obloženie</t>
  </si>
  <si>
    <t>306</t>
  </si>
  <si>
    <t>762211120</t>
  </si>
  <si>
    <t>Drevené schody, 2 stupne, š. ramena 1,54 m + obloženie</t>
  </si>
  <si>
    <t>308</t>
  </si>
  <si>
    <t>155</t>
  </si>
  <si>
    <t>762211121</t>
  </si>
  <si>
    <t>M+D drevene vyrovnávajúce schody s medzipodestou a zábradlím, podlaha 3 vrst.biodoska 19mm - viď.15 Detaily, výkazy mat.</t>
  </si>
  <si>
    <t>310</t>
  </si>
  <si>
    <t>762311103</t>
  </si>
  <si>
    <t>Montáž kotevných želiez, príložiek, pätiek, ťahadiel, s pripojením k drevenej konštrukcii</t>
  </si>
  <si>
    <t>312</t>
  </si>
  <si>
    <t>157</t>
  </si>
  <si>
    <t>762332110</t>
  </si>
  <si>
    <t>Montáž viazaných konštrukcií krovov striech z reziva priemernej plochy do 120 cm2</t>
  </si>
  <si>
    <t>314</t>
  </si>
  <si>
    <t>762332120</t>
  </si>
  <si>
    <t>Montáž viazaných konštrukcií krovov striech z reziva priemernej plochy 120-224 cm2</t>
  </si>
  <si>
    <t>316</t>
  </si>
  <si>
    <t>159</t>
  </si>
  <si>
    <t>762332130</t>
  </si>
  <si>
    <t>Montáž viazaných konštrukcií krovov striech z reziva priemernej plochy 224-288 cm2</t>
  </si>
  <si>
    <t>318</t>
  </si>
  <si>
    <t>762332140</t>
  </si>
  <si>
    <t>Montáž viazaných konštrukcií krovov striech z reziva priemernej plochy 288-450 cm2</t>
  </si>
  <si>
    <t>320</t>
  </si>
  <si>
    <t>161</t>
  </si>
  <si>
    <t>6051533602</t>
  </si>
  <si>
    <t>Hranol smrekový imregnovaný hobľovaný</t>
  </si>
  <si>
    <t>322</t>
  </si>
  <si>
    <t>762342210</t>
  </si>
  <si>
    <t>Montáž debnenia a latovania striech - kontralaty rozpon 80-120 cm</t>
  </si>
  <si>
    <t>324</t>
  </si>
  <si>
    <t>163</t>
  </si>
  <si>
    <t>6051506900</t>
  </si>
  <si>
    <t>Hranolček mäkké rezivo impregnované 50/40 mm</t>
  </si>
  <si>
    <t>326</t>
  </si>
  <si>
    <t>762395000</t>
  </si>
  <si>
    <t>Spojovacie a ochranné prostriedky svorky, dosky, klince, pásová oceľ, vruty, impregnácia</t>
  </si>
  <si>
    <t>328</t>
  </si>
  <si>
    <t>165</t>
  </si>
  <si>
    <t>762421220</t>
  </si>
  <si>
    <t>Montáž obloženia stropov alebo strešných podhľadov doskami tvrdými</t>
  </si>
  <si>
    <t>330</t>
  </si>
  <si>
    <t>5959050015</t>
  </si>
  <si>
    <t>Cementotrieskové dosky CETRIS BASIC  hr.18 mm (1250x3350mm)</t>
  </si>
  <si>
    <t>332</t>
  </si>
  <si>
    <t>167</t>
  </si>
  <si>
    <t>5959050017</t>
  </si>
  <si>
    <t>Cementotrieskové dosky CETRIS BASIC  hr. 22 mm (1250x3350mm)</t>
  </si>
  <si>
    <t>334</t>
  </si>
  <si>
    <t>762431220</t>
  </si>
  <si>
    <t>Montáž obloženia stien doskami z drevovláknitých  hmôt tvrdými drevotrieskovými</t>
  </si>
  <si>
    <t>336</t>
  </si>
  <si>
    <t>169</t>
  </si>
  <si>
    <t>6072624000</t>
  </si>
  <si>
    <t>Doska drevoštiepková OSB 3 SE 2500x1250x12 mm</t>
  </si>
  <si>
    <t>338</t>
  </si>
  <si>
    <t>762431500.01</t>
  </si>
  <si>
    <t>Montáž obloženia stien fasády - podkladový rošt a kontralate pod obklad</t>
  </si>
  <si>
    <t>340</t>
  </si>
  <si>
    <t>171</t>
  </si>
  <si>
    <t>6051506901</t>
  </si>
  <si>
    <t>Hranolček mäkké rezivo impregnované</t>
  </si>
  <si>
    <t>342</t>
  </si>
  <si>
    <t>762495000</t>
  </si>
  <si>
    <t>Spojovacie a ochranné prostriedky klince, závrtky</t>
  </si>
  <si>
    <t>344</t>
  </si>
  <si>
    <t>173</t>
  </si>
  <si>
    <t>762810036</t>
  </si>
  <si>
    <t>Záklop stropov z dosiek OSB skrutkovaných hr. dosky 22 mm</t>
  </si>
  <si>
    <t>346</t>
  </si>
  <si>
    <t>762812240</t>
  </si>
  <si>
    <t>Montáž záklopu z hobľovaných dosiek</t>
  </si>
  <si>
    <t>348</t>
  </si>
  <si>
    <t>175</t>
  </si>
  <si>
    <t>6051011502</t>
  </si>
  <si>
    <t>Tatranský profil hr.24 mm ohobľovaný</t>
  </si>
  <si>
    <t>350</t>
  </si>
  <si>
    <t>762895000</t>
  </si>
  <si>
    <t>Spojovacie a ochranné prostriedky klince, svorky, impregnácie</t>
  </si>
  <si>
    <t>352</t>
  </si>
  <si>
    <t>177</t>
  </si>
  <si>
    <t>998762202</t>
  </si>
  <si>
    <t>Presun hmôt pre konštrukcie tesárske v objektoch výšky do 12 m</t>
  </si>
  <si>
    <t>354</t>
  </si>
  <si>
    <t>763</t>
  </si>
  <si>
    <t>Konštrukcie - drevostavby a sadrokarton.konštr.</t>
  </si>
  <si>
    <t>763119210</t>
  </si>
  <si>
    <t>SDK - základný penetračný náter (Grundierung)</t>
  </si>
  <si>
    <t>356</t>
  </si>
  <si>
    <t>179</t>
  </si>
  <si>
    <t>763147111</t>
  </si>
  <si>
    <t>Obklad sadrokartón, kanal. zvod, doska RB  12,5 mm</t>
  </si>
  <si>
    <t>358</t>
  </si>
  <si>
    <t>763147114</t>
  </si>
  <si>
    <t>Obklad sadrokartón - kufre okolo svetlíkov doska GF 12,5 mm</t>
  </si>
  <si>
    <t>360</t>
  </si>
  <si>
    <t>181</t>
  </si>
  <si>
    <t>763161422</t>
  </si>
  <si>
    <t>SDK podhľad, kcia , doska GKF hr. 15 mm</t>
  </si>
  <si>
    <t>362</t>
  </si>
  <si>
    <t>763161442</t>
  </si>
  <si>
    <t>SDK podhľad, kcia , doska GKFI hr. 15 mm</t>
  </si>
  <si>
    <t>364</t>
  </si>
  <si>
    <t>183</t>
  </si>
  <si>
    <t>998763402</t>
  </si>
  <si>
    <t>Presun hmôt pre sádrokartónové konštrukcie v stavbách(objektoch )výšky od 7do 12 m</t>
  </si>
  <si>
    <t>366</t>
  </si>
  <si>
    <t>764259241</t>
  </si>
  <si>
    <t>Atiková bočná vpusť terasy z PVC 100/100/800 + chrlič</t>
  </si>
  <si>
    <t>368</t>
  </si>
  <si>
    <t>185</t>
  </si>
  <si>
    <t>7643112771</t>
  </si>
  <si>
    <t>Krytina a obklad stien z falc. plechu 0,6mm hladké</t>
  </si>
  <si>
    <t>370</t>
  </si>
  <si>
    <t>764331240</t>
  </si>
  <si>
    <t>Lemovanie z pozinkov.PZ plechu, múrov na strechách s tvrdou krytinou rš 400 mm</t>
  </si>
  <si>
    <t>372</t>
  </si>
  <si>
    <t>187</t>
  </si>
  <si>
    <t>764339310</t>
  </si>
  <si>
    <t>Lemovanie - obloženie z plechu komínov</t>
  </si>
  <si>
    <t>374</t>
  </si>
  <si>
    <t>764352205</t>
  </si>
  <si>
    <t>Žľaby z pozinkovaného PZ plechu pododkvapové polkruhové rš 400 mm</t>
  </si>
  <si>
    <t>376</t>
  </si>
  <si>
    <t>189</t>
  </si>
  <si>
    <t>764359910</t>
  </si>
  <si>
    <t>Žľaby  z pozinkovaného Pz plechu,kotlík kónický pre rúry s priemerom do 150 mm do 30°</t>
  </si>
  <si>
    <t>378</t>
  </si>
  <si>
    <t>764359941</t>
  </si>
  <si>
    <t>Žľaby z pozink. Pz plechu,kotlík zberný na plochej streche pre rúry s D do 150 mm rozmerov do 300 mm</t>
  </si>
  <si>
    <t>380</t>
  </si>
  <si>
    <t>191</t>
  </si>
  <si>
    <t>764430230</t>
  </si>
  <si>
    <t>Oplechovanie  z pozinkovaného Pz plechu muriva a nadmuroviek vrátane rohov rš do 400 mm</t>
  </si>
  <si>
    <t>382</t>
  </si>
  <si>
    <t>764430260</t>
  </si>
  <si>
    <t>Oplechovanie  z pozinkovaného Pz plechu muriva a nadmuroviek vrátane rohov rš do 800 mm</t>
  </si>
  <si>
    <t>384</t>
  </si>
  <si>
    <t>193</t>
  </si>
  <si>
    <t>764430270</t>
  </si>
  <si>
    <t>Oplechovanie  z pozinkovaného Pz plechu muriva a nadmuroviek vrátane rohov rš do 900 mm</t>
  </si>
  <si>
    <t>386</t>
  </si>
  <si>
    <t>764454203</t>
  </si>
  <si>
    <t>Odpadové rúry z pozinkovaného Pz plechu kruhové s priemerom do 120 mm</t>
  </si>
  <si>
    <t>388</t>
  </si>
  <si>
    <t>195</t>
  </si>
  <si>
    <t>998764202</t>
  </si>
  <si>
    <t>Presun hmôt pre konštrukcie klampiarske v objektoch výšky nad 6 do 12 m</t>
  </si>
  <si>
    <t>390</t>
  </si>
  <si>
    <t>765</t>
  </si>
  <si>
    <t>Konštrukcie - krytiny tvrdé</t>
  </si>
  <si>
    <t>7653315211</t>
  </si>
  <si>
    <t>Krytina - prestrešenie terasy, platne priehľadný polykarbonát, uchytenie, lemovanie</t>
  </si>
  <si>
    <t>392</t>
  </si>
  <si>
    <t>197</t>
  </si>
  <si>
    <t>765901301</t>
  </si>
  <si>
    <t>Prekrytie strechy a steny fóliou paropriepustnou Detla Vent S plus alebo iný ekvivalentný výrobok</t>
  </si>
  <si>
    <t>394</t>
  </si>
  <si>
    <t>7659013062</t>
  </si>
  <si>
    <t>Prekrytie strechy - štrukturovaná hydroizolačná a separačná fólia Delta Trela alebo iný ekvivalentný výrobok</t>
  </si>
  <si>
    <t>396</t>
  </si>
  <si>
    <t>199</t>
  </si>
  <si>
    <t>998765202</t>
  </si>
  <si>
    <t>Presun hmôt pre tvrdé krytiny v objektoch výšky nad 6 do 12 m</t>
  </si>
  <si>
    <t>398</t>
  </si>
  <si>
    <t>766411140</t>
  </si>
  <si>
    <t>Drevená podlaha terasy s 2 schodmi - tepelne upravené drevo pri teplote min. 215°C ThermoWood, vrátane drev.podkladného roštu v spáde</t>
  </si>
  <si>
    <t>400</t>
  </si>
  <si>
    <t>201</t>
  </si>
  <si>
    <t>766414121</t>
  </si>
  <si>
    <t>Montáž steny s 2-krídl. dverami, dosky cetris + uchytenie</t>
  </si>
  <si>
    <t>402</t>
  </si>
  <si>
    <t>59590500171</t>
  </si>
  <si>
    <t>Cementotrieskové dosky CETRIS farba antracit + kovanie, dvere 2-krídl. 2,0x2,0 m</t>
  </si>
  <si>
    <t>404</t>
  </si>
  <si>
    <t>203</t>
  </si>
  <si>
    <t>766662312</t>
  </si>
  <si>
    <t>Montáž dverového krídla kompletiz.otváravého z tvrdého dreva alebo smrekovca,jednokrídlové</t>
  </si>
  <si>
    <t>406</t>
  </si>
  <si>
    <t>6117103128</t>
  </si>
  <si>
    <t>Drevené dvere vnútorné plné, 60, 70x197 cm</t>
  </si>
  <si>
    <t>408</t>
  </si>
  <si>
    <t>205</t>
  </si>
  <si>
    <t>6117103129</t>
  </si>
  <si>
    <t>Drevené dvere vnútorné plné, 80, 90x197 cm</t>
  </si>
  <si>
    <t>410</t>
  </si>
  <si>
    <t>766702111</t>
  </si>
  <si>
    <t>Montáž zárubní obložkových pre dvere jednokrídlové</t>
  </si>
  <si>
    <t>412</t>
  </si>
  <si>
    <t>207</t>
  </si>
  <si>
    <t>6117103030</t>
  </si>
  <si>
    <t>Drevená zárubňa pre jednokrídlové dvere</t>
  </si>
  <si>
    <t>414</t>
  </si>
  <si>
    <t>766699312</t>
  </si>
  <si>
    <t>Školská tabuľa interaktívna s ultra krátkou projekciou</t>
  </si>
  <si>
    <t>416</t>
  </si>
  <si>
    <t>209</t>
  </si>
  <si>
    <t>766699314</t>
  </si>
  <si>
    <t>Školská korková nástenka rozmer celkom 5,0x1,0 m</t>
  </si>
  <si>
    <t>418</t>
  </si>
  <si>
    <t>998766202</t>
  </si>
  <si>
    <t>Presun hmot pre konštrukcie stolárske v objektoch výšky nad 6 do 12 m</t>
  </si>
  <si>
    <t>420</t>
  </si>
  <si>
    <t>767</t>
  </si>
  <si>
    <t>Konštrukcie doplnkové kovové</t>
  </si>
  <si>
    <t>211</t>
  </si>
  <si>
    <t>5534485201</t>
  </si>
  <si>
    <t>D+M osobný výťah, nosnosť 675 kg/9 osôb, zdvih 3630mm, rýchl. 1,0 m/s, počet staníc / nástupíšť: 2/2 prechodný, riadenie mikroprocesorové Bionic 5, PI jednoduché bez zberu, pohon trakčný, frekvenčne riadený ACVF, (napr. Schindler 3300 VF 675) alebo iný ek</t>
  </si>
  <si>
    <t>422</t>
  </si>
  <si>
    <t>5530000031</t>
  </si>
  <si>
    <t>D+M oceľové zábradlie a schody, výroba, doprava, dielenská dokumentácia, povrch.úprava - 3x náter: antikorózna alkyd uretánová vrchná aj základná farba v jednom, matná čierna RAL 9005, so zvýš. pružnosťou, odolnosťou proti úderom, ohybom, zmenám teplôt, s</t>
  </si>
  <si>
    <t>424</t>
  </si>
  <si>
    <t>213</t>
  </si>
  <si>
    <t>5530000033</t>
  </si>
  <si>
    <t>D+M oceľové zábradlie a schody, rošt. podlaha, výroba, doprava, dielenská dokumentácia, povrch.úprava - 3x náter: antikorózna alkyd uretánová vrchná aj základná farba v jednom, matná čierna RAL 9005, so zvýš. pružnosťou, odolnosťou proti úderom, ohybom, z</t>
  </si>
  <si>
    <t>426</t>
  </si>
  <si>
    <t>5530000039</t>
  </si>
  <si>
    <t>D+M oceľové int. rozoberateľné zábradlie a schody, dier. rošt. stupne, výroba, doprava, dielenská dokumentácia, povrch.úprava - 3x náter: antikorózna alkyd uretánová vrchná aj základná farba v jednom, matná čierna RAL 9005, so zvýš. pružnosťou, odolnosťou</t>
  </si>
  <si>
    <t>428</t>
  </si>
  <si>
    <t>215</t>
  </si>
  <si>
    <t>5530000040</t>
  </si>
  <si>
    <t>D+M oceľová int.mreža-zábradlie š 155 x v 326cm, výroba, doprava, dielenská dokumentácia, povrch.úprava - 3x náter: antikorózna alkyd uretánová vrchná aj základná farba v jednom, matná čierna RAL 9005, so zvýš. pružnosťou, odolnosťou proti úderom, ohybom,</t>
  </si>
  <si>
    <t>430</t>
  </si>
  <si>
    <t>5530000032</t>
  </si>
  <si>
    <t>D+M ext. oceľové zábradlie a madlá, výroba, doprava, dielenská dokumentácia, povrch. Úprava -3x náter: antikorózna alkyd uretánová vrchná aj základná farba v jednom, matná čierna RAL 9005, so zvýš. pružnosťou, odolnosťou proti úderom, ohybom, zmenám teplô</t>
  </si>
  <si>
    <t>432</t>
  </si>
  <si>
    <t>217</t>
  </si>
  <si>
    <t>5530000041</t>
  </si>
  <si>
    <t xml:space="preserve">D+M ext.oceľové zábradlie rampy, výroba, doprava, dielenská dokumentácia, povrch.úprava - 3x náter: antikorózna alkyd uretánová vrchná aj základná farba v jednom, matná čierna RAL 9005, so zvýš. pružnosťou, odolnosťou proti úderom, ohybom, zmenám teplôt, </t>
  </si>
  <si>
    <t>434</t>
  </si>
  <si>
    <t>5530000042</t>
  </si>
  <si>
    <t>D+M ext.oceľový prvok zábradlia - erby, nadpis, výroba, doprava, dielenská dokumentácia, povrch. Úprava - 3x náter: antikorózna alkyd uretánová vrchná aj základná farba v jednom, matná čierna RAL 9005, so zvýš. pružnosťou, odolnosťou proti úderom, ohybom,</t>
  </si>
  <si>
    <t>436</t>
  </si>
  <si>
    <t>219</t>
  </si>
  <si>
    <t>5530000034</t>
  </si>
  <si>
    <t>D+M ext.oceľový prístrešok pre bicykle 4ks, výroba, doprava, dielenská dokumentácia, povrch. úprava - 3x náter: antikorózna alkyd uretánová vrchná aj základná farba v jednom, matná čierna RAL 9005, so zvýš. pružnosťou, odolnosťou proti úderom, ohybom, zme</t>
  </si>
  <si>
    <t>438</t>
  </si>
  <si>
    <t>5530000035</t>
  </si>
  <si>
    <t>D+M ext.oceľový prístrešok pre bicykle 6 ks, výroba, doprava, dielenská dokumentácia, povrch. úprava - 3x náter: antikorózna alkyd uretánová vrchná aj základná farba v jednom, matná čierna RAL 9005, so zvýš. pružnosťou, odolnosťou proti úderom, ohybom, zm</t>
  </si>
  <si>
    <t>440</t>
  </si>
  <si>
    <t>221</t>
  </si>
  <si>
    <t>5530000036</t>
  </si>
  <si>
    <t>D+M oceľová kcia fasády pre žalúzie, 12 polí, vrátane žlabov a zvodov, výroba, doprava, dielenská dokumentácia, povrch. úprava - 3x náter: antikorózna alkyd uretánová vrchná aj základná farba v jednom, matná čierna RAL 9005, so zvýš. pružnosťou, odolnosťo</t>
  </si>
  <si>
    <t>442</t>
  </si>
  <si>
    <t>5530000037</t>
  </si>
  <si>
    <t>D+M ext.oceľové zábradlie a prístrešok - krytá terasa 2.np, výroba, doprava, dielenská dokumentácia, povrch. úprava - 3x náter: antikorózna alkyd uretánová vrchná aj základná farba v jednom, matná čierna RAL 9005, so zvýš. pružnosťou, odolnosťou proti úde</t>
  </si>
  <si>
    <t>444</t>
  </si>
  <si>
    <t>223</t>
  </si>
  <si>
    <t>767316230</t>
  </si>
  <si>
    <t>Montáž svetlíkov a nosnej oceľ. a drevenej konštrukcie</t>
  </si>
  <si>
    <t>446</t>
  </si>
  <si>
    <t>6113903200</t>
  </si>
  <si>
    <t>Svetlík do plochej strechy, zasklený izolačným dvojsklom + polykarbonátovou čírou kupolou, 100x100 mm, neotváravý (napr. VELUX CFP 100/100) alebo iný ekvivalentný výrobok</t>
  </si>
  <si>
    <t>448</t>
  </si>
  <si>
    <t>225</t>
  </si>
  <si>
    <t>5530000038</t>
  </si>
  <si>
    <t>Nosná kcia pod svetlíky - oceľový L profil a drevené hranoly-viď.15 Detaily, výkazy mat.</t>
  </si>
  <si>
    <t>450</t>
  </si>
  <si>
    <t>4297100177</t>
  </si>
  <si>
    <t>D+M rebrík na fasádu š 60cm, 5,1 m</t>
  </si>
  <si>
    <t>452</t>
  </si>
  <si>
    <t>227</t>
  </si>
  <si>
    <t>767631112</t>
  </si>
  <si>
    <t>Montáž a doprava hliníkových zasklených stien</t>
  </si>
  <si>
    <t>454</t>
  </si>
  <si>
    <t>6114107800</t>
  </si>
  <si>
    <t>Hliníková vstupná rohová zasklená stena (5,53+4,975)x3,035m, RAL 7016 - ozn. A1</t>
  </si>
  <si>
    <t>456</t>
  </si>
  <si>
    <t>229</t>
  </si>
  <si>
    <t>6114107799</t>
  </si>
  <si>
    <t>Oceľová (hliníková) int. zasklená stena, 3,05x2,87m, RAL 7016 - ozn. A8</t>
  </si>
  <si>
    <t>458</t>
  </si>
  <si>
    <t>767631113</t>
  </si>
  <si>
    <t>Montáž a doprava plastových výplní</t>
  </si>
  <si>
    <t>460</t>
  </si>
  <si>
    <t>231</t>
  </si>
  <si>
    <t>61141221001</t>
  </si>
  <si>
    <t>Plastové dvere s bočným svetlíkom 2,15x2,1m, RAL 7016 - ozn. A2</t>
  </si>
  <si>
    <t>462</t>
  </si>
  <si>
    <t>61141221002</t>
  </si>
  <si>
    <t>Plastová vstupná rohová zostava (5,945+5,025)x2,05m, RAL 7016 - ozn. A3</t>
  </si>
  <si>
    <t>464</t>
  </si>
  <si>
    <t>233</t>
  </si>
  <si>
    <t>61141221003</t>
  </si>
  <si>
    <t>Plastové dvere s bočným svetlíkom 2,06x2,3m, RAL 7016 - ozn. A4</t>
  </si>
  <si>
    <t>466</t>
  </si>
  <si>
    <t>61141221004</t>
  </si>
  <si>
    <t>Plastové dvere posuvné 3,23x2,3m, RAL 7016 - ozn. A5</t>
  </si>
  <si>
    <t>468</t>
  </si>
  <si>
    <t>235</t>
  </si>
  <si>
    <t>61141221005</t>
  </si>
  <si>
    <t>Plastové 4-dielne okno 1,93x3,16m + sieťka, RAL 7016 - ozn. A6</t>
  </si>
  <si>
    <t>470</t>
  </si>
  <si>
    <t>61141221006</t>
  </si>
  <si>
    <t>Plastové dvere s bočným svetlíkom 3,05x2,1m, RAL 7016 - ozn. A7</t>
  </si>
  <si>
    <t>472</t>
  </si>
  <si>
    <t>237</t>
  </si>
  <si>
    <t>61141221007</t>
  </si>
  <si>
    <t>Plastová okenná zostava 7,4x2,25m + sieťky + vnút. a vonk. parapety, RAL 7016 - ozn. B1-1.np</t>
  </si>
  <si>
    <t>474</t>
  </si>
  <si>
    <t>61141221007.</t>
  </si>
  <si>
    <t>Plastová okenná zostava 7,4x2,25m + sieťky + vnút. a vonk. parapety, RAL 7016 - ozn. B1-2.np</t>
  </si>
  <si>
    <t>476</t>
  </si>
  <si>
    <t>239</t>
  </si>
  <si>
    <t>61141221008</t>
  </si>
  <si>
    <t>Plastová okenná rohová zostava (5,65+1,825)x2,25m + sieťky + vnút. a vonk. parapety, RAL 7016 - ozn. B2</t>
  </si>
  <si>
    <t>478</t>
  </si>
  <si>
    <t>61141221009</t>
  </si>
  <si>
    <t>Plastové okno 0,6x1,25m + sieťka + vonk. parapet, RAL 7016 - ozn. B3</t>
  </si>
  <si>
    <t>480</t>
  </si>
  <si>
    <t>241</t>
  </si>
  <si>
    <t>61141221010</t>
  </si>
  <si>
    <t>Plastové okno 2,0x0,6m + sieťka + vnút. a vonk. parapet, RAL 7016 - ozn. B4</t>
  </si>
  <si>
    <t>482</t>
  </si>
  <si>
    <t>61141221011</t>
  </si>
  <si>
    <t>Plastové okno 1,645x1,25m + vonk. parapet, RAL 7016 - ozn. B5</t>
  </si>
  <si>
    <t>484</t>
  </si>
  <si>
    <t>243</t>
  </si>
  <si>
    <t>61141221012</t>
  </si>
  <si>
    <t>Plastové okno 2,15x1,5m + vnút. a vonk. parapet, RAL 7016 - ozn. B6</t>
  </si>
  <si>
    <t>486</t>
  </si>
  <si>
    <t>61141221013</t>
  </si>
  <si>
    <t>Plastové okno 1,5x1,52m + vonk. parapet, RAL 7016 - ozn. B7</t>
  </si>
  <si>
    <t>488</t>
  </si>
  <si>
    <t>245</t>
  </si>
  <si>
    <t>61141221014</t>
  </si>
  <si>
    <t>Plastové okno 2,15x2,0m + vnút. a vonk. parapet, RAL 7016 - ozn. B8</t>
  </si>
  <si>
    <t>490</t>
  </si>
  <si>
    <t>61141221015</t>
  </si>
  <si>
    <t>Plastové dvere plné 1,0x2,05m, RAL 7016 - ozn. 5</t>
  </si>
  <si>
    <t>492</t>
  </si>
  <si>
    <t>247</t>
  </si>
  <si>
    <t>61141221016</t>
  </si>
  <si>
    <t>Plastové dvere s bočným svetlíkom 2,15x2,1m, RAL 7016 - ozn. 7</t>
  </si>
  <si>
    <t>494</t>
  </si>
  <si>
    <t>5534485200</t>
  </si>
  <si>
    <t>D+M sekcionálna výsuvná brána zateplená 3,0x2,0m, pohon motor, 3x diaľkové ovládanie, RAL 7016, pre potreby premiestňovania objemnejších technických zariadení do kotolne cez technickú miestnosť - v pristavanej časti</t>
  </si>
  <si>
    <t>496</t>
  </si>
  <si>
    <t>249</t>
  </si>
  <si>
    <t>55344852021</t>
  </si>
  <si>
    <t>D+M vonkajšia hliníková žalúzia v skrytých kastlíkoch 2,95x2,97m, s el.pohonom + krycie plechy, RAL 7016 - ozn. Ž1</t>
  </si>
  <si>
    <t>498</t>
  </si>
  <si>
    <t>55344852022</t>
  </si>
  <si>
    <t>D+M vonkajšia hliníková žalúzia v skrytých kastlíkoch (3,7+3,7)x2,2m, s el.pohonom + krycie plechy, RAL 7016 - ozn. Ž2</t>
  </si>
  <si>
    <t>500</t>
  </si>
  <si>
    <t>251</t>
  </si>
  <si>
    <t>55344852023</t>
  </si>
  <si>
    <t>D+M vonkajšia hliníková žalúzia v skrytých kastlíkoch (3,7+1,85+1,85)x2,2m, s el.pohonom + krycie plechy, RAL 7016 - ozn. Ž3</t>
  </si>
  <si>
    <t>502</t>
  </si>
  <si>
    <t>5534370703</t>
  </si>
  <si>
    <t>D+M 2-krídl. bránka k smetným nádobám š 3,4m,v 1,8m,joklovina+výplň Cetris,farba antracit,výroba,doprava,dielenská dokumentácia-viď.15 Detaily,výkazy mat.</t>
  </si>
  <si>
    <t>504</t>
  </si>
  <si>
    <t>253</t>
  </si>
  <si>
    <t>5534370713</t>
  </si>
  <si>
    <t>D+M posuvná brána vstupná 6,6x1,8m,joklovina,výroba,doprava,dielenská dokumentácia-viď.15 Detaily,výkazy mat.</t>
  </si>
  <si>
    <t>506</t>
  </si>
  <si>
    <t>5534370714</t>
  </si>
  <si>
    <t>D+M 2-krídl. brána 2,35x1,8m a posuvná brána 7,8x1,8 m,joklovina,výroba,doprava,dielenská dokumentácia-viď.15 Detaily, výkazy mat.</t>
  </si>
  <si>
    <t>508</t>
  </si>
  <si>
    <t>255</t>
  </si>
  <si>
    <t>5534370715</t>
  </si>
  <si>
    <t>D+M Fasádne kovové hodiny, d=1,2 m, jeden korpus so strojčekom na fasáde dovedenie elektroinštalácie k hodinám, GPS signál, výroba, doprava, dielenská dokumentácia</t>
  </si>
  <si>
    <t>510</t>
  </si>
  <si>
    <t>5534370716</t>
  </si>
  <si>
    <t>D+M Oceľové vlajkové stožiare s bet. základom, d=5,0 m, výroba, doprava, osadenie</t>
  </si>
  <si>
    <t>512</t>
  </si>
  <si>
    <t>771</t>
  </si>
  <si>
    <t>Podlahy z dlaždíc</t>
  </si>
  <si>
    <t>257</t>
  </si>
  <si>
    <t>771275107</t>
  </si>
  <si>
    <t>Montáž obkladov schodiskových stupňov z dlaždíc keramických do tmelu</t>
  </si>
  <si>
    <t>514</t>
  </si>
  <si>
    <t>771575208</t>
  </si>
  <si>
    <t>Montáž podláh z dlaždíc keram. ukladanie do tmelu bez povrch. úpravy alebo glaz.</t>
  </si>
  <si>
    <t>516</t>
  </si>
  <si>
    <t>259</t>
  </si>
  <si>
    <t>59764047001</t>
  </si>
  <si>
    <t>Dlaždice gresové 10 mm a 12 mm</t>
  </si>
  <si>
    <t>518</t>
  </si>
  <si>
    <t>5976404700</t>
  </si>
  <si>
    <t>Dlaždice gresové protišmykové mrazuvzdorné 10 mm a 12 mm</t>
  </si>
  <si>
    <t>520</t>
  </si>
  <si>
    <t>261</t>
  </si>
  <si>
    <t>7735009101</t>
  </si>
  <si>
    <t>Opravy podláh - povrchové ošetrenie jest.schod. stupňov, čistenie, impregnácia a leštenie</t>
  </si>
  <si>
    <t>522</t>
  </si>
  <si>
    <t>998771202</t>
  </si>
  <si>
    <t>Presun hmôt pre podlahy z dlaždíc v objektoch výšky nad 6 do 12 m</t>
  </si>
  <si>
    <t>524</t>
  </si>
  <si>
    <t>263</t>
  </si>
  <si>
    <t>776591000</t>
  </si>
  <si>
    <t>Lepenie povlakových podláh</t>
  </si>
  <si>
    <t>526</t>
  </si>
  <si>
    <t>2841291500</t>
  </si>
  <si>
    <t>Podlahovina marmóleum hr. cca 3 mm</t>
  </si>
  <si>
    <t>528</t>
  </si>
  <si>
    <t>265</t>
  </si>
  <si>
    <t>998776202</t>
  </si>
  <si>
    <t>Presun hmôt pre podlahy povlakové v objektoch výšky nad  6 do 12 m</t>
  </si>
  <si>
    <t>530</t>
  </si>
  <si>
    <t>781</t>
  </si>
  <si>
    <t>Dokončovacie práce a obklady</t>
  </si>
  <si>
    <t>781445017</t>
  </si>
  <si>
    <t>Montáž obkladov stien z obkladačiek hutných,keramických do tmelu</t>
  </si>
  <si>
    <t>532</t>
  </si>
  <si>
    <t>267</t>
  </si>
  <si>
    <t>5976582600</t>
  </si>
  <si>
    <t>Obkladačky keramické glazované jednofarebné hladké</t>
  </si>
  <si>
    <t>534</t>
  </si>
  <si>
    <t>781789704</t>
  </si>
  <si>
    <t>Príplatok za škárovanie obkladov a dlaždíc</t>
  </si>
  <si>
    <t>536</t>
  </si>
  <si>
    <t>269</t>
  </si>
  <si>
    <t>998781202</t>
  </si>
  <si>
    <t>Presun hmôt pre obklady keramické v objektoch výšky nad  6 do 12 m</t>
  </si>
  <si>
    <t>538</t>
  </si>
  <si>
    <t>783614920</t>
  </si>
  <si>
    <t>Náter stolár.výrobkov - dverí</t>
  </si>
  <si>
    <t>540</t>
  </si>
  <si>
    <t>271</t>
  </si>
  <si>
    <t>783726300</t>
  </si>
  <si>
    <t>Nátery tesárskych konštrukcií syntetické na vzduchu schnúce lazurovacím lakom  3x lakovaním</t>
  </si>
  <si>
    <t>542</t>
  </si>
  <si>
    <t>783894312</t>
  </si>
  <si>
    <t>Náter Cetris dosiek - vonk. podhľady</t>
  </si>
  <si>
    <t>544</t>
  </si>
  <si>
    <t>273</t>
  </si>
  <si>
    <t>783894322</t>
  </si>
  <si>
    <t>Náter vnút. stien farba oteruvzdorná silikónová</t>
  </si>
  <si>
    <t>546</t>
  </si>
  <si>
    <t>783894612</t>
  </si>
  <si>
    <t>Náter farbami ekologickými riediteľnými vodou, biely, sadrokartón. stien a stropov 2x</t>
  </si>
  <si>
    <t>548</t>
  </si>
  <si>
    <t>784</t>
  </si>
  <si>
    <t>Dokončovacie práce - maľby</t>
  </si>
  <si>
    <t>275</t>
  </si>
  <si>
    <t>784452271</t>
  </si>
  <si>
    <t>Maľby stien z maliarskych zmesí tekutých jednofarebné dvojnás. výšky do 3,80 m</t>
  </si>
  <si>
    <t>550</t>
  </si>
  <si>
    <t>7844522711</t>
  </si>
  <si>
    <t>Maľby stropov z maliarskych zmesí tekutých dvojnás. výšky do 3,80 m - šedá</t>
  </si>
  <si>
    <t>552</t>
  </si>
  <si>
    <t>277</t>
  </si>
  <si>
    <t>784496501</t>
  </si>
  <si>
    <t>Ostatné práce - penetrácia stien, stropov a podláh</t>
  </si>
  <si>
    <t>554</t>
  </si>
  <si>
    <t>Práce a dodávky M</t>
  </si>
  <si>
    <t>46-M</t>
  </si>
  <si>
    <t>Zemné práce pri extr.mont.prácach</t>
  </si>
  <si>
    <t>460010001</t>
  </si>
  <si>
    <t>Vytýčenie základov</t>
  </si>
  <si>
    <t>bm</t>
  </si>
  <si>
    <t>556</t>
  </si>
  <si>
    <t>OST</t>
  </si>
  <si>
    <t>Ostatné</t>
  </si>
  <si>
    <t>279</t>
  </si>
  <si>
    <t>HZS000R11</t>
  </si>
  <si>
    <t>Sekacie práce a murárske vysprávky inštalácií</t>
  </si>
  <si>
    <t>hod</t>
  </si>
  <si>
    <t>262144</t>
  </si>
  <si>
    <t>558</t>
  </si>
  <si>
    <t>01b - Elektroinštalácia</t>
  </si>
  <si>
    <t xml:space="preserve">    21-M - Elektromontáže</t>
  </si>
  <si>
    <t xml:space="preserve">    21-M. - Bleskozvod</t>
  </si>
  <si>
    <t>21-M</t>
  </si>
  <si>
    <t>Elektromontáže</t>
  </si>
  <si>
    <t>K001</t>
  </si>
  <si>
    <t>Rúrka inštalačná tuhá PVC 21mm - do podlahy, muriva, stropných prekladov</t>
  </si>
  <si>
    <t xml:space="preserve">m </t>
  </si>
  <si>
    <t>1820614053</t>
  </si>
  <si>
    <t>K002</t>
  </si>
  <si>
    <t>Rúrka inštalačná HFXP 20</t>
  </si>
  <si>
    <t>657712777</t>
  </si>
  <si>
    <t>K003</t>
  </si>
  <si>
    <t>Rúrka inštalačná HFXP 45</t>
  </si>
  <si>
    <t>-999066354</t>
  </si>
  <si>
    <t>K004</t>
  </si>
  <si>
    <t>Rúrka ohybná, vlnitá FXPS 16, čierna</t>
  </si>
  <si>
    <t>-1266350593</t>
  </si>
  <si>
    <t>K005</t>
  </si>
  <si>
    <t>Príchytka CLIP pre ohybnú rúrku FXPS 16, čierna</t>
  </si>
  <si>
    <t xml:space="preserve">ks </t>
  </si>
  <si>
    <t>-2090201077</t>
  </si>
  <si>
    <t>K006</t>
  </si>
  <si>
    <t>Škatuľa 6455-11 so svorkovnicou, čierna</t>
  </si>
  <si>
    <t>1199426593</t>
  </si>
  <si>
    <t>K007</t>
  </si>
  <si>
    <t>Škatuľa prístrojová</t>
  </si>
  <si>
    <t>-1055170159</t>
  </si>
  <si>
    <t>K008</t>
  </si>
  <si>
    <t>Škatuľa odbočná s viečkom, svorkovnicou, kruhová</t>
  </si>
  <si>
    <t>1906934689</t>
  </si>
  <si>
    <t>K009</t>
  </si>
  <si>
    <t>Spínač zapustený jednopólový - radenie 1, IP20, označený "A"</t>
  </si>
  <si>
    <t>-1659362812</t>
  </si>
  <si>
    <t>K010</t>
  </si>
  <si>
    <t>Spínač zapustený sériový - radenie 5, IP20, označený "B"</t>
  </si>
  <si>
    <t>443158871</t>
  </si>
  <si>
    <t>K011</t>
  </si>
  <si>
    <t>Spínač zapustený striedavý - radenie 6, IP20, označený "C"</t>
  </si>
  <si>
    <t>-445602418</t>
  </si>
  <si>
    <t>K012</t>
  </si>
  <si>
    <t>Spínač  zapustený krížový - radenie 7, IP20, označený "D"</t>
  </si>
  <si>
    <t>658821759</t>
  </si>
  <si>
    <t>K013</t>
  </si>
  <si>
    <t>Spínač zapustený dvojitý striedavý - radenie 6+6, IP20, označený "E"</t>
  </si>
  <si>
    <t>1102092321</t>
  </si>
  <si>
    <t>K014</t>
  </si>
  <si>
    <t>Spínač zapustený - stmievač IP20, označený "S"</t>
  </si>
  <si>
    <t>-2024268476</t>
  </si>
  <si>
    <t>K015</t>
  </si>
  <si>
    <t>Spínač nástenný  jednopólový - radenie 1, IP43, označený "A"</t>
  </si>
  <si>
    <t>2098880803</t>
  </si>
  <si>
    <t>K016</t>
  </si>
  <si>
    <t>Spínač nástenný striedavý - radenie 6, IP43, označený "C"</t>
  </si>
  <si>
    <t>-1274064425</t>
  </si>
  <si>
    <t>K017</t>
  </si>
  <si>
    <t>Domová zásuvka zapustená 16 A/250 V 2P+Z  IP20  označená "A"</t>
  </si>
  <si>
    <t>636133620</t>
  </si>
  <si>
    <t>K018</t>
  </si>
  <si>
    <t>Domová zásuvka zapustená 16 A/250 V 2P+Z  IP21  označená "C"</t>
  </si>
  <si>
    <t>1327314676</t>
  </si>
  <si>
    <t>K019</t>
  </si>
  <si>
    <t>Domová zásuvka nástenná 16 A/250 V 2P+Z  IP43  označená "D"</t>
  </si>
  <si>
    <t>1125349821</t>
  </si>
  <si>
    <t>K020</t>
  </si>
  <si>
    <t>Jednofázový spínač v krabici pre zapustenú montáž 16A/230, IP20</t>
  </si>
  <si>
    <t>1166209206</t>
  </si>
  <si>
    <t>K021</t>
  </si>
  <si>
    <t>Trojfázový šporákový spínač pre zapustenú montáž vrátane tlejivky 16A,400V, IP20</t>
  </si>
  <si>
    <t>-1919136050</t>
  </si>
  <si>
    <t>K022</t>
  </si>
  <si>
    <t>Hlavná ekvipotenciálová svorkovnica  HEP</t>
  </si>
  <si>
    <t>65722996</t>
  </si>
  <si>
    <t>K023</t>
  </si>
  <si>
    <t>Svorka na potrub."Bernard" vrát. pásika</t>
  </si>
  <si>
    <t>454875348</t>
  </si>
  <si>
    <t>K024</t>
  </si>
  <si>
    <t>Kábel CXKE-R 3x1,5 mm2</t>
  </si>
  <si>
    <t>-1512007505</t>
  </si>
  <si>
    <t>K025</t>
  </si>
  <si>
    <t>Kábel CXKE-R 3x2,5 mm2</t>
  </si>
  <si>
    <t>-2051676802</t>
  </si>
  <si>
    <t>K026</t>
  </si>
  <si>
    <t>Kábel CXKE-R 5x1,5 mm2</t>
  </si>
  <si>
    <t>1025771893</t>
  </si>
  <si>
    <t>K027</t>
  </si>
  <si>
    <t>Kábel CXKE-R 5x2,5 mm2</t>
  </si>
  <si>
    <t>1704177437</t>
  </si>
  <si>
    <t>K028</t>
  </si>
  <si>
    <t>Kábel CXKE-R 5x4 mm2</t>
  </si>
  <si>
    <t>514381685</t>
  </si>
  <si>
    <t>K029</t>
  </si>
  <si>
    <t>Kábel CXKE-R 5x6 mm2</t>
  </si>
  <si>
    <t>1477888291</t>
  </si>
  <si>
    <t>K030</t>
  </si>
  <si>
    <t>Kábel CXKE-R 5x10 mm2</t>
  </si>
  <si>
    <t>-826394265</t>
  </si>
  <si>
    <t>K031</t>
  </si>
  <si>
    <t>Kábel CHKE-V 3x1,5 mm2</t>
  </si>
  <si>
    <t>-1036960322</t>
  </si>
  <si>
    <t>K032</t>
  </si>
  <si>
    <t>Kábel CYKY-J 5x16 mm2</t>
  </si>
  <si>
    <t>-2005937186</t>
  </si>
  <si>
    <t>K033</t>
  </si>
  <si>
    <t>Vodič CY 4 mm2 zeleno-žltý</t>
  </si>
  <si>
    <t>1294094394</t>
  </si>
  <si>
    <t>K034</t>
  </si>
  <si>
    <t>Vodič CY 6 mm2 zeleno-žltý</t>
  </si>
  <si>
    <t>-1566984311</t>
  </si>
  <si>
    <t>K035</t>
  </si>
  <si>
    <t>Vodič CY 16 mm2 zeleno-žltý</t>
  </si>
  <si>
    <t>-2054698790</t>
  </si>
  <si>
    <t>K036</t>
  </si>
  <si>
    <t>Vodič CY 50 mm2 zeleno-žltý</t>
  </si>
  <si>
    <t>891957283</t>
  </si>
  <si>
    <t>K037</t>
  </si>
  <si>
    <t>Tlačidlo Centrál Stop chránené priehľadným sklom a nápisom</t>
  </si>
  <si>
    <t>-1688299685</t>
  </si>
  <si>
    <t>K038</t>
  </si>
  <si>
    <t>Svietidlo núdzové s piktogramom, NEXI TECH 250 s piktogramom a s akumulátorom 1 hod</t>
  </si>
  <si>
    <t>-1897417331</t>
  </si>
  <si>
    <t>K039</t>
  </si>
  <si>
    <t>LED svietidlo kruhové 600 mm, stmievatelné, 60W, 3000K/4000K, 3700/3900 lm, IP20 (napr. LED2 LIGHTING, LED2 MONO 60, W 60W) alebo iný ekvivalentný výrobok + kruhový nádstavec pod svietidlo z pozink. plechu</t>
  </si>
  <si>
    <t>2037393760</t>
  </si>
  <si>
    <t>K040</t>
  </si>
  <si>
    <t>LED svietidlo kruhové 800 mm, stmievatelné, 100W, 3000K/4000K, 6381/6600 lm, IP20 (napr. LED2 LIGHTING, LED2 MONO 80, W 100W) alebo iný ekvivalentný výrobok + kruhový nádstavec pod svietidlo z pozink. Plechu</t>
  </si>
  <si>
    <t>1512965542</t>
  </si>
  <si>
    <t>K041</t>
  </si>
  <si>
    <t>LED svietidlo dl. 150cm 31-39W, 3000K/3500K/4000K, 3400-4300 lm, IP20 (napr. LED2 LIGHTING, LED2 LINO 150P, W) alebo iný ekvivalentný výrobok</t>
  </si>
  <si>
    <t>878910987</t>
  </si>
  <si>
    <t>K042</t>
  </si>
  <si>
    <t>LED svietidlo kruhové 250mm, 12W, 3000K/4000K/5700K, 1200lm, IP20 (napr. LED2 LIGHTING, LED2 ROUND II 25 12W) alebo  iný ekvivalentný výrobok + kruhový nádstavec pod svietidlo z pozink. Plechu</t>
  </si>
  <si>
    <t>-1671364934</t>
  </si>
  <si>
    <t>K043</t>
  </si>
  <si>
    <t>LED svietidlo kruhové 300mm, 25W, 3000K/4000K/5700K, 2200lm, IP20 (napr. LED2 LIGHTING, LED2 ROUND II 30 25W) alebo  iný ekvivalentný výrobok + kruhový nádstavec pod svietidlo z pozink. Plechu</t>
  </si>
  <si>
    <t>-583186500</t>
  </si>
  <si>
    <t>K044</t>
  </si>
  <si>
    <t>LED svietidlo kruhové 400mm, 30W, 3000K/4000K/5700K, 3000lm, IP20 (napr. LED2 LIGHTING, LED2 ROUND II 40 30W) alebo  iný ekvivalentný výrobok + kruhový nádstavec pod svietidlo z pozink. Plechu</t>
  </si>
  <si>
    <t>-636717264</t>
  </si>
  <si>
    <t>K045</t>
  </si>
  <si>
    <t xml:space="preserve">LED svietidlo kruhové 240mm, 25W, 3000K, 2000 lm, IP54, (napr. LED2 LIGHTING, LED2 LUNA L, A25W, 3000K) alebo iný ekvivalentný výrobok + kruhový nádstavec pod svietidlo z pozink. Plechu </t>
  </si>
  <si>
    <t>-2116445138</t>
  </si>
  <si>
    <t>K046</t>
  </si>
  <si>
    <t xml:space="preserve">svietidlo trubicové, pod kuchynské skrinky IP20, LED 8,4W, 554lm, IP20, dl. 630mm, česaný hliník, (napr. RENDL DART) alebo iný ekvivalentný výrobok    </t>
  </si>
  <si>
    <t>-1689464239</t>
  </si>
  <si>
    <t>K047</t>
  </si>
  <si>
    <t>výkonný plochý LED reflektor, čierny, areálové osvetlenie s pohybovým senzorom, 30W, IP54, 3000K, 1800lm, 120°, (napr. PONTA) alebo iný ekvivalentný výrobok</t>
  </si>
  <si>
    <t>-331560933</t>
  </si>
  <si>
    <t>K048</t>
  </si>
  <si>
    <t>Stožiar oceľový, kuželový, STK 60/40/3K14, komplet s elektrovýzbrojom, výška 4m uložený do zeme</t>
  </si>
  <si>
    <t>221281015</t>
  </si>
  <si>
    <t>K049</t>
  </si>
  <si>
    <t>Drážkovanie do steny pre uloženie kábelov</t>
  </si>
  <si>
    <t>954558145</t>
  </si>
  <si>
    <t>K050</t>
  </si>
  <si>
    <t>Rozvádzač RH zapustený, plastový , dvere plné, krytie IP40/20, In=125A,  (napr. Schneider typ PRA 25424) alebo iný ekvivalentný výrobok, prívod a vývody vrchom</t>
  </si>
  <si>
    <t>-223861886</t>
  </si>
  <si>
    <t>K051</t>
  </si>
  <si>
    <t>Rozvádzač RS1, zapustený, plastový , dvere plné, krytie IP40/20, In=63A, (napr. Schneider, typ PRA 31418) alebo iný ekvivalentný výrobok,  prívod a vývody vrchom</t>
  </si>
  <si>
    <t>1767038781</t>
  </si>
  <si>
    <t>K052</t>
  </si>
  <si>
    <t>Rozvádzač RS2, zapustený, plastový , dvere plné, krytie IP40/20, In=63A, (napr. Schneider, typ PRA 31418) alebo iný ekvivalentný výrobok, prívod a vývody vrchom</t>
  </si>
  <si>
    <t>1333121789</t>
  </si>
  <si>
    <t>K053</t>
  </si>
  <si>
    <t>Ukončenie kábelov</t>
  </si>
  <si>
    <t>1625537413</t>
  </si>
  <si>
    <t>K054</t>
  </si>
  <si>
    <t>Demontáž jestvujúcich stropných a nástenných svietidiel , spínačov, zásuviek.</t>
  </si>
  <si>
    <t>1113113332</t>
  </si>
  <si>
    <t>K055</t>
  </si>
  <si>
    <t>Demontáž jestujúceho rozvádzača kotolne RK, jeho znovu montáž prispôsobenie dlžky kábelov, odpojenie a znovu pripojenie kábelov</t>
  </si>
  <si>
    <t xml:space="preserve">hod </t>
  </si>
  <si>
    <t>263853408</t>
  </si>
  <si>
    <t>K056</t>
  </si>
  <si>
    <t>Strojový výkop zeminy, hornina tr.3, pre ocelové stožiare a uloženie kábelov</t>
  </si>
  <si>
    <t>-1164841753</t>
  </si>
  <si>
    <t>K057</t>
  </si>
  <si>
    <t>Strojový zához zeminy, hornina tr.3, pre ocelové stožiare a uložené kábely</t>
  </si>
  <si>
    <t>-1994675266</t>
  </si>
  <si>
    <t>K058</t>
  </si>
  <si>
    <t>Murárske práce na zapracovanie drážok uložených kábelov v murive</t>
  </si>
  <si>
    <t>-981988839</t>
  </si>
  <si>
    <t>K059</t>
  </si>
  <si>
    <t>Východzia revízna správa</t>
  </si>
  <si>
    <t>737902258</t>
  </si>
  <si>
    <t>21-M.</t>
  </si>
  <si>
    <t>Bleskozvod</t>
  </si>
  <si>
    <t>K060</t>
  </si>
  <si>
    <t>Krabica KO125</t>
  </si>
  <si>
    <t>1286232413</t>
  </si>
  <si>
    <t>K061</t>
  </si>
  <si>
    <t>Uzemňovací drát FeZn D=8 mm (650m)</t>
  </si>
  <si>
    <t>kg</t>
  </si>
  <si>
    <t>-1586047314</t>
  </si>
  <si>
    <t>K062</t>
  </si>
  <si>
    <t>Uzemňovací drát FeZn D=10 mm (100m)</t>
  </si>
  <si>
    <t>379658356</t>
  </si>
  <si>
    <t>K063</t>
  </si>
  <si>
    <t>Uzemňovací pás FeZn 30x4 (200m)</t>
  </si>
  <si>
    <t>1338171765</t>
  </si>
  <si>
    <t>K064</t>
  </si>
  <si>
    <t>Svorka SZ</t>
  </si>
  <si>
    <t>-2107060796</t>
  </si>
  <si>
    <t>K065</t>
  </si>
  <si>
    <t>Svorka SK</t>
  </si>
  <si>
    <t>-1487887784</t>
  </si>
  <si>
    <t>K066</t>
  </si>
  <si>
    <t>Svorka SO</t>
  </si>
  <si>
    <t>1754402979</t>
  </si>
  <si>
    <t>K067</t>
  </si>
  <si>
    <t>Svorka SS</t>
  </si>
  <si>
    <t>337544758</t>
  </si>
  <si>
    <t>K068</t>
  </si>
  <si>
    <t>Svorka SR03</t>
  </si>
  <si>
    <t>35647194</t>
  </si>
  <si>
    <t>K069</t>
  </si>
  <si>
    <t>Svorka SP1</t>
  </si>
  <si>
    <t>2141044914</t>
  </si>
  <si>
    <t>K070</t>
  </si>
  <si>
    <t>Podpera vedenia na strechy PV21 plastová</t>
  </si>
  <si>
    <t>-1308856629</t>
  </si>
  <si>
    <t>K071</t>
  </si>
  <si>
    <t>Označenie zvodov číselnými štítkami</t>
  </si>
  <si>
    <t>-307032787</t>
  </si>
  <si>
    <t>K072</t>
  </si>
  <si>
    <t>Zváranie uzemňovacieho sytému</t>
  </si>
  <si>
    <t>-544151792</t>
  </si>
  <si>
    <t>K073</t>
  </si>
  <si>
    <t>Svorka na potrubie ST11</t>
  </si>
  <si>
    <t>2114164402</t>
  </si>
  <si>
    <t>K074</t>
  </si>
  <si>
    <t>Rúrka PVC min. vnútorný priemer 29mm - (do muriva, skryté zvody)</t>
  </si>
  <si>
    <t>-1217338761</t>
  </si>
  <si>
    <t>K075</t>
  </si>
  <si>
    <t>Strojový výkop zeminy, hornina tr.3, pre uloženie pozinkovaného pásika FeZn30x4mm</t>
  </si>
  <si>
    <t>1878971435</t>
  </si>
  <si>
    <t>K076</t>
  </si>
  <si>
    <t>Strojový zához zeminy, hornina tr.3, pre uloženého pozinkovaného pásika FeZn30x4mm</t>
  </si>
  <si>
    <t>551482355</t>
  </si>
  <si>
    <t>K077</t>
  </si>
  <si>
    <t>-387808345</t>
  </si>
  <si>
    <t>01c - Slaboprúdové inštalácie - štrukturovaná kabeláž</t>
  </si>
  <si>
    <t>M - M</t>
  </si>
  <si>
    <t xml:space="preserve">    22-M-01 - A: KONCOVÉ ZARIADENIA</t>
  </si>
  <si>
    <t xml:space="preserve">    22-M-02 - B: ELEKTROINŠTALAČNÝ MATERIÁL A PRÁCE</t>
  </si>
  <si>
    <t xml:space="preserve">    22-M-03 - C: TECHNICKO-INŽINIERSKE PRÁCE A SLUŽBY</t>
  </si>
  <si>
    <t>22-M-01</t>
  </si>
  <si>
    <t>A: KONCOVÉ ZARIADENIA</t>
  </si>
  <si>
    <t>K078</t>
  </si>
  <si>
    <t>Stojanový 19" rozvádzač rozoberateľný, šírka 600 mm hĺbka 800 mm, 42U</t>
  </si>
  <si>
    <t>-1362239235</t>
  </si>
  <si>
    <t>K079</t>
  </si>
  <si>
    <t>Ventilačná jednotka strešná, 4 ventilátory, s termostatom</t>
  </si>
  <si>
    <t>-1230554723</t>
  </si>
  <si>
    <t>K080</t>
  </si>
  <si>
    <t>Podstavec 600x800</t>
  </si>
  <si>
    <t>1202600605</t>
  </si>
  <si>
    <t>K081</t>
  </si>
  <si>
    <t>Držiak patch káblov 19" s hĺbkou oka 37 mm, kovový, 1U</t>
  </si>
  <si>
    <t>603417600</t>
  </si>
  <si>
    <t>K082</t>
  </si>
  <si>
    <t>Rozvodný panel 19", 6x230V</t>
  </si>
  <si>
    <t>-1430214718</t>
  </si>
  <si>
    <t>K083</t>
  </si>
  <si>
    <t>Keystone Jack, Cat 6A , RJ45/s</t>
  </si>
  <si>
    <t>1704110113</t>
  </si>
  <si>
    <t>K084</t>
  </si>
  <si>
    <t>Patch panel pre 24xRJ45, čierny, neosadený, 1U</t>
  </si>
  <si>
    <t>-66376474</t>
  </si>
  <si>
    <t>K085</t>
  </si>
  <si>
    <t>Patch kábel S/FTP, Cat 6A, LSOH, šedý, 3m</t>
  </si>
  <si>
    <t>1167388310</t>
  </si>
  <si>
    <t>K086</t>
  </si>
  <si>
    <t>Optický patch panel vrátane príslušenstva</t>
  </si>
  <si>
    <t>1547810343</t>
  </si>
  <si>
    <t>K087</t>
  </si>
  <si>
    <t>Telekomunikačná prípojka (z existujúceho miesta bodu napojenia, kompletná dodávka kabeláž, materiál, dĺžka 45m)</t>
  </si>
  <si>
    <t>848072225</t>
  </si>
  <si>
    <t>K088</t>
  </si>
  <si>
    <t>Ostatné drobné rozširovacie príslušenstvo pre dátový rozvádzač</t>
  </si>
  <si>
    <t>-726488</t>
  </si>
  <si>
    <t>K089</t>
  </si>
  <si>
    <t>Vertikálny vyväzovací panel</t>
  </si>
  <si>
    <t>-1113227156</t>
  </si>
  <si>
    <t>K090</t>
  </si>
  <si>
    <t>Dátová zásuvka 2xRJ45, CAT6A, inštalačný rámček, podom. krabica, montáž pod omietku</t>
  </si>
  <si>
    <t>548898111</t>
  </si>
  <si>
    <t>K091</t>
  </si>
  <si>
    <t>Dátová zásuvka 2xRJ45, CAT6A, inštalačný rámček, montáž do parapetného žlabu</t>
  </si>
  <si>
    <t>787366937</t>
  </si>
  <si>
    <t>K092</t>
  </si>
  <si>
    <t>Dátová zásuvka 2xRJ45, CAT6A, inštalačný rámček, krabica, montáž na povrch</t>
  </si>
  <si>
    <t>662201241</t>
  </si>
  <si>
    <t>K093</t>
  </si>
  <si>
    <t>Dátová zásuvka 1xRJ45, CAT6A, inštalačný rámček, montáž do parapetného žlabu</t>
  </si>
  <si>
    <t>1115479708</t>
  </si>
  <si>
    <t>K094</t>
  </si>
  <si>
    <t>Dátová zásuvka 1xRJ45, CAT6A, inštalačný rámček, podom. krabica, montáž pod omietku (príprava pre WIFI)</t>
  </si>
  <si>
    <t>1967483401</t>
  </si>
  <si>
    <t>K095</t>
  </si>
  <si>
    <t>Dátová zásuvka 1xRJ45, CAT6A, inštalačný rámček, inštalačná krabica, montáž na povrch</t>
  </si>
  <si>
    <t>-190048531</t>
  </si>
  <si>
    <t>K096</t>
  </si>
  <si>
    <t>HDMI zásuvka, inštalačný rámček, krabica, montáž na povrch</t>
  </si>
  <si>
    <t>736924272</t>
  </si>
  <si>
    <t>K097</t>
  </si>
  <si>
    <t>HDMI zásuvka, inštalačný rámček, podomietková krabica, montáž pod omietku</t>
  </si>
  <si>
    <t>-139393950</t>
  </si>
  <si>
    <t>K098</t>
  </si>
  <si>
    <t>meracie protokoly - metalika</t>
  </si>
  <si>
    <t>403611111</t>
  </si>
  <si>
    <t>K099</t>
  </si>
  <si>
    <t>označenie dátových zásuviek</t>
  </si>
  <si>
    <t>-341448116</t>
  </si>
  <si>
    <t>K100</t>
  </si>
  <si>
    <t>označenie patch panelov</t>
  </si>
  <si>
    <t>-329778096</t>
  </si>
  <si>
    <t>22-M-02</t>
  </si>
  <si>
    <t>B: ELEKTROINŠTALAČNÝ MATERIÁL A PRÁCE</t>
  </si>
  <si>
    <t>S/FTP Cat6A</t>
  </si>
  <si>
    <t>inštalačný dátový kábel CAT6A, 4P, 650 MHz, B2ca s1 d1 a1</t>
  </si>
  <si>
    <t>972803564</t>
  </si>
  <si>
    <t>HDMI</t>
  </si>
  <si>
    <t>HDMI kábel (dĺžka 10m)</t>
  </si>
  <si>
    <t>-725254319</t>
  </si>
  <si>
    <t>K101</t>
  </si>
  <si>
    <t>označenie káblov - štítky v zmysle STN</t>
  </si>
  <si>
    <t>-2047808524</t>
  </si>
  <si>
    <t>HFX40</t>
  </si>
  <si>
    <t>ohybná inštalačná rúrka vrátane príchytky pod omietku</t>
  </si>
  <si>
    <t>-2076494697</t>
  </si>
  <si>
    <t>HFXPM40</t>
  </si>
  <si>
    <t>ohybná inštalačná rúrka, montáž do podlahy</t>
  </si>
  <si>
    <t>1308132076</t>
  </si>
  <si>
    <t>K102</t>
  </si>
  <si>
    <t>príslušenstvo pre rúrky</t>
  </si>
  <si>
    <t>kpl</t>
  </si>
  <si>
    <t>-1053857945</t>
  </si>
  <si>
    <t>K103</t>
  </si>
  <si>
    <t>drobný montážny a pomocný materiál (hmoždinky, skrutky pre zariadenia, ostatné príslušenstvo a pod.)</t>
  </si>
  <si>
    <t>-1288677918</t>
  </si>
  <si>
    <t>K104</t>
  </si>
  <si>
    <t>značenie trasy vedenia</t>
  </si>
  <si>
    <t>1238341389</t>
  </si>
  <si>
    <t>K105</t>
  </si>
  <si>
    <t>vyhotovenie drážky pre rúrku v stene</t>
  </si>
  <si>
    <t>-446065393</t>
  </si>
  <si>
    <t>K106</t>
  </si>
  <si>
    <t>prieraz v stene</t>
  </si>
  <si>
    <t>-12041205</t>
  </si>
  <si>
    <t>22-M-03</t>
  </si>
  <si>
    <t>C: TECHNICKO-INŽINIERSKE PRÁCE A SLUŽBY</t>
  </si>
  <si>
    <t>K107</t>
  </si>
  <si>
    <t>oživenie systému</t>
  </si>
  <si>
    <t>830304231</t>
  </si>
  <si>
    <t>K108</t>
  </si>
  <si>
    <t>komplexné skúšky zariadenia v zmysle platnej STN, celkové preskúšanie zariadenia (odskúšanie každého prvku)</t>
  </si>
  <si>
    <t>-2066337080</t>
  </si>
  <si>
    <t>K109</t>
  </si>
  <si>
    <t>montáž zariadení</t>
  </si>
  <si>
    <t>-1785686166</t>
  </si>
  <si>
    <t>K110</t>
  </si>
  <si>
    <t>montáž vedení</t>
  </si>
  <si>
    <t>-339347120</t>
  </si>
  <si>
    <t>K111</t>
  </si>
  <si>
    <t>vypracovanie protokolu o funkčnej skúške</t>
  </si>
  <si>
    <t>-689629712</t>
  </si>
  <si>
    <t>K112</t>
  </si>
  <si>
    <t>uvedenie zariadenia do trvalej prevádzky</t>
  </si>
  <si>
    <t>-770846827</t>
  </si>
  <si>
    <t>K113</t>
  </si>
  <si>
    <t>inžinierska činnosť a technický dozor</t>
  </si>
  <si>
    <t>-1469072424</t>
  </si>
  <si>
    <t>K114</t>
  </si>
  <si>
    <t>dokumentácia skutočného vyhotovenia</t>
  </si>
  <si>
    <t>2005184042</t>
  </si>
  <si>
    <t>K115</t>
  </si>
  <si>
    <t>vyhotovenie prvej odbornej skúšky so správou</t>
  </si>
  <si>
    <t>2058764236</t>
  </si>
  <si>
    <t>K116</t>
  </si>
  <si>
    <t>zaškolenie obsluhy</t>
  </si>
  <si>
    <t>-1092898182</t>
  </si>
  <si>
    <t>K117</t>
  </si>
  <si>
    <t>odovzdanie zariadenia užívateľovi</t>
  </si>
  <si>
    <t>-239215502</t>
  </si>
  <si>
    <t>K118</t>
  </si>
  <si>
    <t>dopravné náklady</t>
  </si>
  <si>
    <t>-917801407</t>
  </si>
  <si>
    <t>K119</t>
  </si>
  <si>
    <t>odvoz a likvidácia odpadu</t>
  </si>
  <si>
    <t>-823187351</t>
  </si>
  <si>
    <t>01d - Slaboprúdové inštalácie - hlasová signalizácia požiaru</t>
  </si>
  <si>
    <t>K120</t>
  </si>
  <si>
    <t>riadiaca jednotka HSP 4 zóny</t>
  </si>
  <si>
    <t>1100123479</t>
  </si>
  <si>
    <t>K121</t>
  </si>
  <si>
    <t>2x300W výkonový zosilňovač</t>
  </si>
  <si>
    <t>-365470855</t>
  </si>
  <si>
    <t>K122</t>
  </si>
  <si>
    <t>SD / USB MP3 přehrávač / tuner</t>
  </si>
  <si>
    <t>1960759978</t>
  </si>
  <si>
    <t>K123</t>
  </si>
  <si>
    <t>časovač</t>
  </si>
  <si>
    <t>313994019</t>
  </si>
  <si>
    <t>K124</t>
  </si>
  <si>
    <t>stanica hlásateľa</t>
  </si>
  <si>
    <t>580666466</t>
  </si>
  <si>
    <t>K125</t>
  </si>
  <si>
    <t>požiarny panel</t>
  </si>
  <si>
    <t>1908685475</t>
  </si>
  <si>
    <t>K126</t>
  </si>
  <si>
    <t>doska dohľadu reproduktorovej linky</t>
  </si>
  <si>
    <t>1416620710</t>
  </si>
  <si>
    <t>K127</t>
  </si>
  <si>
    <t>systémový nabíjač batérií</t>
  </si>
  <si>
    <t>1512902870</t>
  </si>
  <si>
    <t>K128</t>
  </si>
  <si>
    <t>Staničná batéria 65Ah/12V</t>
  </si>
  <si>
    <t>1225695053</t>
  </si>
  <si>
    <t>K129</t>
  </si>
  <si>
    <t>nástenný rack 18U / 615x600 s vent.jednotkou, termostatom, policami na batérie, rozvodným panelom a ostatnou výbavou</t>
  </si>
  <si>
    <t>-1127931877</t>
  </si>
  <si>
    <t>K130</t>
  </si>
  <si>
    <t>inštalačný materiál pre kompletáž ústredne HSP</t>
  </si>
  <si>
    <t>-734844217</t>
  </si>
  <si>
    <t>K131</t>
  </si>
  <si>
    <t>skrinkový nástenný reproduktor 6W, kovová skrinka, EN54-24</t>
  </si>
  <si>
    <t>-1196237823</t>
  </si>
  <si>
    <t>K132</t>
  </si>
  <si>
    <t>zvukový projektor 10W, EN54-24</t>
  </si>
  <si>
    <t>113533053</t>
  </si>
  <si>
    <t>K133</t>
  </si>
  <si>
    <t>zelené aktivačné tlačidlo so záklopkou</t>
  </si>
  <si>
    <t>876241032</t>
  </si>
  <si>
    <t>K134</t>
  </si>
  <si>
    <t>označenie prvku HSP</t>
  </si>
  <si>
    <t>-2144110161</t>
  </si>
  <si>
    <t>K135</t>
  </si>
  <si>
    <t>inštalačná prepojovacia krabica, požiarne odolná PS30, keramická svorkovnica</t>
  </si>
  <si>
    <t>-80764095</t>
  </si>
  <si>
    <t>K136</t>
  </si>
  <si>
    <t>kábel, bezhalogénový, požiarne odolný, B2ca s1d1a1 - JE-H/ST/H FE180/PS30 1x2x0,8</t>
  </si>
  <si>
    <t>1844417083</t>
  </si>
  <si>
    <t>K137</t>
  </si>
  <si>
    <t>kábel, bezhalogénový, požiarne odolný, B2ca s1d1a1 - JE-H/ST/H FE180/PS30 4x2x0,8</t>
  </si>
  <si>
    <t>1131637850</t>
  </si>
  <si>
    <t>K138</t>
  </si>
  <si>
    <t>kábel, bezhalogénový, požiarne odolný, B2ca s1d1a1 - NHXH-O FE180/PS30 2x1,5</t>
  </si>
  <si>
    <t>1171984664</t>
  </si>
  <si>
    <t>-1150087888</t>
  </si>
  <si>
    <t>K139</t>
  </si>
  <si>
    <t>kovová príchytka pre jeden kábel vrátane skrutky resp. kotvy, kompletná, požiarna odolnosť PS30, úchyt kábla každých 30cm</t>
  </si>
  <si>
    <t>887312327</t>
  </si>
  <si>
    <t>K140</t>
  </si>
  <si>
    <t>inštalačná rúrka vhodná pre montáž do podlahy priemer fí 40</t>
  </si>
  <si>
    <t>894309109</t>
  </si>
  <si>
    <t>1385974324</t>
  </si>
  <si>
    <t>K141</t>
  </si>
  <si>
    <t>protipožiarne utesnenie prestupov</t>
  </si>
  <si>
    <t>-1783946480</t>
  </si>
  <si>
    <t>-628283181</t>
  </si>
  <si>
    <t>K142</t>
  </si>
  <si>
    <t>vyhotovenie drážky pre kábel do 1,5 v stene, strope</t>
  </si>
  <si>
    <t>-1765077657</t>
  </si>
  <si>
    <t>K143</t>
  </si>
  <si>
    <t>prieraz cez stenu</t>
  </si>
  <si>
    <t>925086485</t>
  </si>
  <si>
    <t>420413522</t>
  </si>
  <si>
    <t>2085624557</t>
  </si>
  <si>
    <t>-866229270</t>
  </si>
  <si>
    <t>1541400993</t>
  </si>
  <si>
    <t>K144</t>
  </si>
  <si>
    <t>skúšobná prevádzka systému</t>
  </si>
  <si>
    <t>125600786</t>
  </si>
  <si>
    <t>K145</t>
  </si>
  <si>
    <t>meranie indexu zrozumiteľnosti podľa STN EN 60849</t>
  </si>
  <si>
    <t>702061005</t>
  </si>
  <si>
    <t>-1972627575</t>
  </si>
  <si>
    <t>K146</t>
  </si>
  <si>
    <t>naprogramovanie zariadenia</t>
  </si>
  <si>
    <t>953668548</t>
  </si>
  <si>
    <t>552496807</t>
  </si>
  <si>
    <t>-32438444</t>
  </si>
  <si>
    <t>-594597483</t>
  </si>
  <si>
    <t>1006807400</t>
  </si>
  <si>
    <t>-208889138</t>
  </si>
  <si>
    <t>-1862548112</t>
  </si>
  <si>
    <t>1669571045</t>
  </si>
  <si>
    <t>-1309273345</t>
  </si>
  <si>
    <t>01e - Zdravotechnika - kanalizácia, voda, zariaďovacie predmety</t>
  </si>
  <si>
    <t>Úroveň 3:</t>
  </si>
  <si>
    <t>01e-I - Zdravotechnika - kanalizácia</t>
  </si>
  <si>
    <t xml:space="preserve">    721 - Zdravotechnika - vnútorná kanalizácia</t>
  </si>
  <si>
    <t>721</t>
  </si>
  <si>
    <t>Zdravotechnika - vnútorná kanalizácia</t>
  </si>
  <si>
    <t>721171107</t>
  </si>
  <si>
    <t>Potrubie PVC DN 75x1,8</t>
  </si>
  <si>
    <t>-2031664816</t>
  </si>
  <si>
    <t>721171109</t>
  </si>
  <si>
    <t>Potrubie PVC DN 110x2,2</t>
  </si>
  <si>
    <t>1553022327</t>
  </si>
  <si>
    <t>721171111</t>
  </si>
  <si>
    <t>Potrubie PVC DN 110x3,2</t>
  </si>
  <si>
    <t>-1619752166</t>
  </si>
  <si>
    <t>721171112</t>
  </si>
  <si>
    <t>Potrubie PVC DN 125</t>
  </si>
  <si>
    <t>-1512572074</t>
  </si>
  <si>
    <t>721171112.1</t>
  </si>
  <si>
    <t>Potrubie PVC DN 150</t>
  </si>
  <si>
    <t>-595426283</t>
  </si>
  <si>
    <t>721171503</t>
  </si>
  <si>
    <t>Potrubie z rúr novodur pripojovacie D 50 x 3</t>
  </si>
  <si>
    <t>-1106283181</t>
  </si>
  <si>
    <t>721171505</t>
  </si>
  <si>
    <t>Potrubie z rúr novodur pripojovacie D 63 x 3</t>
  </si>
  <si>
    <t>645007624</t>
  </si>
  <si>
    <t>721194105</t>
  </si>
  <si>
    <t>Zriadenie prípojky na potrubí vyvedenie a upevnenie odpadových výpustiek D 50x1,8</t>
  </si>
  <si>
    <t>KUS</t>
  </si>
  <si>
    <t>-757028243</t>
  </si>
  <si>
    <t>721194109</t>
  </si>
  <si>
    <t>Zriadenie prípojky na potrubí vyvedenie a upevnenie odpadových výpustiek D 110x2,3</t>
  </si>
  <si>
    <t>1243415239</t>
  </si>
  <si>
    <t>D  M</t>
  </si>
  <si>
    <t>HL 210P</t>
  </si>
  <si>
    <t>234340568</t>
  </si>
  <si>
    <t>D  M.1</t>
  </si>
  <si>
    <t>HL 810 DN110</t>
  </si>
  <si>
    <t>1769697054</t>
  </si>
  <si>
    <t>D  M.2</t>
  </si>
  <si>
    <t>HL 807 DN75</t>
  </si>
  <si>
    <t>109078055</t>
  </si>
  <si>
    <t>D  M.3</t>
  </si>
  <si>
    <t>HL 900N DN 110</t>
  </si>
  <si>
    <t>748323407</t>
  </si>
  <si>
    <t>D  M.4</t>
  </si>
  <si>
    <t>HL 900N DN 75</t>
  </si>
  <si>
    <t>906390012</t>
  </si>
  <si>
    <t>D  M.5</t>
  </si>
  <si>
    <t>HL 600N</t>
  </si>
  <si>
    <t>-1110647632</t>
  </si>
  <si>
    <t>D  M.6</t>
  </si>
  <si>
    <t>Dvierka plastové 15/30</t>
  </si>
  <si>
    <t>1717153890</t>
  </si>
  <si>
    <t>D  M.7</t>
  </si>
  <si>
    <t>Dvierka 15/15</t>
  </si>
  <si>
    <t>-1630413339</t>
  </si>
  <si>
    <t>D  M.8</t>
  </si>
  <si>
    <t>Chránička DN 300</t>
  </si>
  <si>
    <t>261349153</t>
  </si>
  <si>
    <t>721290111</t>
  </si>
  <si>
    <t>Ostatné - skúška tesnosti kanalizácie v objektoch vodou do DN 125</t>
  </si>
  <si>
    <t>709312167</t>
  </si>
  <si>
    <t>721290112</t>
  </si>
  <si>
    <t>Ostatné - skúška tesnosti kanalizácie v objektoch vodou do DN 150</t>
  </si>
  <si>
    <t>-1546534380</t>
  </si>
  <si>
    <t>998721202</t>
  </si>
  <si>
    <t>Presun hmôt pre vnútornú kanalizáciu</t>
  </si>
  <si>
    <t>-668824404</t>
  </si>
  <si>
    <t>KP</t>
  </si>
  <si>
    <t>Montáž a dodávka úchytného systému</t>
  </si>
  <si>
    <t>-14123360</t>
  </si>
  <si>
    <t>998767202</t>
  </si>
  <si>
    <t>Presun hmôt pre oceľ. konštr.</t>
  </si>
  <si>
    <t>1724055331</t>
  </si>
  <si>
    <t>01e-II - Zdravotechnika - vodovod a zariaďovacie predmety</t>
  </si>
  <si>
    <t xml:space="preserve">    725 - Zdravotechnika - zariaďovacie predmety</t>
  </si>
  <si>
    <t>713482122</t>
  </si>
  <si>
    <t>Montáž trubíc z PE do 70 mm hr. 20mm</t>
  </si>
  <si>
    <t>-214332871</t>
  </si>
  <si>
    <t>Dodávka trubíc</t>
  </si>
  <si>
    <t>-48798083</t>
  </si>
  <si>
    <t>Presun hmôt pre izolácie tepelné v objektoch</t>
  </si>
  <si>
    <t>-1733967612</t>
  </si>
  <si>
    <t>722172622</t>
  </si>
  <si>
    <t>Potrubie z rúr PE D 20 x 2,8 plasthliník</t>
  </si>
  <si>
    <t>87876802</t>
  </si>
  <si>
    <t>722172623</t>
  </si>
  <si>
    <t>Potrubie z rúr PE D 25 x 3,5 plasthliník</t>
  </si>
  <si>
    <t>-901956387</t>
  </si>
  <si>
    <t>722172624</t>
  </si>
  <si>
    <t>Potrubie z rúr PE D 32 x 4,4 plasthliník</t>
  </si>
  <si>
    <t>1340356264</t>
  </si>
  <si>
    <t>722172632</t>
  </si>
  <si>
    <t>Potrubie z rúr PE D 50 x 6,9  plasthliník</t>
  </si>
  <si>
    <t>1505390396</t>
  </si>
  <si>
    <t>722140213</t>
  </si>
  <si>
    <t>Potrubie oceľové DN 25 mat. 11 353</t>
  </si>
  <si>
    <t>-128497819</t>
  </si>
  <si>
    <t>722140214</t>
  </si>
  <si>
    <t>Potrubie oceľové DN 32 mat. 11 353</t>
  </si>
  <si>
    <t>-1110651746</t>
  </si>
  <si>
    <t>722140215</t>
  </si>
  <si>
    <t>Potrubie oceľové DN 40 mat. 11 353</t>
  </si>
  <si>
    <t>1550866701</t>
  </si>
  <si>
    <t>722190401</t>
  </si>
  <si>
    <t>Vyvedenie a upevnenie výpustky</t>
  </si>
  <si>
    <t>398217104</t>
  </si>
  <si>
    <t>722221010</t>
  </si>
  <si>
    <t>Montáž ventilu guľového DN 15</t>
  </si>
  <si>
    <t>329576009</t>
  </si>
  <si>
    <t>551</t>
  </si>
  <si>
    <t>Guľový ventil G 1/2"</t>
  </si>
  <si>
    <t>974400377</t>
  </si>
  <si>
    <t>551.1</t>
  </si>
  <si>
    <t>Ventil rohový T67</t>
  </si>
  <si>
    <t>1399813017</t>
  </si>
  <si>
    <t>551.2</t>
  </si>
  <si>
    <t>Guľový ventil G 1/2" s prípojkou na hadicu</t>
  </si>
  <si>
    <t>-855893120</t>
  </si>
  <si>
    <t>551.3</t>
  </si>
  <si>
    <t>Vypúšťací kohút G 1/2"</t>
  </si>
  <si>
    <t>-89217441</t>
  </si>
  <si>
    <t>722221015</t>
  </si>
  <si>
    <t>Montáž ventilu guľového DN 20</t>
  </si>
  <si>
    <t>-864086680</t>
  </si>
  <si>
    <t>551.4</t>
  </si>
  <si>
    <t>Guľový ventil G 3/4"</t>
  </si>
  <si>
    <t>1414508151</t>
  </si>
  <si>
    <t>722221020</t>
  </si>
  <si>
    <t>Montáž ventilu guľového DN 25</t>
  </si>
  <si>
    <t>1248060210</t>
  </si>
  <si>
    <t>551.5</t>
  </si>
  <si>
    <t>Guľový ventil G 1"</t>
  </si>
  <si>
    <t>-458057101</t>
  </si>
  <si>
    <t>722221030</t>
  </si>
  <si>
    <t>Montáž ventilu guľového DN 40</t>
  </si>
  <si>
    <t>-969934836</t>
  </si>
  <si>
    <t>551.6</t>
  </si>
  <si>
    <t>Guľový ventil G 6/4"</t>
  </si>
  <si>
    <t>-1474735918</t>
  </si>
  <si>
    <t>D  M.9</t>
  </si>
  <si>
    <t>Chránička DN 80</t>
  </si>
  <si>
    <t>1034602554</t>
  </si>
  <si>
    <t>D  M.10</t>
  </si>
  <si>
    <t>Prechodka plast - oceľ DN 20</t>
  </si>
  <si>
    <t>590240152</t>
  </si>
  <si>
    <t>D  M.11</t>
  </si>
  <si>
    <t>Prechodka plast - oceľ DN 25</t>
  </si>
  <si>
    <t>97657240</t>
  </si>
  <si>
    <t>D  M.12</t>
  </si>
  <si>
    <t>Prechodka plast - oceľ DN 40</t>
  </si>
  <si>
    <t>-1127973120</t>
  </si>
  <si>
    <t>D  M.13</t>
  </si>
  <si>
    <t>Hadicové zariadenie NOHA DN 25/30</t>
  </si>
  <si>
    <t>-2002222752</t>
  </si>
  <si>
    <t>722290226</t>
  </si>
  <si>
    <t>Tlaková skúška vodovodného potrubia  do DN 50</t>
  </si>
  <si>
    <t>-1334104141</t>
  </si>
  <si>
    <t>722290234</t>
  </si>
  <si>
    <t>Prepláchnutie a dezinfekcia vodovodného potrubia do DN 80</t>
  </si>
  <si>
    <t>-49010028</t>
  </si>
  <si>
    <t>Presun hmôt pre vnútorný vodovod v objektoch</t>
  </si>
  <si>
    <t>-1594872918</t>
  </si>
  <si>
    <t>Zdravotechnika - zariaďovacie predmety</t>
  </si>
  <si>
    <t>725119711</t>
  </si>
  <si>
    <t>Montáž Duofixov pre WC</t>
  </si>
  <si>
    <t>1668714265</t>
  </si>
  <si>
    <t>725119730</t>
  </si>
  <si>
    <t>Montáž záchodovej misy závesnej</t>
  </si>
  <si>
    <t>SUB</t>
  </si>
  <si>
    <t>-1933378466</t>
  </si>
  <si>
    <t>557</t>
  </si>
  <si>
    <t>Prichytka na WC misu/sada</t>
  </si>
  <si>
    <t>-1144107233</t>
  </si>
  <si>
    <t>D.1</t>
  </si>
  <si>
    <t>Dodávka WC so závesným zariadením, s doskou, s odhlučňovacou podložkou, splachovačom, Duofixom</t>
  </si>
  <si>
    <t>2095890121</t>
  </si>
  <si>
    <t>D.2</t>
  </si>
  <si>
    <t>Dodávka WC so závesným zariadením, s doskou, s odhlučňovacou podložkou, splachovačom, Duofixom - pre invalidov</t>
  </si>
  <si>
    <t>1821973972</t>
  </si>
  <si>
    <t>725219201</t>
  </si>
  <si>
    <t>Montáž umývadla bez výtokovej armatúry z bieleho diturvitu so zápachovou uzávierkou</t>
  </si>
  <si>
    <t>-289916104</t>
  </si>
  <si>
    <t>D.3</t>
  </si>
  <si>
    <t>Dodávka umývadla, sifón chrómovaný - pre invalidov</t>
  </si>
  <si>
    <t>1646247463</t>
  </si>
  <si>
    <t>-1086653803</t>
  </si>
  <si>
    <t>D.4</t>
  </si>
  <si>
    <t>Dodávka umývadla, sifón chrómovaný</t>
  </si>
  <si>
    <t>436736232</t>
  </si>
  <si>
    <t>D  M.14</t>
  </si>
  <si>
    <t>Montáž a dodávka výlevky  - komplet vrátane batérie</t>
  </si>
  <si>
    <t>-1816666950</t>
  </si>
  <si>
    <t>D  M.15</t>
  </si>
  <si>
    <t>Drez - nerez</t>
  </si>
  <si>
    <t>2035855294</t>
  </si>
  <si>
    <t>725829301</t>
  </si>
  <si>
    <t>Montáž batérie umývadlovej drezovej stojankovej s mechanickým ovládaním G 1/2</t>
  </si>
  <si>
    <t>315938577</t>
  </si>
  <si>
    <t>D.5</t>
  </si>
  <si>
    <t>Dodávka batérií U,drez - stojánkové</t>
  </si>
  <si>
    <t>1731301202</t>
  </si>
  <si>
    <t>725129711</t>
  </si>
  <si>
    <t>Montáž Duofixov pre pisoár</t>
  </si>
  <si>
    <t>-1731483509</t>
  </si>
  <si>
    <t>725129730</t>
  </si>
  <si>
    <t>Montáž pisoárov</t>
  </si>
  <si>
    <t>107256605</t>
  </si>
  <si>
    <t>D.6</t>
  </si>
  <si>
    <t>Dodávka pisoáru so senzorom, s Duofixom</t>
  </si>
  <si>
    <t>561129385</t>
  </si>
  <si>
    <t>998725202</t>
  </si>
  <si>
    <t>Presun hmôt pre zariaďovacie predmety v objektoch</t>
  </si>
  <si>
    <t>1679007373</t>
  </si>
  <si>
    <t>1728565738</t>
  </si>
  <si>
    <t>109208625</t>
  </si>
  <si>
    <t>01e-III - Zdravotechnika - plynovod</t>
  </si>
  <si>
    <t xml:space="preserve">    723 - Zdravotechnika - plynovod</t>
  </si>
  <si>
    <t xml:space="preserve">    783 - Nátery</t>
  </si>
  <si>
    <t>723</t>
  </si>
  <si>
    <t>723120206</t>
  </si>
  <si>
    <t>Potrubie z oceľ. rúr zvar. mat. 11 353.0 DN40</t>
  </si>
  <si>
    <t>1996121501</t>
  </si>
  <si>
    <t>723239105</t>
  </si>
  <si>
    <t>Montáž armatúry závitovej s dvoma závitmi, kohútik priamy,solenoidový ventil G 6/4"</t>
  </si>
  <si>
    <t>433474664</t>
  </si>
  <si>
    <t>551.7</t>
  </si>
  <si>
    <t>Armatúry a príslušenstvo     guľový kohút 6/4" plyn</t>
  </si>
  <si>
    <t>-589735212</t>
  </si>
  <si>
    <t>KP.1</t>
  </si>
  <si>
    <t>Komplexné skúšky</t>
  </si>
  <si>
    <t>1716142954</t>
  </si>
  <si>
    <t>998723202</t>
  </si>
  <si>
    <t>Presun hmôt pre vnútorný plynovod v objektoch</t>
  </si>
  <si>
    <t>-363849979</t>
  </si>
  <si>
    <t>Nátery</t>
  </si>
  <si>
    <t>783424340</t>
  </si>
  <si>
    <t>Nátery potrubí dvojnásobný s 1x emailovaním vrátane základného náteru</t>
  </si>
  <si>
    <t>-1530084305</t>
  </si>
  <si>
    <t>01f - Vykurovanie</t>
  </si>
  <si>
    <t xml:space="preserve">    731 - Ústredné kúrenie - kotolne</t>
  </si>
  <si>
    <t xml:space="preserve">    733 - Ústredné kúrenie - rozvodné potrubie</t>
  </si>
  <si>
    <t xml:space="preserve">    734 - Ústredné kúrenie - armatúry</t>
  </si>
  <si>
    <t xml:space="preserve">    735 - Ústredné kúrenie - vykurovacie telesá</t>
  </si>
  <si>
    <t xml:space="preserve">    23-M - Montáže potrubia</t>
  </si>
  <si>
    <t>971042231</t>
  </si>
  <si>
    <t>Vybúranie otvoru v betónových priečkach a stenách plochy do 0,0225 m2, do 150 mm,  -0,00700t</t>
  </si>
  <si>
    <t>-1903646146</t>
  </si>
  <si>
    <t>971052241</t>
  </si>
  <si>
    <t>Vybúranie otvoru v želzobet. priečkach a stenách plochy do 0,0225 m2, do 300 mm,  -0,01700t</t>
  </si>
  <si>
    <t>-1915303020</t>
  </si>
  <si>
    <t>972054141</t>
  </si>
  <si>
    <t>Vybúranie otvoru v stropoch a klenbách železob. plochy do 0,0225 m2, hr.n ad 120 mm,  -0,00800t</t>
  </si>
  <si>
    <t>2079193709</t>
  </si>
  <si>
    <t>Odvoz sutiny a vybúraných hmôt na skládku do 1 km</t>
  </si>
  <si>
    <t>-987829541</t>
  </si>
  <si>
    <t>713482301</t>
  </si>
  <si>
    <t>Montaž trubíc TUBOLIT DG hr. do 6 mm, vnút.priemer do 18 mm</t>
  </si>
  <si>
    <t>-1992903337</t>
  </si>
  <si>
    <t>713482305</t>
  </si>
  <si>
    <t>Montaž trubíc TUBOLIT DG hr. do 13 mm, vnút.priemer 22 - 42 mm</t>
  </si>
  <si>
    <t>-584040158</t>
  </si>
  <si>
    <t>283310002900</t>
  </si>
  <si>
    <t>Izolačná PE trubica TUBOLIT DG 22x13 mm (d potrubia x hr. izolácie), nadrezaná, AZ FLEX</t>
  </si>
  <si>
    <t>39498879</t>
  </si>
  <si>
    <t>283310003100</t>
  </si>
  <si>
    <t>Izolačná PE trubica TUBOLIT DG 28x13 mm (d potrubia x hr. izolácie), nadrezaná, AZ FLEX</t>
  </si>
  <si>
    <t>-204653231</t>
  </si>
  <si>
    <t>283310003200</t>
  </si>
  <si>
    <t>Izolačná PE trubica TUBOLIT DG 32x13 mm (d potrubia x hr. izolácie), nadrezaná, AZ FLEX</t>
  </si>
  <si>
    <t>43021687</t>
  </si>
  <si>
    <t>286210003700</t>
  </si>
  <si>
    <t>Rúra plasthliníková  D 16x2 mm/200 m kotúč, PeX-Al-PeX</t>
  </si>
  <si>
    <t>-2130845210</t>
  </si>
  <si>
    <t>286210003900</t>
  </si>
  <si>
    <t>Rúra plasthliníková  D 20x2 mm/100 m kotúč, PeX-Al-PeX systém</t>
  </si>
  <si>
    <t>-645792799</t>
  </si>
  <si>
    <t>286210004000</t>
  </si>
  <si>
    <t>Rúra plasthliníková  D 26x3 mm/100 m kotúč, PeX-Al-PeX systém</t>
  </si>
  <si>
    <t>516921635</t>
  </si>
  <si>
    <t>998713101</t>
  </si>
  <si>
    <t>Presun hmôt pre izolácie tepelné v objektoch výšky do 6 m</t>
  </si>
  <si>
    <t>-2117676826</t>
  </si>
  <si>
    <t>731</t>
  </si>
  <si>
    <t>Ústredné kúrenie - kotolne</t>
  </si>
  <si>
    <t>731291070</t>
  </si>
  <si>
    <t>Montáž rýchlomontážnej sady s 3-cestným zmiešavačom DN 25</t>
  </si>
  <si>
    <t>734874757</t>
  </si>
  <si>
    <t>484810007200</t>
  </si>
  <si>
    <t>Rýchlomontážna sada so zmiešavačom a bypassom M 34, DN 25 s čerpadlom Alpha 2 60, eco Wilo-Yonos Para RS 25/6, výkon 45/22,5 kW,</t>
  </si>
  <si>
    <t>sada</t>
  </si>
  <si>
    <t>776704598</t>
  </si>
  <si>
    <t>998731101</t>
  </si>
  <si>
    <t>Presun hmôt pre kotolne umiestnené vo výške (hĺbke) do 6 m</t>
  </si>
  <si>
    <t>1522920300</t>
  </si>
  <si>
    <t>733</t>
  </si>
  <si>
    <t>Ústredné kúrenie - rozvodné potrubie</t>
  </si>
  <si>
    <t>733120815</t>
  </si>
  <si>
    <t>Demontáž potrubia z oceľových rúrok hladkých do priem. 38,  -0,00254t</t>
  </si>
  <si>
    <t>650779929</t>
  </si>
  <si>
    <t>733126195</t>
  </si>
  <si>
    <t>Montáž tvarovky - závit 1/2 privarením</t>
  </si>
  <si>
    <t>-1908407969</t>
  </si>
  <si>
    <t>316170019600.S</t>
  </si>
  <si>
    <t>Nátrubok varný 1/2", z čiernej uhlíkovej ocele</t>
  </si>
  <si>
    <t>1254362027</t>
  </si>
  <si>
    <t>733126210</t>
  </si>
  <si>
    <t>Montáž tvarovky - závit 5/4 privarením</t>
  </si>
  <si>
    <t>1810433960</t>
  </si>
  <si>
    <t>316170020800.S</t>
  </si>
  <si>
    <t>Závit varný 1 1/4", dĺžky 145 mm, z čiernej uhlíkovej ocele</t>
  </si>
  <si>
    <t>1812310494</t>
  </si>
  <si>
    <t>733126285</t>
  </si>
  <si>
    <t>Montáž tvarovky - dienko DN 20 privarením</t>
  </si>
  <si>
    <t>27156433</t>
  </si>
  <si>
    <t>316170017800.S</t>
  </si>
  <si>
    <t>Dienko varné DN 20 mm, z čiernej uhlíkovej ocele</t>
  </si>
  <si>
    <t>-149399878</t>
  </si>
  <si>
    <t>733167300</t>
  </si>
  <si>
    <t>Montáž plasthliníkového potrubia Radopress lisovaním D 16x2</t>
  </si>
  <si>
    <t>1523158927</t>
  </si>
  <si>
    <t>286220039800</t>
  </si>
  <si>
    <t>Spojka D 16 mm, PeX-Al-PeX systém,</t>
  </si>
  <si>
    <t>563301033</t>
  </si>
  <si>
    <t>733167306</t>
  </si>
  <si>
    <t>Montáž plasthliníkového potrubia  lisovaním D 20x2</t>
  </si>
  <si>
    <t>-1435118912</t>
  </si>
  <si>
    <t>286220040000</t>
  </si>
  <si>
    <t>Spojka  D 20 mm, PeX-Al-PeX systém,</t>
  </si>
  <si>
    <t>-630082700</t>
  </si>
  <si>
    <t>733167309</t>
  </si>
  <si>
    <t>Montáž plasthliníkového potrubia lisovaním D 26x3</t>
  </si>
  <si>
    <t>-1638668987</t>
  </si>
  <si>
    <t>286220040100</t>
  </si>
  <si>
    <t>Spojka  D 26 mm, PeX-Al-PeX systém,</t>
  </si>
  <si>
    <t>796192458</t>
  </si>
  <si>
    <t>733167312</t>
  </si>
  <si>
    <t>Montáž plasthliníkového potrubia  lisovaním D 32x3</t>
  </si>
  <si>
    <t>573908855</t>
  </si>
  <si>
    <t>286220040200</t>
  </si>
  <si>
    <t>Spojka  D 32 mm, PeX-Al-PeX systém,</t>
  </si>
  <si>
    <t>77658304</t>
  </si>
  <si>
    <t>733167336</t>
  </si>
  <si>
    <t>Montáž plasthliníkovej spojky lisovaním D 32</t>
  </si>
  <si>
    <t>-1941833335</t>
  </si>
  <si>
    <t>286210004600</t>
  </si>
  <si>
    <t>Rúra plasthliníková  D 32x3 mm/5 m tyč, PeX-Al-PeX systém,</t>
  </si>
  <si>
    <t>1082135517</t>
  </si>
  <si>
    <t>733167375</t>
  </si>
  <si>
    <t>Montáž plasthliníkovej redukcie  lisovaním D 20</t>
  </si>
  <si>
    <t>137956569</t>
  </si>
  <si>
    <t>286220046800</t>
  </si>
  <si>
    <t>Redukcia  D 20/16 mm, PeX-Al-PeX systém,</t>
  </si>
  <si>
    <t>-1711933078</t>
  </si>
  <si>
    <t>733167378</t>
  </si>
  <si>
    <t>Montáž plasthliníkovej redukcie  lisovaním D 26</t>
  </si>
  <si>
    <t>-695257421</t>
  </si>
  <si>
    <t>286220047000</t>
  </si>
  <si>
    <t>Redukcia  D 26/16 mm, PeX-Al-PeX systém,</t>
  </si>
  <si>
    <t>1130544082</t>
  </si>
  <si>
    <t>286220047200</t>
  </si>
  <si>
    <t>Redukcia  D 26/20 mm, PeX-Al-PeX systém,</t>
  </si>
  <si>
    <t>332812309</t>
  </si>
  <si>
    <t>286220047500.S</t>
  </si>
  <si>
    <t>Redukcia lisovacia pre plasthliníkové potrubie D 32/20 mm</t>
  </si>
  <si>
    <t>-1991125682</t>
  </si>
  <si>
    <t>286220047500</t>
  </si>
  <si>
    <t>Redukcia  D 32/20 mm, PeX-Al-PeX systém,</t>
  </si>
  <si>
    <t>-1514129903</t>
  </si>
  <si>
    <t>733167393</t>
  </si>
  <si>
    <t>Montáž plasthliníkového T-kus  lisovaním D 16</t>
  </si>
  <si>
    <t>1134926441</t>
  </si>
  <si>
    <t>286220007700</t>
  </si>
  <si>
    <t>T-kus D 16 mm, PeX-Al-PeX systém,</t>
  </si>
  <si>
    <t>1991476742</t>
  </si>
  <si>
    <t>1225995781</t>
  </si>
  <si>
    <t>286220008600</t>
  </si>
  <si>
    <t>T-kus  D 16/20/16 mm, PeX-Al-PeX systém,</t>
  </si>
  <si>
    <t>162708693</t>
  </si>
  <si>
    <t>733167399</t>
  </si>
  <si>
    <t>Montáž plasthliníkového T-kusu  lisovaním D 20</t>
  </si>
  <si>
    <t>1696434231</t>
  </si>
  <si>
    <t>286220008900</t>
  </si>
  <si>
    <t>T-kus  D 20/16/16 mm, PeX-Al-PeX systém,</t>
  </si>
  <si>
    <t>943963349</t>
  </si>
  <si>
    <t>733167400</t>
  </si>
  <si>
    <t>Montáž plasthliníkového T-kusu  lisovaním D 26</t>
  </si>
  <si>
    <t>-1994052507</t>
  </si>
  <si>
    <t>286220009700</t>
  </si>
  <si>
    <t>T-kus  D 26/16/26 mm, PeX-Al-PeX systém,</t>
  </si>
  <si>
    <t>577924413</t>
  </si>
  <si>
    <t>1728713464</t>
  </si>
  <si>
    <t>286220008000</t>
  </si>
  <si>
    <t>T-kus  D 26 mm, PeX-Al-PeX systém,</t>
  </si>
  <si>
    <t>-1934292468</t>
  </si>
  <si>
    <t>-1538495104</t>
  </si>
  <si>
    <t>286220010400</t>
  </si>
  <si>
    <t>T-kus  D 26/26/20 mm, PeX-Al-PeX systém,</t>
  </si>
  <si>
    <t>2062433402</t>
  </si>
  <si>
    <t>733167403</t>
  </si>
  <si>
    <t>Montáž plasthliníkového T-kusu  lisovaním D 32</t>
  </si>
  <si>
    <t>-686323263</t>
  </si>
  <si>
    <t>286220010500</t>
  </si>
  <si>
    <t>T-kus  D 32/16/32 mm, PeX-Al-PeX systém,</t>
  </si>
  <si>
    <t>732211181</t>
  </si>
  <si>
    <t>-619707360</t>
  </si>
  <si>
    <t>286220008100</t>
  </si>
  <si>
    <t>T-kus  D 32 mm, PeX-Al-PeX systém,</t>
  </si>
  <si>
    <t>-1941120890</t>
  </si>
  <si>
    <t>733167445</t>
  </si>
  <si>
    <t>Montáž plasthliníkového prechodu  lisovaním D 32</t>
  </si>
  <si>
    <t>411676895</t>
  </si>
  <si>
    <t>286220023800</t>
  </si>
  <si>
    <t>Prechod  D 32x1" vonkajší závit, PeX-Al-PeX systém,</t>
  </si>
  <si>
    <t>866303404</t>
  </si>
  <si>
    <t>286220023400</t>
  </si>
  <si>
    <t>Prechod RADOPRESS D 20x1/2" vonkajší závit, PeX-Al-PeX systém, PIPELIFE</t>
  </si>
  <si>
    <t>2023635971</t>
  </si>
  <si>
    <t>733191301</t>
  </si>
  <si>
    <t>Tlaková skúška plastového potrubia do 32 mm</t>
  </si>
  <si>
    <t>-1689385420</t>
  </si>
  <si>
    <t>733890801</t>
  </si>
  <si>
    <t>Vnútrostav. premiestnenie vybúraných hmôt rozvodov potrubia vodorovne do 100 m z obj. výš. do 6 m</t>
  </si>
  <si>
    <t>2136773821</t>
  </si>
  <si>
    <t>998733101</t>
  </si>
  <si>
    <t>Presun hmôt pre rozvody potrubia v objektoch výšky do 6 m</t>
  </si>
  <si>
    <t>-1174002190</t>
  </si>
  <si>
    <t>734</t>
  </si>
  <si>
    <t>Ústredné kúrenie - armatúry</t>
  </si>
  <si>
    <t>734200811</t>
  </si>
  <si>
    <t>Demontáž armatúry závitovej s jedným závitom do G 1/2 -0,00045t</t>
  </si>
  <si>
    <t>-972267358</t>
  </si>
  <si>
    <t>734209116</t>
  </si>
  <si>
    <t>Montáž závitovej armatúry s 2 závitmi G 5/4</t>
  </si>
  <si>
    <t>-1432477382</t>
  </si>
  <si>
    <t>551210044900</t>
  </si>
  <si>
    <t>Guľový ventil 1 1/4”, páčka červená-chróm, GIACOMINI</t>
  </si>
  <si>
    <t>1406337158</t>
  </si>
  <si>
    <t>734213120</t>
  </si>
  <si>
    <t>Montáž ventilu odvzdušňovacieho závitového vykurovacích telies do G 1/2</t>
  </si>
  <si>
    <t>-1322683004</t>
  </si>
  <si>
    <t>551210012100</t>
  </si>
  <si>
    <t>Ventil odvzdušňovací ručný, 1/2", PN 10, niklovaná mosadz, plast,</t>
  </si>
  <si>
    <t>140610726</t>
  </si>
  <si>
    <t>551290008100</t>
  </si>
  <si>
    <t>Pripojovacie skrutkovanie pre VT rohové 2-rúrový systém, EKx3/4"F, PN 10, niklovaná mosadz,</t>
  </si>
  <si>
    <t>-1162259190</t>
  </si>
  <si>
    <t>Nákrutka so zvieracím krúžkom 16mm</t>
  </si>
  <si>
    <t>bal</t>
  </si>
  <si>
    <t>26838766</t>
  </si>
  <si>
    <t>734223208</t>
  </si>
  <si>
    <t>Montáž termostatickej hlavice kvapalinovej jednoduchej</t>
  </si>
  <si>
    <t>súb.</t>
  </si>
  <si>
    <t>294652368</t>
  </si>
  <si>
    <t>551280001300</t>
  </si>
  <si>
    <t>Termostatická hlavica ET35</t>
  </si>
  <si>
    <t>-133627202</t>
  </si>
  <si>
    <t>734890801</t>
  </si>
  <si>
    <t>Vnútrostaveniskové premiestnenie vybúraných hmôt armatúr do 6m</t>
  </si>
  <si>
    <t>-2039398711</t>
  </si>
  <si>
    <t>998734101</t>
  </si>
  <si>
    <t>Presun hmôt pre armatúry v objektoch výšky do 6 m</t>
  </si>
  <si>
    <t>-972922816</t>
  </si>
  <si>
    <t>735</t>
  </si>
  <si>
    <t>Ústredné kúrenie - vykurovacie telesá</t>
  </si>
  <si>
    <t>735111810</t>
  </si>
  <si>
    <t>Demontáž radiátorov článkových,  -0,02380t</t>
  </si>
  <si>
    <t>1849868582</t>
  </si>
  <si>
    <t>735112035</t>
  </si>
  <si>
    <t>Montáž vykurovacieho telesa článkového liatinového výšky 500 mm dĺžky 1400-1800 mm</t>
  </si>
  <si>
    <t>-660127728</t>
  </si>
  <si>
    <t>735154122</t>
  </si>
  <si>
    <t>Montáž vykurovacieho telesa panelového dvojradového výšky 400 mm/ dĺžky 1000-1200 mm</t>
  </si>
  <si>
    <t>473373558</t>
  </si>
  <si>
    <t>484530018300</t>
  </si>
  <si>
    <t>Teleso vykurovacie doskové dvojradové oceľové VK 22, vxlxhĺ 400x1000x100 mm, pripojenie pravé spodné, závit G 1/2" vnútorný,</t>
  </si>
  <si>
    <t>-532651001</t>
  </si>
  <si>
    <t>484530018500</t>
  </si>
  <si>
    <t>Teleso vykurovacie doskové dvojradové oceľové VK 22, vxlxhĺ 400x1200x100 mm, pripojenie pravé spodné, závit G 1/2" vnútorný,</t>
  </si>
  <si>
    <t>-1613561255</t>
  </si>
  <si>
    <t>735154142</t>
  </si>
  <si>
    <t>Montáž vykurovacieho telesa panelového dvojradového výšky 600 mm/ dĺžky 1000-1200 mm</t>
  </si>
  <si>
    <t>485406565</t>
  </si>
  <si>
    <t>484530021500</t>
  </si>
  <si>
    <t>Teleso vykurovacie doskové dvojradové oceľové  VK 22, vxlxhĺ 600x1000x100 mm, pripojenie pravé spodné, závit G 1/2" vnútorný,</t>
  </si>
  <si>
    <t>-207310499</t>
  </si>
  <si>
    <t>484530021700</t>
  </si>
  <si>
    <t>Teleso vykurovacie doskové dvojradové oceľové VK 22, vxlxhĺ 600x1200x100 mm, pripojenie pravé spodné, závit G 1/2" vnútorný,</t>
  </si>
  <si>
    <t>614516912</t>
  </si>
  <si>
    <t>735154213</t>
  </si>
  <si>
    <t>Montáž vykurovacieho telesa panelového trojradového výšky 300 mm/ dĺžky 1400-1800 mm</t>
  </si>
  <si>
    <t>-51654531</t>
  </si>
  <si>
    <t>484530034200</t>
  </si>
  <si>
    <t>Teleso vykurovacie doskové trojradové oceľové  VK 33, vxlxhĺ 300x1800x155 mm, pripojenie pravé spodné, závit G 1/2" vnútorný,</t>
  </si>
  <si>
    <t>1557792170</t>
  </si>
  <si>
    <t>735154214</t>
  </si>
  <si>
    <t>Montáž vykurovacieho telesa panelového trojradového výšky 300 mm/ dĺžky 2000-2600 mm</t>
  </si>
  <si>
    <t>205625039</t>
  </si>
  <si>
    <t>484530034300</t>
  </si>
  <si>
    <t>Teleso vykurovacie doskové trojradové oceľové  VK 33, vxlxhĺ 300x2000x155 mm, pripojenie pravé spodné, závit G 1/2" vnútorný,</t>
  </si>
  <si>
    <t>368968257</t>
  </si>
  <si>
    <t>735191910</t>
  </si>
  <si>
    <t>Napustenie vody do vykurovacieho systému vrátane potrubia, vykurovacích telies</t>
  </si>
  <si>
    <t>186072621</t>
  </si>
  <si>
    <t>484120021300</t>
  </si>
  <si>
    <t>Servomotor SR 5, 230 V/50 Hz pre zmiešavač, voliteľná ručná/automatická prevádzka pre rýchlomontážne sady DN 20 - 25 pre kotly Vitodens 100-W/111-W, VIESSMANN</t>
  </si>
  <si>
    <t>-1815567118</t>
  </si>
  <si>
    <t>735291800</t>
  </si>
  <si>
    <t>Demontáž konzol alebo držiakov vykurovacieho telesa, registra, konvektora do odpadu</t>
  </si>
  <si>
    <t>-1149920571</t>
  </si>
  <si>
    <t>5523</t>
  </si>
  <si>
    <t>Rýchlomontážna sada VK pre spodné napojenie pozostáva z: ventilovej vložky, odvzdušňovacej, zátky, záslepky, 2 konzôl, 4 skrutiek, 4 hmoždiniek</t>
  </si>
  <si>
    <t>1720015377</t>
  </si>
  <si>
    <t>998735101</t>
  </si>
  <si>
    <t>Presun hmôt pre vykurovacie telesá v objektoch výšky do 6 m</t>
  </si>
  <si>
    <t>-1298882461</t>
  </si>
  <si>
    <t>Nosnik MM-C, kotvy, izolované objímky, skrutky, patné plechy</t>
  </si>
  <si>
    <t>súbor</t>
  </si>
  <si>
    <t>-1161154860</t>
  </si>
  <si>
    <t>23-M</t>
  </si>
  <si>
    <t>Montáže potrubia</t>
  </si>
  <si>
    <t>230230121</t>
  </si>
  <si>
    <t>Príprava na tlakovú skúšku vzduchom a vodou do 0,6 MPa</t>
  </si>
  <si>
    <t>úsek</t>
  </si>
  <si>
    <t>-1469337632</t>
  </si>
  <si>
    <t>01g - Vzduchotechnika</t>
  </si>
  <si>
    <t>PSV - PSV</t>
  </si>
  <si>
    <t xml:space="preserve">    769-01 - Zariadenie č.1</t>
  </si>
  <si>
    <t xml:space="preserve">    769-02 - Zariadenie č.2</t>
  </si>
  <si>
    <t xml:space="preserve">    769-03 - Príslušenstvo pre montáž zariadenia</t>
  </si>
  <si>
    <t>769-01</t>
  </si>
  <si>
    <t>Zariadenie č.1</t>
  </si>
  <si>
    <t>1.1</t>
  </si>
  <si>
    <t>Vetracia jednotka s rotačným rekuperátorom DOMEKT-R-700-F-L1-F7/M5-C6-L/A (ľavá)  (KOMFOVENT-TZB produkt)</t>
  </si>
  <si>
    <t>1638383897</t>
  </si>
  <si>
    <t>K147</t>
  </si>
  <si>
    <t>Qp: 600 m3/h / 200Pa</t>
  </si>
  <si>
    <t>-540163927</t>
  </si>
  <si>
    <t>K148</t>
  </si>
  <si>
    <t>Qo: 600 m3/h / 200Pa</t>
  </si>
  <si>
    <t>2120849760</t>
  </si>
  <si>
    <t>K149</t>
  </si>
  <si>
    <t>Qel: 2x176W / 230V/50Hz</t>
  </si>
  <si>
    <t>1188968651</t>
  </si>
  <si>
    <t>K150</t>
  </si>
  <si>
    <t>Qel ohrev: 2,0kW / 230V/50Hz</t>
  </si>
  <si>
    <t>-1202830154</t>
  </si>
  <si>
    <t>K151</t>
  </si>
  <si>
    <t>Kompletný systém MaR a vzdialený ovládač ovládací panel C6.1</t>
  </si>
  <si>
    <t>-890384143</t>
  </si>
  <si>
    <t>K152</t>
  </si>
  <si>
    <t>Hmotnosť jednotky: 93kg</t>
  </si>
  <si>
    <t>985105879</t>
  </si>
  <si>
    <t>K153</t>
  </si>
  <si>
    <t>2x spätná klapka RSK250 + dilatačná manžeta 250-4x</t>
  </si>
  <si>
    <t>-877120854</t>
  </si>
  <si>
    <t>1.2</t>
  </si>
  <si>
    <t>Vetracia jednotka s rotačným rekuperátorom DOMEKT-R-700-F-R1-F7/M5-C6-L/A (pravá)  (KOMFOVENT-TZB produkt)</t>
  </si>
  <si>
    <t>129364583</t>
  </si>
  <si>
    <t>1801575767</t>
  </si>
  <si>
    <t>-1001720981</t>
  </si>
  <si>
    <t>1271469374</t>
  </si>
  <si>
    <t>1571082776</t>
  </si>
  <si>
    <t>-639595749</t>
  </si>
  <si>
    <t>-1098920049</t>
  </si>
  <si>
    <t>-68670160</t>
  </si>
  <si>
    <t>1.3</t>
  </si>
  <si>
    <t>Kombinovaná mriežka CVVX 250</t>
  </si>
  <si>
    <t>-759844341</t>
  </si>
  <si>
    <t>1.4</t>
  </si>
  <si>
    <t>Protidažďová žalúzia PZ-ZN-355x355-S-RAL...</t>
  </si>
  <si>
    <t>-1994935888</t>
  </si>
  <si>
    <t>1.5</t>
  </si>
  <si>
    <t>Tlmič hluku THR-100-250-1500 (systemair)</t>
  </si>
  <si>
    <t>-1509540840</t>
  </si>
  <si>
    <t>1.6</t>
  </si>
  <si>
    <t>Tlmič hluku THR-100-250-1000 (systemair)</t>
  </si>
  <si>
    <t>401290229</t>
  </si>
  <si>
    <t>1.7</t>
  </si>
  <si>
    <t>Prívodný vírivý anemostat VVKR-A-S-400x8-B-RAL9010</t>
  </si>
  <si>
    <t>-1721103340</t>
  </si>
  <si>
    <t>K154</t>
  </si>
  <si>
    <t>Pretlakový box PB-VVK-S-400-160-S-H-D1</t>
  </si>
  <si>
    <t>1782868674</t>
  </si>
  <si>
    <t>1.8</t>
  </si>
  <si>
    <t>Odvodné sito 250</t>
  </si>
  <si>
    <t>-1167442453</t>
  </si>
  <si>
    <t>K155</t>
  </si>
  <si>
    <t>VZT potrubie kruhové SPIRO</t>
  </si>
  <si>
    <t>883795394</t>
  </si>
  <si>
    <t>K156</t>
  </si>
  <si>
    <t>SR 250 (30% tv.)</t>
  </si>
  <si>
    <t>-501778594</t>
  </si>
  <si>
    <t>K157</t>
  </si>
  <si>
    <t>SR 160 (10% tv.)</t>
  </si>
  <si>
    <t>1141762654</t>
  </si>
  <si>
    <t>K158</t>
  </si>
  <si>
    <t>Tepelná izolácia potrubia sania a výfuku 15mm</t>
  </si>
  <si>
    <t>1009518747</t>
  </si>
  <si>
    <t>K159</t>
  </si>
  <si>
    <t>Potrubie štvorhranné do obvodu 1420mm (100% tv.)</t>
  </si>
  <si>
    <t>1309800016</t>
  </si>
  <si>
    <t>769-02</t>
  </si>
  <si>
    <t>Zariadenie č.2</t>
  </si>
  <si>
    <t>2.1</t>
  </si>
  <si>
    <t>Odvodný ventiáltor TD 500/160</t>
  </si>
  <si>
    <t>-448411759</t>
  </si>
  <si>
    <t>K160</t>
  </si>
  <si>
    <t>Qo: 400 m3/h / 80Pa</t>
  </si>
  <si>
    <t>-295487391</t>
  </si>
  <si>
    <t>K161</t>
  </si>
  <si>
    <t>Qel: 30W / 230V/50Hz</t>
  </si>
  <si>
    <t>-282386574</t>
  </si>
  <si>
    <t>K162</t>
  </si>
  <si>
    <t>1x spätná klapka RSK160 + dilatačná manžeta 160-2x</t>
  </si>
  <si>
    <t>1527170857</t>
  </si>
  <si>
    <t>2.2</t>
  </si>
  <si>
    <t>Odvodný ventiáltor QX 100 T s časovým dobehom a spätnou klapkou</t>
  </si>
  <si>
    <t>-1456021810</t>
  </si>
  <si>
    <t>K163</t>
  </si>
  <si>
    <t>Qo: 80 m3/h / 80Pa</t>
  </si>
  <si>
    <t>527251113</t>
  </si>
  <si>
    <t>K164</t>
  </si>
  <si>
    <t>Qel: 28W / 230V/50Hz</t>
  </si>
  <si>
    <t>1908149439</t>
  </si>
  <si>
    <t>2.3</t>
  </si>
  <si>
    <t>Výfuková hlavica VHO 100</t>
  </si>
  <si>
    <t>1471879663</t>
  </si>
  <si>
    <t>2.4</t>
  </si>
  <si>
    <t>Krycia mriežka IGC 160 - RAL...</t>
  </si>
  <si>
    <t>-1088456972</t>
  </si>
  <si>
    <t>2.5</t>
  </si>
  <si>
    <t>Krycia mriežka IGC 200 - RAL...</t>
  </si>
  <si>
    <t>-1455232314</t>
  </si>
  <si>
    <t>2.6</t>
  </si>
  <si>
    <t>Krycia mriežka IGC 100 - RAL...</t>
  </si>
  <si>
    <t>-1310309522</t>
  </si>
  <si>
    <t>2.7</t>
  </si>
  <si>
    <t>Tanierový ventil odvodný TVO 100</t>
  </si>
  <si>
    <t>1522375710</t>
  </si>
  <si>
    <t>2.8</t>
  </si>
  <si>
    <t>Sito šikmé 160</t>
  </si>
  <si>
    <t>769588219</t>
  </si>
  <si>
    <t>1416827255</t>
  </si>
  <si>
    <t>K165</t>
  </si>
  <si>
    <t>SR 400 (30% tv.)</t>
  </si>
  <si>
    <t>906151870</t>
  </si>
  <si>
    <t>K166</t>
  </si>
  <si>
    <t>SR 200 (30% tv.)</t>
  </si>
  <si>
    <t>1675898741</t>
  </si>
  <si>
    <t>K167</t>
  </si>
  <si>
    <t>SR 160 (30% tv.)</t>
  </si>
  <si>
    <t>-590753608</t>
  </si>
  <si>
    <t>K168</t>
  </si>
  <si>
    <t>SR 100 (30% tv.)</t>
  </si>
  <si>
    <t>-128394830</t>
  </si>
  <si>
    <t>K169</t>
  </si>
  <si>
    <t>Krycia mriežka do dverí 450x450 - tech. miestnosť 1.11</t>
  </si>
  <si>
    <t>-910943212</t>
  </si>
  <si>
    <t>769-03</t>
  </si>
  <si>
    <t>Príslušenstvo pre montáž zariadenia</t>
  </si>
  <si>
    <t>K170</t>
  </si>
  <si>
    <t>Montážny spojovací a tesniaci materiál</t>
  </si>
  <si>
    <t>1512884117</t>
  </si>
  <si>
    <t>K171</t>
  </si>
  <si>
    <t>Skúšky a zaregulovanie</t>
  </si>
  <si>
    <t>378130967</t>
  </si>
  <si>
    <t>Dopravné náklady</t>
  </si>
  <si>
    <t>1194113630</t>
  </si>
  <si>
    <t>02 - SO-02 Areálové spevnené plochy</t>
  </si>
  <si>
    <t xml:space="preserve">    5 - Komunikácie</t>
  </si>
  <si>
    <t xml:space="preserve">    7600 - Mobiliár</t>
  </si>
  <si>
    <t>112101122</t>
  </si>
  <si>
    <t>Odstránenie ihličnatých stromov do priemeru 500 mm, motorovou pílou</t>
  </si>
  <si>
    <t>329571341</t>
  </si>
  <si>
    <t>112201102</t>
  </si>
  <si>
    <t>Odstránenie pňov na vzdial. 50 m priemeru nad 300 do 500 mm</t>
  </si>
  <si>
    <t>-965421141</t>
  </si>
  <si>
    <t>113106611</t>
  </si>
  <si>
    <t>Rozoberanie zámkovej dlažby všetkých druhov v ploche do 20 m2,  -0,2600 t</t>
  </si>
  <si>
    <t>-408939250</t>
  </si>
  <si>
    <t>113107231</t>
  </si>
  <si>
    <t>Odstránenie krytu v ploche nad 200 m2 z betónu prostého, hr. vrstvy do 150 mm,  -0,22500t</t>
  </si>
  <si>
    <t>-156923766</t>
  </si>
  <si>
    <t>113107241</t>
  </si>
  <si>
    <t>Odstránenie krytu v ploche nad 200 m2 asfaltového, hr. vrstvy do 50 mm,  -0,09800t</t>
  </si>
  <si>
    <t>1570978933</t>
  </si>
  <si>
    <t>113206111</t>
  </si>
  <si>
    <t>Vytrhanie obrúb betónových, s vybúraním lôžka, z krajníkov alebo obrubníkov stojatých,  -0,14500t</t>
  </si>
  <si>
    <t>835060739</t>
  </si>
  <si>
    <t>113307222</t>
  </si>
  <si>
    <t>Odstránenie podkladu v ploche nad 200 m2 z kameniva hrubého drveného, hr.100 do 200 mm,  -0,23500t</t>
  </si>
  <si>
    <t>-327441131</t>
  </si>
  <si>
    <t>113307231</t>
  </si>
  <si>
    <t>Odstránenie podkladu v ploche nad 200 m2 z betónu prostého, hr. vrstvy do 150 mm,  -0,22500t</t>
  </si>
  <si>
    <t>-458265577</t>
  </si>
  <si>
    <t>121101112</t>
  </si>
  <si>
    <t>Odstránenie ornice s premiestn. na hromady, so zložením na vzdialenosť do 100 m a do 1000 m3</t>
  </si>
  <si>
    <t>-1268900926</t>
  </si>
  <si>
    <t>122202201</t>
  </si>
  <si>
    <t>Odkopávka a prekopávka nezapažená pre cesty, v hornine 3 do 100 m3</t>
  </si>
  <si>
    <t>1509097387</t>
  </si>
  <si>
    <t>122202209</t>
  </si>
  <si>
    <t>Odkopávky a prekopávky nezapažené pre cesty. Príplatok za lepivosť horniny 3</t>
  </si>
  <si>
    <t>553263955</t>
  </si>
  <si>
    <t>Výkop ryhy do šírky 600 mm v horn.3 do 100 m3</t>
  </si>
  <si>
    <t>807371588</t>
  </si>
  <si>
    <t>Príplatok k cene za lepivosť pri hĺbení rýh šírky do 600 mm v hornine 3</t>
  </si>
  <si>
    <t>-1261642009</t>
  </si>
  <si>
    <t>162303101</t>
  </si>
  <si>
    <t>Vodorovné premiestnenie výkopku pre cesty po spevnenej ceste z horniny tr.1-4 do 1000 m3 na vzdialenosť do 500 m</t>
  </si>
  <si>
    <t>863029859</t>
  </si>
  <si>
    <t>162503102</t>
  </si>
  <si>
    <t>Vodorovné premiestnenie výkopku pre cesty po spevnenej ceste z horniny tr.1-4  do 1000 m3 na vzdialenosť do 3000 m</t>
  </si>
  <si>
    <t>-318944381</t>
  </si>
  <si>
    <t>162503103</t>
  </si>
  <si>
    <t>Vodorovné premiestnenie výkopku pre cesty po spevnenej ceste z horniny tr.1-4 do 1000 m3, príplatok k cene za každých ďalšich a začatých 1000 m</t>
  </si>
  <si>
    <t>498231169</t>
  </si>
  <si>
    <t>167101101</t>
  </si>
  <si>
    <t>Nakladanie neuľahnutého výkopku z hornín tr.1-4 do 100 m3</t>
  </si>
  <si>
    <t>975979889</t>
  </si>
  <si>
    <t>171102103</t>
  </si>
  <si>
    <t>Uloženie sypaniny do násypu súdržných hornínna 100% Proctor-Standard</t>
  </si>
  <si>
    <t>-1726238369</t>
  </si>
  <si>
    <t>-815111015</t>
  </si>
  <si>
    <t>181101102.1</t>
  </si>
  <si>
    <t>Úprava pláne v zárezoch v hornine 1-4 so zhutnením</t>
  </si>
  <si>
    <t>834114934</t>
  </si>
  <si>
    <t>211521111-1</t>
  </si>
  <si>
    <t>Výplň odvodňovacieho rebra alebo trativodu do rýh kamenivom hrubým drveným frakcie 32-63</t>
  </si>
  <si>
    <t>-1243477529</t>
  </si>
  <si>
    <t>211971121</t>
  </si>
  <si>
    <t>Zhotov. oplášt. výplne z geotext. v ryhe alebo v záreze pri rozvinutej šírke oplášt. od 0 do 2, 5 m</t>
  </si>
  <si>
    <t>-777853159</t>
  </si>
  <si>
    <t>6936651600</t>
  </si>
  <si>
    <t>Geotextília netkaná polypropylénová</t>
  </si>
  <si>
    <t>-1393273779</t>
  </si>
  <si>
    <t>289971213</t>
  </si>
  <si>
    <t>Zhotovenie vrstvy z geotextílie na upravenom povrchu sklon do 1 : 5 , šírky nad 6 do 8,5 m</t>
  </si>
  <si>
    <t>-1015156947</t>
  </si>
  <si>
    <t>693110000100-PC</t>
  </si>
  <si>
    <t>Geotextília polypropylénová, 200g/m2, netkaná separačno-filtračná geotextília</t>
  </si>
  <si>
    <t>-181046107</t>
  </si>
  <si>
    <t>2833000250</t>
  </si>
  <si>
    <t>Izolácia proti úniku ropných látok a benzínu</t>
  </si>
  <si>
    <t>820313471</t>
  </si>
  <si>
    <t>Komunikácie</t>
  </si>
  <si>
    <t>564661111</t>
  </si>
  <si>
    <t>Podklad z kameniva hrubého drveného veľ. 63-125 mm s rozprestretím a zhutnením, po zhutnení hr. 200 mm</t>
  </si>
  <si>
    <t>-537892723</t>
  </si>
  <si>
    <t>564761111</t>
  </si>
  <si>
    <t>Podklad alebo kryt z kameniva hrubého drveného veľ. 32-63 mm s rozprestretím a zhutn.hr. 200 mm</t>
  </si>
  <si>
    <t>998741952</t>
  </si>
  <si>
    <t>564831111</t>
  </si>
  <si>
    <t>Podklad zo štrkodrviny s rozprestretím a zhutnením, po zhutnení hr. 100 mm</t>
  </si>
  <si>
    <t>-1530765426</t>
  </si>
  <si>
    <t>564851111</t>
  </si>
  <si>
    <t>Podklad zo štrkodrviny s rozprestretím a zhutnením, po zhutnení hr. 150 mm</t>
  </si>
  <si>
    <t>-933211989</t>
  </si>
  <si>
    <t>564861111</t>
  </si>
  <si>
    <t>Podklad zo štrkodrviny s rozprestretím a zhutnením, po zhutnení hr. 200 mm</t>
  </si>
  <si>
    <t>-908736203</t>
  </si>
  <si>
    <t>567122111</t>
  </si>
  <si>
    <t>Podklad z kameniva stmeleného cementom, s rozprestretím a zhutnením CBGM C 8/10 (C 6/8), po zhutnení hr. 120 mm</t>
  </si>
  <si>
    <t>-2031637512</t>
  </si>
  <si>
    <t>567132112</t>
  </si>
  <si>
    <t>Podklad z kameniva stmeleného cementom s rozprestretím a zhutnením, CBGM C 8/10 (C 6/8), po zhutnení hr. 170 mm</t>
  </si>
  <si>
    <t>1458081557</t>
  </si>
  <si>
    <t>569903311</t>
  </si>
  <si>
    <t>Zhotovenie zemných krajníc z hornín akejkoľvek triedy so zhutnením</t>
  </si>
  <si>
    <t>608839343</t>
  </si>
  <si>
    <t>573111111</t>
  </si>
  <si>
    <t>Postrek asfaltový infiltračný s posypom kamenivom z asfaltu cestného v množstve 0,60 kg/m2</t>
  </si>
  <si>
    <t>-1578470877</t>
  </si>
  <si>
    <t>596911112</t>
  </si>
  <si>
    <t>Kladenie zámkovej dlažby hr. 6 cm pre peších nad 20 m2 so zriadením lôžka z kameniva hr. 4 cm</t>
  </si>
  <si>
    <t>117872488</t>
  </si>
  <si>
    <t>592460010600.1</t>
  </si>
  <si>
    <t>Dlažba betónová, rozmer 200x100x60 mm, sivá</t>
  </si>
  <si>
    <t>-1908313760</t>
  </si>
  <si>
    <t>596911212</t>
  </si>
  <si>
    <t>Kladenie zámkovej dlažby  hr. 8 cm pre peších nad 20 m2 so zriadením lôžka z kameniva hr. 4 cm</t>
  </si>
  <si>
    <t>1058558877</t>
  </si>
  <si>
    <t>5921953100-PC</t>
  </si>
  <si>
    <t>Dlažba betónová Low value 20x10x8 cm, sivá</t>
  </si>
  <si>
    <t>1067897168</t>
  </si>
  <si>
    <t>592460011900-PC</t>
  </si>
  <si>
    <t>Dlažba betónová Low value, rozmer 200x100x80 mm, grafit</t>
  </si>
  <si>
    <t>1815599467</t>
  </si>
  <si>
    <t>596912211</t>
  </si>
  <si>
    <t>Kladenie betónovej dlažby z vegetačných tvárnic hr. 80 mm, do lôžka z kameniva ťaženého, veľkosti do 0,25 m2, plochy do 50 m2</t>
  </si>
  <si>
    <t>1322874363</t>
  </si>
  <si>
    <t>592460013500-PC</t>
  </si>
  <si>
    <t>Dlažba betónová Low value zatrávňovacia, rozmer 610x405x80 mm, sivá</t>
  </si>
  <si>
    <t>188256012</t>
  </si>
  <si>
    <t>597961111</t>
  </si>
  <si>
    <t>Rigol dláždený do lôžka z betónu prostého tr. C 8/10 z prefabrikátov šírky rigolu do 1030 mm</t>
  </si>
  <si>
    <t>1118705658</t>
  </si>
  <si>
    <t>592270037900-PC</t>
  </si>
  <si>
    <t>Žľabovkový žľab NW 400, dĺžky 1 m, výšky 160 mm, bez spádu, betónový s mriežkovým roštom</t>
  </si>
  <si>
    <t>1938440578</t>
  </si>
  <si>
    <t>599142111</t>
  </si>
  <si>
    <t>Úprava zálievky dilatačných alebo pracovných škár hĺbky do 40 mm, šírky nad 20 do 40 mm</t>
  </si>
  <si>
    <t>-895298303</t>
  </si>
  <si>
    <t>914001111</t>
  </si>
  <si>
    <t>Osadenie a montáž cestnej zvislej dopravnej značky na stĺpik, stĺp, konzolu alebo objekt</t>
  </si>
  <si>
    <t>-278233677</t>
  </si>
  <si>
    <t>404410071100</t>
  </si>
  <si>
    <t>Zákazová značka č.231 (B1) (Zákaz vjazdu všetkých vozidiel v oboch smeroch), rozmer 500 mm, fólia RA2*(R3A,R3B), pozinkovaná</t>
  </si>
  <si>
    <t>-1298154926</t>
  </si>
  <si>
    <t>404410071200</t>
  </si>
  <si>
    <t>Zákazová značka č.230 (B2) (Zákaz vjazdu všetkých vozidiel), rozmer 700 mm, fólia RA2*(R3A,R3B), pozinkovaná</t>
  </si>
  <si>
    <t>2069262934</t>
  </si>
  <si>
    <t>404410103500</t>
  </si>
  <si>
    <t>Príkazová značka č.211 (C2) (Prikázaný smer jazdy vpravo), rozmer 500 mm, fólia RA2*(R3A,R3B), pozinkovaná</t>
  </si>
  <si>
    <t>311292238</t>
  </si>
  <si>
    <t>404410112800</t>
  </si>
  <si>
    <t>Informatívna prevádzková značka č.321 (IP3b) (Jednosmerná premávka), rozmer 500x500 mm, fólia RA1, pozinkovaná</t>
  </si>
  <si>
    <t>357905726</t>
  </si>
  <si>
    <t>404410041000</t>
  </si>
  <si>
    <t>Značka upravujúca prednosť č.202 (P2) (Stoj daj prednosť v jazde!), rozmer 700 mm, fólia RA2*(R3A,R3B), pozinkovaná</t>
  </si>
  <si>
    <t>-71363182</t>
  </si>
  <si>
    <t>404410042600</t>
  </si>
  <si>
    <t>Značka upravujúca prednosť č.302 (P8) (Hlavná cesta), rozmer 500x500 mm, fólia RA2*(R3A,R3B), pozinkovaná</t>
  </si>
  <si>
    <t>391010070</t>
  </si>
  <si>
    <t>404410124200</t>
  </si>
  <si>
    <t>Informatívna prevádzková značka č.272 (IP12), rozmer 500x700 mm, fólia RA2, pozinkovaná</t>
  </si>
  <si>
    <t>1545583959</t>
  </si>
  <si>
    <t>404410130600</t>
  </si>
  <si>
    <t>Informatívna prevádzková značka č. 319 (IP26a) (Školská zóna), rozmer 750x1000 mm, fólia RA2, pozinkovaná</t>
  </si>
  <si>
    <t>-1741310267</t>
  </si>
  <si>
    <t>404410198200</t>
  </si>
  <si>
    <t>Dodatková tabuľka č.531 (E15) (vyhradené miesto pre osobu s telesným postihnutím), rozmer 500x500 mm, Zn plech so zahnutým lisovaným okrajom I. trieda, EG, 7 rokov</t>
  </si>
  <si>
    <t>-1556790650</t>
  </si>
  <si>
    <t>404410197700</t>
  </si>
  <si>
    <t>Dodatková tabuľka č.532 (E13) (vyhradené miesto), rozmer 500x700 mm, Zn plech so zahnutým lisovaným okrajom I. trieda, EG, 7 rokov</t>
  </si>
  <si>
    <t>-1218500283</t>
  </si>
  <si>
    <t>404410078700</t>
  </si>
  <si>
    <t>Zákazová značka č.215 (B27a) (Zákaz odbočovania vpravo), rozmer 700 mm, fólia RA2*(R3A,R3B), pozinkovaná</t>
  </si>
  <si>
    <t>-1023858679</t>
  </si>
  <si>
    <t>404410079000</t>
  </si>
  <si>
    <t>Zákazová značka č.215 (B27b) (Zákaz odbočovania vľavo), rozmer 700 mm, fólia RA2*(R3A,R3B), pozinkovaná</t>
  </si>
  <si>
    <t>68550443</t>
  </si>
  <si>
    <t>404490008400</t>
  </si>
  <si>
    <t>Stĺpik Zn, d 60 mm/1 bm, pre dopravné značky</t>
  </si>
  <si>
    <t>-578306690</t>
  </si>
  <si>
    <t>404440000100</t>
  </si>
  <si>
    <t>Úchyt na stĺpik, d 60 mm, križový, Zn</t>
  </si>
  <si>
    <t>1166620578</t>
  </si>
  <si>
    <t>404490008600</t>
  </si>
  <si>
    <t>Krytka stĺpika, d 60 mm, plastová</t>
  </si>
  <si>
    <t>-1041150962</t>
  </si>
  <si>
    <t>404490008800</t>
  </si>
  <si>
    <t>Hliníkova pätka pre montáž stĺpika d 60 mm do pevného základu</t>
  </si>
  <si>
    <t>222759285</t>
  </si>
  <si>
    <t>915711111</t>
  </si>
  <si>
    <t>Vodorovné značenie krytu striekané farbou deliacich čiar šírky 125 mm</t>
  </si>
  <si>
    <t>-1875814864</t>
  </si>
  <si>
    <t>915719111</t>
  </si>
  <si>
    <t>Príplatok k cene za reflexnú úpravu balotinovú deliacich čiar šírky 125 mm</t>
  </si>
  <si>
    <t>-1074587948</t>
  </si>
  <si>
    <t>915721111</t>
  </si>
  <si>
    <t>Vodorovné značenie krytu striekané farbou stopčiar, zebier, tieňov, šípok nápisov, prechodov a pod.</t>
  </si>
  <si>
    <t>410239871</t>
  </si>
  <si>
    <t>915729111</t>
  </si>
  <si>
    <t>Príplatok za reflexnú úpravu balotinovú stopčiar, zebier, tieňov, šípok nápisov, prechodov a pod.</t>
  </si>
  <si>
    <t>-1756687696</t>
  </si>
  <si>
    <t>915791111</t>
  </si>
  <si>
    <t>Predznačenie pre značenie striekané farbou z náterových hmôt deliace čiary, vodiace prúžky</t>
  </si>
  <si>
    <t>-901864503</t>
  </si>
  <si>
    <t>915791112</t>
  </si>
  <si>
    <t>Predznačenie pre vodorovné značenie striekané farbou alebo vykonávané z náterových hmôt</t>
  </si>
  <si>
    <t>-793525080</t>
  </si>
  <si>
    <t>915940011</t>
  </si>
  <si>
    <t>Osadenie plastovej dorazovej lišty</t>
  </si>
  <si>
    <t>1840225731</t>
  </si>
  <si>
    <t>4045795070</t>
  </si>
  <si>
    <t>Dorazová lišta- 1820x152x102</t>
  </si>
  <si>
    <t>158922526</t>
  </si>
  <si>
    <t>916561111</t>
  </si>
  <si>
    <t>Osadenie záhonového alebo parkového obrubníka betón., do lôžka z bet. pros. tr. C 12/15 s bočnou oporou</t>
  </si>
  <si>
    <t>-2024868269</t>
  </si>
  <si>
    <t>5921954590-PC1</t>
  </si>
  <si>
    <t>Obrubník parkový 50x20x5 cm, sivý</t>
  </si>
  <si>
    <t>-155254372</t>
  </si>
  <si>
    <t>917862111</t>
  </si>
  <si>
    <t>Osadenie chodník. obrubníka betónového stojatého do lôžka z betónu prosteho tr. C 12/15 s bočnou oporou</t>
  </si>
  <si>
    <t>-419026203</t>
  </si>
  <si>
    <t>592170000900-PC</t>
  </si>
  <si>
    <t>Obrubník cestný bez skosenia rovný, 100x15x26 cm</t>
  </si>
  <si>
    <t>847846576</t>
  </si>
  <si>
    <t>919735111</t>
  </si>
  <si>
    <t>Rezanie existujúceho asfaltového krytu alebo podkladu hĺbky do 50 mm</t>
  </si>
  <si>
    <t>-1773047051</t>
  </si>
  <si>
    <t>919735123</t>
  </si>
  <si>
    <t>Rezanie existujúceho betónového krytu alebo podkladu hĺbky nad 100 do 150 mm</t>
  </si>
  <si>
    <t>-1314675137</t>
  </si>
  <si>
    <t>966006211</t>
  </si>
  <si>
    <t>Odstránenie (demontáž) zvislej dopravnej značky zo stĺpov, stĺpikov alebo konzol,  -0,00400t</t>
  </si>
  <si>
    <t>227814501</t>
  </si>
  <si>
    <t>979082213</t>
  </si>
  <si>
    <t>Vodorovná doprava sutiny so zložením a hrubým urovnaním na vzdialenosť do 1 km</t>
  </si>
  <si>
    <t>-1941079041</t>
  </si>
  <si>
    <t>Príplatok k cene za každý ďalší aj začatý 1 km nad 1 km</t>
  </si>
  <si>
    <t>368756152</t>
  </si>
  <si>
    <t>979089012</t>
  </si>
  <si>
    <t>Poplatok za skladovanie - betón, tehly, dlaždice (17 01), ostatné</t>
  </si>
  <si>
    <t>671486513</t>
  </si>
  <si>
    <t>979089212</t>
  </si>
  <si>
    <t>Poplatok za skladovanie - bitúmenové zmesi, uholný decht, dechtové výrobky (17 03 ), ostatné</t>
  </si>
  <si>
    <t>-1867358560</t>
  </si>
  <si>
    <t>998223011</t>
  </si>
  <si>
    <t>Presun hmôt pre pozemné komunikácie s krytom dláždeným (822 2.3, 822 5.3) akejkoľvek dĺžky objektu</t>
  </si>
  <si>
    <t>1803987861</t>
  </si>
  <si>
    <t>7600</t>
  </si>
  <si>
    <t>Mobiliár</t>
  </si>
  <si>
    <t>76233213011</t>
  </si>
  <si>
    <t>Lavička</t>
  </si>
  <si>
    <t>-1253797518</t>
  </si>
  <si>
    <t>76233213012</t>
  </si>
  <si>
    <t>Kôš</t>
  </si>
  <si>
    <t>1925929300</t>
  </si>
  <si>
    <t>03 - Sadové úpravy</t>
  </si>
  <si>
    <t>HSV - HSV</t>
  </si>
  <si>
    <t xml:space="preserve">    1.1 - Sadové úpravy - práce</t>
  </si>
  <si>
    <t xml:space="preserve">    1.2 - Sadové úpravy - materiál</t>
  </si>
  <si>
    <t xml:space="preserve">    1.3 - Súpis drevín</t>
  </si>
  <si>
    <t>Sadové úpravy - práce</t>
  </si>
  <si>
    <t>K172</t>
  </si>
  <si>
    <t>Plošná úprava terénu</t>
  </si>
  <si>
    <t>-110853677</t>
  </si>
  <si>
    <t>K173</t>
  </si>
  <si>
    <t>Obrobenie pôdy frézovaním</t>
  </si>
  <si>
    <t>-44591962</t>
  </si>
  <si>
    <t>K174</t>
  </si>
  <si>
    <t>Obrobenie pôdy hrabaním v rovine</t>
  </si>
  <si>
    <t>1543740830</t>
  </si>
  <si>
    <t>K175</t>
  </si>
  <si>
    <t>Položenie mulôčovacej kôry</t>
  </si>
  <si>
    <t>821266108</t>
  </si>
  <si>
    <t>K176</t>
  </si>
  <si>
    <t>Mulčovanie drťou a štrkom na textíliu</t>
  </si>
  <si>
    <t>1450714878</t>
  </si>
  <si>
    <t>K177</t>
  </si>
  <si>
    <t>Položenie mulôčovacej textílie</t>
  </si>
  <si>
    <t>-1592466456</t>
  </si>
  <si>
    <t>K178</t>
  </si>
  <si>
    <t>Výsev trávnika</t>
  </si>
  <si>
    <t>316311424</t>
  </si>
  <si>
    <t>K179</t>
  </si>
  <si>
    <t>Valcovanie trávnika</t>
  </si>
  <si>
    <t>-1513619597</t>
  </si>
  <si>
    <t>K180</t>
  </si>
  <si>
    <t>Osadenie obruby Ekobrim</t>
  </si>
  <si>
    <t>2039467873</t>
  </si>
  <si>
    <t>K181</t>
  </si>
  <si>
    <t>Zvislý presun na strechu objektu</t>
  </si>
  <si>
    <t>-1083023231</t>
  </si>
  <si>
    <t>K182</t>
  </si>
  <si>
    <t>Rozprestretiestrešného  substrátu, vyrovnanie</t>
  </si>
  <si>
    <t>-366168281</t>
  </si>
  <si>
    <t>-507245159</t>
  </si>
  <si>
    <t>K183</t>
  </si>
  <si>
    <t>Doplnenie štrkov na strechu objetu</t>
  </si>
  <si>
    <t>1525608532</t>
  </si>
  <si>
    <t>K184</t>
  </si>
  <si>
    <t>Rozprestretie drenážnej fólie</t>
  </si>
  <si>
    <t>252444293</t>
  </si>
  <si>
    <t>K185</t>
  </si>
  <si>
    <t>Osadenie solitérnych kameňov</t>
  </si>
  <si>
    <t>-994154218</t>
  </si>
  <si>
    <t>K186</t>
  </si>
  <si>
    <t>Osadenie zavlažovacích hadíc</t>
  </si>
  <si>
    <t>-791671667</t>
  </si>
  <si>
    <t>K187</t>
  </si>
  <si>
    <t>Výsev trsov a rezkov skalničiek</t>
  </si>
  <si>
    <t>-1586299900</t>
  </si>
  <si>
    <t>K188</t>
  </si>
  <si>
    <t>Výsadba dreviny s balom pri priemere balu nad 500 do 600 mm</t>
  </si>
  <si>
    <t>kus</t>
  </si>
  <si>
    <t>-1473042605</t>
  </si>
  <si>
    <t>K189</t>
  </si>
  <si>
    <t>Výsadba dreviny s balom pri priemere balu nad 100 do 200 mm</t>
  </si>
  <si>
    <t>1625011091</t>
  </si>
  <si>
    <t>K190</t>
  </si>
  <si>
    <t>Výsadba dreviny s balom pri priemere balu nad 200 do 300 mm</t>
  </si>
  <si>
    <t>1617799341</t>
  </si>
  <si>
    <t>K191</t>
  </si>
  <si>
    <t>Výsadba dreviny s balom pri priemere balu do  100 mm</t>
  </si>
  <si>
    <t>-1737524856</t>
  </si>
  <si>
    <t>K192</t>
  </si>
  <si>
    <t>Ukotvenie dreviny tromi a viac kolmi s ochranou proti poškodeniu v mieste vzopretia</t>
  </si>
  <si>
    <t>1362455582</t>
  </si>
  <si>
    <t>K193</t>
  </si>
  <si>
    <t>Hĺbenie jám pre vysadzovanie rastlín s 50% výmenou pôdy objemu nad 0,4 do 1 m3</t>
  </si>
  <si>
    <t>-1587621016</t>
  </si>
  <si>
    <t>K194</t>
  </si>
  <si>
    <t>Hĺbenie jám pre vysadzovanie rastlín objemu nad 0,02 do 0,05 m3</t>
  </si>
  <si>
    <t>-296060015</t>
  </si>
  <si>
    <t>K195</t>
  </si>
  <si>
    <t>Hĺbenie jám pre vysadzovanie rastlín objemu do 0,01 m3</t>
  </si>
  <si>
    <t>-2097843337</t>
  </si>
  <si>
    <t>K196</t>
  </si>
  <si>
    <t>Zaliatie rastlín vodou</t>
  </si>
  <si>
    <t>-52348761</t>
  </si>
  <si>
    <t>Sadové úpravy - materiál</t>
  </si>
  <si>
    <t>M001</t>
  </si>
  <si>
    <t>Mulčovacia kôra s dopravou</t>
  </si>
  <si>
    <t>-594396518</t>
  </si>
  <si>
    <t>M002</t>
  </si>
  <si>
    <t>Koly ku stromom, dĺžka 2-3m</t>
  </si>
  <si>
    <t>-2026279125</t>
  </si>
  <si>
    <t>M003</t>
  </si>
  <si>
    <t>Polkoly</t>
  </si>
  <si>
    <t>-199420673</t>
  </si>
  <si>
    <t>M004</t>
  </si>
  <si>
    <t>Úväzový materiál ku stromom</t>
  </si>
  <si>
    <t>550204948</t>
  </si>
  <si>
    <t>M005</t>
  </si>
  <si>
    <t>Závlahová perforovaná hadica, priemer max 8 cm, 3 bm/strom v dlažbe</t>
  </si>
  <si>
    <t>-1497828020</t>
  </si>
  <si>
    <t>M006</t>
  </si>
  <si>
    <t>Pôdny substrát - výmena pôdy ku stromom</t>
  </si>
  <si>
    <t>796856363</t>
  </si>
  <si>
    <t>M007</t>
  </si>
  <si>
    <t>Trávne semeno</t>
  </si>
  <si>
    <t>1690855122</t>
  </si>
  <si>
    <t>M008</t>
  </si>
  <si>
    <t>Štrk triedený 16/22 mm s dopravou</t>
  </si>
  <si>
    <t>1350251785</t>
  </si>
  <si>
    <t>M009</t>
  </si>
  <si>
    <t>Štrk triedený 16/22 mm big bag na strechu objektu</t>
  </si>
  <si>
    <t>148925414</t>
  </si>
  <si>
    <t>M010</t>
  </si>
  <si>
    <t>Drť 16/32 mm</t>
  </si>
  <si>
    <t>1954107089</t>
  </si>
  <si>
    <t>M011</t>
  </si>
  <si>
    <t>Dreviny</t>
  </si>
  <si>
    <t>224492425</t>
  </si>
  <si>
    <t>M012</t>
  </si>
  <si>
    <t>Solitérny lomový kameň 8 ks s dopravou</t>
  </si>
  <si>
    <t>-1756072956</t>
  </si>
  <si>
    <t>M013</t>
  </si>
  <si>
    <t>Ekobrim bez klincov</t>
  </si>
  <si>
    <t>-1777540980</t>
  </si>
  <si>
    <t>M014</t>
  </si>
  <si>
    <t>Extenzívny strešný substrát s dopravou</t>
  </si>
  <si>
    <t>-498887489</t>
  </si>
  <si>
    <t>M015</t>
  </si>
  <si>
    <t>Drenážna ochranná fólia ND 4+1h</t>
  </si>
  <si>
    <t>1954939637</t>
  </si>
  <si>
    <t>M016</t>
  </si>
  <si>
    <t>Mulčovacia textília</t>
  </si>
  <si>
    <t>-651439356</t>
  </si>
  <si>
    <t>M017</t>
  </si>
  <si>
    <t>Skalničkové rezky, trsy</t>
  </si>
  <si>
    <t>-828110249</t>
  </si>
  <si>
    <t>Súpis drevín</t>
  </si>
  <si>
    <t>M018</t>
  </si>
  <si>
    <t>Acer campestre Elsrijk 12/14 cm</t>
  </si>
  <si>
    <t>-2015472599</t>
  </si>
  <si>
    <t>M019</t>
  </si>
  <si>
    <t>Prunus fruticosa Globosa 12/14 cm</t>
  </si>
  <si>
    <t>1657283478</t>
  </si>
  <si>
    <t>M020</t>
  </si>
  <si>
    <t>Sorbus aria Magnifica 12/14 cm</t>
  </si>
  <si>
    <t>41506989</t>
  </si>
  <si>
    <t>M021</t>
  </si>
  <si>
    <t>Pinus parviflora Negishi 125/150 cm</t>
  </si>
  <si>
    <t>-132289007</t>
  </si>
  <si>
    <t>M022</t>
  </si>
  <si>
    <t>Pinus mugo Pumilio 15/20 cm</t>
  </si>
  <si>
    <t>684710812</t>
  </si>
  <si>
    <t>M023</t>
  </si>
  <si>
    <t>Prunus laurocerasus Rotundifolia 40/60 cm</t>
  </si>
  <si>
    <t>-740664360</t>
  </si>
  <si>
    <t>M024</t>
  </si>
  <si>
    <t>Prunus laurocerasus Otto Luyken 20/30 cm</t>
  </si>
  <si>
    <t>-695547522</t>
  </si>
  <si>
    <t>M025</t>
  </si>
  <si>
    <t>Pachysandra torminalis Co 7 cm</t>
  </si>
  <si>
    <t>425510477</t>
  </si>
  <si>
    <t>M026</t>
  </si>
  <si>
    <t>Lonicera pileata 15/20 cm</t>
  </si>
  <si>
    <t>747333336</t>
  </si>
  <si>
    <t>M027</t>
  </si>
  <si>
    <t>Euonymus fortunei Emerald Gold 15/20 cm</t>
  </si>
  <si>
    <t>1390365444</t>
  </si>
  <si>
    <t>M028</t>
  </si>
  <si>
    <t>Spiraea japonica Goldflame 15/20 cm</t>
  </si>
  <si>
    <t>1247619266</t>
  </si>
  <si>
    <t>M029</t>
  </si>
  <si>
    <t>Spiraea japonica little Princess 15/20 cm</t>
  </si>
  <si>
    <t>1692497697</t>
  </si>
  <si>
    <t>M030</t>
  </si>
  <si>
    <t>Carex testacea Praire Fire Co 1l</t>
  </si>
  <si>
    <t>1067711229</t>
  </si>
  <si>
    <t>M031</t>
  </si>
  <si>
    <t>Carex testacea orange Sedge Co 1l</t>
  </si>
  <si>
    <t>1485858934</t>
  </si>
  <si>
    <t>M032</t>
  </si>
  <si>
    <t>Uncinia rubra Co 1l</t>
  </si>
  <si>
    <t>-323023469</t>
  </si>
  <si>
    <t>M033</t>
  </si>
  <si>
    <t>Echinacea purpurea Co 1l</t>
  </si>
  <si>
    <t>1415434514</t>
  </si>
  <si>
    <t>M034</t>
  </si>
  <si>
    <t>Salvia nemorosa Co 1l</t>
  </si>
  <si>
    <t>-1843879163</t>
  </si>
  <si>
    <t>M035</t>
  </si>
  <si>
    <t>Hemerocalis Co 1l</t>
  </si>
  <si>
    <t>756364212</t>
  </si>
  <si>
    <t>M036</t>
  </si>
  <si>
    <t>Gaura lindheimeri Co 1l</t>
  </si>
  <si>
    <t>1808708289</t>
  </si>
  <si>
    <t>M037</t>
  </si>
  <si>
    <t>Asrer dumosus Jenny Co 1l</t>
  </si>
  <si>
    <t>172962761</t>
  </si>
  <si>
    <t>M038</t>
  </si>
  <si>
    <t>Gypsophila paniculata Co 1l</t>
  </si>
  <si>
    <t>987487993</t>
  </si>
  <si>
    <t>M039</t>
  </si>
  <si>
    <t>Thymus praecox Co 7 cm</t>
  </si>
  <si>
    <t>202634129</t>
  </si>
  <si>
    <t>M040</t>
  </si>
  <si>
    <t>Geranium sanquineum Co 7 cm</t>
  </si>
  <si>
    <t>-956273736</t>
  </si>
  <si>
    <t>M041</t>
  </si>
  <si>
    <t>Origanum vulgare Aureum Co 7 cm</t>
  </si>
  <si>
    <t>192017606</t>
  </si>
  <si>
    <t>04 - Vodovodná prípojka</t>
  </si>
  <si>
    <t xml:space="preserve">    45 - Podkladné konštrukcie</t>
  </si>
  <si>
    <t xml:space="preserve">    8 - Rúrové vedenie</t>
  </si>
  <si>
    <t>Hĺbenie rýh hor. tr. 3 do 100 m3</t>
  </si>
  <si>
    <t>-495723151</t>
  </si>
  <si>
    <t>Prir. za lep. tr. 3</t>
  </si>
  <si>
    <t>53711910</t>
  </si>
  <si>
    <t>151101101</t>
  </si>
  <si>
    <t>Zriadenie paženia rýh príložného</t>
  </si>
  <si>
    <t>2098942915</t>
  </si>
  <si>
    <t>151101111</t>
  </si>
  <si>
    <t>Odstránenie paženia príložného</t>
  </si>
  <si>
    <t>-1780479039</t>
  </si>
  <si>
    <t>174101001</t>
  </si>
  <si>
    <t>Zásyp rýh, jám so zhutnením do 100 m3</t>
  </si>
  <si>
    <t>-80969853</t>
  </si>
  <si>
    <t>175101101</t>
  </si>
  <si>
    <t>Obsyp potrubia, objektov bez prehodenia</t>
  </si>
  <si>
    <t>-1544515115</t>
  </si>
  <si>
    <t>P.C.</t>
  </si>
  <si>
    <t>Dodávka piesku - obsyp</t>
  </si>
  <si>
    <t>-1211075039</t>
  </si>
  <si>
    <t>162501102</t>
  </si>
  <si>
    <t>Vodorov. prem. výkopku do 3km - prebytok</t>
  </si>
  <si>
    <t>919242664</t>
  </si>
  <si>
    <t>162501105</t>
  </si>
  <si>
    <t>Prirážka za ďalší km - do 10 km</t>
  </si>
  <si>
    <t>1607956004</t>
  </si>
  <si>
    <t>171201201</t>
  </si>
  <si>
    <t>Uloženie na skládke</t>
  </si>
  <si>
    <t>1923518219</t>
  </si>
  <si>
    <t>P.C..1</t>
  </si>
  <si>
    <t>Vytýčenie trasy</t>
  </si>
  <si>
    <t>km</t>
  </si>
  <si>
    <t>1581076244</t>
  </si>
  <si>
    <t>113107132</t>
  </si>
  <si>
    <t>Odstránenie vozovky z bet. hr.do 200 mm</t>
  </si>
  <si>
    <t>-312484004</t>
  </si>
  <si>
    <t>P.C..2</t>
  </si>
  <si>
    <t>Poplatok za uskladnenie betónov</t>
  </si>
  <si>
    <t>351831053</t>
  </si>
  <si>
    <t>Podkladné konštrukcie</t>
  </si>
  <si>
    <t>451573111</t>
  </si>
  <si>
    <t>Lôžko pod potrubie z piesku, štrkopiesku</t>
  </si>
  <si>
    <t>-637203637</t>
  </si>
  <si>
    <t>Podklad zo štrkodrvy hr. 200 mm</t>
  </si>
  <si>
    <t>-210097519</t>
  </si>
  <si>
    <t>581130115</t>
  </si>
  <si>
    <t>Kryt bet. hr. 200 mm</t>
  </si>
  <si>
    <t>-2055296455</t>
  </si>
  <si>
    <t>Rúrové vedenie</t>
  </si>
  <si>
    <t>871251066</t>
  </si>
  <si>
    <t>Montáž potrubia polyetyl. D 90</t>
  </si>
  <si>
    <t>-1229290586</t>
  </si>
  <si>
    <t>871221062</t>
  </si>
  <si>
    <t>Montáž potrubia polyetyl. D 63</t>
  </si>
  <si>
    <t>-1398376899</t>
  </si>
  <si>
    <t>871221060</t>
  </si>
  <si>
    <t>Montáž potrubia polyetyl. D 50</t>
  </si>
  <si>
    <t>-1212213357</t>
  </si>
  <si>
    <t>857242121</t>
  </si>
  <si>
    <t>Montáž tvaroviek liat. jednoosých DN 80</t>
  </si>
  <si>
    <t>-452332193</t>
  </si>
  <si>
    <t>857262121</t>
  </si>
  <si>
    <t>Montáž tvaroviek liat. jednoosých DN 100</t>
  </si>
  <si>
    <t>-1312337290</t>
  </si>
  <si>
    <t>857264121</t>
  </si>
  <si>
    <t>Detto, odbočných DN 100</t>
  </si>
  <si>
    <t>144810075</t>
  </si>
  <si>
    <t>852242121</t>
  </si>
  <si>
    <t>Montáž liat. potrubia do 1,0m prírubového DN 80</t>
  </si>
  <si>
    <t>1337650500</t>
  </si>
  <si>
    <t>891241221</t>
  </si>
  <si>
    <t>Montáž uzáverov v šachtách DN 80</t>
  </si>
  <si>
    <t>-131449724</t>
  </si>
  <si>
    <t>891241111</t>
  </si>
  <si>
    <t>Montáž uzáverov so zemnou súpravou DN 80</t>
  </si>
  <si>
    <t>-356894256</t>
  </si>
  <si>
    <t>891261111</t>
  </si>
  <si>
    <t>Montáž uzáverov so zemnou súpravou DN 100</t>
  </si>
  <si>
    <t>1215368531</t>
  </si>
  <si>
    <t>891244121</t>
  </si>
  <si>
    <t>Montáž mont. vložiek DN 80</t>
  </si>
  <si>
    <t>-827347084</t>
  </si>
  <si>
    <t>891245321</t>
  </si>
  <si>
    <t>Montáž spätnej klapky DN 80</t>
  </si>
  <si>
    <t>2030026116</t>
  </si>
  <si>
    <t>891247211</t>
  </si>
  <si>
    <t>Montáž hydrantov nadzemných DN 80</t>
  </si>
  <si>
    <t>-256152720</t>
  </si>
  <si>
    <t>899401112</t>
  </si>
  <si>
    <t>Montáž poklopov uzáverových</t>
  </si>
  <si>
    <t>-1821304342</t>
  </si>
  <si>
    <t>892241111</t>
  </si>
  <si>
    <t>Tlakové skúšky do  DN 80</t>
  </si>
  <si>
    <t>-734438298</t>
  </si>
  <si>
    <t>892372111</t>
  </si>
  <si>
    <t>Zabezpečenie koncov</t>
  </si>
  <si>
    <t>-1773638712</t>
  </si>
  <si>
    <t>892233111</t>
  </si>
  <si>
    <t>Preplach a dezinfekcia  do DN 70</t>
  </si>
  <si>
    <t>-1233421037</t>
  </si>
  <si>
    <t>892273111</t>
  </si>
  <si>
    <t>Preplach a dezinfekcia  do DN 125</t>
  </si>
  <si>
    <t>-295283520</t>
  </si>
  <si>
    <t>Potrubie PVC D 90</t>
  </si>
  <si>
    <t>-1118476851</t>
  </si>
  <si>
    <t>286.1</t>
  </si>
  <si>
    <t>Tvarovka ANPL 90/90</t>
  </si>
  <si>
    <t>219862195</t>
  </si>
  <si>
    <t>286.2</t>
  </si>
  <si>
    <t>Tvarovka ENPL D 110</t>
  </si>
  <si>
    <t>-621529772</t>
  </si>
  <si>
    <t>286.3</t>
  </si>
  <si>
    <t>Potrubie rPE DN 40</t>
  </si>
  <si>
    <t>112939133</t>
  </si>
  <si>
    <t>286.4</t>
  </si>
  <si>
    <t>Potrubie rPE DN 50</t>
  </si>
  <si>
    <t>-1458831781</t>
  </si>
  <si>
    <t>D  M.16</t>
  </si>
  <si>
    <t>X DN 50</t>
  </si>
  <si>
    <t>1024908415</t>
  </si>
  <si>
    <t>PP DN 80</t>
  </si>
  <si>
    <t>-76587379</t>
  </si>
  <si>
    <t>552.1</t>
  </si>
  <si>
    <t>E DN 80</t>
  </si>
  <si>
    <t>-61221957</t>
  </si>
  <si>
    <t>552.2</t>
  </si>
  <si>
    <t>FFR 100/80</t>
  </si>
  <si>
    <t>2077053321</t>
  </si>
  <si>
    <t>552.3</t>
  </si>
  <si>
    <t>T 100/100</t>
  </si>
  <si>
    <t>-1277804491</t>
  </si>
  <si>
    <t>552.4</t>
  </si>
  <si>
    <t>FF DN 80 1,0m</t>
  </si>
  <si>
    <t>-1283167774</t>
  </si>
  <si>
    <t>552.5</t>
  </si>
  <si>
    <t>FF DN 80 0,80 m</t>
  </si>
  <si>
    <t>-2065773324</t>
  </si>
  <si>
    <t>552.6</t>
  </si>
  <si>
    <t>FF DN 80 0,40 m</t>
  </si>
  <si>
    <t>-336463620</t>
  </si>
  <si>
    <t>552.7</t>
  </si>
  <si>
    <t>FF DN 80 0,20 m</t>
  </si>
  <si>
    <t>1546149305</t>
  </si>
  <si>
    <t>Vodovodný uzáver do zeme DN 80 PN 10</t>
  </si>
  <si>
    <t>-225038134</t>
  </si>
  <si>
    <t>422.1</t>
  </si>
  <si>
    <t>Vodovodný uzáver do zeme DN 100 PN 10</t>
  </si>
  <si>
    <t>-1012444798</t>
  </si>
  <si>
    <t>422.2</t>
  </si>
  <si>
    <t>Zemná súprava teleskopická  DN 80,100</t>
  </si>
  <si>
    <t>1607677480</t>
  </si>
  <si>
    <t>422.3</t>
  </si>
  <si>
    <t>Uzáverové poklopy do vozovky</t>
  </si>
  <si>
    <t>1746744176</t>
  </si>
  <si>
    <t>422.4</t>
  </si>
  <si>
    <t>Hydrant nadzemný DN 80</t>
  </si>
  <si>
    <t>1151212601</t>
  </si>
  <si>
    <t>422.5</t>
  </si>
  <si>
    <t>Uzáver prírubový DN 80 s ručným kolom</t>
  </si>
  <si>
    <t>-2143270030</t>
  </si>
  <si>
    <t>422.6</t>
  </si>
  <si>
    <t>Montážna vložka DN 80</t>
  </si>
  <si>
    <t>-836232694</t>
  </si>
  <si>
    <t>D  M.17</t>
  </si>
  <si>
    <t>Združený vodomer DN 80</t>
  </si>
  <si>
    <t>925482553</t>
  </si>
  <si>
    <t>422.7</t>
  </si>
  <si>
    <t>Spätná klapka DN 80</t>
  </si>
  <si>
    <t>1690310796</t>
  </si>
  <si>
    <t>KP.2</t>
  </si>
  <si>
    <t>Osadenie a dodávka vyhľadávacieho vodiča  AY 4 mm2  vrátane vývodov</t>
  </si>
  <si>
    <t>-1799083703</t>
  </si>
  <si>
    <t>KP.3</t>
  </si>
  <si>
    <t>Fólia výstražná</t>
  </si>
  <si>
    <t>598893471</t>
  </si>
  <si>
    <t>KP.4</t>
  </si>
  <si>
    <t>Vodomerová šachta</t>
  </si>
  <si>
    <t>-2047976917</t>
  </si>
  <si>
    <t>K197</t>
  </si>
  <si>
    <t>- osadenie a dodávka pref. VŠ vnútorného</t>
  </si>
  <si>
    <t>-872639334</t>
  </si>
  <si>
    <t>K198</t>
  </si>
  <si>
    <t>rozmeru 2800/1400/1800 + stropná doska + komín</t>
  </si>
  <si>
    <t>-1403728598</t>
  </si>
  <si>
    <t>K199</t>
  </si>
  <si>
    <t>- bet. bloky 300x300x600  = 4ks bet C20/25</t>
  </si>
  <si>
    <t>958453716</t>
  </si>
  <si>
    <t>K200</t>
  </si>
  <si>
    <t>- vstupný poklop 600 x 600</t>
  </si>
  <si>
    <t>350214786</t>
  </si>
  <si>
    <t>K201</t>
  </si>
  <si>
    <t>- stupačky kanalizačné oceľové s Pe poťahom</t>
  </si>
  <si>
    <t>-1419272330</t>
  </si>
  <si>
    <t>K202</t>
  </si>
  <si>
    <t>- podkladné konštrukcie podľa PD - komplet</t>
  </si>
  <si>
    <t>654063597</t>
  </si>
  <si>
    <t>K203</t>
  </si>
  <si>
    <t>- potrebné zemné práce - komplet</t>
  </si>
  <si>
    <t>1313430641</t>
  </si>
  <si>
    <t>K204</t>
  </si>
  <si>
    <t>- izolačný náter</t>
  </si>
  <si>
    <t>-1530682361</t>
  </si>
  <si>
    <t>KP.5</t>
  </si>
  <si>
    <t>Odstránenie jestvujúcej vodovodného potrubia  DN 80, VŠ, hydrantu, odvoz a likvidácia vyb. hmôt</t>
  </si>
  <si>
    <t>-1779541236</t>
  </si>
  <si>
    <t>Odvoz suti do 1 km</t>
  </si>
  <si>
    <t>291520964</t>
  </si>
  <si>
    <t>Prir. za ďalší km</t>
  </si>
  <si>
    <t>1716317980</t>
  </si>
  <si>
    <t>919735124</t>
  </si>
  <si>
    <t>Rezanie podkladu a krytu vozovky hr.200 mm</t>
  </si>
  <si>
    <t>1542855340</t>
  </si>
  <si>
    <t>919722111</t>
  </si>
  <si>
    <t>Rezanie dilat. škár</t>
  </si>
  <si>
    <t>1634249705</t>
  </si>
  <si>
    <t>919726531</t>
  </si>
  <si>
    <t>Zaliatie škár</t>
  </si>
  <si>
    <t>2110666278</t>
  </si>
  <si>
    <t>919741121</t>
  </si>
  <si>
    <t>Ošetrenie krytu vodou</t>
  </si>
  <si>
    <t>2131808165</t>
  </si>
  <si>
    <t>99827 - 6101</t>
  </si>
  <si>
    <t>Presun hmôt</t>
  </si>
  <si>
    <t>738317714</t>
  </si>
  <si>
    <t>99822 - 2011</t>
  </si>
  <si>
    <t>Presun hmôt - štrky</t>
  </si>
  <si>
    <t>-1422384086</t>
  </si>
  <si>
    <t>K205</t>
  </si>
  <si>
    <t>Iné náklady ( GZS )</t>
  </si>
  <si>
    <t>-2065823112</t>
  </si>
  <si>
    <t>05 - Prípojka splašk. kanalizácie, areálová dažď. kanalizácia</t>
  </si>
  <si>
    <t>132201202</t>
  </si>
  <si>
    <t>Hĺbenie rýh hor. tr. 3 do 1000,0  m3</t>
  </si>
  <si>
    <t>-1162455614</t>
  </si>
  <si>
    <t>-1664020755</t>
  </si>
  <si>
    <t>1660997875</t>
  </si>
  <si>
    <t>486876185</t>
  </si>
  <si>
    <t>174101002</t>
  </si>
  <si>
    <t>Zásyp rýh, jám so zhutnením do 1000 m3</t>
  </si>
  <si>
    <t>-2003650989</t>
  </si>
  <si>
    <t>473168294</t>
  </si>
  <si>
    <t>-985719882</t>
  </si>
  <si>
    <t>162501122</t>
  </si>
  <si>
    <t>216533168</t>
  </si>
  <si>
    <t>162501123</t>
  </si>
  <si>
    <t>-1564372442</t>
  </si>
  <si>
    <t>972938080</t>
  </si>
  <si>
    <t>-998351906</t>
  </si>
  <si>
    <t>-1141234923</t>
  </si>
  <si>
    <t>373281364</t>
  </si>
  <si>
    <t>496536864</t>
  </si>
  <si>
    <t>452311131</t>
  </si>
  <si>
    <t>Dosky podkladné z bet. C 12/15 m3</t>
  </si>
  <si>
    <t>1364669430</t>
  </si>
  <si>
    <t>452351101</t>
  </si>
  <si>
    <t>Debnenie dosiek</t>
  </si>
  <si>
    <t>-2006292502</t>
  </si>
  <si>
    <t>-1141499280</t>
  </si>
  <si>
    <t>65611280</t>
  </si>
  <si>
    <t>871356026</t>
  </si>
  <si>
    <t>Montáž potrubia kanalizačného PVC DN 150,125</t>
  </si>
  <si>
    <t>-2130058649</t>
  </si>
  <si>
    <t>871356028</t>
  </si>
  <si>
    <t>Montáž potrubia kanalizačného PVC DN 200</t>
  </si>
  <si>
    <t>-724362664</t>
  </si>
  <si>
    <t>D  M.18</t>
  </si>
  <si>
    <t>Šachta WAVIN DN 600  vrátane poklopu D + M</t>
  </si>
  <si>
    <t>251839472</t>
  </si>
  <si>
    <t>894411111</t>
  </si>
  <si>
    <t>Šachty kanalizač. na potrubí DN 200</t>
  </si>
  <si>
    <t>1095187931</t>
  </si>
  <si>
    <t>899104111</t>
  </si>
  <si>
    <t>Osadenie poklopov</t>
  </si>
  <si>
    <t>313502572</t>
  </si>
  <si>
    <t>592</t>
  </si>
  <si>
    <t>Skruž prechodová  1000/625 SK - s osad.  stup.</t>
  </si>
  <si>
    <t>2019607428</t>
  </si>
  <si>
    <t>592.1</t>
  </si>
  <si>
    <t>Skruž rovná 1000/1000 - s osadenými stupačkami</t>
  </si>
  <si>
    <t>-1658228420</t>
  </si>
  <si>
    <t>592.2</t>
  </si>
  <si>
    <t>Detto, 1000/500</t>
  </si>
  <si>
    <t>-1844582476</t>
  </si>
  <si>
    <t>592.3</t>
  </si>
  <si>
    <t>Šacht. dno na potr. DN 200 s poplast. Stupačkami s prechodkami do stien  H 600 mm DN 1000</t>
  </si>
  <si>
    <t>334296589</t>
  </si>
  <si>
    <t>552.8</t>
  </si>
  <si>
    <t>Poklopy  DN 600  kategória D400</t>
  </si>
  <si>
    <t>-1570879107</t>
  </si>
  <si>
    <t>892311000</t>
  </si>
  <si>
    <t>Skúška tesnosti kanalizácie DN 150,125</t>
  </si>
  <si>
    <t>997902175</t>
  </si>
  <si>
    <t>892351000</t>
  </si>
  <si>
    <t>Skúška tesnosti kanalizácie DN 200</t>
  </si>
  <si>
    <t>-1975147360</t>
  </si>
  <si>
    <t>R</t>
  </si>
  <si>
    <t>903518212</t>
  </si>
  <si>
    <t>286.5</t>
  </si>
  <si>
    <t>Potrubie PVC DN 125 SN 8 + 20 % tvarovky</t>
  </si>
  <si>
    <t>2039484606</t>
  </si>
  <si>
    <t>286.6</t>
  </si>
  <si>
    <t>Potrubie PVC DN 150 SN 8 + 20 % tvarovky</t>
  </si>
  <si>
    <t>-1922276127</t>
  </si>
  <si>
    <t>286.7</t>
  </si>
  <si>
    <t>Potrubie PVC DN 200 SN 8 + 20 % tvarovky</t>
  </si>
  <si>
    <t>1454036943</t>
  </si>
  <si>
    <t>KP.6</t>
  </si>
  <si>
    <t>Osadenie a dodávka výstražnej fólie</t>
  </si>
  <si>
    <t>-1662636331</t>
  </si>
  <si>
    <t>KP.7</t>
  </si>
  <si>
    <t>Osadenie a dod. nádrže na dažďovú vodu vrátane podkladných konštrukcií, ZP, skúšok - komplet</t>
  </si>
  <si>
    <t>-952414260</t>
  </si>
  <si>
    <t>211571112</t>
  </si>
  <si>
    <t>Výplň studne zo štrkopiesku</t>
  </si>
  <si>
    <t>1074103134</t>
  </si>
  <si>
    <t>KP.8</t>
  </si>
  <si>
    <t>Odstránenie jestvujúcej kanalizačného potrubia  odvoz a likvidácia vyb. hmôt</t>
  </si>
  <si>
    <t>-1624022115</t>
  </si>
  <si>
    <t>-739183816</t>
  </si>
  <si>
    <t>-1949346717</t>
  </si>
  <si>
    <t>-242233006</t>
  </si>
  <si>
    <t>-782916479</t>
  </si>
  <si>
    <t>-1345437757</t>
  </si>
  <si>
    <t>1683854526</t>
  </si>
  <si>
    <t>-1570914413</t>
  </si>
  <si>
    <t>694538647</t>
  </si>
  <si>
    <t>-509755625</t>
  </si>
  <si>
    <t>06 - Predĺženie areálového NTL plynovodu</t>
  </si>
  <si>
    <t>1556546408</t>
  </si>
  <si>
    <t>266282527</t>
  </si>
  <si>
    <t>-250777387</t>
  </si>
  <si>
    <t>-1198249023</t>
  </si>
  <si>
    <t>-1891222688</t>
  </si>
  <si>
    <t>161376624</t>
  </si>
  <si>
    <t>1773720769</t>
  </si>
  <si>
    <t>1218396007</t>
  </si>
  <si>
    <t>1269738795</t>
  </si>
  <si>
    <t>-1288917036</t>
  </si>
  <si>
    <t>2027300079</t>
  </si>
  <si>
    <t>77061053</t>
  </si>
  <si>
    <t>-1886634270</t>
  </si>
  <si>
    <t>-288638135</t>
  </si>
  <si>
    <t>-1869766078</t>
  </si>
  <si>
    <t>-1990394920</t>
  </si>
  <si>
    <t>1370271812</t>
  </si>
  <si>
    <t>-488053297</t>
  </si>
  <si>
    <t>-846503695</t>
  </si>
  <si>
    <t>95478385</t>
  </si>
  <si>
    <t>1637149252</t>
  </si>
  <si>
    <t>728467170</t>
  </si>
  <si>
    <t>99827 - 2201</t>
  </si>
  <si>
    <t>-1336372097</t>
  </si>
  <si>
    <t>-1082126517</t>
  </si>
  <si>
    <t>23020</t>
  </si>
  <si>
    <t>Montáž  potrubia oceľ.čierne zvárané DN 40</t>
  </si>
  <si>
    <t>380401272</t>
  </si>
  <si>
    <t>Potrubie oceľ DN 40 + náter</t>
  </si>
  <si>
    <t>556050275</t>
  </si>
  <si>
    <t>Skúška tesnosti potrubia DN do 40</t>
  </si>
  <si>
    <t>-210448647</t>
  </si>
  <si>
    <t>230.1</t>
  </si>
  <si>
    <t>Príprava pre skúšku tesnosti DN do 40</t>
  </si>
  <si>
    <t>ús</t>
  </si>
  <si>
    <t>-2034992963</t>
  </si>
  <si>
    <t>D  M.19</t>
  </si>
  <si>
    <t>Výstražná fólia</t>
  </si>
  <si>
    <t>458488124</t>
  </si>
  <si>
    <t>MV</t>
  </si>
  <si>
    <t>Murárska výpomoc</t>
  </si>
  <si>
    <t>-352290693</t>
  </si>
  <si>
    <t>PM</t>
  </si>
  <si>
    <t>Podružný materiál</t>
  </si>
  <si>
    <t>277365113</t>
  </si>
  <si>
    <t>PPV</t>
  </si>
  <si>
    <t>Podiel pridružených výkonov</t>
  </si>
  <si>
    <t>-1415166175</t>
  </si>
  <si>
    <t>1801783808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</si>
</sst>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2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3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0" fillId="0" borderId="0" xfId="0" applyProtection="1"/>
    <xf numFmtId="0" fontId="28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0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center"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22" xfId="0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0" borderId="14" xfId="0" applyFont="1" applyBorder="1" applyAlignment="1">
      <alignment horizontal="left" vertical="center"/>
    </xf>
    <xf numFmtId="0" fontId="32" fillId="0" borderId="0" xfId="0" applyFont="1" applyBorder="1" applyAlignment="1">
      <alignment horizontal="center" vertical="center"/>
    </xf>
    <xf numFmtId="0" fontId="32" fillId="0" borderId="19" xfId="0" applyFont="1" applyBorder="1" applyAlignment="1">
      <alignment horizontal="left" vertical="center"/>
    </xf>
    <xf numFmtId="0" fontId="32" fillId="0" borderId="20" xfId="0" applyFont="1" applyBorder="1" applyAlignment="1">
      <alignment horizontal="center"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24" fillId="0" borderId="0" xfId="0" applyFont="1" applyAlignment="1">
      <alignment horizontal="left" vertical="center" wrapText="1"/>
    </xf>
    <xf numFmtId="0" fontId="27" fillId="0" borderId="0" xfId="0" applyFont="1" applyAlignment="1">
      <alignment horizontal="left" vertical="center" wrapText="1"/>
    </xf>
    <xf numFmtId="0" fontId="19" fillId="4" borderId="7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164" fontId="13" fillId="0" borderId="0" xfId="0" applyNumberFormat="1" applyFont="1" applyAlignment="1">
      <alignment horizontal="left" vertical="center"/>
    </xf>
    <xf numFmtId="0" fontId="13" fillId="0" borderId="0" xfId="0" applyFont="1" applyAlignment="1">
      <alignment vertical="center"/>
    </xf>
    <xf numFmtId="4" fontId="14" fillId="0" borderId="0" xfId="0" applyNumberFormat="1" applyFont="1" applyAlignment="1">
      <alignment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4" fontId="7" fillId="0" borderId="0" xfId="0" applyNumberFormat="1" applyFont="1" applyAlignment="1">
      <alignment horizontal="right" vertical="center"/>
    </xf>
    <xf numFmtId="0" fontId="19" fillId="4" borderId="7" xfId="0" applyFont="1" applyFill="1" applyBorder="1" applyAlignment="1">
      <alignment horizontal="righ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9" fillId="4" borderId="8" xfId="0" applyFont="1" applyFill="1" applyBorder="1" applyAlignment="1">
      <alignment horizontal="left"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18" fillId="0" borderId="0" xfId="0" applyFont="1" applyAlignment="1">
      <alignment horizontal="left"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13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204" t="s">
        <v>5</v>
      </c>
      <c r="AS2" s="188"/>
      <c r="AT2" s="188"/>
      <c r="AU2" s="188"/>
      <c r="AV2" s="188"/>
      <c r="AW2" s="188"/>
      <c r="AX2" s="188"/>
      <c r="AY2" s="188"/>
      <c r="AZ2" s="188"/>
      <c r="BA2" s="188"/>
      <c r="BB2" s="188"/>
      <c r="BC2" s="188"/>
      <c r="BD2" s="188"/>
      <c r="BE2" s="188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5" customHeight="1">
      <c r="B4" s="17"/>
      <c r="D4" s="18" t="s">
        <v>8</v>
      </c>
      <c r="AR4" s="17"/>
      <c r="AS4" s="19" t="s">
        <v>9</v>
      </c>
      <c r="BS4" s="14" t="s">
        <v>10</v>
      </c>
    </row>
    <row r="5" spans="1:74" s="1" customFormat="1" ht="12" customHeight="1">
      <c r="B5" s="17"/>
      <c r="D5" s="20" t="s">
        <v>11</v>
      </c>
      <c r="K5" s="187" t="s">
        <v>12</v>
      </c>
      <c r="L5" s="188"/>
      <c r="M5" s="188"/>
      <c r="N5" s="188"/>
      <c r="O5" s="188"/>
      <c r="P5" s="188"/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  <c r="AB5" s="188"/>
      <c r="AC5" s="188"/>
      <c r="AD5" s="188"/>
      <c r="AE5" s="188"/>
      <c r="AF5" s="188"/>
      <c r="AG5" s="188"/>
      <c r="AH5" s="188"/>
      <c r="AI5" s="188"/>
      <c r="AJ5" s="188"/>
      <c r="AK5" s="188"/>
      <c r="AL5" s="188"/>
      <c r="AM5" s="188"/>
      <c r="AN5" s="188"/>
      <c r="AO5" s="188"/>
      <c r="AR5" s="17"/>
      <c r="BS5" s="14" t="s">
        <v>6</v>
      </c>
    </row>
    <row r="6" spans="1:74" s="1" customFormat="1" ht="36.950000000000003" customHeight="1">
      <c r="B6" s="17"/>
      <c r="D6" s="22" t="s">
        <v>13</v>
      </c>
      <c r="K6" s="189" t="s">
        <v>14</v>
      </c>
      <c r="L6" s="188"/>
      <c r="M6" s="188"/>
      <c r="N6" s="188"/>
      <c r="O6" s="188"/>
      <c r="P6" s="188"/>
      <c r="Q6" s="188"/>
      <c r="R6" s="188"/>
      <c r="S6" s="188"/>
      <c r="T6" s="188"/>
      <c r="U6" s="188"/>
      <c r="V6" s="188"/>
      <c r="W6" s="188"/>
      <c r="X6" s="188"/>
      <c r="Y6" s="188"/>
      <c r="Z6" s="188"/>
      <c r="AA6" s="188"/>
      <c r="AB6" s="188"/>
      <c r="AC6" s="188"/>
      <c r="AD6" s="188"/>
      <c r="AE6" s="188"/>
      <c r="AF6" s="188"/>
      <c r="AG6" s="188"/>
      <c r="AH6" s="188"/>
      <c r="AI6" s="188"/>
      <c r="AJ6" s="188"/>
      <c r="AK6" s="188"/>
      <c r="AL6" s="188"/>
      <c r="AM6" s="188"/>
      <c r="AN6" s="188"/>
      <c r="AO6" s="188"/>
      <c r="AR6" s="17"/>
      <c r="BS6" s="14" t="s">
        <v>6</v>
      </c>
    </row>
    <row r="7" spans="1:74" s="1" customFormat="1" ht="12" customHeight="1">
      <c r="B7" s="17"/>
      <c r="D7" s="23" t="s">
        <v>15</v>
      </c>
      <c r="K7" s="21" t="s">
        <v>1</v>
      </c>
      <c r="AK7" s="23" t="s">
        <v>16</v>
      </c>
      <c r="AN7" s="21" t="s">
        <v>1</v>
      </c>
      <c r="AR7" s="17"/>
      <c r="BS7" s="14" t="s">
        <v>6</v>
      </c>
    </row>
    <row r="8" spans="1:74" s="1" customFormat="1" ht="12" customHeight="1">
      <c r="B8" s="17"/>
      <c r="D8" s="23" t="s">
        <v>17</v>
      </c>
      <c r="K8" s="21" t="s">
        <v>18</v>
      </c>
      <c r="AK8" s="23" t="s">
        <v>19</v>
      </c>
      <c r="AN8" s="21" t="s">
        <v>20</v>
      </c>
      <c r="AR8" s="17"/>
      <c r="BS8" s="14" t="s">
        <v>6</v>
      </c>
    </row>
    <row r="9" spans="1:74" s="1" customFormat="1" ht="14.45" customHeight="1">
      <c r="B9" s="17"/>
      <c r="AR9" s="17"/>
      <c r="BS9" s="14" t="s">
        <v>6</v>
      </c>
    </row>
    <row r="10" spans="1:74" s="1" customFormat="1" ht="12" customHeight="1">
      <c r="B10" s="17"/>
      <c r="D10" s="23" t="s">
        <v>21</v>
      </c>
      <c r="AK10" s="23" t="s">
        <v>22</v>
      </c>
      <c r="AN10" s="21" t="s">
        <v>1</v>
      </c>
      <c r="AR10" s="17"/>
      <c r="BS10" s="14" t="s">
        <v>6</v>
      </c>
    </row>
    <row r="11" spans="1:74" s="1" customFormat="1" ht="18.399999999999999" customHeight="1">
      <c r="B11" s="17"/>
      <c r="E11" s="21" t="s">
        <v>23</v>
      </c>
      <c r="AK11" s="23" t="s">
        <v>24</v>
      </c>
      <c r="AN11" s="21" t="s">
        <v>1</v>
      </c>
      <c r="AR11" s="17"/>
      <c r="BS11" s="14" t="s">
        <v>6</v>
      </c>
    </row>
    <row r="12" spans="1:74" s="1" customFormat="1" ht="6.95" customHeight="1">
      <c r="B12" s="17"/>
      <c r="AR12" s="17"/>
      <c r="BS12" s="14" t="s">
        <v>6</v>
      </c>
    </row>
    <row r="13" spans="1:74" s="1" customFormat="1" ht="12" customHeight="1">
      <c r="B13" s="17"/>
      <c r="D13" s="23" t="s">
        <v>25</v>
      </c>
      <c r="AK13" s="23" t="s">
        <v>22</v>
      </c>
      <c r="AN13" s="21" t="s">
        <v>1</v>
      </c>
      <c r="AR13" s="17"/>
      <c r="BS13" s="14" t="s">
        <v>6</v>
      </c>
    </row>
    <row r="14" spans="1:74" ht="12.75">
      <c r="B14" s="17"/>
      <c r="E14" s="21" t="s">
        <v>26</v>
      </c>
      <c r="AK14" s="23" t="s">
        <v>24</v>
      </c>
      <c r="AN14" s="21" t="s">
        <v>1</v>
      </c>
      <c r="AR14" s="17"/>
      <c r="BS14" s="14" t="s">
        <v>6</v>
      </c>
    </row>
    <row r="15" spans="1:74" s="1" customFormat="1" ht="6.95" customHeight="1">
      <c r="B15" s="17"/>
      <c r="AR15" s="17"/>
      <c r="BS15" s="14" t="s">
        <v>3</v>
      </c>
    </row>
    <row r="16" spans="1:74" s="1" customFormat="1" ht="12" customHeight="1">
      <c r="B16" s="17"/>
      <c r="D16" s="23" t="s">
        <v>27</v>
      </c>
      <c r="AK16" s="23" t="s">
        <v>22</v>
      </c>
      <c r="AN16" s="21" t="s">
        <v>1</v>
      </c>
      <c r="AR16" s="17"/>
      <c r="BS16" s="14" t="s">
        <v>3</v>
      </c>
    </row>
    <row r="17" spans="1:71" s="1" customFormat="1" ht="18.399999999999999" customHeight="1">
      <c r="B17" s="17"/>
      <c r="E17" s="21" t="s">
        <v>28</v>
      </c>
      <c r="AK17" s="23" t="s">
        <v>24</v>
      </c>
      <c r="AN17" s="21" t="s">
        <v>1</v>
      </c>
      <c r="AR17" s="17"/>
      <c r="BS17" s="14" t="s">
        <v>29</v>
      </c>
    </row>
    <row r="18" spans="1:71" s="1" customFormat="1" ht="6.95" customHeight="1">
      <c r="B18" s="17"/>
      <c r="AR18" s="17"/>
      <c r="BS18" s="14" t="s">
        <v>6</v>
      </c>
    </row>
    <row r="19" spans="1:71" s="1" customFormat="1" ht="12" customHeight="1">
      <c r="B19" s="17"/>
      <c r="D19" s="23" t="s">
        <v>30</v>
      </c>
      <c r="AK19" s="23" t="s">
        <v>22</v>
      </c>
      <c r="AN19" s="21" t="s">
        <v>1</v>
      </c>
      <c r="AR19" s="17"/>
      <c r="BS19" s="14" t="s">
        <v>6</v>
      </c>
    </row>
    <row r="20" spans="1:71" s="1" customFormat="1" ht="18.399999999999999" customHeight="1">
      <c r="B20" s="17"/>
      <c r="E20" s="21" t="s">
        <v>31</v>
      </c>
      <c r="AK20" s="23" t="s">
        <v>24</v>
      </c>
      <c r="AN20" s="21" t="s">
        <v>1</v>
      </c>
      <c r="AR20" s="17"/>
      <c r="BS20" s="14" t="s">
        <v>29</v>
      </c>
    </row>
    <row r="21" spans="1:71" s="1" customFormat="1" ht="6.95" customHeight="1">
      <c r="B21" s="17"/>
      <c r="AR21" s="17"/>
    </row>
    <row r="22" spans="1:71" s="1" customFormat="1" ht="12" customHeight="1">
      <c r="B22" s="17"/>
      <c r="D22" s="23" t="s">
        <v>32</v>
      </c>
      <c r="AR22" s="17"/>
    </row>
    <row r="23" spans="1:71" s="1" customFormat="1" ht="16.5" customHeight="1">
      <c r="B23" s="17"/>
      <c r="E23" s="190" t="s">
        <v>1</v>
      </c>
      <c r="F23" s="190"/>
      <c r="G23" s="190"/>
      <c r="H23" s="190"/>
      <c r="I23" s="190"/>
      <c r="J23" s="190"/>
      <c r="K23" s="190"/>
      <c r="L23" s="190"/>
      <c r="M23" s="190"/>
      <c r="N23" s="190"/>
      <c r="O23" s="190"/>
      <c r="P23" s="190"/>
      <c r="Q23" s="190"/>
      <c r="R23" s="190"/>
      <c r="S23" s="190"/>
      <c r="T23" s="190"/>
      <c r="U23" s="190"/>
      <c r="V23" s="190"/>
      <c r="W23" s="190"/>
      <c r="X23" s="190"/>
      <c r="Y23" s="190"/>
      <c r="Z23" s="190"/>
      <c r="AA23" s="190"/>
      <c r="AB23" s="190"/>
      <c r="AC23" s="190"/>
      <c r="AD23" s="190"/>
      <c r="AE23" s="190"/>
      <c r="AF23" s="190"/>
      <c r="AG23" s="190"/>
      <c r="AH23" s="190"/>
      <c r="AI23" s="190"/>
      <c r="AJ23" s="190"/>
      <c r="AK23" s="190"/>
      <c r="AL23" s="190"/>
      <c r="AM23" s="190"/>
      <c r="AN23" s="190"/>
      <c r="AR23" s="17"/>
    </row>
    <row r="24" spans="1:71" s="1" customFormat="1" ht="6.95" customHeight="1">
      <c r="B24" s="17"/>
      <c r="AR24" s="17"/>
    </row>
    <row r="25" spans="1:71" s="1" customFormat="1" ht="6.95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2" customFormat="1" ht="25.9" customHeight="1">
      <c r="A26" s="26"/>
      <c r="B26" s="27"/>
      <c r="C26" s="26"/>
      <c r="D26" s="28" t="s">
        <v>33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91">
        <f>ROUND(AG94,2)</f>
        <v>1222222</v>
      </c>
      <c r="AL26" s="192"/>
      <c r="AM26" s="192"/>
      <c r="AN26" s="192"/>
      <c r="AO26" s="192"/>
      <c r="AP26" s="26"/>
      <c r="AQ26" s="26"/>
      <c r="AR26" s="27"/>
      <c r="BE26" s="26"/>
    </row>
    <row r="27" spans="1:7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E27" s="26"/>
    </row>
    <row r="28" spans="1:71" s="2" customFormat="1" ht="12.75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193" t="s">
        <v>34</v>
      </c>
      <c r="M28" s="193"/>
      <c r="N28" s="193"/>
      <c r="O28" s="193"/>
      <c r="P28" s="193"/>
      <c r="Q28" s="26"/>
      <c r="R28" s="26"/>
      <c r="S28" s="26"/>
      <c r="T28" s="26"/>
      <c r="U28" s="26"/>
      <c r="V28" s="26"/>
      <c r="W28" s="193" t="s">
        <v>35</v>
      </c>
      <c r="X28" s="193"/>
      <c r="Y28" s="193"/>
      <c r="Z28" s="193"/>
      <c r="AA28" s="193"/>
      <c r="AB28" s="193"/>
      <c r="AC28" s="193"/>
      <c r="AD28" s="193"/>
      <c r="AE28" s="193"/>
      <c r="AF28" s="26"/>
      <c r="AG28" s="26"/>
      <c r="AH28" s="26"/>
      <c r="AI28" s="26"/>
      <c r="AJ28" s="26"/>
      <c r="AK28" s="193" t="s">
        <v>36</v>
      </c>
      <c r="AL28" s="193"/>
      <c r="AM28" s="193"/>
      <c r="AN28" s="193"/>
      <c r="AO28" s="193"/>
      <c r="AP28" s="26"/>
      <c r="AQ28" s="26"/>
      <c r="AR28" s="27"/>
      <c r="BE28" s="26"/>
    </row>
    <row r="29" spans="1:71" s="3" customFormat="1" ht="14.45" customHeight="1">
      <c r="B29" s="31"/>
      <c r="D29" s="23" t="s">
        <v>37</v>
      </c>
      <c r="F29" s="32" t="s">
        <v>38</v>
      </c>
      <c r="L29" s="194">
        <v>0.2</v>
      </c>
      <c r="M29" s="195"/>
      <c r="N29" s="195"/>
      <c r="O29" s="195"/>
      <c r="P29" s="195"/>
      <c r="Q29" s="33"/>
      <c r="R29" s="33"/>
      <c r="S29" s="33"/>
      <c r="T29" s="33"/>
      <c r="U29" s="33"/>
      <c r="V29" s="33"/>
      <c r="W29" s="196">
        <f>ROUND(AZ94, 2)</f>
        <v>0</v>
      </c>
      <c r="X29" s="195"/>
      <c r="Y29" s="195"/>
      <c r="Z29" s="195"/>
      <c r="AA29" s="195"/>
      <c r="AB29" s="195"/>
      <c r="AC29" s="195"/>
      <c r="AD29" s="195"/>
      <c r="AE29" s="195"/>
      <c r="AF29" s="33"/>
      <c r="AG29" s="33"/>
      <c r="AH29" s="33"/>
      <c r="AI29" s="33"/>
      <c r="AJ29" s="33"/>
      <c r="AK29" s="196">
        <f>ROUND(AV94, 2)</f>
        <v>0</v>
      </c>
      <c r="AL29" s="195"/>
      <c r="AM29" s="195"/>
      <c r="AN29" s="195"/>
      <c r="AO29" s="195"/>
      <c r="AP29" s="33"/>
      <c r="AQ29" s="33"/>
      <c r="AR29" s="34"/>
      <c r="AS29" s="33"/>
      <c r="AT29" s="33"/>
      <c r="AU29" s="33"/>
      <c r="AV29" s="33"/>
      <c r="AW29" s="33"/>
      <c r="AX29" s="33"/>
      <c r="AY29" s="33"/>
      <c r="AZ29" s="33"/>
    </row>
    <row r="30" spans="1:71" s="3" customFormat="1" ht="14.45" customHeight="1">
      <c r="B30" s="31"/>
      <c r="F30" s="32" t="s">
        <v>39</v>
      </c>
      <c r="L30" s="199">
        <v>0.2</v>
      </c>
      <c r="M30" s="198"/>
      <c r="N30" s="198"/>
      <c r="O30" s="198"/>
      <c r="P30" s="198"/>
      <c r="W30" s="197">
        <f>ROUND(BA94, 2)</f>
        <v>1222222</v>
      </c>
      <c r="X30" s="198"/>
      <c r="Y30" s="198"/>
      <c r="Z30" s="198"/>
      <c r="AA30" s="198"/>
      <c r="AB30" s="198"/>
      <c r="AC30" s="198"/>
      <c r="AD30" s="198"/>
      <c r="AE30" s="198"/>
      <c r="AK30" s="197">
        <f>ROUND(AW94, 2)</f>
        <v>244444.4</v>
      </c>
      <c r="AL30" s="198"/>
      <c r="AM30" s="198"/>
      <c r="AN30" s="198"/>
      <c r="AO30" s="198"/>
      <c r="AR30" s="31"/>
    </row>
    <row r="31" spans="1:71" s="3" customFormat="1" ht="14.45" hidden="1" customHeight="1">
      <c r="B31" s="31"/>
      <c r="F31" s="23" t="s">
        <v>40</v>
      </c>
      <c r="L31" s="199">
        <v>0.2</v>
      </c>
      <c r="M31" s="198"/>
      <c r="N31" s="198"/>
      <c r="O31" s="198"/>
      <c r="P31" s="198"/>
      <c r="W31" s="197">
        <f>ROUND(BB94, 2)</f>
        <v>0</v>
      </c>
      <c r="X31" s="198"/>
      <c r="Y31" s="198"/>
      <c r="Z31" s="198"/>
      <c r="AA31" s="198"/>
      <c r="AB31" s="198"/>
      <c r="AC31" s="198"/>
      <c r="AD31" s="198"/>
      <c r="AE31" s="198"/>
      <c r="AK31" s="197">
        <v>0</v>
      </c>
      <c r="AL31" s="198"/>
      <c r="AM31" s="198"/>
      <c r="AN31" s="198"/>
      <c r="AO31" s="198"/>
      <c r="AR31" s="31"/>
    </row>
    <row r="32" spans="1:71" s="3" customFormat="1" ht="14.45" hidden="1" customHeight="1">
      <c r="B32" s="31"/>
      <c r="F32" s="23" t="s">
        <v>41</v>
      </c>
      <c r="L32" s="199">
        <v>0.2</v>
      </c>
      <c r="M32" s="198"/>
      <c r="N32" s="198"/>
      <c r="O32" s="198"/>
      <c r="P32" s="198"/>
      <c r="W32" s="197">
        <f>ROUND(BC94, 2)</f>
        <v>0</v>
      </c>
      <c r="X32" s="198"/>
      <c r="Y32" s="198"/>
      <c r="Z32" s="198"/>
      <c r="AA32" s="198"/>
      <c r="AB32" s="198"/>
      <c r="AC32" s="198"/>
      <c r="AD32" s="198"/>
      <c r="AE32" s="198"/>
      <c r="AK32" s="197">
        <v>0</v>
      </c>
      <c r="AL32" s="198"/>
      <c r="AM32" s="198"/>
      <c r="AN32" s="198"/>
      <c r="AO32" s="198"/>
      <c r="AR32" s="31"/>
    </row>
    <row r="33" spans="1:57" s="3" customFormat="1" ht="14.45" hidden="1" customHeight="1">
      <c r="B33" s="31"/>
      <c r="F33" s="32" t="s">
        <v>42</v>
      </c>
      <c r="L33" s="194">
        <v>0</v>
      </c>
      <c r="M33" s="195"/>
      <c r="N33" s="195"/>
      <c r="O33" s="195"/>
      <c r="P33" s="195"/>
      <c r="Q33" s="33"/>
      <c r="R33" s="33"/>
      <c r="S33" s="33"/>
      <c r="T33" s="33"/>
      <c r="U33" s="33"/>
      <c r="V33" s="33"/>
      <c r="W33" s="196">
        <f>ROUND(BD94, 2)</f>
        <v>0</v>
      </c>
      <c r="X33" s="195"/>
      <c r="Y33" s="195"/>
      <c r="Z33" s="195"/>
      <c r="AA33" s="195"/>
      <c r="AB33" s="195"/>
      <c r="AC33" s="195"/>
      <c r="AD33" s="195"/>
      <c r="AE33" s="195"/>
      <c r="AF33" s="33"/>
      <c r="AG33" s="33"/>
      <c r="AH33" s="33"/>
      <c r="AI33" s="33"/>
      <c r="AJ33" s="33"/>
      <c r="AK33" s="196">
        <v>0</v>
      </c>
      <c r="AL33" s="195"/>
      <c r="AM33" s="195"/>
      <c r="AN33" s="195"/>
      <c r="AO33" s="195"/>
      <c r="AP33" s="33"/>
      <c r="AQ33" s="33"/>
      <c r="AR33" s="34"/>
      <c r="AS33" s="33"/>
      <c r="AT33" s="33"/>
      <c r="AU33" s="33"/>
      <c r="AV33" s="33"/>
      <c r="AW33" s="33"/>
      <c r="AX33" s="33"/>
      <c r="AY33" s="33"/>
      <c r="AZ33" s="33"/>
    </row>
    <row r="34" spans="1:57" s="2" customFormat="1" ht="6.95" customHeight="1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E34" s="26"/>
    </row>
    <row r="35" spans="1:57" s="2" customFormat="1" ht="25.9" customHeight="1">
      <c r="A35" s="26"/>
      <c r="B35" s="27"/>
      <c r="C35" s="35"/>
      <c r="D35" s="36" t="s">
        <v>43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44</v>
      </c>
      <c r="U35" s="37"/>
      <c r="V35" s="37"/>
      <c r="W35" s="37"/>
      <c r="X35" s="203" t="s">
        <v>45</v>
      </c>
      <c r="Y35" s="201"/>
      <c r="Z35" s="201"/>
      <c r="AA35" s="201"/>
      <c r="AB35" s="201"/>
      <c r="AC35" s="37"/>
      <c r="AD35" s="37"/>
      <c r="AE35" s="37"/>
      <c r="AF35" s="37"/>
      <c r="AG35" s="37"/>
      <c r="AH35" s="37"/>
      <c r="AI35" s="37"/>
      <c r="AJ35" s="37"/>
      <c r="AK35" s="200">
        <f>SUM(AK26:AK33)</f>
        <v>1466666.4</v>
      </c>
      <c r="AL35" s="201"/>
      <c r="AM35" s="201"/>
      <c r="AN35" s="201"/>
      <c r="AO35" s="202"/>
      <c r="AP35" s="35"/>
      <c r="AQ35" s="35"/>
      <c r="AR35" s="27"/>
      <c r="BE35" s="26"/>
    </row>
    <row r="36" spans="1:57" s="2" customFormat="1" ht="6.95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E36" s="26"/>
    </row>
    <row r="37" spans="1:57" s="2" customFormat="1" ht="14.45" customHeight="1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E37" s="26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9"/>
      <c r="D49" s="40" t="s">
        <v>46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47</v>
      </c>
      <c r="AI49" s="41"/>
      <c r="AJ49" s="41"/>
      <c r="AK49" s="41"/>
      <c r="AL49" s="41"/>
      <c r="AM49" s="41"/>
      <c r="AN49" s="41"/>
      <c r="AO49" s="41"/>
      <c r="AR49" s="39"/>
    </row>
    <row r="50" spans="1:57" ht="11.25">
      <c r="B50" s="17"/>
      <c r="AR50" s="17"/>
    </row>
    <row r="51" spans="1:57" ht="11.25">
      <c r="B51" s="17"/>
      <c r="AR51" s="17"/>
    </row>
    <row r="52" spans="1:57" ht="11.25">
      <c r="B52" s="17"/>
      <c r="AR52" s="17"/>
    </row>
    <row r="53" spans="1:57" ht="11.25">
      <c r="B53" s="17"/>
      <c r="AR53" s="17"/>
    </row>
    <row r="54" spans="1:57" ht="11.25">
      <c r="B54" s="17"/>
      <c r="AR54" s="17"/>
    </row>
    <row r="55" spans="1:57" ht="11.25">
      <c r="B55" s="17"/>
      <c r="AR55" s="17"/>
    </row>
    <row r="56" spans="1:57" ht="11.25">
      <c r="B56" s="17"/>
      <c r="AR56" s="17"/>
    </row>
    <row r="57" spans="1:57" ht="11.25">
      <c r="B57" s="17"/>
      <c r="AR57" s="17"/>
    </row>
    <row r="58" spans="1:57" ht="11.25">
      <c r="B58" s="17"/>
      <c r="AR58" s="17"/>
    </row>
    <row r="59" spans="1:57" ht="11.25">
      <c r="B59" s="17"/>
      <c r="AR59" s="17"/>
    </row>
    <row r="60" spans="1:57" s="2" customFormat="1" ht="12.75">
      <c r="A60" s="26"/>
      <c r="B60" s="27"/>
      <c r="C60" s="26"/>
      <c r="D60" s="42" t="s">
        <v>48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42" t="s">
        <v>49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42" t="s">
        <v>48</v>
      </c>
      <c r="AI60" s="29"/>
      <c r="AJ60" s="29"/>
      <c r="AK60" s="29"/>
      <c r="AL60" s="29"/>
      <c r="AM60" s="42" t="s">
        <v>49</v>
      </c>
      <c r="AN60" s="29"/>
      <c r="AO60" s="29"/>
      <c r="AP60" s="26"/>
      <c r="AQ60" s="26"/>
      <c r="AR60" s="27"/>
      <c r="BE60" s="26"/>
    </row>
    <row r="61" spans="1:57" ht="11.25">
      <c r="B61" s="17"/>
      <c r="AR61" s="17"/>
    </row>
    <row r="62" spans="1:57" ht="11.25">
      <c r="B62" s="17"/>
      <c r="AR62" s="17"/>
    </row>
    <row r="63" spans="1:57" ht="11.25">
      <c r="B63" s="17"/>
      <c r="AR63" s="17"/>
    </row>
    <row r="64" spans="1:57" s="2" customFormat="1" ht="12.75">
      <c r="A64" s="26"/>
      <c r="B64" s="27"/>
      <c r="C64" s="26"/>
      <c r="D64" s="40" t="s">
        <v>50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51</v>
      </c>
      <c r="AI64" s="43"/>
      <c r="AJ64" s="43"/>
      <c r="AK64" s="43"/>
      <c r="AL64" s="43"/>
      <c r="AM64" s="43"/>
      <c r="AN64" s="43"/>
      <c r="AO64" s="43"/>
      <c r="AP64" s="26"/>
      <c r="AQ64" s="26"/>
      <c r="AR64" s="27"/>
      <c r="BE64" s="26"/>
    </row>
    <row r="65" spans="1:57" ht="11.25">
      <c r="B65" s="17"/>
      <c r="AR65" s="17"/>
    </row>
    <row r="66" spans="1:57" ht="11.25">
      <c r="B66" s="17"/>
      <c r="AR66" s="17"/>
    </row>
    <row r="67" spans="1:57" ht="11.25">
      <c r="B67" s="17"/>
      <c r="AR67" s="17"/>
    </row>
    <row r="68" spans="1:57" ht="11.25">
      <c r="B68" s="17"/>
      <c r="AR68" s="17"/>
    </row>
    <row r="69" spans="1:57" ht="11.25">
      <c r="B69" s="17"/>
      <c r="AR69" s="17"/>
    </row>
    <row r="70" spans="1:57" ht="11.25">
      <c r="B70" s="17"/>
      <c r="AR70" s="17"/>
    </row>
    <row r="71" spans="1:57" ht="11.25">
      <c r="B71" s="17"/>
      <c r="AR71" s="17"/>
    </row>
    <row r="72" spans="1:57" ht="11.25">
      <c r="B72" s="17"/>
      <c r="AR72" s="17"/>
    </row>
    <row r="73" spans="1:57" ht="11.25">
      <c r="B73" s="17"/>
      <c r="AR73" s="17"/>
    </row>
    <row r="74" spans="1:57" ht="11.25">
      <c r="B74" s="17"/>
      <c r="AR74" s="17"/>
    </row>
    <row r="75" spans="1:57" s="2" customFormat="1" ht="12.75">
      <c r="A75" s="26"/>
      <c r="B75" s="27"/>
      <c r="C75" s="26"/>
      <c r="D75" s="42" t="s">
        <v>48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42" t="s">
        <v>49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42" t="s">
        <v>48</v>
      </c>
      <c r="AI75" s="29"/>
      <c r="AJ75" s="29"/>
      <c r="AK75" s="29"/>
      <c r="AL75" s="29"/>
      <c r="AM75" s="42" t="s">
        <v>49</v>
      </c>
      <c r="AN75" s="29"/>
      <c r="AO75" s="29"/>
      <c r="AP75" s="26"/>
      <c r="AQ75" s="26"/>
      <c r="AR75" s="27"/>
      <c r="BE75" s="26"/>
    </row>
    <row r="76" spans="1:57" s="2" customFormat="1" ht="11.25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E76" s="26"/>
    </row>
    <row r="77" spans="1:57" s="2" customFormat="1" ht="6.95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7"/>
      <c r="BE77" s="26"/>
    </row>
    <row r="81" spans="1:91" s="2" customFormat="1" ht="6.95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7"/>
      <c r="BE81" s="26"/>
    </row>
    <row r="82" spans="1:91" s="2" customFormat="1" ht="24.95" customHeight="1">
      <c r="A82" s="26"/>
      <c r="B82" s="27"/>
      <c r="C82" s="18" t="s">
        <v>52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E82" s="26"/>
    </row>
    <row r="83" spans="1:9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E83" s="26"/>
    </row>
    <row r="84" spans="1:91" s="4" customFormat="1" ht="12" customHeight="1">
      <c r="B84" s="48"/>
      <c r="C84" s="23" t="s">
        <v>11</v>
      </c>
      <c r="L84" s="4" t="str">
        <f>K5</f>
        <v>210614-S</v>
      </c>
      <c r="AR84" s="48"/>
    </row>
    <row r="85" spans="1:91" s="5" customFormat="1" ht="36.950000000000003" customHeight="1">
      <c r="B85" s="49"/>
      <c r="C85" s="50" t="s">
        <v>13</v>
      </c>
      <c r="L85" s="184" t="str">
        <f>K6</f>
        <v>Adaptácia, prestavba, prístavba a nadstavba ZŠ Kalinkovo</v>
      </c>
      <c r="M85" s="185"/>
      <c r="N85" s="185"/>
      <c r="O85" s="185"/>
      <c r="P85" s="185"/>
      <c r="Q85" s="185"/>
      <c r="R85" s="185"/>
      <c r="S85" s="185"/>
      <c r="T85" s="185"/>
      <c r="U85" s="185"/>
      <c r="V85" s="185"/>
      <c r="W85" s="185"/>
      <c r="X85" s="185"/>
      <c r="Y85" s="185"/>
      <c r="Z85" s="185"/>
      <c r="AA85" s="185"/>
      <c r="AB85" s="185"/>
      <c r="AC85" s="185"/>
      <c r="AD85" s="185"/>
      <c r="AE85" s="185"/>
      <c r="AF85" s="185"/>
      <c r="AG85" s="185"/>
      <c r="AH85" s="185"/>
      <c r="AI85" s="185"/>
      <c r="AJ85" s="185"/>
      <c r="AK85" s="185"/>
      <c r="AL85" s="185"/>
      <c r="AM85" s="185"/>
      <c r="AN85" s="185"/>
      <c r="AO85" s="185"/>
      <c r="AR85" s="49"/>
    </row>
    <row r="86" spans="1:91" s="2" customFormat="1" ht="6.95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E86" s="26"/>
    </row>
    <row r="87" spans="1:91" s="2" customFormat="1" ht="12" customHeight="1">
      <c r="A87" s="26"/>
      <c r="B87" s="27"/>
      <c r="C87" s="23" t="s">
        <v>17</v>
      </c>
      <c r="D87" s="26"/>
      <c r="E87" s="26"/>
      <c r="F87" s="26"/>
      <c r="G87" s="26"/>
      <c r="H87" s="26"/>
      <c r="I87" s="26"/>
      <c r="J87" s="26"/>
      <c r="K87" s="26"/>
      <c r="L87" s="51" t="str">
        <f>IF(K8="","",K8)</f>
        <v>Kalinkovo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3" t="s">
        <v>19</v>
      </c>
      <c r="AJ87" s="26"/>
      <c r="AK87" s="26"/>
      <c r="AL87" s="26"/>
      <c r="AM87" s="214" t="str">
        <f>IF(AN8= "","",AN8)</f>
        <v>9. 7. 2021</v>
      </c>
      <c r="AN87" s="214"/>
      <c r="AO87" s="26"/>
      <c r="AP87" s="26"/>
      <c r="AQ87" s="26"/>
      <c r="AR87" s="27"/>
      <c r="BE87" s="26"/>
    </row>
    <row r="88" spans="1:91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E88" s="26"/>
    </row>
    <row r="89" spans="1:91" s="2" customFormat="1" ht="15.2" customHeight="1">
      <c r="A89" s="26"/>
      <c r="B89" s="27"/>
      <c r="C89" s="23" t="s">
        <v>21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>Obec Kalinkovo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3" t="s">
        <v>27</v>
      </c>
      <c r="AJ89" s="26"/>
      <c r="AK89" s="26"/>
      <c r="AL89" s="26"/>
      <c r="AM89" s="212" t="str">
        <f>IF(E17="","",E17)</f>
        <v xml:space="preserve"> </v>
      </c>
      <c r="AN89" s="213"/>
      <c r="AO89" s="213"/>
      <c r="AP89" s="213"/>
      <c r="AQ89" s="26"/>
      <c r="AR89" s="27"/>
      <c r="AS89" s="216" t="s">
        <v>53</v>
      </c>
      <c r="AT89" s="217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6"/>
    </row>
    <row r="90" spans="1:91" s="2" customFormat="1" ht="15.2" customHeight="1">
      <c r="A90" s="26"/>
      <c r="B90" s="27"/>
      <c r="C90" s="23" t="s">
        <v>25</v>
      </c>
      <c r="D90" s="26"/>
      <c r="E90" s="26"/>
      <c r="F90" s="26"/>
      <c r="G90" s="26"/>
      <c r="H90" s="26"/>
      <c r="I90" s="26"/>
      <c r="J90" s="26"/>
      <c r="K90" s="26"/>
      <c r="L90" s="4" t="str">
        <f>IF(E14="","",E14)</f>
        <v>AVA-stav, s.r.o.</v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3" t="s">
        <v>30</v>
      </c>
      <c r="AJ90" s="26"/>
      <c r="AK90" s="26"/>
      <c r="AL90" s="26"/>
      <c r="AM90" s="212" t="str">
        <f>IF(E20="","",E20)</f>
        <v>Ing. BOTTLIK</v>
      </c>
      <c r="AN90" s="213"/>
      <c r="AO90" s="213"/>
      <c r="AP90" s="213"/>
      <c r="AQ90" s="26"/>
      <c r="AR90" s="27"/>
      <c r="AS90" s="218"/>
      <c r="AT90" s="219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6"/>
    </row>
    <row r="91" spans="1:91" s="2" customFormat="1" ht="10.9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218"/>
      <c r="AT91" s="219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6"/>
    </row>
    <row r="92" spans="1:91" s="2" customFormat="1" ht="29.25" customHeight="1">
      <c r="A92" s="26"/>
      <c r="B92" s="27"/>
      <c r="C92" s="179" t="s">
        <v>54</v>
      </c>
      <c r="D92" s="180"/>
      <c r="E92" s="180"/>
      <c r="F92" s="180"/>
      <c r="G92" s="180"/>
      <c r="H92" s="57"/>
      <c r="I92" s="183" t="s">
        <v>55</v>
      </c>
      <c r="J92" s="180"/>
      <c r="K92" s="180"/>
      <c r="L92" s="180"/>
      <c r="M92" s="180"/>
      <c r="N92" s="180"/>
      <c r="O92" s="180"/>
      <c r="P92" s="180"/>
      <c r="Q92" s="180"/>
      <c r="R92" s="180"/>
      <c r="S92" s="180"/>
      <c r="T92" s="180"/>
      <c r="U92" s="180"/>
      <c r="V92" s="180"/>
      <c r="W92" s="180"/>
      <c r="X92" s="180"/>
      <c r="Y92" s="180"/>
      <c r="Z92" s="180"/>
      <c r="AA92" s="180"/>
      <c r="AB92" s="180"/>
      <c r="AC92" s="180"/>
      <c r="AD92" s="180"/>
      <c r="AE92" s="180"/>
      <c r="AF92" s="180"/>
      <c r="AG92" s="211" t="s">
        <v>56</v>
      </c>
      <c r="AH92" s="180"/>
      <c r="AI92" s="180"/>
      <c r="AJ92" s="180"/>
      <c r="AK92" s="180"/>
      <c r="AL92" s="180"/>
      <c r="AM92" s="180"/>
      <c r="AN92" s="183" t="s">
        <v>57</v>
      </c>
      <c r="AO92" s="180"/>
      <c r="AP92" s="215"/>
      <c r="AQ92" s="58" t="s">
        <v>58</v>
      </c>
      <c r="AR92" s="27"/>
      <c r="AS92" s="59" t="s">
        <v>59</v>
      </c>
      <c r="AT92" s="60" t="s">
        <v>60</v>
      </c>
      <c r="AU92" s="60" t="s">
        <v>61</v>
      </c>
      <c r="AV92" s="60" t="s">
        <v>62</v>
      </c>
      <c r="AW92" s="60" t="s">
        <v>63</v>
      </c>
      <c r="AX92" s="60" t="s">
        <v>64</v>
      </c>
      <c r="AY92" s="60" t="s">
        <v>65</v>
      </c>
      <c r="AZ92" s="60" t="s">
        <v>66</v>
      </c>
      <c r="BA92" s="60" t="s">
        <v>67</v>
      </c>
      <c r="BB92" s="60" t="s">
        <v>68</v>
      </c>
      <c r="BC92" s="60" t="s">
        <v>69</v>
      </c>
      <c r="BD92" s="61" t="s">
        <v>70</v>
      </c>
      <c r="BE92" s="26"/>
    </row>
    <row r="93" spans="1:91" s="2" customFormat="1" ht="10.9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6"/>
    </row>
    <row r="94" spans="1:91" s="6" customFormat="1" ht="32.450000000000003" customHeight="1">
      <c r="B94" s="65"/>
      <c r="C94" s="66" t="s">
        <v>71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186">
        <f>ROUND(AG95+AG96+SUM(AG107:AG111),2)</f>
        <v>1222222</v>
      </c>
      <c r="AH94" s="186"/>
      <c r="AI94" s="186"/>
      <c r="AJ94" s="186"/>
      <c r="AK94" s="186"/>
      <c r="AL94" s="186"/>
      <c r="AM94" s="186"/>
      <c r="AN94" s="220">
        <f t="shared" ref="AN94:AN111" si="0">SUM(AG94,AT94)</f>
        <v>1466666.4</v>
      </c>
      <c r="AO94" s="220"/>
      <c r="AP94" s="220"/>
      <c r="AQ94" s="69" t="s">
        <v>1</v>
      </c>
      <c r="AR94" s="65"/>
      <c r="AS94" s="70">
        <f>ROUND(AS95+AS96+SUM(AS107:AS111),2)</f>
        <v>0</v>
      </c>
      <c r="AT94" s="71">
        <f t="shared" ref="AT94:AT111" si="1">ROUND(SUM(AV94:AW94),2)</f>
        <v>244444.4</v>
      </c>
      <c r="AU94" s="72">
        <f>ROUND(AU95+AU96+SUM(AU107:AU111),5)</f>
        <v>5863.7729099999997</v>
      </c>
      <c r="AV94" s="71">
        <f>ROUND(AZ94*L29,2)</f>
        <v>0</v>
      </c>
      <c r="AW94" s="71">
        <f>ROUND(BA94*L30,2)</f>
        <v>244444.4</v>
      </c>
      <c r="AX94" s="71">
        <f>ROUND(BB94*L29,2)</f>
        <v>0</v>
      </c>
      <c r="AY94" s="71">
        <f>ROUND(BC94*L30,2)</f>
        <v>0</v>
      </c>
      <c r="AZ94" s="71">
        <f>ROUND(AZ95+AZ96+SUM(AZ107:AZ111),2)</f>
        <v>0</v>
      </c>
      <c r="BA94" s="71">
        <f>ROUND(BA95+BA96+SUM(BA107:BA111),2)</f>
        <v>1222222</v>
      </c>
      <c r="BB94" s="71">
        <f>ROUND(BB95+BB96+SUM(BB107:BB111),2)</f>
        <v>0</v>
      </c>
      <c r="BC94" s="71">
        <f>ROUND(BC95+BC96+SUM(BC107:BC111),2)</f>
        <v>0</v>
      </c>
      <c r="BD94" s="73">
        <f>ROUND(BD95+BD96+SUM(BD107:BD111),2)</f>
        <v>0</v>
      </c>
      <c r="BS94" s="74" t="s">
        <v>72</v>
      </c>
      <c r="BT94" s="74" t="s">
        <v>73</v>
      </c>
      <c r="BU94" s="75" t="s">
        <v>74</v>
      </c>
      <c r="BV94" s="74" t="s">
        <v>75</v>
      </c>
      <c r="BW94" s="74" t="s">
        <v>4</v>
      </c>
      <c r="BX94" s="74" t="s">
        <v>76</v>
      </c>
      <c r="CL94" s="74" t="s">
        <v>1</v>
      </c>
    </row>
    <row r="95" spans="1:91" s="7" customFormat="1" ht="31.5" customHeight="1">
      <c r="A95" s="76" t="s">
        <v>77</v>
      </c>
      <c r="B95" s="77"/>
      <c r="C95" s="78"/>
      <c r="D95" s="181" t="s">
        <v>78</v>
      </c>
      <c r="E95" s="181"/>
      <c r="F95" s="181"/>
      <c r="G95" s="181"/>
      <c r="H95" s="181"/>
      <c r="I95" s="79"/>
      <c r="J95" s="181" t="s">
        <v>79</v>
      </c>
      <c r="K95" s="181"/>
      <c r="L95" s="181"/>
      <c r="M95" s="181"/>
      <c r="N95" s="181"/>
      <c r="O95" s="181"/>
      <c r="P95" s="181"/>
      <c r="Q95" s="181"/>
      <c r="R95" s="181"/>
      <c r="S95" s="181"/>
      <c r="T95" s="181"/>
      <c r="U95" s="181"/>
      <c r="V95" s="181"/>
      <c r="W95" s="181"/>
      <c r="X95" s="181"/>
      <c r="Y95" s="181"/>
      <c r="Z95" s="181"/>
      <c r="AA95" s="181"/>
      <c r="AB95" s="181"/>
      <c r="AC95" s="181"/>
      <c r="AD95" s="181"/>
      <c r="AE95" s="181"/>
      <c r="AF95" s="181"/>
      <c r="AG95" s="209">
        <f>'00 - Búracie práce, hlavn...'!J30</f>
        <v>17583.09</v>
      </c>
      <c r="AH95" s="208"/>
      <c r="AI95" s="208"/>
      <c r="AJ95" s="208"/>
      <c r="AK95" s="208"/>
      <c r="AL95" s="208"/>
      <c r="AM95" s="208"/>
      <c r="AN95" s="209">
        <f t="shared" si="0"/>
        <v>21099.71</v>
      </c>
      <c r="AO95" s="208"/>
      <c r="AP95" s="208"/>
      <c r="AQ95" s="80" t="s">
        <v>80</v>
      </c>
      <c r="AR95" s="77"/>
      <c r="AS95" s="81">
        <v>0</v>
      </c>
      <c r="AT95" s="82">
        <f t="shared" si="1"/>
        <v>3516.62</v>
      </c>
      <c r="AU95" s="83">
        <f>'00 - Búracie práce, hlavn...'!P126</f>
        <v>1027.4050299999999</v>
      </c>
      <c r="AV95" s="82">
        <f>'00 - Búracie práce, hlavn...'!J33</f>
        <v>0</v>
      </c>
      <c r="AW95" s="82">
        <f>'00 - Búracie práce, hlavn...'!J34</f>
        <v>3516.62</v>
      </c>
      <c r="AX95" s="82">
        <f>'00 - Búracie práce, hlavn...'!J35</f>
        <v>0</v>
      </c>
      <c r="AY95" s="82">
        <f>'00 - Búracie práce, hlavn...'!J36</f>
        <v>0</v>
      </c>
      <c r="AZ95" s="82">
        <f>'00 - Búracie práce, hlavn...'!F33</f>
        <v>0</v>
      </c>
      <c r="BA95" s="82">
        <f>'00 - Búracie práce, hlavn...'!F34</f>
        <v>17583.09</v>
      </c>
      <c r="BB95" s="82">
        <f>'00 - Búracie práce, hlavn...'!F35</f>
        <v>0</v>
      </c>
      <c r="BC95" s="82">
        <f>'00 - Búracie práce, hlavn...'!F36</f>
        <v>0</v>
      </c>
      <c r="BD95" s="84">
        <f>'00 - Búracie práce, hlavn...'!F37</f>
        <v>0</v>
      </c>
      <c r="BT95" s="85" t="s">
        <v>81</v>
      </c>
      <c r="BV95" s="85" t="s">
        <v>75</v>
      </c>
      <c r="BW95" s="85" t="s">
        <v>82</v>
      </c>
      <c r="BX95" s="85" t="s">
        <v>4</v>
      </c>
      <c r="CL95" s="85" t="s">
        <v>1</v>
      </c>
      <c r="CM95" s="85" t="s">
        <v>73</v>
      </c>
    </row>
    <row r="96" spans="1:91" s="7" customFormat="1" ht="31.5" customHeight="1">
      <c r="B96" s="77"/>
      <c r="C96" s="78"/>
      <c r="D96" s="181" t="s">
        <v>83</v>
      </c>
      <c r="E96" s="181"/>
      <c r="F96" s="181"/>
      <c r="G96" s="181"/>
      <c r="H96" s="181"/>
      <c r="I96" s="79"/>
      <c r="J96" s="181" t="s">
        <v>84</v>
      </c>
      <c r="K96" s="181"/>
      <c r="L96" s="181"/>
      <c r="M96" s="181"/>
      <c r="N96" s="181"/>
      <c r="O96" s="181"/>
      <c r="P96" s="181"/>
      <c r="Q96" s="181"/>
      <c r="R96" s="181"/>
      <c r="S96" s="181"/>
      <c r="T96" s="181"/>
      <c r="U96" s="181"/>
      <c r="V96" s="181"/>
      <c r="W96" s="181"/>
      <c r="X96" s="181"/>
      <c r="Y96" s="181"/>
      <c r="Z96" s="181"/>
      <c r="AA96" s="181"/>
      <c r="AB96" s="181"/>
      <c r="AC96" s="181"/>
      <c r="AD96" s="181"/>
      <c r="AE96" s="181"/>
      <c r="AF96" s="181"/>
      <c r="AG96" s="207">
        <f>ROUND(AG97+SUM(AG98:AG101)+AG105+AG106,2)</f>
        <v>1047552.34</v>
      </c>
      <c r="AH96" s="208"/>
      <c r="AI96" s="208"/>
      <c r="AJ96" s="208"/>
      <c r="AK96" s="208"/>
      <c r="AL96" s="208"/>
      <c r="AM96" s="208"/>
      <c r="AN96" s="209">
        <f t="shared" si="0"/>
        <v>1257062.81</v>
      </c>
      <c r="AO96" s="208"/>
      <c r="AP96" s="208"/>
      <c r="AQ96" s="80" t="s">
        <v>80</v>
      </c>
      <c r="AR96" s="77"/>
      <c r="AS96" s="81">
        <f>ROUND(AS97+SUM(AS98:AS101)+AS105+AS106,2)</f>
        <v>0</v>
      </c>
      <c r="AT96" s="82">
        <f t="shared" si="1"/>
        <v>209510.47</v>
      </c>
      <c r="AU96" s="83">
        <f>ROUND(AU97+SUM(AU98:AU101)+AU105+AU106,5)</f>
        <v>2570.3578699999998</v>
      </c>
      <c r="AV96" s="82">
        <f>ROUND(AZ96*L29,2)</f>
        <v>0</v>
      </c>
      <c r="AW96" s="82">
        <f>ROUND(BA96*L30,2)</f>
        <v>209510.47</v>
      </c>
      <c r="AX96" s="82">
        <f>ROUND(BB96*L29,2)</f>
        <v>0</v>
      </c>
      <c r="AY96" s="82">
        <f>ROUND(BC96*L30,2)</f>
        <v>0</v>
      </c>
      <c r="AZ96" s="82">
        <f>ROUND(AZ97+SUM(AZ98:AZ101)+AZ105+AZ106,2)</f>
        <v>0</v>
      </c>
      <c r="BA96" s="82">
        <f>ROUND(BA97+SUM(BA98:BA101)+BA105+BA106,2)</f>
        <v>1047552.34</v>
      </c>
      <c r="BB96" s="82">
        <f>ROUND(BB97+SUM(BB98:BB101)+BB105+BB106,2)</f>
        <v>0</v>
      </c>
      <c r="BC96" s="82">
        <f>ROUND(BC97+SUM(BC98:BC101)+BC105+BC106,2)</f>
        <v>0</v>
      </c>
      <c r="BD96" s="84">
        <f>ROUND(BD97+SUM(BD98:BD101)+BD105+BD106,2)</f>
        <v>0</v>
      </c>
      <c r="BS96" s="85" t="s">
        <v>72</v>
      </c>
      <c r="BT96" s="85" t="s">
        <v>81</v>
      </c>
      <c r="BU96" s="85" t="s">
        <v>74</v>
      </c>
      <c r="BV96" s="85" t="s">
        <v>75</v>
      </c>
      <c r="BW96" s="85" t="s">
        <v>85</v>
      </c>
      <c r="BX96" s="85" t="s">
        <v>4</v>
      </c>
      <c r="CL96" s="85" t="s">
        <v>1</v>
      </c>
      <c r="CM96" s="85" t="s">
        <v>73</v>
      </c>
    </row>
    <row r="97" spans="1:91" s="4" customFormat="1" ht="31.5" customHeight="1">
      <c r="A97" s="76" t="s">
        <v>77</v>
      </c>
      <c r="B97" s="48"/>
      <c r="C97" s="10"/>
      <c r="D97" s="10"/>
      <c r="E97" s="182" t="s">
        <v>86</v>
      </c>
      <c r="F97" s="182"/>
      <c r="G97" s="182"/>
      <c r="H97" s="182"/>
      <c r="I97" s="182"/>
      <c r="J97" s="10"/>
      <c r="K97" s="182" t="s">
        <v>87</v>
      </c>
      <c r="L97" s="182"/>
      <c r="M97" s="182"/>
      <c r="N97" s="182"/>
      <c r="O97" s="182"/>
      <c r="P97" s="182"/>
      <c r="Q97" s="182"/>
      <c r="R97" s="182"/>
      <c r="S97" s="182"/>
      <c r="T97" s="182"/>
      <c r="U97" s="182"/>
      <c r="V97" s="182"/>
      <c r="W97" s="182"/>
      <c r="X97" s="182"/>
      <c r="Y97" s="182"/>
      <c r="Z97" s="182"/>
      <c r="AA97" s="182"/>
      <c r="AB97" s="182"/>
      <c r="AC97" s="182"/>
      <c r="AD97" s="182"/>
      <c r="AE97" s="182"/>
      <c r="AF97" s="182"/>
      <c r="AG97" s="205">
        <f>'01a - Architektúra a statika'!J32</f>
        <v>771081.82</v>
      </c>
      <c r="AH97" s="206"/>
      <c r="AI97" s="206"/>
      <c r="AJ97" s="206"/>
      <c r="AK97" s="206"/>
      <c r="AL97" s="206"/>
      <c r="AM97" s="206"/>
      <c r="AN97" s="205">
        <f t="shared" si="0"/>
        <v>925298.18</v>
      </c>
      <c r="AO97" s="206"/>
      <c r="AP97" s="206"/>
      <c r="AQ97" s="86" t="s">
        <v>88</v>
      </c>
      <c r="AR97" s="48"/>
      <c r="AS97" s="87">
        <v>0</v>
      </c>
      <c r="AT97" s="88">
        <f t="shared" si="1"/>
        <v>154216.35999999999</v>
      </c>
      <c r="AU97" s="89">
        <f>'01a - Architektúra a statika'!P147</f>
        <v>2569.9332899999999</v>
      </c>
      <c r="AV97" s="88">
        <f>'01a - Architektúra a statika'!J35</f>
        <v>0</v>
      </c>
      <c r="AW97" s="88">
        <f>'01a - Architektúra a statika'!J36</f>
        <v>154216.35999999999</v>
      </c>
      <c r="AX97" s="88">
        <f>'01a - Architektúra a statika'!J37</f>
        <v>0</v>
      </c>
      <c r="AY97" s="88">
        <f>'01a - Architektúra a statika'!J38</f>
        <v>0</v>
      </c>
      <c r="AZ97" s="88">
        <f>'01a - Architektúra a statika'!F35</f>
        <v>0</v>
      </c>
      <c r="BA97" s="88">
        <f>'01a - Architektúra a statika'!F36</f>
        <v>771081.82</v>
      </c>
      <c r="BB97" s="88">
        <f>'01a - Architektúra a statika'!F37</f>
        <v>0</v>
      </c>
      <c r="BC97" s="88">
        <f>'01a - Architektúra a statika'!F38</f>
        <v>0</v>
      </c>
      <c r="BD97" s="90">
        <f>'01a - Architektúra a statika'!F39</f>
        <v>0</v>
      </c>
      <c r="BT97" s="21" t="s">
        <v>89</v>
      </c>
      <c r="BV97" s="21" t="s">
        <v>75</v>
      </c>
      <c r="BW97" s="21" t="s">
        <v>90</v>
      </c>
      <c r="BX97" s="21" t="s">
        <v>85</v>
      </c>
      <c r="CL97" s="21" t="s">
        <v>1</v>
      </c>
    </row>
    <row r="98" spans="1:91" s="4" customFormat="1" ht="31.5" customHeight="1">
      <c r="A98" s="76" t="s">
        <v>77</v>
      </c>
      <c r="B98" s="48"/>
      <c r="C98" s="10"/>
      <c r="D98" s="10"/>
      <c r="E98" s="182" t="s">
        <v>91</v>
      </c>
      <c r="F98" s="182"/>
      <c r="G98" s="182"/>
      <c r="H98" s="182"/>
      <c r="I98" s="182"/>
      <c r="J98" s="10"/>
      <c r="K98" s="182" t="s">
        <v>92</v>
      </c>
      <c r="L98" s="182"/>
      <c r="M98" s="182"/>
      <c r="N98" s="182"/>
      <c r="O98" s="182"/>
      <c r="P98" s="182"/>
      <c r="Q98" s="182"/>
      <c r="R98" s="182"/>
      <c r="S98" s="182"/>
      <c r="T98" s="182"/>
      <c r="U98" s="182"/>
      <c r="V98" s="182"/>
      <c r="W98" s="182"/>
      <c r="X98" s="182"/>
      <c r="Y98" s="182"/>
      <c r="Z98" s="182"/>
      <c r="AA98" s="182"/>
      <c r="AB98" s="182"/>
      <c r="AC98" s="182"/>
      <c r="AD98" s="182"/>
      <c r="AE98" s="182"/>
      <c r="AF98" s="182"/>
      <c r="AG98" s="205">
        <f>'01b - Elektroinštalácia'!J32</f>
        <v>70611.649999999994</v>
      </c>
      <c r="AH98" s="206"/>
      <c r="AI98" s="206"/>
      <c r="AJ98" s="206"/>
      <c r="AK98" s="206"/>
      <c r="AL98" s="206"/>
      <c r="AM98" s="206"/>
      <c r="AN98" s="205">
        <f t="shared" si="0"/>
        <v>84733.98</v>
      </c>
      <c r="AO98" s="206"/>
      <c r="AP98" s="206"/>
      <c r="AQ98" s="86" t="s">
        <v>88</v>
      </c>
      <c r="AR98" s="48"/>
      <c r="AS98" s="87">
        <v>0</v>
      </c>
      <c r="AT98" s="88">
        <f t="shared" si="1"/>
        <v>14122.33</v>
      </c>
      <c r="AU98" s="89">
        <f>'01b - Elektroinštalácia'!P123</f>
        <v>0</v>
      </c>
      <c r="AV98" s="88">
        <f>'01b - Elektroinštalácia'!J35</f>
        <v>0</v>
      </c>
      <c r="AW98" s="88">
        <f>'01b - Elektroinštalácia'!J36</f>
        <v>14122.33</v>
      </c>
      <c r="AX98" s="88">
        <f>'01b - Elektroinštalácia'!J37</f>
        <v>0</v>
      </c>
      <c r="AY98" s="88">
        <f>'01b - Elektroinštalácia'!J38</f>
        <v>0</v>
      </c>
      <c r="AZ98" s="88">
        <f>'01b - Elektroinštalácia'!F35</f>
        <v>0</v>
      </c>
      <c r="BA98" s="88">
        <f>'01b - Elektroinštalácia'!F36</f>
        <v>70611.649999999994</v>
      </c>
      <c r="BB98" s="88">
        <f>'01b - Elektroinštalácia'!F37</f>
        <v>0</v>
      </c>
      <c r="BC98" s="88">
        <f>'01b - Elektroinštalácia'!F38</f>
        <v>0</v>
      </c>
      <c r="BD98" s="90">
        <f>'01b - Elektroinštalácia'!F39</f>
        <v>0</v>
      </c>
      <c r="BT98" s="21" t="s">
        <v>89</v>
      </c>
      <c r="BV98" s="21" t="s">
        <v>75</v>
      </c>
      <c r="BW98" s="21" t="s">
        <v>93</v>
      </c>
      <c r="BX98" s="21" t="s">
        <v>85</v>
      </c>
      <c r="CL98" s="21" t="s">
        <v>1</v>
      </c>
    </row>
    <row r="99" spans="1:91" s="4" customFormat="1" ht="31.5" customHeight="1">
      <c r="A99" s="76" t="s">
        <v>77</v>
      </c>
      <c r="B99" s="48"/>
      <c r="C99" s="10"/>
      <c r="D99" s="10"/>
      <c r="E99" s="182" t="s">
        <v>94</v>
      </c>
      <c r="F99" s="182"/>
      <c r="G99" s="182"/>
      <c r="H99" s="182"/>
      <c r="I99" s="182"/>
      <c r="J99" s="10"/>
      <c r="K99" s="182" t="s">
        <v>95</v>
      </c>
      <c r="L99" s="182"/>
      <c r="M99" s="182"/>
      <c r="N99" s="182"/>
      <c r="O99" s="182"/>
      <c r="P99" s="182"/>
      <c r="Q99" s="182"/>
      <c r="R99" s="182"/>
      <c r="S99" s="182"/>
      <c r="T99" s="182"/>
      <c r="U99" s="182"/>
      <c r="V99" s="182"/>
      <c r="W99" s="182"/>
      <c r="X99" s="182"/>
      <c r="Y99" s="182"/>
      <c r="Z99" s="182"/>
      <c r="AA99" s="182"/>
      <c r="AB99" s="182"/>
      <c r="AC99" s="182"/>
      <c r="AD99" s="182"/>
      <c r="AE99" s="182"/>
      <c r="AF99" s="182"/>
      <c r="AG99" s="205">
        <f>'01c - Slaboprúdové inštal...'!J32</f>
        <v>36280.720000000001</v>
      </c>
      <c r="AH99" s="206"/>
      <c r="AI99" s="206"/>
      <c r="AJ99" s="206"/>
      <c r="AK99" s="206"/>
      <c r="AL99" s="206"/>
      <c r="AM99" s="206"/>
      <c r="AN99" s="205">
        <f t="shared" si="0"/>
        <v>43536.86</v>
      </c>
      <c r="AO99" s="206"/>
      <c r="AP99" s="206"/>
      <c r="AQ99" s="86" t="s">
        <v>88</v>
      </c>
      <c r="AR99" s="48"/>
      <c r="AS99" s="87">
        <v>0</v>
      </c>
      <c r="AT99" s="88">
        <f t="shared" si="1"/>
        <v>7256.14</v>
      </c>
      <c r="AU99" s="89">
        <f>'01c - Slaboprúdové inštal...'!P124</f>
        <v>0</v>
      </c>
      <c r="AV99" s="88">
        <f>'01c - Slaboprúdové inštal...'!J35</f>
        <v>0</v>
      </c>
      <c r="AW99" s="88">
        <f>'01c - Slaboprúdové inštal...'!J36</f>
        <v>7256.14</v>
      </c>
      <c r="AX99" s="88">
        <f>'01c - Slaboprúdové inštal...'!J37</f>
        <v>0</v>
      </c>
      <c r="AY99" s="88">
        <f>'01c - Slaboprúdové inštal...'!J38</f>
        <v>0</v>
      </c>
      <c r="AZ99" s="88">
        <f>'01c - Slaboprúdové inštal...'!F35</f>
        <v>0</v>
      </c>
      <c r="BA99" s="88">
        <f>'01c - Slaboprúdové inštal...'!F36</f>
        <v>36280.720000000001</v>
      </c>
      <c r="BB99" s="88">
        <f>'01c - Slaboprúdové inštal...'!F37</f>
        <v>0</v>
      </c>
      <c r="BC99" s="88">
        <f>'01c - Slaboprúdové inštal...'!F38</f>
        <v>0</v>
      </c>
      <c r="BD99" s="90">
        <f>'01c - Slaboprúdové inštal...'!F39</f>
        <v>0</v>
      </c>
      <c r="BT99" s="21" t="s">
        <v>89</v>
      </c>
      <c r="BV99" s="21" t="s">
        <v>75</v>
      </c>
      <c r="BW99" s="21" t="s">
        <v>96</v>
      </c>
      <c r="BX99" s="21" t="s">
        <v>85</v>
      </c>
      <c r="CL99" s="21" t="s">
        <v>1</v>
      </c>
    </row>
    <row r="100" spans="1:91" s="4" customFormat="1" ht="31.5" customHeight="1">
      <c r="A100" s="76" t="s">
        <v>77</v>
      </c>
      <c r="B100" s="48"/>
      <c r="C100" s="10"/>
      <c r="D100" s="10"/>
      <c r="E100" s="182" t="s">
        <v>97</v>
      </c>
      <c r="F100" s="182"/>
      <c r="G100" s="182"/>
      <c r="H100" s="182"/>
      <c r="I100" s="182"/>
      <c r="J100" s="10"/>
      <c r="K100" s="182" t="s">
        <v>98</v>
      </c>
      <c r="L100" s="182"/>
      <c r="M100" s="182"/>
      <c r="N100" s="182"/>
      <c r="O100" s="182"/>
      <c r="P100" s="182"/>
      <c r="Q100" s="182"/>
      <c r="R100" s="182"/>
      <c r="S100" s="182"/>
      <c r="T100" s="182"/>
      <c r="U100" s="182"/>
      <c r="V100" s="182"/>
      <c r="W100" s="182"/>
      <c r="X100" s="182"/>
      <c r="Y100" s="182"/>
      <c r="Z100" s="182"/>
      <c r="AA100" s="182"/>
      <c r="AB100" s="182"/>
      <c r="AC100" s="182"/>
      <c r="AD100" s="182"/>
      <c r="AE100" s="182"/>
      <c r="AF100" s="182"/>
      <c r="AG100" s="205">
        <f>'01d - Slaboprúdové inštal...'!J32</f>
        <v>28770.98</v>
      </c>
      <c r="AH100" s="206"/>
      <c r="AI100" s="206"/>
      <c r="AJ100" s="206"/>
      <c r="AK100" s="206"/>
      <c r="AL100" s="206"/>
      <c r="AM100" s="206"/>
      <c r="AN100" s="205">
        <f t="shared" si="0"/>
        <v>34525.18</v>
      </c>
      <c r="AO100" s="206"/>
      <c r="AP100" s="206"/>
      <c r="AQ100" s="86" t="s">
        <v>88</v>
      </c>
      <c r="AR100" s="48"/>
      <c r="AS100" s="87">
        <v>0</v>
      </c>
      <c r="AT100" s="88">
        <f t="shared" si="1"/>
        <v>5754.2</v>
      </c>
      <c r="AU100" s="89">
        <f>'01d - Slaboprúdové inštal...'!P124</f>
        <v>0</v>
      </c>
      <c r="AV100" s="88">
        <f>'01d - Slaboprúdové inštal...'!J35</f>
        <v>0</v>
      </c>
      <c r="AW100" s="88">
        <f>'01d - Slaboprúdové inštal...'!J36</f>
        <v>5754.2</v>
      </c>
      <c r="AX100" s="88">
        <f>'01d - Slaboprúdové inštal...'!J37</f>
        <v>0</v>
      </c>
      <c r="AY100" s="88">
        <f>'01d - Slaboprúdové inštal...'!J38</f>
        <v>0</v>
      </c>
      <c r="AZ100" s="88">
        <f>'01d - Slaboprúdové inštal...'!F35</f>
        <v>0</v>
      </c>
      <c r="BA100" s="88">
        <f>'01d - Slaboprúdové inštal...'!F36</f>
        <v>28770.98</v>
      </c>
      <c r="BB100" s="88">
        <f>'01d - Slaboprúdové inštal...'!F37</f>
        <v>0</v>
      </c>
      <c r="BC100" s="88">
        <f>'01d - Slaboprúdové inštal...'!F38</f>
        <v>0</v>
      </c>
      <c r="BD100" s="90">
        <f>'01d - Slaboprúdové inštal...'!F39</f>
        <v>0</v>
      </c>
      <c r="BT100" s="21" t="s">
        <v>89</v>
      </c>
      <c r="BV100" s="21" t="s">
        <v>75</v>
      </c>
      <c r="BW100" s="21" t="s">
        <v>99</v>
      </c>
      <c r="BX100" s="21" t="s">
        <v>85</v>
      </c>
      <c r="CL100" s="21" t="s">
        <v>1</v>
      </c>
    </row>
    <row r="101" spans="1:91" s="4" customFormat="1" ht="31.5" customHeight="1">
      <c r="B101" s="48"/>
      <c r="C101" s="10"/>
      <c r="D101" s="10"/>
      <c r="E101" s="182" t="s">
        <v>100</v>
      </c>
      <c r="F101" s="182"/>
      <c r="G101" s="182"/>
      <c r="H101" s="182"/>
      <c r="I101" s="182"/>
      <c r="J101" s="10"/>
      <c r="K101" s="182" t="s">
        <v>101</v>
      </c>
      <c r="L101" s="182"/>
      <c r="M101" s="182"/>
      <c r="N101" s="182"/>
      <c r="O101" s="182"/>
      <c r="P101" s="182"/>
      <c r="Q101" s="182"/>
      <c r="R101" s="182"/>
      <c r="S101" s="182"/>
      <c r="T101" s="182"/>
      <c r="U101" s="182"/>
      <c r="V101" s="182"/>
      <c r="W101" s="182"/>
      <c r="X101" s="182"/>
      <c r="Y101" s="182"/>
      <c r="Z101" s="182"/>
      <c r="AA101" s="182"/>
      <c r="AB101" s="182"/>
      <c r="AC101" s="182"/>
      <c r="AD101" s="182"/>
      <c r="AE101" s="182"/>
      <c r="AF101" s="182"/>
      <c r="AG101" s="210">
        <f>ROUND(SUM(AG102:AG104),2)</f>
        <v>36626.019999999997</v>
      </c>
      <c r="AH101" s="206"/>
      <c r="AI101" s="206"/>
      <c r="AJ101" s="206"/>
      <c r="AK101" s="206"/>
      <c r="AL101" s="206"/>
      <c r="AM101" s="206"/>
      <c r="AN101" s="205">
        <f t="shared" si="0"/>
        <v>43951.22</v>
      </c>
      <c r="AO101" s="206"/>
      <c r="AP101" s="206"/>
      <c r="AQ101" s="86" t="s">
        <v>88</v>
      </c>
      <c r="AR101" s="48"/>
      <c r="AS101" s="87">
        <f>ROUND(SUM(AS102:AS104),2)</f>
        <v>0</v>
      </c>
      <c r="AT101" s="88">
        <f t="shared" si="1"/>
        <v>7325.2</v>
      </c>
      <c r="AU101" s="89">
        <f>ROUND(SUM(AU102:AU104),5)</f>
        <v>0</v>
      </c>
      <c r="AV101" s="88">
        <f>ROUND(AZ101*L29,2)</f>
        <v>0</v>
      </c>
      <c r="AW101" s="88">
        <f>ROUND(BA101*L30,2)</f>
        <v>7325.2</v>
      </c>
      <c r="AX101" s="88">
        <f>ROUND(BB101*L29,2)</f>
        <v>0</v>
      </c>
      <c r="AY101" s="88">
        <f>ROUND(BC101*L30,2)</f>
        <v>0</v>
      </c>
      <c r="AZ101" s="88">
        <f>ROUND(SUM(AZ102:AZ104),2)</f>
        <v>0</v>
      </c>
      <c r="BA101" s="88">
        <f>ROUND(SUM(BA102:BA104),2)</f>
        <v>36626.019999999997</v>
      </c>
      <c r="BB101" s="88">
        <f>ROUND(SUM(BB102:BB104),2)</f>
        <v>0</v>
      </c>
      <c r="BC101" s="88">
        <f>ROUND(SUM(BC102:BC104),2)</f>
        <v>0</v>
      </c>
      <c r="BD101" s="90">
        <f>ROUND(SUM(BD102:BD104),2)</f>
        <v>0</v>
      </c>
      <c r="BS101" s="21" t="s">
        <v>72</v>
      </c>
      <c r="BT101" s="21" t="s">
        <v>89</v>
      </c>
      <c r="BU101" s="21" t="s">
        <v>74</v>
      </c>
      <c r="BV101" s="21" t="s">
        <v>75</v>
      </c>
      <c r="BW101" s="21" t="s">
        <v>102</v>
      </c>
      <c r="BX101" s="21" t="s">
        <v>85</v>
      </c>
      <c r="CL101" s="21" t="s">
        <v>1</v>
      </c>
    </row>
    <row r="102" spans="1:91" s="4" customFormat="1" ht="31.5" customHeight="1">
      <c r="A102" s="76" t="s">
        <v>77</v>
      </c>
      <c r="B102" s="48"/>
      <c r="C102" s="10"/>
      <c r="D102" s="10"/>
      <c r="E102" s="10"/>
      <c r="F102" s="182" t="s">
        <v>103</v>
      </c>
      <c r="G102" s="182"/>
      <c r="H102" s="182"/>
      <c r="I102" s="182"/>
      <c r="J102" s="182"/>
      <c r="K102" s="10"/>
      <c r="L102" s="182" t="s">
        <v>104</v>
      </c>
      <c r="M102" s="182"/>
      <c r="N102" s="182"/>
      <c r="O102" s="182"/>
      <c r="P102" s="182"/>
      <c r="Q102" s="182"/>
      <c r="R102" s="182"/>
      <c r="S102" s="182"/>
      <c r="T102" s="182"/>
      <c r="U102" s="182"/>
      <c r="V102" s="182"/>
      <c r="W102" s="182"/>
      <c r="X102" s="182"/>
      <c r="Y102" s="182"/>
      <c r="Z102" s="182"/>
      <c r="AA102" s="182"/>
      <c r="AB102" s="182"/>
      <c r="AC102" s="182"/>
      <c r="AD102" s="182"/>
      <c r="AE102" s="182"/>
      <c r="AF102" s="182"/>
      <c r="AG102" s="205">
        <f>'01e-I - Zdravotechnika - ...'!J34</f>
        <v>9228.42</v>
      </c>
      <c r="AH102" s="206"/>
      <c r="AI102" s="206"/>
      <c r="AJ102" s="206"/>
      <c r="AK102" s="206"/>
      <c r="AL102" s="206"/>
      <c r="AM102" s="206"/>
      <c r="AN102" s="205">
        <f t="shared" si="0"/>
        <v>11074.1</v>
      </c>
      <c r="AO102" s="206"/>
      <c r="AP102" s="206"/>
      <c r="AQ102" s="86" t="s">
        <v>88</v>
      </c>
      <c r="AR102" s="48"/>
      <c r="AS102" s="87">
        <v>0</v>
      </c>
      <c r="AT102" s="88">
        <f t="shared" si="1"/>
        <v>1845.68</v>
      </c>
      <c r="AU102" s="89">
        <f>'01e-I - Zdravotechnika - ...'!P127</f>
        <v>0</v>
      </c>
      <c r="AV102" s="88">
        <f>'01e-I - Zdravotechnika - ...'!J37</f>
        <v>0</v>
      </c>
      <c r="AW102" s="88">
        <f>'01e-I - Zdravotechnika - ...'!J38</f>
        <v>1845.68</v>
      </c>
      <c r="AX102" s="88">
        <f>'01e-I - Zdravotechnika - ...'!J39</f>
        <v>0</v>
      </c>
      <c r="AY102" s="88">
        <f>'01e-I - Zdravotechnika - ...'!J40</f>
        <v>0</v>
      </c>
      <c r="AZ102" s="88">
        <f>'01e-I - Zdravotechnika - ...'!F37</f>
        <v>0</v>
      </c>
      <c r="BA102" s="88">
        <f>'01e-I - Zdravotechnika - ...'!F38</f>
        <v>9228.42</v>
      </c>
      <c r="BB102" s="88">
        <f>'01e-I - Zdravotechnika - ...'!F39</f>
        <v>0</v>
      </c>
      <c r="BC102" s="88">
        <f>'01e-I - Zdravotechnika - ...'!F40</f>
        <v>0</v>
      </c>
      <c r="BD102" s="90">
        <f>'01e-I - Zdravotechnika - ...'!F41</f>
        <v>0</v>
      </c>
      <c r="BT102" s="21" t="s">
        <v>105</v>
      </c>
      <c r="BV102" s="21" t="s">
        <v>75</v>
      </c>
      <c r="BW102" s="21" t="s">
        <v>106</v>
      </c>
      <c r="BX102" s="21" t="s">
        <v>102</v>
      </c>
      <c r="CL102" s="21" t="s">
        <v>1</v>
      </c>
    </row>
    <row r="103" spans="1:91" s="4" customFormat="1" ht="31.5" customHeight="1">
      <c r="A103" s="76" t="s">
        <v>77</v>
      </c>
      <c r="B103" s="48"/>
      <c r="C103" s="10"/>
      <c r="D103" s="10"/>
      <c r="E103" s="10"/>
      <c r="F103" s="182" t="s">
        <v>107</v>
      </c>
      <c r="G103" s="182"/>
      <c r="H103" s="182"/>
      <c r="I103" s="182"/>
      <c r="J103" s="182"/>
      <c r="K103" s="10"/>
      <c r="L103" s="182" t="s">
        <v>108</v>
      </c>
      <c r="M103" s="182"/>
      <c r="N103" s="182"/>
      <c r="O103" s="182"/>
      <c r="P103" s="182"/>
      <c r="Q103" s="182"/>
      <c r="R103" s="182"/>
      <c r="S103" s="182"/>
      <c r="T103" s="182"/>
      <c r="U103" s="182"/>
      <c r="V103" s="182"/>
      <c r="W103" s="182"/>
      <c r="X103" s="182"/>
      <c r="Y103" s="182"/>
      <c r="Z103" s="182"/>
      <c r="AA103" s="182"/>
      <c r="AB103" s="182"/>
      <c r="AC103" s="182"/>
      <c r="AD103" s="182"/>
      <c r="AE103" s="182"/>
      <c r="AF103" s="182"/>
      <c r="AG103" s="205">
        <f>'01e-II - Zdravotechnika -...'!J34</f>
        <v>26357.49</v>
      </c>
      <c r="AH103" s="206"/>
      <c r="AI103" s="206"/>
      <c r="AJ103" s="206"/>
      <c r="AK103" s="206"/>
      <c r="AL103" s="206"/>
      <c r="AM103" s="206"/>
      <c r="AN103" s="205">
        <f t="shared" si="0"/>
        <v>31628.99</v>
      </c>
      <c r="AO103" s="206"/>
      <c r="AP103" s="206"/>
      <c r="AQ103" s="86" t="s">
        <v>88</v>
      </c>
      <c r="AR103" s="48"/>
      <c r="AS103" s="87">
        <v>0</v>
      </c>
      <c r="AT103" s="88">
        <f t="shared" si="1"/>
        <v>5271.5</v>
      </c>
      <c r="AU103" s="89">
        <f>'01e-II - Zdravotechnika -...'!P129</f>
        <v>0</v>
      </c>
      <c r="AV103" s="88">
        <f>'01e-II - Zdravotechnika -...'!J37</f>
        <v>0</v>
      </c>
      <c r="AW103" s="88">
        <f>'01e-II - Zdravotechnika -...'!J38</f>
        <v>5271.5</v>
      </c>
      <c r="AX103" s="88">
        <f>'01e-II - Zdravotechnika -...'!J39</f>
        <v>0</v>
      </c>
      <c r="AY103" s="88">
        <f>'01e-II - Zdravotechnika -...'!J40</f>
        <v>0</v>
      </c>
      <c r="AZ103" s="88">
        <f>'01e-II - Zdravotechnika -...'!F37</f>
        <v>0</v>
      </c>
      <c r="BA103" s="88">
        <f>'01e-II - Zdravotechnika -...'!F38</f>
        <v>26357.49</v>
      </c>
      <c r="BB103" s="88">
        <f>'01e-II - Zdravotechnika -...'!F39</f>
        <v>0</v>
      </c>
      <c r="BC103" s="88">
        <f>'01e-II - Zdravotechnika -...'!F40</f>
        <v>0</v>
      </c>
      <c r="BD103" s="90">
        <f>'01e-II - Zdravotechnika -...'!F41</f>
        <v>0</v>
      </c>
      <c r="BT103" s="21" t="s">
        <v>105</v>
      </c>
      <c r="BV103" s="21" t="s">
        <v>75</v>
      </c>
      <c r="BW103" s="21" t="s">
        <v>109</v>
      </c>
      <c r="BX103" s="21" t="s">
        <v>102</v>
      </c>
      <c r="CL103" s="21" t="s">
        <v>1</v>
      </c>
    </row>
    <row r="104" spans="1:91" s="4" customFormat="1" ht="31.5" customHeight="1">
      <c r="A104" s="76" t="s">
        <v>77</v>
      </c>
      <c r="B104" s="48"/>
      <c r="C104" s="10"/>
      <c r="D104" s="10"/>
      <c r="E104" s="10"/>
      <c r="F104" s="182" t="s">
        <v>110</v>
      </c>
      <c r="G104" s="182"/>
      <c r="H104" s="182"/>
      <c r="I104" s="182"/>
      <c r="J104" s="182"/>
      <c r="K104" s="10"/>
      <c r="L104" s="182" t="s">
        <v>111</v>
      </c>
      <c r="M104" s="182"/>
      <c r="N104" s="182"/>
      <c r="O104" s="182"/>
      <c r="P104" s="182"/>
      <c r="Q104" s="182"/>
      <c r="R104" s="182"/>
      <c r="S104" s="182"/>
      <c r="T104" s="182"/>
      <c r="U104" s="182"/>
      <c r="V104" s="182"/>
      <c r="W104" s="182"/>
      <c r="X104" s="182"/>
      <c r="Y104" s="182"/>
      <c r="Z104" s="182"/>
      <c r="AA104" s="182"/>
      <c r="AB104" s="182"/>
      <c r="AC104" s="182"/>
      <c r="AD104" s="182"/>
      <c r="AE104" s="182"/>
      <c r="AF104" s="182"/>
      <c r="AG104" s="205">
        <f>'01e-III - Zdravotechnika ...'!J34</f>
        <v>1040.1099999999999</v>
      </c>
      <c r="AH104" s="206"/>
      <c r="AI104" s="206"/>
      <c r="AJ104" s="206"/>
      <c r="AK104" s="206"/>
      <c r="AL104" s="206"/>
      <c r="AM104" s="206"/>
      <c r="AN104" s="205">
        <f t="shared" si="0"/>
        <v>1248.1300000000001</v>
      </c>
      <c r="AO104" s="206"/>
      <c r="AP104" s="206"/>
      <c r="AQ104" s="86" t="s">
        <v>88</v>
      </c>
      <c r="AR104" s="48"/>
      <c r="AS104" s="87">
        <v>0</v>
      </c>
      <c r="AT104" s="88">
        <f t="shared" si="1"/>
        <v>208.02</v>
      </c>
      <c r="AU104" s="89">
        <f>'01e-III - Zdravotechnika ...'!P127</f>
        <v>0</v>
      </c>
      <c r="AV104" s="88">
        <f>'01e-III - Zdravotechnika ...'!J37</f>
        <v>0</v>
      </c>
      <c r="AW104" s="88">
        <f>'01e-III - Zdravotechnika ...'!J38</f>
        <v>208.02</v>
      </c>
      <c r="AX104" s="88">
        <f>'01e-III - Zdravotechnika ...'!J39</f>
        <v>0</v>
      </c>
      <c r="AY104" s="88">
        <f>'01e-III - Zdravotechnika ...'!J40</f>
        <v>0</v>
      </c>
      <c r="AZ104" s="88">
        <f>'01e-III - Zdravotechnika ...'!F37</f>
        <v>0</v>
      </c>
      <c r="BA104" s="88">
        <f>'01e-III - Zdravotechnika ...'!F38</f>
        <v>1040.1099999999999</v>
      </c>
      <c r="BB104" s="88">
        <f>'01e-III - Zdravotechnika ...'!F39</f>
        <v>0</v>
      </c>
      <c r="BC104" s="88">
        <f>'01e-III - Zdravotechnika ...'!F40</f>
        <v>0</v>
      </c>
      <c r="BD104" s="90">
        <f>'01e-III - Zdravotechnika ...'!F41</f>
        <v>0</v>
      </c>
      <c r="BT104" s="21" t="s">
        <v>105</v>
      </c>
      <c r="BV104" s="21" t="s">
        <v>75</v>
      </c>
      <c r="BW104" s="21" t="s">
        <v>112</v>
      </c>
      <c r="BX104" s="21" t="s">
        <v>102</v>
      </c>
      <c r="CL104" s="21" t="s">
        <v>1</v>
      </c>
    </row>
    <row r="105" spans="1:91" s="4" customFormat="1" ht="31.5" customHeight="1">
      <c r="A105" s="76" t="s">
        <v>77</v>
      </c>
      <c r="B105" s="48"/>
      <c r="C105" s="10"/>
      <c r="D105" s="10"/>
      <c r="E105" s="182" t="s">
        <v>113</v>
      </c>
      <c r="F105" s="182"/>
      <c r="G105" s="182"/>
      <c r="H105" s="182"/>
      <c r="I105" s="182"/>
      <c r="J105" s="10"/>
      <c r="K105" s="182" t="s">
        <v>114</v>
      </c>
      <c r="L105" s="182"/>
      <c r="M105" s="182"/>
      <c r="N105" s="182"/>
      <c r="O105" s="182"/>
      <c r="P105" s="182"/>
      <c r="Q105" s="182"/>
      <c r="R105" s="182"/>
      <c r="S105" s="182"/>
      <c r="T105" s="182"/>
      <c r="U105" s="182"/>
      <c r="V105" s="182"/>
      <c r="W105" s="182"/>
      <c r="X105" s="182"/>
      <c r="Y105" s="182"/>
      <c r="Z105" s="182"/>
      <c r="AA105" s="182"/>
      <c r="AB105" s="182"/>
      <c r="AC105" s="182"/>
      <c r="AD105" s="182"/>
      <c r="AE105" s="182"/>
      <c r="AF105" s="182"/>
      <c r="AG105" s="205">
        <f>'01f - Vykurovanie'!J32</f>
        <v>13963.32</v>
      </c>
      <c r="AH105" s="206"/>
      <c r="AI105" s="206"/>
      <c r="AJ105" s="206"/>
      <c r="AK105" s="206"/>
      <c r="AL105" s="206"/>
      <c r="AM105" s="206"/>
      <c r="AN105" s="205">
        <f t="shared" si="0"/>
        <v>16755.98</v>
      </c>
      <c r="AO105" s="206"/>
      <c r="AP105" s="206"/>
      <c r="AQ105" s="86" t="s">
        <v>88</v>
      </c>
      <c r="AR105" s="48"/>
      <c r="AS105" s="87">
        <v>0</v>
      </c>
      <c r="AT105" s="88">
        <f t="shared" si="1"/>
        <v>2792.66</v>
      </c>
      <c r="AU105" s="89">
        <f>'01f - Vykurovanie'!P130</f>
        <v>0.42458000000000001</v>
      </c>
      <c r="AV105" s="88">
        <f>'01f - Vykurovanie'!J35</f>
        <v>0</v>
      </c>
      <c r="AW105" s="88">
        <f>'01f - Vykurovanie'!J36</f>
        <v>2792.66</v>
      </c>
      <c r="AX105" s="88">
        <f>'01f - Vykurovanie'!J37</f>
        <v>0</v>
      </c>
      <c r="AY105" s="88">
        <f>'01f - Vykurovanie'!J38</f>
        <v>0</v>
      </c>
      <c r="AZ105" s="88">
        <f>'01f - Vykurovanie'!F35</f>
        <v>0</v>
      </c>
      <c r="BA105" s="88">
        <f>'01f - Vykurovanie'!F36</f>
        <v>13963.32</v>
      </c>
      <c r="BB105" s="88">
        <f>'01f - Vykurovanie'!F37</f>
        <v>0</v>
      </c>
      <c r="BC105" s="88">
        <f>'01f - Vykurovanie'!F38</f>
        <v>0</v>
      </c>
      <c r="BD105" s="90">
        <f>'01f - Vykurovanie'!F39</f>
        <v>0</v>
      </c>
      <c r="BT105" s="21" t="s">
        <v>89</v>
      </c>
      <c r="BV105" s="21" t="s">
        <v>75</v>
      </c>
      <c r="BW105" s="21" t="s">
        <v>115</v>
      </c>
      <c r="BX105" s="21" t="s">
        <v>85</v>
      </c>
      <c r="CL105" s="21" t="s">
        <v>1</v>
      </c>
    </row>
    <row r="106" spans="1:91" s="4" customFormat="1" ht="31.5" customHeight="1">
      <c r="A106" s="76" t="s">
        <v>77</v>
      </c>
      <c r="B106" s="48"/>
      <c r="C106" s="10"/>
      <c r="D106" s="10"/>
      <c r="E106" s="182" t="s">
        <v>116</v>
      </c>
      <c r="F106" s="182"/>
      <c r="G106" s="182"/>
      <c r="H106" s="182"/>
      <c r="I106" s="182"/>
      <c r="J106" s="10"/>
      <c r="K106" s="182" t="s">
        <v>117</v>
      </c>
      <c r="L106" s="182"/>
      <c r="M106" s="182"/>
      <c r="N106" s="182"/>
      <c r="O106" s="182"/>
      <c r="P106" s="182"/>
      <c r="Q106" s="182"/>
      <c r="R106" s="182"/>
      <c r="S106" s="182"/>
      <c r="T106" s="182"/>
      <c r="U106" s="182"/>
      <c r="V106" s="182"/>
      <c r="W106" s="182"/>
      <c r="X106" s="182"/>
      <c r="Y106" s="182"/>
      <c r="Z106" s="182"/>
      <c r="AA106" s="182"/>
      <c r="AB106" s="182"/>
      <c r="AC106" s="182"/>
      <c r="AD106" s="182"/>
      <c r="AE106" s="182"/>
      <c r="AF106" s="182"/>
      <c r="AG106" s="205">
        <f>'01g - Vzduchotechnika'!J32</f>
        <v>90217.83</v>
      </c>
      <c r="AH106" s="206"/>
      <c r="AI106" s="206"/>
      <c r="AJ106" s="206"/>
      <c r="AK106" s="206"/>
      <c r="AL106" s="206"/>
      <c r="AM106" s="206"/>
      <c r="AN106" s="205">
        <f t="shared" si="0"/>
        <v>108261.4</v>
      </c>
      <c r="AO106" s="206"/>
      <c r="AP106" s="206"/>
      <c r="AQ106" s="86" t="s">
        <v>88</v>
      </c>
      <c r="AR106" s="48"/>
      <c r="AS106" s="87">
        <v>0</v>
      </c>
      <c r="AT106" s="88">
        <f t="shared" si="1"/>
        <v>18043.57</v>
      </c>
      <c r="AU106" s="89">
        <f>'01g - Vzduchotechnika'!P124</f>
        <v>0</v>
      </c>
      <c r="AV106" s="88">
        <f>'01g - Vzduchotechnika'!J35</f>
        <v>0</v>
      </c>
      <c r="AW106" s="88">
        <f>'01g - Vzduchotechnika'!J36</f>
        <v>18043.57</v>
      </c>
      <c r="AX106" s="88">
        <f>'01g - Vzduchotechnika'!J37</f>
        <v>0</v>
      </c>
      <c r="AY106" s="88">
        <f>'01g - Vzduchotechnika'!J38</f>
        <v>0</v>
      </c>
      <c r="AZ106" s="88">
        <f>'01g - Vzduchotechnika'!F35</f>
        <v>0</v>
      </c>
      <c r="BA106" s="88">
        <f>'01g - Vzduchotechnika'!F36</f>
        <v>90217.83</v>
      </c>
      <c r="BB106" s="88">
        <f>'01g - Vzduchotechnika'!F37</f>
        <v>0</v>
      </c>
      <c r="BC106" s="88">
        <f>'01g - Vzduchotechnika'!F38</f>
        <v>0</v>
      </c>
      <c r="BD106" s="90">
        <f>'01g - Vzduchotechnika'!F39</f>
        <v>0</v>
      </c>
      <c r="BT106" s="21" t="s">
        <v>89</v>
      </c>
      <c r="BV106" s="21" t="s">
        <v>75</v>
      </c>
      <c r="BW106" s="21" t="s">
        <v>118</v>
      </c>
      <c r="BX106" s="21" t="s">
        <v>85</v>
      </c>
      <c r="CL106" s="21" t="s">
        <v>1</v>
      </c>
    </row>
    <row r="107" spans="1:91" s="7" customFormat="1" ht="31.5" customHeight="1">
      <c r="A107" s="76" t="s">
        <v>77</v>
      </c>
      <c r="B107" s="77"/>
      <c r="C107" s="78"/>
      <c r="D107" s="181" t="s">
        <v>119</v>
      </c>
      <c r="E107" s="181"/>
      <c r="F107" s="181"/>
      <c r="G107" s="181"/>
      <c r="H107" s="181"/>
      <c r="I107" s="79"/>
      <c r="J107" s="181" t="s">
        <v>120</v>
      </c>
      <c r="K107" s="181"/>
      <c r="L107" s="181"/>
      <c r="M107" s="181"/>
      <c r="N107" s="181"/>
      <c r="O107" s="181"/>
      <c r="P107" s="181"/>
      <c r="Q107" s="181"/>
      <c r="R107" s="181"/>
      <c r="S107" s="181"/>
      <c r="T107" s="181"/>
      <c r="U107" s="181"/>
      <c r="V107" s="181"/>
      <c r="W107" s="181"/>
      <c r="X107" s="181"/>
      <c r="Y107" s="181"/>
      <c r="Z107" s="181"/>
      <c r="AA107" s="181"/>
      <c r="AB107" s="181"/>
      <c r="AC107" s="181"/>
      <c r="AD107" s="181"/>
      <c r="AE107" s="181"/>
      <c r="AF107" s="181"/>
      <c r="AG107" s="209">
        <f>'02 - SO-02 Areálové spevn...'!J30</f>
        <v>61363.73</v>
      </c>
      <c r="AH107" s="208"/>
      <c r="AI107" s="208"/>
      <c r="AJ107" s="208"/>
      <c r="AK107" s="208"/>
      <c r="AL107" s="208"/>
      <c r="AM107" s="208"/>
      <c r="AN107" s="209">
        <f t="shared" si="0"/>
        <v>73636.479999999996</v>
      </c>
      <c r="AO107" s="208"/>
      <c r="AP107" s="208"/>
      <c r="AQ107" s="80" t="s">
        <v>80</v>
      </c>
      <c r="AR107" s="77"/>
      <c r="AS107" s="81">
        <v>0</v>
      </c>
      <c r="AT107" s="82">
        <f t="shared" si="1"/>
        <v>12272.75</v>
      </c>
      <c r="AU107" s="83">
        <f>'02 - SO-02 Areálové spevn...'!P124</f>
        <v>200.76106999999999</v>
      </c>
      <c r="AV107" s="82">
        <f>'02 - SO-02 Areálové spevn...'!J33</f>
        <v>0</v>
      </c>
      <c r="AW107" s="82">
        <f>'02 - SO-02 Areálové spevn...'!J34</f>
        <v>12272.75</v>
      </c>
      <c r="AX107" s="82">
        <f>'02 - SO-02 Areálové spevn...'!J35</f>
        <v>0</v>
      </c>
      <c r="AY107" s="82">
        <f>'02 - SO-02 Areálové spevn...'!J36</f>
        <v>0</v>
      </c>
      <c r="AZ107" s="82">
        <f>'02 - SO-02 Areálové spevn...'!F33</f>
        <v>0</v>
      </c>
      <c r="BA107" s="82">
        <f>'02 - SO-02 Areálové spevn...'!F34</f>
        <v>61363.73</v>
      </c>
      <c r="BB107" s="82">
        <f>'02 - SO-02 Areálové spevn...'!F35</f>
        <v>0</v>
      </c>
      <c r="BC107" s="82">
        <f>'02 - SO-02 Areálové spevn...'!F36</f>
        <v>0</v>
      </c>
      <c r="BD107" s="84">
        <f>'02 - SO-02 Areálové spevn...'!F37</f>
        <v>0</v>
      </c>
      <c r="BT107" s="85" t="s">
        <v>81</v>
      </c>
      <c r="BV107" s="85" t="s">
        <v>75</v>
      </c>
      <c r="BW107" s="85" t="s">
        <v>121</v>
      </c>
      <c r="BX107" s="85" t="s">
        <v>4</v>
      </c>
      <c r="CL107" s="85" t="s">
        <v>1</v>
      </c>
      <c r="CM107" s="85" t="s">
        <v>73</v>
      </c>
    </row>
    <row r="108" spans="1:91" s="7" customFormat="1" ht="31.5" customHeight="1">
      <c r="A108" s="76" t="s">
        <v>77</v>
      </c>
      <c r="B108" s="77"/>
      <c r="C108" s="78"/>
      <c r="D108" s="181" t="s">
        <v>122</v>
      </c>
      <c r="E108" s="181"/>
      <c r="F108" s="181"/>
      <c r="G108" s="181"/>
      <c r="H108" s="181"/>
      <c r="I108" s="79"/>
      <c r="J108" s="181" t="s">
        <v>123</v>
      </c>
      <c r="K108" s="181"/>
      <c r="L108" s="181"/>
      <c r="M108" s="181"/>
      <c r="N108" s="181"/>
      <c r="O108" s="181"/>
      <c r="P108" s="181"/>
      <c r="Q108" s="181"/>
      <c r="R108" s="181"/>
      <c r="S108" s="181"/>
      <c r="T108" s="181"/>
      <c r="U108" s="181"/>
      <c r="V108" s="181"/>
      <c r="W108" s="181"/>
      <c r="X108" s="181"/>
      <c r="Y108" s="181"/>
      <c r="Z108" s="181"/>
      <c r="AA108" s="181"/>
      <c r="AB108" s="181"/>
      <c r="AC108" s="181"/>
      <c r="AD108" s="181"/>
      <c r="AE108" s="181"/>
      <c r="AF108" s="181"/>
      <c r="AG108" s="209">
        <f>'03 - Sadové úpravy'!J30</f>
        <v>34143.379999999997</v>
      </c>
      <c r="AH108" s="208"/>
      <c r="AI108" s="208"/>
      <c r="AJ108" s="208"/>
      <c r="AK108" s="208"/>
      <c r="AL108" s="208"/>
      <c r="AM108" s="208"/>
      <c r="AN108" s="209">
        <f t="shared" si="0"/>
        <v>40972.06</v>
      </c>
      <c r="AO108" s="208"/>
      <c r="AP108" s="208"/>
      <c r="AQ108" s="80" t="s">
        <v>80</v>
      </c>
      <c r="AR108" s="77"/>
      <c r="AS108" s="81">
        <v>0</v>
      </c>
      <c r="AT108" s="82">
        <f t="shared" si="1"/>
        <v>6828.68</v>
      </c>
      <c r="AU108" s="83">
        <f>'03 - Sadové úpravy'!P120</f>
        <v>0</v>
      </c>
      <c r="AV108" s="82">
        <f>'03 - Sadové úpravy'!J33</f>
        <v>0</v>
      </c>
      <c r="AW108" s="82">
        <f>'03 - Sadové úpravy'!J34</f>
        <v>6828.68</v>
      </c>
      <c r="AX108" s="82">
        <f>'03 - Sadové úpravy'!J35</f>
        <v>0</v>
      </c>
      <c r="AY108" s="82">
        <f>'03 - Sadové úpravy'!J36</f>
        <v>0</v>
      </c>
      <c r="AZ108" s="82">
        <f>'03 - Sadové úpravy'!F33</f>
        <v>0</v>
      </c>
      <c r="BA108" s="82">
        <f>'03 - Sadové úpravy'!F34</f>
        <v>34143.379999999997</v>
      </c>
      <c r="BB108" s="82">
        <f>'03 - Sadové úpravy'!F35</f>
        <v>0</v>
      </c>
      <c r="BC108" s="82">
        <f>'03 - Sadové úpravy'!F36</f>
        <v>0</v>
      </c>
      <c r="BD108" s="84">
        <f>'03 - Sadové úpravy'!F37</f>
        <v>0</v>
      </c>
      <c r="BT108" s="85" t="s">
        <v>81</v>
      </c>
      <c r="BV108" s="85" t="s">
        <v>75</v>
      </c>
      <c r="BW108" s="85" t="s">
        <v>124</v>
      </c>
      <c r="BX108" s="85" t="s">
        <v>4</v>
      </c>
      <c r="CL108" s="85" t="s">
        <v>1</v>
      </c>
      <c r="CM108" s="85" t="s">
        <v>73</v>
      </c>
    </row>
    <row r="109" spans="1:91" s="7" customFormat="1" ht="31.5" customHeight="1">
      <c r="A109" s="76" t="s">
        <v>77</v>
      </c>
      <c r="B109" s="77"/>
      <c r="C109" s="78"/>
      <c r="D109" s="181" t="s">
        <v>125</v>
      </c>
      <c r="E109" s="181"/>
      <c r="F109" s="181"/>
      <c r="G109" s="181"/>
      <c r="H109" s="181"/>
      <c r="I109" s="79"/>
      <c r="J109" s="181" t="s">
        <v>126</v>
      </c>
      <c r="K109" s="181"/>
      <c r="L109" s="181"/>
      <c r="M109" s="181"/>
      <c r="N109" s="181"/>
      <c r="O109" s="181"/>
      <c r="P109" s="181"/>
      <c r="Q109" s="181"/>
      <c r="R109" s="181"/>
      <c r="S109" s="181"/>
      <c r="T109" s="181"/>
      <c r="U109" s="181"/>
      <c r="V109" s="181"/>
      <c r="W109" s="181"/>
      <c r="X109" s="181"/>
      <c r="Y109" s="181"/>
      <c r="Z109" s="181"/>
      <c r="AA109" s="181"/>
      <c r="AB109" s="181"/>
      <c r="AC109" s="181"/>
      <c r="AD109" s="181"/>
      <c r="AE109" s="181"/>
      <c r="AF109" s="181"/>
      <c r="AG109" s="209">
        <f>'04 - Vodovodná prípojka'!J30</f>
        <v>17242.53</v>
      </c>
      <c r="AH109" s="208"/>
      <c r="AI109" s="208"/>
      <c r="AJ109" s="208"/>
      <c r="AK109" s="208"/>
      <c r="AL109" s="208"/>
      <c r="AM109" s="208"/>
      <c r="AN109" s="209">
        <f t="shared" si="0"/>
        <v>20691.04</v>
      </c>
      <c r="AO109" s="208"/>
      <c r="AP109" s="208"/>
      <c r="AQ109" s="80" t="s">
        <v>80</v>
      </c>
      <c r="AR109" s="77"/>
      <c r="AS109" s="81">
        <v>0</v>
      </c>
      <c r="AT109" s="82">
        <f t="shared" si="1"/>
        <v>3448.51</v>
      </c>
      <c r="AU109" s="83">
        <f>'04 - Vodovodná prípojka'!P124</f>
        <v>364.38655</v>
      </c>
      <c r="AV109" s="82">
        <f>'04 - Vodovodná prípojka'!J33</f>
        <v>0</v>
      </c>
      <c r="AW109" s="82">
        <f>'04 - Vodovodná prípojka'!J34</f>
        <v>3448.51</v>
      </c>
      <c r="AX109" s="82">
        <f>'04 - Vodovodná prípojka'!J35</f>
        <v>0</v>
      </c>
      <c r="AY109" s="82">
        <f>'04 - Vodovodná prípojka'!J36</f>
        <v>0</v>
      </c>
      <c r="AZ109" s="82">
        <f>'04 - Vodovodná prípojka'!F33</f>
        <v>0</v>
      </c>
      <c r="BA109" s="82">
        <f>'04 - Vodovodná prípojka'!F34</f>
        <v>17242.53</v>
      </c>
      <c r="BB109" s="82">
        <f>'04 - Vodovodná prípojka'!F35</f>
        <v>0</v>
      </c>
      <c r="BC109" s="82">
        <f>'04 - Vodovodná prípojka'!F36</f>
        <v>0</v>
      </c>
      <c r="BD109" s="84">
        <f>'04 - Vodovodná prípojka'!F37</f>
        <v>0</v>
      </c>
      <c r="BT109" s="85" t="s">
        <v>81</v>
      </c>
      <c r="BV109" s="85" t="s">
        <v>75</v>
      </c>
      <c r="BW109" s="85" t="s">
        <v>127</v>
      </c>
      <c r="BX109" s="85" t="s">
        <v>4</v>
      </c>
      <c r="CL109" s="85" t="s">
        <v>1</v>
      </c>
      <c r="CM109" s="85" t="s">
        <v>73</v>
      </c>
    </row>
    <row r="110" spans="1:91" s="7" customFormat="1" ht="31.5" customHeight="1">
      <c r="A110" s="76" t="s">
        <v>77</v>
      </c>
      <c r="B110" s="77"/>
      <c r="C110" s="78"/>
      <c r="D110" s="181" t="s">
        <v>128</v>
      </c>
      <c r="E110" s="181"/>
      <c r="F110" s="181"/>
      <c r="G110" s="181"/>
      <c r="H110" s="181"/>
      <c r="I110" s="79"/>
      <c r="J110" s="181" t="s">
        <v>129</v>
      </c>
      <c r="K110" s="181"/>
      <c r="L110" s="181"/>
      <c r="M110" s="181"/>
      <c r="N110" s="181"/>
      <c r="O110" s="181"/>
      <c r="P110" s="181"/>
      <c r="Q110" s="181"/>
      <c r="R110" s="181"/>
      <c r="S110" s="181"/>
      <c r="T110" s="181"/>
      <c r="U110" s="181"/>
      <c r="V110" s="181"/>
      <c r="W110" s="181"/>
      <c r="X110" s="181"/>
      <c r="Y110" s="181"/>
      <c r="Z110" s="181"/>
      <c r="AA110" s="181"/>
      <c r="AB110" s="181"/>
      <c r="AC110" s="181"/>
      <c r="AD110" s="181"/>
      <c r="AE110" s="181"/>
      <c r="AF110" s="181"/>
      <c r="AG110" s="209">
        <f>'05 - Prípojka splašk. kan...'!J30</f>
        <v>38632.89</v>
      </c>
      <c r="AH110" s="208"/>
      <c r="AI110" s="208"/>
      <c r="AJ110" s="208"/>
      <c r="AK110" s="208"/>
      <c r="AL110" s="208"/>
      <c r="AM110" s="208"/>
      <c r="AN110" s="209">
        <f t="shared" si="0"/>
        <v>46359.47</v>
      </c>
      <c r="AO110" s="208"/>
      <c r="AP110" s="208"/>
      <c r="AQ110" s="80" t="s">
        <v>80</v>
      </c>
      <c r="AR110" s="77"/>
      <c r="AS110" s="81">
        <v>0</v>
      </c>
      <c r="AT110" s="82">
        <f t="shared" si="1"/>
        <v>7726.58</v>
      </c>
      <c r="AU110" s="83">
        <f>'05 - Prípojka splašk. kan...'!P124</f>
        <v>1536.8929599999999</v>
      </c>
      <c r="AV110" s="82">
        <f>'05 - Prípojka splašk. kan...'!J33</f>
        <v>0</v>
      </c>
      <c r="AW110" s="82">
        <f>'05 - Prípojka splašk. kan...'!J34</f>
        <v>7726.58</v>
      </c>
      <c r="AX110" s="82">
        <f>'05 - Prípojka splašk. kan...'!J35</f>
        <v>0</v>
      </c>
      <c r="AY110" s="82">
        <f>'05 - Prípojka splašk. kan...'!J36</f>
        <v>0</v>
      </c>
      <c r="AZ110" s="82">
        <f>'05 - Prípojka splašk. kan...'!F33</f>
        <v>0</v>
      </c>
      <c r="BA110" s="82">
        <f>'05 - Prípojka splašk. kan...'!F34</f>
        <v>38632.89</v>
      </c>
      <c r="BB110" s="82">
        <f>'05 - Prípojka splašk. kan...'!F35</f>
        <v>0</v>
      </c>
      <c r="BC110" s="82">
        <f>'05 - Prípojka splašk. kan...'!F36</f>
        <v>0</v>
      </c>
      <c r="BD110" s="84">
        <f>'05 - Prípojka splašk. kan...'!F37</f>
        <v>0</v>
      </c>
      <c r="BT110" s="85" t="s">
        <v>81</v>
      </c>
      <c r="BV110" s="85" t="s">
        <v>75</v>
      </c>
      <c r="BW110" s="85" t="s">
        <v>130</v>
      </c>
      <c r="BX110" s="85" t="s">
        <v>4</v>
      </c>
      <c r="CL110" s="85" t="s">
        <v>1</v>
      </c>
      <c r="CM110" s="85" t="s">
        <v>73</v>
      </c>
    </row>
    <row r="111" spans="1:91" s="7" customFormat="1" ht="31.5" customHeight="1">
      <c r="A111" s="76" t="s">
        <v>77</v>
      </c>
      <c r="B111" s="77"/>
      <c r="C111" s="78"/>
      <c r="D111" s="181" t="s">
        <v>131</v>
      </c>
      <c r="E111" s="181"/>
      <c r="F111" s="181"/>
      <c r="G111" s="181"/>
      <c r="H111" s="181"/>
      <c r="I111" s="79"/>
      <c r="J111" s="181" t="s">
        <v>132</v>
      </c>
      <c r="K111" s="181"/>
      <c r="L111" s="181"/>
      <c r="M111" s="181"/>
      <c r="N111" s="181"/>
      <c r="O111" s="181"/>
      <c r="P111" s="181"/>
      <c r="Q111" s="181"/>
      <c r="R111" s="181"/>
      <c r="S111" s="181"/>
      <c r="T111" s="181"/>
      <c r="U111" s="181"/>
      <c r="V111" s="181"/>
      <c r="W111" s="181"/>
      <c r="X111" s="181"/>
      <c r="Y111" s="181"/>
      <c r="Z111" s="181"/>
      <c r="AA111" s="181"/>
      <c r="AB111" s="181"/>
      <c r="AC111" s="181"/>
      <c r="AD111" s="181"/>
      <c r="AE111" s="181"/>
      <c r="AF111" s="181"/>
      <c r="AG111" s="209">
        <f>'06 - Predĺženie areálovéh...'!J30</f>
        <v>5704.04</v>
      </c>
      <c r="AH111" s="208"/>
      <c r="AI111" s="208"/>
      <c r="AJ111" s="208"/>
      <c r="AK111" s="208"/>
      <c r="AL111" s="208"/>
      <c r="AM111" s="208"/>
      <c r="AN111" s="209">
        <f t="shared" si="0"/>
        <v>6844.85</v>
      </c>
      <c r="AO111" s="208"/>
      <c r="AP111" s="208"/>
      <c r="AQ111" s="80" t="s">
        <v>80</v>
      </c>
      <c r="AR111" s="77"/>
      <c r="AS111" s="91">
        <v>0</v>
      </c>
      <c r="AT111" s="92">
        <f t="shared" si="1"/>
        <v>1140.81</v>
      </c>
      <c r="AU111" s="93">
        <f>'06 - Predĺženie areálovéh...'!P125</f>
        <v>163.96942999999999</v>
      </c>
      <c r="AV111" s="92">
        <f>'06 - Predĺženie areálovéh...'!J33</f>
        <v>0</v>
      </c>
      <c r="AW111" s="92">
        <f>'06 - Predĺženie areálovéh...'!J34</f>
        <v>1140.81</v>
      </c>
      <c r="AX111" s="92">
        <f>'06 - Predĺženie areálovéh...'!J35</f>
        <v>0</v>
      </c>
      <c r="AY111" s="92">
        <f>'06 - Predĺženie areálovéh...'!J36</f>
        <v>0</v>
      </c>
      <c r="AZ111" s="92">
        <f>'06 - Predĺženie areálovéh...'!F33</f>
        <v>0</v>
      </c>
      <c r="BA111" s="92">
        <f>'06 - Predĺženie areálovéh...'!F34</f>
        <v>5704.04</v>
      </c>
      <c r="BB111" s="92">
        <f>'06 - Predĺženie areálovéh...'!F35</f>
        <v>0</v>
      </c>
      <c r="BC111" s="92">
        <f>'06 - Predĺženie areálovéh...'!F36</f>
        <v>0</v>
      </c>
      <c r="BD111" s="94">
        <f>'06 - Predĺženie areálovéh...'!F37</f>
        <v>0</v>
      </c>
      <c r="BT111" s="85" t="s">
        <v>81</v>
      </c>
      <c r="BV111" s="85" t="s">
        <v>75</v>
      </c>
      <c r="BW111" s="85" t="s">
        <v>133</v>
      </c>
      <c r="BX111" s="85" t="s">
        <v>4</v>
      </c>
      <c r="CL111" s="85" t="s">
        <v>1</v>
      </c>
      <c r="CM111" s="85" t="s">
        <v>73</v>
      </c>
    </row>
    <row r="112" spans="1:91" s="2" customFormat="1" ht="30" customHeight="1">
      <c r="A112" s="26"/>
      <c r="B112" s="27"/>
      <c r="C112" s="26"/>
      <c r="D112" s="26"/>
      <c r="E112" s="26"/>
      <c r="F112" s="26"/>
      <c r="G112" s="26"/>
      <c r="H112" s="26"/>
      <c r="I112" s="26"/>
      <c r="J112" s="26"/>
      <c r="K112" s="26"/>
      <c r="L112" s="26"/>
      <c r="M112" s="26"/>
      <c r="N112" s="26"/>
      <c r="O112" s="26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  <c r="AL112" s="26"/>
      <c r="AM112" s="26"/>
      <c r="AN112" s="26"/>
      <c r="AO112" s="26"/>
      <c r="AP112" s="26"/>
      <c r="AQ112" s="26"/>
      <c r="AR112" s="27"/>
      <c r="AS112" s="26"/>
      <c r="AT112" s="26"/>
      <c r="AU112" s="26"/>
      <c r="AV112" s="26"/>
      <c r="AW112" s="26"/>
      <c r="AX112" s="26"/>
      <c r="AY112" s="26"/>
      <c r="AZ112" s="26"/>
      <c r="BA112" s="26"/>
      <c r="BB112" s="26"/>
      <c r="BC112" s="26"/>
      <c r="BD112" s="26"/>
      <c r="BE112" s="26"/>
    </row>
    <row r="113" spans="1:57" s="2" customFormat="1" ht="6.95" customHeight="1">
      <c r="A113" s="26"/>
      <c r="B113" s="44"/>
      <c r="C113" s="45"/>
      <c r="D113" s="45"/>
      <c r="E113" s="45"/>
      <c r="F113" s="45"/>
      <c r="G113" s="45"/>
      <c r="H113" s="45"/>
      <c r="I113" s="45"/>
      <c r="J113" s="45"/>
      <c r="K113" s="45"/>
      <c r="L113" s="45"/>
      <c r="M113" s="45"/>
      <c r="N113" s="45"/>
      <c r="O113" s="45"/>
      <c r="P113" s="45"/>
      <c r="Q113" s="45"/>
      <c r="R113" s="45"/>
      <c r="S113" s="45"/>
      <c r="T113" s="45"/>
      <c r="U113" s="45"/>
      <c r="V113" s="45"/>
      <c r="W113" s="45"/>
      <c r="X113" s="45"/>
      <c r="Y113" s="45"/>
      <c r="Z113" s="45"/>
      <c r="AA113" s="45"/>
      <c r="AB113" s="45"/>
      <c r="AC113" s="45"/>
      <c r="AD113" s="45"/>
      <c r="AE113" s="45"/>
      <c r="AF113" s="45"/>
      <c r="AG113" s="45"/>
      <c r="AH113" s="45"/>
      <c r="AI113" s="45"/>
      <c r="AJ113" s="45"/>
      <c r="AK113" s="45"/>
      <c r="AL113" s="45"/>
      <c r="AM113" s="45"/>
      <c r="AN113" s="45"/>
      <c r="AO113" s="45"/>
      <c r="AP113" s="45"/>
      <c r="AQ113" s="45"/>
      <c r="AR113" s="27"/>
      <c r="AS113" s="26"/>
      <c r="AT113" s="26"/>
      <c r="AU113" s="26"/>
      <c r="AV113" s="26"/>
      <c r="AW113" s="26"/>
      <c r="AX113" s="26"/>
      <c r="AY113" s="26"/>
      <c r="AZ113" s="26"/>
      <c r="BA113" s="26"/>
      <c r="BB113" s="26"/>
      <c r="BC113" s="26"/>
      <c r="BD113" s="26"/>
      <c r="BE113" s="26"/>
    </row>
  </sheetData>
  <mergeCells count="104">
    <mergeCell ref="AN111:AP111"/>
    <mergeCell ref="AG111:AM111"/>
    <mergeCell ref="AN94:AP94"/>
    <mergeCell ref="AG106:AM106"/>
    <mergeCell ref="AN107:AP107"/>
    <mergeCell ref="AG107:AM107"/>
    <mergeCell ref="AN108:AP108"/>
    <mergeCell ref="AG108:AM108"/>
    <mergeCell ref="AN109:AP109"/>
    <mergeCell ref="AG109:AM109"/>
    <mergeCell ref="AN110:AP110"/>
    <mergeCell ref="AG110:AM110"/>
    <mergeCell ref="W32:AE32"/>
    <mergeCell ref="AK32:AO32"/>
    <mergeCell ref="L33:P33"/>
    <mergeCell ref="W33:AE33"/>
    <mergeCell ref="AK33:AO33"/>
    <mergeCell ref="AK35:AO35"/>
    <mergeCell ref="X35:AB35"/>
    <mergeCell ref="AR2:BE2"/>
    <mergeCell ref="AG98:AM98"/>
    <mergeCell ref="AG96:AM96"/>
    <mergeCell ref="AG95:AM95"/>
    <mergeCell ref="AG97:AM97"/>
    <mergeCell ref="AG92:AM92"/>
    <mergeCell ref="AM90:AP90"/>
    <mergeCell ref="AM89:AP89"/>
    <mergeCell ref="AM87:AN87"/>
    <mergeCell ref="AN97:AP97"/>
    <mergeCell ref="AN92:AP92"/>
    <mergeCell ref="AN95:AP95"/>
    <mergeCell ref="AN96:AP96"/>
    <mergeCell ref="AN98:AP98"/>
    <mergeCell ref="AS89:AT91"/>
    <mergeCell ref="D109:H109"/>
    <mergeCell ref="J109:AF109"/>
    <mergeCell ref="D110:H110"/>
    <mergeCell ref="J110:AF110"/>
    <mergeCell ref="D111:H111"/>
    <mergeCell ref="J111:AF111"/>
    <mergeCell ref="AG94:AM94"/>
    <mergeCell ref="K5:AO5"/>
    <mergeCell ref="K6:AO6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AK30:AO30"/>
    <mergeCell ref="L30:P30"/>
    <mergeCell ref="W30:AE30"/>
    <mergeCell ref="W31:AE31"/>
    <mergeCell ref="AK31:AO31"/>
    <mergeCell ref="L31:P31"/>
    <mergeCell ref="L32:P32"/>
    <mergeCell ref="L85:AO85"/>
    <mergeCell ref="E105:I105"/>
    <mergeCell ref="K105:AF105"/>
    <mergeCell ref="E106:I106"/>
    <mergeCell ref="K106:AF106"/>
    <mergeCell ref="D107:H107"/>
    <mergeCell ref="J107:AF107"/>
    <mergeCell ref="D108:H108"/>
    <mergeCell ref="J108:AF108"/>
    <mergeCell ref="AG104:AM104"/>
    <mergeCell ref="AG99:AM99"/>
    <mergeCell ref="AG103:AM103"/>
    <mergeCell ref="AG102:AM102"/>
    <mergeCell ref="AG100:AM100"/>
    <mergeCell ref="AG101:AM101"/>
    <mergeCell ref="AN103:AP103"/>
    <mergeCell ref="AN104:AP104"/>
    <mergeCell ref="AN101:AP101"/>
    <mergeCell ref="AN100:AP100"/>
    <mergeCell ref="AN99:AP99"/>
    <mergeCell ref="AN102:AP102"/>
    <mergeCell ref="AN105:AP105"/>
    <mergeCell ref="AG105:AM105"/>
    <mergeCell ref="AN106:AP106"/>
    <mergeCell ref="C92:G92"/>
    <mergeCell ref="D96:H96"/>
    <mergeCell ref="D95:H95"/>
    <mergeCell ref="E101:I101"/>
    <mergeCell ref="E98:I98"/>
    <mergeCell ref="E100:I100"/>
    <mergeCell ref="E97:I97"/>
    <mergeCell ref="E99:I99"/>
    <mergeCell ref="F104:J104"/>
    <mergeCell ref="F103:J103"/>
    <mergeCell ref="F102:J102"/>
    <mergeCell ref="I92:AF92"/>
    <mergeCell ref="J96:AF96"/>
    <mergeCell ref="J95:AF95"/>
    <mergeCell ref="K97:AF97"/>
    <mergeCell ref="K100:AF100"/>
    <mergeCell ref="K101:AF101"/>
    <mergeCell ref="K99:AF99"/>
    <mergeCell ref="K98:AF98"/>
    <mergeCell ref="L102:AF102"/>
    <mergeCell ref="L104:AF104"/>
    <mergeCell ref="L103:AF103"/>
  </mergeCells>
  <hyperlinks>
    <hyperlink ref="A95" location="'00 - Búracie práce, hlavn...'!C2" display="/" xr:uid="{00000000-0004-0000-0000-000000000000}"/>
    <hyperlink ref="A97" location="'01a - Architektúra a statika'!C2" display="/" xr:uid="{00000000-0004-0000-0000-000001000000}"/>
    <hyperlink ref="A98" location="'01b - Elektroinštalácia'!C2" display="/" xr:uid="{00000000-0004-0000-0000-000002000000}"/>
    <hyperlink ref="A99" location="'01c - Slaboprúdové inštal...'!C2" display="/" xr:uid="{00000000-0004-0000-0000-000003000000}"/>
    <hyperlink ref="A100" location="'01d - Slaboprúdové inštal...'!C2" display="/" xr:uid="{00000000-0004-0000-0000-000004000000}"/>
    <hyperlink ref="A102" location="'01e-I - Zdravotechnika - ...'!C2" display="/" xr:uid="{00000000-0004-0000-0000-000005000000}"/>
    <hyperlink ref="A103" location="'01e-II - Zdravotechnika -...'!C2" display="/" xr:uid="{00000000-0004-0000-0000-000006000000}"/>
    <hyperlink ref="A104" location="'01e-III - Zdravotechnika ...'!C2" display="/" xr:uid="{00000000-0004-0000-0000-000007000000}"/>
    <hyperlink ref="A105" location="'01f - Vykurovanie'!C2" display="/" xr:uid="{00000000-0004-0000-0000-000008000000}"/>
    <hyperlink ref="A106" location="'01g - Vzduchotechnika'!C2" display="/" xr:uid="{00000000-0004-0000-0000-000009000000}"/>
    <hyperlink ref="A107" location="'02 - SO-02 Areálové spevn...'!C2" display="/" xr:uid="{00000000-0004-0000-0000-00000A000000}"/>
    <hyperlink ref="A108" location="'03 - Sadové úpravy'!C2" display="/" xr:uid="{00000000-0004-0000-0000-00000B000000}"/>
    <hyperlink ref="A109" location="'04 - Vodovodná prípojka'!C2" display="/" xr:uid="{00000000-0004-0000-0000-00000C000000}"/>
    <hyperlink ref="A110" location="'05 - Prípojka splašk. kan...'!C2" display="/" xr:uid="{00000000-0004-0000-0000-00000D000000}"/>
    <hyperlink ref="A111" location="'06 - Predĺženie areálovéh...'!C2" display="/" xr:uid="{00000000-0004-0000-0000-00000E000000}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BM23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95"/>
    </row>
    <row r="2" spans="1:46" s="1" customFormat="1" ht="36.950000000000003" customHeight="1">
      <c r="L2" s="204" t="s">
        <v>5</v>
      </c>
      <c r="M2" s="188"/>
      <c r="N2" s="188"/>
      <c r="O2" s="188"/>
      <c r="P2" s="188"/>
      <c r="Q2" s="188"/>
      <c r="R2" s="188"/>
      <c r="S2" s="188"/>
      <c r="T2" s="188"/>
      <c r="U2" s="188"/>
      <c r="V2" s="188"/>
      <c r="AT2" s="14" t="s">
        <v>115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5" customHeight="1">
      <c r="B4" s="17"/>
      <c r="D4" s="18" t="s">
        <v>134</v>
      </c>
      <c r="L4" s="17"/>
      <c r="M4" s="96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16.5" customHeight="1">
      <c r="B7" s="17"/>
      <c r="E7" s="221" t="str">
        <f>'Rekapitulácia stavby'!K6</f>
        <v>Adaptácia, prestavba, prístavba a nadstavba ZŠ Kalinkovo</v>
      </c>
      <c r="F7" s="222"/>
      <c r="G7" s="222"/>
      <c r="H7" s="222"/>
      <c r="L7" s="17"/>
    </row>
    <row r="8" spans="1:46" s="1" customFormat="1" ht="12" customHeight="1">
      <c r="B8" s="17"/>
      <c r="D8" s="23" t="s">
        <v>135</v>
      </c>
      <c r="L8" s="17"/>
    </row>
    <row r="9" spans="1:46" s="2" customFormat="1" ht="16.5" customHeight="1">
      <c r="A9" s="26"/>
      <c r="B9" s="27"/>
      <c r="C9" s="26"/>
      <c r="D9" s="26"/>
      <c r="E9" s="221" t="s">
        <v>323</v>
      </c>
      <c r="F9" s="223"/>
      <c r="G9" s="223"/>
      <c r="H9" s="223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324</v>
      </c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>
      <c r="A11" s="26"/>
      <c r="B11" s="27"/>
      <c r="C11" s="26"/>
      <c r="D11" s="26"/>
      <c r="E11" s="184" t="s">
        <v>2023</v>
      </c>
      <c r="F11" s="223"/>
      <c r="G11" s="223"/>
      <c r="H11" s="223"/>
      <c r="I11" s="26"/>
      <c r="J11" s="26"/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1.25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15</v>
      </c>
      <c r="E13" s="26"/>
      <c r="F13" s="21" t="s">
        <v>1</v>
      </c>
      <c r="G13" s="26"/>
      <c r="H13" s="26"/>
      <c r="I13" s="23" t="s">
        <v>16</v>
      </c>
      <c r="J13" s="21" t="s">
        <v>1</v>
      </c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17</v>
      </c>
      <c r="E14" s="26"/>
      <c r="F14" s="21" t="s">
        <v>18</v>
      </c>
      <c r="G14" s="26"/>
      <c r="H14" s="26"/>
      <c r="I14" s="23" t="s">
        <v>19</v>
      </c>
      <c r="J14" s="52" t="str">
        <f>'Rekapitulácia stavby'!AN8</f>
        <v>9. 7. 2021</v>
      </c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21</v>
      </c>
      <c r="E16" s="26"/>
      <c r="F16" s="26"/>
      <c r="G16" s="26"/>
      <c r="H16" s="26"/>
      <c r="I16" s="23" t="s">
        <v>22</v>
      </c>
      <c r="J16" s="21" t="s">
        <v>1</v>
      </c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">
        <v>23</v>
      </c>
      <c r="F17" s="26"/>
      <c r="G17" s="26"/>
      <c r="H17" s="26"/>
      <c r="I17" s="23" t="s">
        <v>24</v>
      </c>
      <c r="J17" s="21" t="s">
        <v>1</v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25</v>
      </c>
      <c r="E19" s="26"/>
      <c r="F19" s="26"/>
      <c r="G19" s="26"/>
      <c r="H19" s="26"/>
      <c r="I19" s="23" t="s">
        <v>22</v>
      </c>
      <c r="J19" s="21" t="s">
        <v>1</v>
      </c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21" t="s">
        <v>26</v>
      </c>
      <c r="F20" s="26"/>
      <c r="G20" s="26"/>
      <c r="H20" s="26"/>
      <c r="I20" s="23" t="s">
        <v>24</v>
      </c>
      <c r="J20" s="21" t="s">
        <v>1</v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27</v>
      </c>
      <c r="E22" s="26"/>
      <c r="F22" s="26"/>
      <c r="G22" s="26"/>
      <c r="H22" s="26"/>
      <c r="I22" s="23" t="s">
        <v>22</v>
      </c>
      <c r="J22" s="21" t="str">
        <f>IF('Rekapitulácia stavby'!AN16="","",'Rekapitulácia stavby'!AN16)</f>
        <v/>
      </c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 t="str">
        <f>IF('Rekapitulácia stavby'!E17="","",'Rekapitulácia stavby'!E17)</f>
        <v xml:space="preserve"> </v>
      </c>
      <c r="F23" s="26"/>
      <c r="G23" s="26"/>
      <c r="H23" s="26"/>
      <c r="I23" s="23" t="s">
        <v>24</v>
      </c>
      <c r="J23" s="21" t="str">
        <f>IF('Rekapitulácia stavby'!AN17="","",'Rekapitulácia stavby'!AN17)</f>
        <v/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30</v>
      </c>
      <c r="E25" s="26"/>
      <c r="F25" s="26"/>
      <c r="G25" s="26"/>
      <c r="H25" s="26"/>
      <c r="I25" s="23" t="s">
        <v>22</v>
      </c>
      <c r="J25" s="21" t="s">
        <v>1</v>
      </c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 t="s">
        <v>31</v>
      </c>
      <c r="F26" s="26"/>
      <c r="G26" s="26"/>
      <c r="H26" s="26"/>
      <c r="I26" s="23" t="s">
        <v>24</v>
      </c>
      <c r="J26" s="21" t="s">
        <v>1</v>
      </c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9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32</v>
      </c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>
      <c r="A29" s="97"/>
      <c r="B29" s="98"/>
      <c r="C29" s="97"/>
      <c r="D29" s="97"/>
      <c r="E29" s="190" t="s">
        <v>1</v>
      </c>
      <c r="F29" s="190"/>
      <c r="G29" s="190"/>
      <c r="H29" s="190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5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3"/>
      <c r="E31" s="63"/>
      <c r="F31" s="63"/>
      <c r="G31" s="63"/>
      <c r="H31" s="63"/>
      <c r="I31" s="63"/>
      <c r="J31" s="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>
      <c r="A32" s="26"/>
      <c r="B32" s="27"/>
      <c r="C32" s="26"/>
      <c r="D32" s="100" t="s">
        <v>33</v>
      </c>
      <c r="E32" s="26"/>
      <c r="F32" s="26"/>
      <c r="G32" s="26"/>
      <c r="H32" s="26"/>
      <c r="I32" s="26"/>
      <c r="J32" s="68">
        <f>ROUND(J130, 2)</f>
        <v>13963.32</v>
      </c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63"/>
      <c r="E33" s="63"/>
      <c r="F33" s="63"/>
      <c r="G33" s="63"/>
      <c r="H33" s="63"/>
      <c r="I33" s="63"/>
      <c r="J33" s="63"/>
      <c r="K33" s="63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6"/>
      <c r="F34" s="30" t="s">
        <v>35</v>
      </c>
      <c r="G34" s="26"/>
      <c r="H34" s="26"/>
      <c r="I34" s="30" t="s">
        <v>34</v>
      </c>
      <c r="J34" s="30" t="s">
        <v>36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customHeight="1">
      <c r="A35" s="26"/>
      <c r="B35" s="27"/>
      <c r="C35" s="26"/>
      <c r="D35" s="101" t="s">
        <v>37</v>
      </c>
      <c r="E35" s="32" t="s">
        <v>38</v>
      </c>
      <c r="F35" s="102">
        <f>ROUND((SUM(BE130:BE232)),  2)</f>
        <v>0</v>
      </c>
      <c r="G35" s="103"/>
      <c r="H35" s="103"/>
      <c r="I35" s="104">
        <v>0.2</v>
      </c>
      <c r="J35" s="102">
        <f>ROUND(((SUM(BE130:BE232))*I35),  2)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32" t="s">
        <v>39</v>
      </c>
      <c r="F36" s="105">
        <f>ROUND((SUM(BF130:BF232)),  2)</f>
        <v>13963.32</v>
      </c>
      <c r="G36" s="26"/>
      <c r="H36" s="26"/>
      <c r="I36" s="106">
        <v>0.2</v>
      </c>
      <c r="J36" s="105">
        <f>ROUND(((SUM(BF130:BF232))*I36),  2)</f>
        <v>2792.66</v>
      </c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40</v>
      </c>
      <c r="F37" s="105">
        <f>ROUND((SUM(BG130:BG232)),  2)</f>
        <v>0</v>
      </c>
      <c r="G37" s="26"/>
      <c r="H37" s="26"/>
      <c r="I37" s="106">
        <v>0.2</v>
      </c>
      <c r="J37" s="105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>
      <c r="A38" s="26"/>
      <c r="B38" s="27"/>
      <c r="C38" s="26"/>
      <c r="D38" s="26"/>
      <c r="E38" s="23" t="s">
        <v>41</v>
      </c>
      <c r="F38" s="105">
        <f>ROUND((SUM(BH130:BH232)),  2)</f>
        <v>0</v>
      </c>
      <c r="G38" s="26"/>
      <c r="H38" s="26"/>
      <c r="I38" s="106">
        <v>0.2</v>
      </c>
      <c r="J38" s="105">
        <f>0</f>
        <v>0</v>
      </c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32" t="s">
        <v>42</v>
      </c>
      <c r="F39" s="102">
        <f>ROUND((SUM(BI130:BI232)),  2)</f>
        <v>0</v>
      </c>
      <c r="G39" s="103"/>
      <c r="H39" s="103"/>
      <c r="I39" s="104">
        <v>0</v>
      </c>
      <c r="J39" s="102">
        <f>0</f>
        <v>0</v>
      </c>
      <c r="K39" s="26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>
      <c r="A41" s="26"/>
      <c r="B41" s="27"/>
      <c r="C41" s="107"/>
      <c r="D41" s="108" t="s">
        <v>43</v>
      </c>
      <c r="E41" s="57"/>
      <c r="F41" s="57"/>
      <c r="G41" s="109" t="s">
        <v>44</v>
      </c>
      <c r="H41" s="110" t="s">
        <v>45</v>
      </c>
      <c r="I41" s="57"/>
      <c r="J41" s="111">
        <f>SUM(J32:J39)</f>
        <v>16755.98</v>
      </c>
      <c r="K41" s="112"/>
      <c r="L41" s="39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9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6"/>
      <c r="B61" s="27"/>
      <c r="C61" s="26"/>
      <c r="D61" s="42" t="s">
        <v>48</v>
      </c>
      <c r="E61" s="29"/>
      <c r="F61" s="113" t="s">
        <v>49</v>
      </c>
      <c r="G61" s="42" t="s">
        <v>48</v>
      </c>
      <c r="H61" s="29"/>
      <c r="I61" s="29"/>
      <c r="J61" s="114" t="s">
        <v>49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6"/>
      <c r="B65" s="27"/>
      <c r="C65" s="26"/>
      <c r="D65" s="40" t="s">
        <v>50</v>
      </c>
      <c r="E65" s="43"/>
      <c r="F65" s="43"/>
      <c r="G65" s="40" t="s">
        <v>51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6"/>
      <c r="B76" s="27"/>
      <c r="C76" s="26"/>
      <c r="D76" s="42" t="s">
        <v>48</v>
      </c>
      <c r="E76" s="29"/>
      <c r="F76" s="113" t="s">
        <v>49</v>
      </c>
      <c r="G76" s="42" t="s">
        <v>48</v>
      </c>
      <c r="H76" s="29"/>
      <c r="I76" s="29"/>
      <c r="J76" s="114" t="s">
        <v>49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137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16.5" customHeight="1">
      <c r="A85" s="26"/>
      <c r="B85" s="27"/>
      <c r="C85" s="26"/>
      <c r="D85" s="26"/>
      <c r="E85" s="221" t="str">
        <f>E7</f>
        <v>Adaptácia, prestavba, prístavba a nadstavba ZŠ Kalinkovo</v>
      </c>
      <c r="F85" s="222"/>
      <c r="G85" s="222"/>
      <c r="H85" s="222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135</v>
      </c>
      <c r="L86" s="17"/>
    </row>
    <row r="87" spans="1:31" s="2" customFormat="1" ht="16.5" customHeight="1">
      <c r="A87" s="26"/>
      <c r="B87" s="27"/>
      <c r="C87" s="26"/>
      <c r="D87" s="26"/>
      <c r="E87" s="221" t="s">
        <v>323</v>
      </c>
      <c r="F87" s="223"/>
      <c r="G87" s="223"/>
      <c r="H87" s="223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324</v>
      </c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>
      <c r="A89" s="26"/>
      <c r="B89" s="27"/>
      <c r="C89" s="26"/>
      <c r="D89" s="26"/>
      <c r="E89" s="184" t="str">
        <f>E11</f>
        <v>01f - Vykurovanie</v>
      </c>
      <c r="F89" s="223"/>
      <c r="G89" s="223"/>
      <c r="H89" s="223"/>
      <c r="I89" s="26"/>
      <c r="J89" s="26"/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17</v>
      </c>
      <c r="D91" s="26"/>
      <c r="E91" s="26"/>
      <c r="F91" s="21" t="str">
        <f>F14</f>
        <v>Kalinkovo</v>
      </c>
      <c r="G91" s="26"/>
      <c r="H91" s="26"/>
      <c r="I91" s="23" t="s">
        <v>19</v>
      </c>
      <c r="J91" s="52" t="str">
        <f>IF(J14="","",J14)</f>
        <v>9. 7. 2021</v>
      </c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15.2" customHeight="1">
      <c r="A93" s="26"/>
      <c r="B93" s="27"/>
      <c r="C93" s="23" t="s">
        <v>21</v>
      </c>
      <c r="D93" s="26"/>
      <c r="E93" s="26"/>
      <c r="F93" s="21" t="str">
        <f>E17</f>
        <v>Obec Kalinkovo</v>
      </c>
      <c r="G93" s="26"/>
      <c r="H93" s="26"/>
      <c r="I93" s="23" t="s">
        <v>27</v>
      </c>
      <c r="J93" s="24" t="str">
        <f>E23</f>
        <v xml:space="preserve"> </v>
      </c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>
      <c r="A94" s="26"/>
      <c r="B94" s="27"/>
      <c r="C94" s="23" t="s">
        <v>25</v>
      </c>
      <c r="D94" s="26"/>
      <c r="E94" s="26"/>
      <c r="F94" s="21" t="str">
        <f>IF(E20="","",E20)</f>
        <v>AVA-stav, s.r.o.</v>
      </c>
      <c r="G94" s="26"/>
      <c r="H94" s="26"/>
      <c r="I94" s="23" t="s">
        <v>30</v>
      </c>
      <c r="J94" s="24" t="str">
        <f>E26</f>
        <v>Ing. BOTTLIK</v>
      </c>
      <c r="K94" s="26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15" t="s">
        <v>138</v>
      </c>
      <c r="D96" s="107"/>
      <c r="E96" s="107"/>
      <c r="F96" s="107"/>
      <c r="G96" s="107"/>
      <c r="H96" s="107"/>
      <c r="I96" s="107"/>
      <c r="J96" s="116" t="s">
        <v>139</v>
      </c>
      <c r="K96" s="107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9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>
      <c r="A98" s="26"/>
      <c r="B98" s="27"/>
      <c r="C98" s="117" t="s">
        <v>140</v>
      </c>
      <c r="D98" s="26"/>
      <c r="E98" s="26"/>
      <c r="F98" s="26"/>
      <c r="G98" s="26"/>
      <c r="H98" s="26"/>
      <c r="I98" s="26"/>
      <c r="J98" s="68">
        <f>J130</f>
        <v>13963.32</v>
      </c>
      <c r="K98" s="26"/>
      <c r="L98" s="39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141</v>
      </c>
    </row>
    <row r="99" spans="1:47" s="9" customFormat="1" ht="24.95" customHeight="1">
      <c r="B99" s="118"/>
      <c r="D99" s="119" t="s">
        <v>142</v>
      </c>
      <c r="E99" s="120"/>
      <c r="F99" s="120"/>
      <c r="G99" s="120"/>
      <c r="H99" s="120"/>
      <c r="I99" s="120"/>
      <c r="J99" s="121">
        <f>J131</f>
        <v>59.87</v>
      </c>
      <c r="L99" s="118"/>
    </row>
    <row r="100" spans="1:47" s="10" customFormat="1" ht="19.899999999999999" customHeight="1">
      <c r="B100" s="122"/>
      <c r="D100" s="123" t="s">
        <v>143</v>
      </c>
      <c r="E100" s="124"/>
      <c r="F100" s="124"/>
      <c r="G100" s="124"/>
      <c r="H100" s="124"/>
      <c r="I100" s="124"/>
      <c r="J100" s="125">
        <f>J132</f>
        <v>59.87</v>
      </c>
      <c r="L100" s="122"/>
    </row>
    <row r="101" spans="1:47" s="9" customFormat="1" ht="24.95" customHeight="1">
      <c r="B101" s="118"/>
      <c r="D101" s="119" t="s">
        <v>144</v>
      </c>
      <c r="E101" s="120"/>
      <c r="F101" s="120"/>
      <c r="G101" s="120"/>
      <c r="H101" s="120"/>
      <c r="I101" s="120"/>
      <c r="J101" s="121">
        <f>J137</f>
        <v>13831.02</v>
      </c>
      <c r="L101" s="118"/>
    </row>
    <row r="102" spans="1:47" s="10" customFormat="1" ht="19.899999999999999" customHeight="1">
      <c r="B102" s="122"/>
      <c r="D102" s="123" t="s">
        <v>147</v>
      </c>
      <c r="E102" s="124"/>
      <c r="F102" s="124"/>
      <c r="G102" s="124"/>
      <c r="H102" s="124"/>
      <c r="I102" s="124"/>
      <c r="J102" s="125">
        <f>J138</f>
        <v>1462.94</v>
      </c>
      <c r="L102" s="122"/>
    </row>
    <row r="103" spans="1:47" s="10" customFormat="1" ht="19.899999999999999" customHeight="1">
      <c r="B103" s="122"/>
      <c r="D103" s="123" t="s">
        <v>2024</v>
      </c>
      <c r="E103" s="124"/>
      <c r="F103" s="124"/>
      <c r="G103" s="124"/>
      <c r="H103" s="124"/>
      <c r="I103" s="124"/>
      <c r="J103" s="125">
        <f>J148</f>
        <v>596.79999999999995</v>
      </c>
      <c r="L103" s="122"/>
    </row>
    <row r="104" spans="1:47" s="10" customFormat="1" ht="19.899999999999999" customHeight="1">
      <c r="B104" s="122"/>
      <c r="D104" s="123" t="s">
        <v>2025</v>
      </c>
      <c r="E104" s="124"/>
      <c r="F104" s="124"/>
      <c r="G104" s="124"/>
      <c r="H104" s="124"/>
      <c r="I104" s="124"/>
      <c r="J104" s="125">
        <f>J152</f>
        <v>3395.38</v>
      </c>
      <c r="L104" s="122"/>
    </row>
    <row r="105" spans="1:47" s="10" customFormat="1" ht="19.899999999999999" customHeight="1">
      <c r="B105" s="122"/>
      <c r="D105" s="123" t="s">
        <v>2026</v>
      </c>
      <c r="E105" s="124"/>
      <c r="F105" s="124"/>
      <c r="G105" s="124"/>
      <c r="H105" s="124"/>
      <c r="I105" s="124"/>
      <c r="J105" s="125">
        <f>J199</f>
        <v>1745.63</v>
      </c>
      <c r="L105" s="122"/>
    </row>
    <row r="106" spans="1:47" s="10" customFormat="1" ht="19.899999999999999" customHeight="1">
      <c r="B106" s="122"/>
      <c r="D106" s="123" t="s">
        <v>2027</v>
      </c>
      <c r="E106" s="124"/>
      <c r="F106" s="124"/>
      <c r="G106" s="124"/>
      <c r="H106" s="124"/>
      <c r="I106" s="124"/>
      <c r="J106" s="125">
        <f>J211</f>
        <v>6630.27</v>
      </c>
      <c r="L106" s="122"/>
    </row>
    <row r="107" spans="1:47" s="9" customFormat="1" ht="24.95" customHeight="1">
      <c r="B107" s="118"/>
      <c r="D107" s="119" t="s">
        <v>342</v>
      </c>
      <c r="E107" s="120"/>
      <c r="F107" s="120"/>
      <c r="G107" s="120"/>
      <c r="H107" s="120"/>
      <c r="I107" s="120"/>
      <c r="J107" s="121">
        <f>J230</f>
        <v>72.430000000000007</v>
      </c>
      <c r="L107" s="118"/>
    </row>
    <row r="108" spans="1:47" s="10" customFormat="1" ht="19.899999999999999" customHeight="1">
      <c r="B108" s="122"/>
      <c r="D108" s="123" t="s">
        <v>2028</v>
      </c>
      <c r="E108" s="124"/>
      <c r="F108" s="124"/>
      <c r="G108" s="124"/>
      <c r="H108" s="124"/>
      <c r="I108" s="124"/>
      <c r="J108" s="125">
        <f>J231</f>
        <v>72.430000000000007</v>
      </c>
      <c r="L108" s="122"/>
    </row>
    <row r="109" spans="1:47" s="2" customFormat="1" ht="21.75" customHeight="1">
      <c r="A109" s="26"/>
      <c r="B109" s="27"/>
      <c r="C109" s="26"/>
      <c r="D109" s="26"/>
      <c r="E109" s="26"/>
      <c r="F109" s="26"/>
      <c r="G109" s="26"/>
      <c r="H109" s="26"/>
      <c r="I109" s="26"/>
      <c r="J109" s="26"/>
      <c r="K109" s="26"/>
      <c r="L109" s="39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47" s="2" customFormat="1" ht="6.95" customHeight="1">
      <c r="A110" s="26"/>
      <c r="B110" s="44"/>
      <c r="C110" s="45"/>
      <c r="D110" s="45"/>
      <c r="E110" s="45"/>
      <c r="F110" s="45"/>
      <c r="G110" s="45"/>
      <c r="H110" s="45"/>
      <c r="I110" s="45"/>
      <c r="J110" s="45"/>
      <c r="K110" s="45"/>
      <c r="L110" s="39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4" spans="1:31" s="2" customFormat="1" ht="6.95" customHeight="1">
      <c r="A114" s="26"/>
      <c r="B114" s="46"/>
      <c r="C114" s="47"/>
      <c r="D114" s="47"/>
      <c r="E114" s="47"/>
      <c r="F114" s="47"/>
      <c r="G114" s="47"/>
      <c r="H114" s="47"/>
      <c r="I114" s="47"/>
      <c r="J114" s="47"/>
      <c r="K114" s="47"/>
      <c r="L114" s="39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31" s="2" customFormat="1" ht="24.95" customHeight="1">
      <c r="A115" s="26"/>
      <c r="B115" s="27"/>
      <c r="C115" s="18" t="s">
        <v>152</v>
      </c>
      <c r="D115" s="26"/>
      <c r="E115" s="26"/>
      <c r="F115" s="26"/>
      <c r="G115" s="26"/>
      <c r="H115" s="26"/>
      <c r="I115" s="26"/>
      <c r="J115" s="26"/>
      <c r="K115" s="26"/>
      <c r="L115" s="39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31" s="2" customFormat="1" ht="6.95" customHeight="1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9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31" s="2" customFormat="1" ht="12" customHeight="1">
      <c r="A117" s="26"/>
      <c r="B117" s="27"/>
      <c r="C117" s="23" t="s">
        <v>13</v>
      </c>
      <c r="D117" s="26"/>
      <c r="E117" s="26"/>
      <c r="F117" s="26"/>
      <c r="G117" s="26"/>
      <c r="H117" s="26"/>
      <c r="I117" s="26"/>
      <c r="J117" s="26"/>
      <c r="K117" s="26"/>
      <c r="L117" s="39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31" s="2" customFormat="1" ht="16.5" customHeight="1">
      <c r="A118" s="26"/>
      <c r="B118" s="27"/>
      <c r="C118" s="26"/>
      <c r="D118" s="26"/>
      <c r="E118" s="221" t="str">
        <f>E7</f>
        <v>Adaptácia, prestavba, prístavba a nadstavba ZŠ Kalinkovo</v>
      </c>
      <c r="F118" s="222"/>
      <c r="G118" s="222"/>
      <c r="H118" s="222"/>
      <c r="I118" s="26"/>
      <c r="J118" s="26"/>
      <c r="K118" s="26"/>
      <c r="L118" s="39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31" s="1" customFormat="1" ht="12" customHeight="1">
      <c r="B119" s="17"/>
      <c r="C119" s="23" t="s">
        <v>135</v>
      </c>
      <c r="L119" s="17"/>
    </row>
    <row r="120" spans="1:31" s="2" customFormat="1" ht="16.5" customHeight="1">
      <c r="A120" s="26"/>
      <c r="B120" s="27"/>
      <c r="C120" s="26"/>
      <c r="D120" s="26"/>
      <c r="E120" s="221" t="s">
        <v>323</v>
      </c>
      <c r="F120" s="223"/>
      <c r="G120" s="223"/>
      <c r="H120" s="223"/>
      <c r="I120" s="26"/>
      <c r="J120" s="26"/>
      <c r="K120" s="26"/>
      <c r="L120" s="39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31" s="2" customFormat="1" ht="12" customHeight="1">
      <c r="A121" s="26"/>
      <c r="B121" s="27"/>
      <c r="C121" s="23" t="s">
        <v>324</v>
      </c>
      <c r="D121" s="26"/>
      <c r="E121" s="26"/>
      <c r="F121" s="26"/>
      <c r="G121" s="26"/>
      <c r="H121" s="26"/>
      <c r="I121" s="26"/>
      <c r="J121" s="26"/>
      <c r="K121" s="26"/>
      <c r="L121" s="39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31" s="2" customFormat="1" ht="16.5" customHeight="1">
      <c r="A122" s="26"/>
      <c r="B122" s="27"/>
      <c r="C122" s="26"/>
      <c r="D122" s="26"/>
      <c r="E122" s="184" t="str">
        <f>E11</f>
        <v>01f - Vykurovanie</v>
      </c>
      <c r="F122" s="223"/>
      <c r="G122" s="223"/>
      <c r="H122" s="223"/>
      <c r="I122" s="26"/>
      <c r="J122" s="26"/>
      <c r="K122" s="26"/>
      <c r="L122" s="39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31" s="2" customFormat="1" ht="6.95" customHeight="1">
      <c r="A123" s="26"/>
      <c r="B123" s="27"/>
      <c r="C123" s="26"/>
      <c r="D123" s="26"/>
      <c r="E123" s="26"/>
      <c r="F123" s="26"/>
      <c r="G123" s="26"/>
      <c r="H123" s="26"/>
      <c r="I123" s="26"/>
      <c r="J123" s="26"/>
      <c r="K123" s="26"/>
      <c r="L123" s="39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31" s="2" customFormat="1" ht="12" customHeight="1">
      <c r="A124" s="26"/>
      <c r="B124" s="27"/>
      <c r="C124" s="23" t="s">
        <v>17</v>
      </c>
      <c r="D124" s="26"/>
      <c r="E124" s="26"/>
      <c r="F124" s="21" t="str">
        <f>F14</f>
        <v>Kalinkovo</v>
      </c>
      <c r="G124" s="26"/>
      <c r="H124" s="26"/>
      <c r="I124" s="23" t="s">
        <v>19</v>
      </c>
      <c r="J124" s="52" t="str">
        <f>IF(J14="","",J14)</f>
        <v>9. 7. 2021</v>
      </c>
      <c r="K124" s="26"/>
      <c r="L124" s="39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31" s="2" customFormat="1" ht="6.95" customHeight="1">
      <c r="A125" s="26"/>
      <c r="B125" s="27"/>
      <c r="C125" s="26"/>
      <c r="D125" s="26"/>
      <c r="E125" s="26"/>
      <c r="F125" s="26"/>
      <c r="G125" s="26"/>
      <c r="H125" s="26"/>
      <c r="I125" s="26"/>
      <c r="J125" s="26"/>
      <c r="K125" s="26"/>
      <c r="L125" s="39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31" s="2" customFormat="1" ht="15.2" customHeight="1">
      <c r="A126" s="26"/>
      <c r="B126" s="27"/>
      <c r="C126" s="23" t="s">
        <v>21</v>
      </c>
      <c r="D126" s="26"/>
      <c r="E126" s="26"/>
      <c r="F126" s="21" t="str">
        <f>E17</f>
        <v>Obec Kalinkovo</v>
      </c>
      <c r="G126" s="26"/>
      <c r="H126" s="26"/>
      <c r="I126" s="23" t="s">
        <v>27</v>
      </c>
      <c r="J126" s="24" t="str">
        <f>E23</f>
        <v xml:space="preserve"> </v>
      </c>
      <c r="K126" s="26"/>
      <c r="L126" s="39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31" s="2" customFormat="1" ht="15.2" customHeight="1">
      <c r="A127" s="26"/>
      <c r="B127" s="27"/>
      <c r="C127" s="23" t="s">
        <v>25</v>
      </c>
      <c r="D127" s="26"/>
      <c r="E127" s="26"/>
      <c r="F127" s="21" t="str">
        <f>IF(E20="","",E20)</f>
        <v>AVA-stav, s.r.o.</v>
      </c>
      <c r="G127" s="26"/>
      <c r="H127" s="26"/>
      <c r="I127" s="23" t="s">
        <v>30</v>
      </c>
      <c r="J127" s="24" t="str">
        <f>E26</f>
        <v>Ing. BOTTLIK</v>
      </c>
      <c r="K127" s="26"/>
      <c r="L127" s="39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2" customFormat="1" ht="10.35" customHeight="1">
      <c r="A128" s="26"/>
      <c r="B128" s="27"/>
      <c r="C128" s="26"/>
      <c r="D128" s="26"/>
      <c r="E128" s="26"/>
      <c r="F128" s="26"/>
      <c r="G128" s="26"/>
      <c r="H128" s="26"/>
      <c r="I128" s="26"/>
      <c r="J128" s="26"/>
      <c r="K128" s="26"/>
      <c r="L128" s="39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</row>
    <row r="129" spans="1:65" s="11" customFormat="1" ht="29.25" customHeight="1">
      <c r="A129" s="126"/>
      <c r="B129" s="127"/>
      <c r="C129" s="128" t="s">
        <v>153</v>
      </c>
      <c r="D129" s="129" t="s">
        <v>58</v>
      </c>
      <c r="E129" s="129" t="s">
        <v>54</v>
      </c>
      <c r="F129" s="129" t="s">
        <v>55</v>
      </c>
      <c r="G129" s="129" t="s">
        <v>154</v>
      </c>
      <c r="H129" s="129" t="s">
        <v>155</v>
      </c>
      <c r="I129" s="129" t="s">
        <v>156</v>
      </c>
      <c r="J129" s="130" t="s">
        <v>139</v>
      </c>
      <c r="K129" s="131" t="s">
        <v>157</v>
      </c>
      <c r="L129" s="132"/>
      <c r="M129" s="59" t="s">
        <v>1</v>
      </c>
      <c r="N129" s="60" t="s">
        <v>37</v>
      </c>
      <c r="O129" s="60" t="s">
        <v>158</v>
      </c>
      <c r="P129" s="60" t="s">
        <v>159</v>
      </c>
      <c r="Q129" s="60" t="s">
        <v>160</v>
      </c>
      <c r="R129" s="60" t="s">
        <v>161</v>
      </c>
      <c r="S129" s="60" t="s">
        <v>162</v>
      </c>
      <c r="T129" s="61" t="s">
        <v>163</v>
      </c>
      <c r="U129" s="126"/>
      <c r="V129" s="126"/>
      <c r="W129" s="126"/>
      <c r="X129" s="126"/>
      <c r="Y129" s="126"/>
      <c r="Z129" s="126"/>
      <c r="AA129" s="126"/>
      <c r="AB129" s="126"/>
      <c r="AC129" s="126"/>
      <c r="AD129" s="126"/>
      <c r="AE129" s="126"/>
    </row>
    <row r="130" spans="1:65" s="2" customFormat="1" ht="22.9" customHeight="1">
      <c r="A130" s="26"/>
      <c r="B130" s="27"/>
      <c r="C130" s="66" t="s">
        <v>140</v>
      </c>
      <c r="D130" s="26"/>
      <c r="E130" s="26"/>
      <c r="F130" s="26"/>
      <c r="G130" s="26"/>
      <c r="H130" s="26"/>
      <c r="I130" s="26"/>
      <c r="J130" s="133">
        <f>BK130</f>
        <v>13963.32</v>
      </c>
      <c r="K130" s="26"/>
      <c r="L130" s="27"/>
      <c r="M130" s="62"/>
      <c r="N130" s="53"/>
      <c r="O130" s="63"/>
      <c r="P130" s="134">
        <f>P131+P137+P230</f>
        <v>0.42458000000000001</v>
      </c>
      <c r="Q130" s="63"/>
      <c r="R130" s="134">
        <f>R131+R137+R230</f>
        <v>0</v>
      </c>
      <c r="S130" s="63"/>
      <c r="T130" s="135">
        <f>T131+T137+T230</f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T130" s="14" t="s">
        <v>72</v>
      </c>
      <c r="AU130" s="14" t="s">
        <v>141</v>
      </c>
      <c r="BK130" s="136">
        <f>BK131+BK137+BK230</f>
        <v>13963.32</v>
      </c>
    </row>
    <row r="131" spans="1:65" s="12" customFormat="1" ht="25.9" customHeight="1">
      <c r="B131" s="137"/>
      <c r="D131" s="138" t="s">
        <v>72</v>
      </c>
      <c r="E131" s="139" t="s">
        <v>164</v>
      </c>
      <c r="F131" s="139" t="s">
        <v>165</v>
      </c>
      <c r="J131" s="140">
        <f>BK131</f>
        <v>59.87</v>
      </c>
      <c r="L131" s="137"/>
      <c r="M131" s="141"/>
      <c r="N131" s="142"/>
      <c r="O131" s="142"/>
      <c r="P131" s="143">
        <f>P132</f>
        <v>0.42458000000000001</v>
      </c>
      <c r="Q131" s="142"/>
      <c r="R131" s="143">
        <f>R132</f>
        <v>0</v>
      </c>
      <c r="S131" s="142"/>
      <c r="T131" s="144">
        <f>T132</f>
        <v>0</v>
      </c>
      <c r="AR131" s="138" t="s">
        <v>81</v>
      </c>
      <c r="AT131" s="145" t="s">
        <v>72</v>
      </c>
      <c r="AU131" s="145" t="s">
        <v>73</v>
      </c>
      <c r="AY131" s="138" t="s">
        <v>166</v>
      </c>
      <c r="BK131" s="146">
        <f>BK132</f>
        <v>59.87</v>
      </c>
    </row>
    <row r="132" spans="1:65" s="12" customFormat="1" ht="22.9" customHeight="1">
      <c r="B132" s="137"/>
      <c r="D132" s="138" t="s">
        <v>72</v>
      </c>
      <c r="E132" s="147" t="s">
        <v>167</v>
      </c>
      <c r="F132" s="147" t="s">
        <v>168</v>
      </c>
      <c r="J132" s="148">
        <f>BK132</f>
        <v>59.87</v>
      </c>
      <c r="L132" s="137"/>
      <c r="M132" s="141"/>
      <c r="N132" s="142"/>
      <c r="O132" s="142"/>
      <c r="P132" s="143">
        <f>SUM(P133:P136)</f>
        <v>0.42458000000000001</v>
      </c>
      <c r="Q132" s="142"/>
      <c r="R132" s="143">
        <f>SUM(R133:R136)</f>
        <v>0</v>
      </c>
      <c r="S132" s="142"/>
      <c r="T132" s="144">
        <f>SUM(T133:T136)</f>
        <v>0</v>
      </c>
      <c r="AR132" s="138" t="s">
        <v>81</v>
      </c>
      <c r="AT132" s="145" t="s">
        <v>72</v>
      </c>
      <c r="AU132" s="145" t="s">
        <v>81</v>
      </c>
      <c r="AY132" s="138" t="s">
        <v>166</v>
      </c>
      <c r="BK132" s="146">
        <f>SUM(BK133:BK136)</f>
        <v>59.87</v>
      </c>
    </row>
    <row r="133" spans="1:65" s="2" customFormat="1" ht="33" customHeight="1">
      <c r="A133" s="26"/>
      <c r="B133" s="149"/>
      <c r="C133" s="150" t="s">
        <v>81</v>
      </c>
      <c r="D133" s="150" t="s">
        <v>169</v>
      </c>
      <c r="E133" s="151" t="s">
        <v>2029</v>
      </c>
      <c r="F133" s="152" t="s">
        <v>2030</v>
      </c>
      <c r="G133" s="153" t="s">
        <v>222</v>
      </c>
      <c r="H133" s="154">
        <v>5</v>
      </c>
      <c r="I133" s="155">
        <v>4.57</v>
      </c>
      <c r="J133" s="155">
        <f>ROUND(I133*H133,2)</f>
        <v>22.85</v>
      </c>
      <c r="K133" s="156"/>
      <c r="L133" s="27"/>
      <c r="M133" s="157" t="s">
        <v>1</v>
      </c>
      <c r="N133" s="158" t="s">
        <v>39</v>
      </c>
      <c r="O133" s="159">
        <v>0</v>
      </c>
      <c r="P133" s="159">
        <f>O133*H133</f>
        <v>0</v>
      </c>
      <c r="Q133" s="159">
        <v>0</v>
      </c>
      <c r="R133" s="159">
        <f>Q133*H133</f>
        <v>0</v>
      </c>
      <c r="S133" s="159">
        <v>0</v>
      </c>
      <c r="T133" s="160">
        <f>S133*H133</f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61" t="s">
        <v>173</v>
      </c>
      <c r="AT133" s="161" t="s">
        <v>169</v>
      </c>
      <c r="AU133" s="161" t="s">
        <v>89</v>
      </c>
      <c r="AY133" s="14" t="s">
        <v>166</v>
      </c>
      <c r="BE133" s="162">
        <f>IF(N133="základná",J133,0)</f>
        <v>0</v>
      </c>
      <c r="BF133" s="162">
        <f>IF(N133="znížená",J133,0)</f>
        <v>22.85</v>
      </c>
      <c r="BG133" s="162">
        <f>IF(N133="zákl. prenesená",J133,0)</f>
        <v>0</v>
      </c>
      <c r="BH133" s="162">
        <f>IF(N133="zníž. prenesená",J133,0)</f>
        <v>0</v>
      </c>
      <c r="BI133" s="162">
        <f>IF(N133="nulová",J133,0)</f>
        <v>0</v>
      </c>
      <c r="BJ133" s="14" t="s">
        <v>89</v>
      </c>
      <c r="BK133" s="162">
        <f>ROUND(I133*H133,2)</f>
        <v>22.85</v>
      </c>
      <c r="BL133" s="14" t="s">
        <v>173</v>
      </c>
      <c r="BM133" s="161" t="s">
        <v>2031</v>
      </c>
    </row>
    <row r="134" spans="1:65" s="2" customFormat="1" ht="24.2" customHeight="1">
      <c r="A134" s="26"/>
      <c r="B134" s="149"/>
      <c r="C134" s="150" t="s">
        <v>89</v>
      </c>
      <c r="D134" s="150" t="s">
        <v>169</v>
      </c>
      <c r="E134" s="151" t="s">
        <v>2032</v>
      </c>
      <c r="F134" s="152" t="s">
        <v>2033</v>
      </c>
      <c r="G134" s="153" t="s">
        <v>222</v>
      </c>
      <c r="H134" s="154">
        <v>2</v>
      </c>
      <c r="I134" s="155">
        <v>12.41</v>
      </c>
      <c r="J134" s="155">
        <f>ROUND(I134*H134,2)</f>
        <v>24.82</v>
      </c>
      <c r="K134" s="156"/>
      <c r="L134" s="27"/>
      <c r="M134" s="157" t="s">
        <v>1</v>
      </c>
      <c r="N134" s="158" t="s">
        <v>39</v>
      </c>
      <c r="O134" s="159">
        <v>0</v>
      </c>
      <c r="P134" s="159">
        <f>O134*H134</f>
        <v>0</v>
      </c>
      <c r="Q134" s="159">
        <v>0</v>
      </c>
      <c r="R134" s="159">
        <f>Q134*H134</f>
        <v>0</v>
      </c>
      <c r="S134" s="159">
        <v>0</v>
      </c>
      <c r="T134" s="160">
        <f>S134*H134</f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61" t="s">
        <v>173</v>
      </c>
      <c r="AT134" s="161" t="s">
        <v>169</v>
      </c>
      <c r="AU134" s="161" t="s">
        <v>89</v>
      </c>
      <c r="AY134" s="14" t="s">
        <v>166</v>
      </c>
      <c r="BE134" s="162">
        <f>IF(N134="základná",J134,0)</f>
        <v>0</v>
      </c>
      <c r="BF134" s="162">
        <f>IF(N134="znížená",J134,0)</f>
        <v>24.82</v>
      </c>
      <c r="BG134" s="162">
        <f>IF(N134="zákl. prenesená",J134,0)</f>
        <v>0</v>
      </c>
      <c r="BH134" s="162">
        <f>IF(N134="zníž. prenesená",J134,0)</f>
        <v>0</v>
      </c>
      <c r="BI134" s="162">
        <f>IF(N134="nulová",J134,0)</f>
        <v>0</v>
      </c>
      <c r="BJ134" s="14" t="s">
        <v>89</v>
      </c>
      <c r="BK134" s="162">
        <f>ROUND(I134*H134,2)</f>
        <v>24.82</v>
      </c>
      <c r="BL134" s="14" t="s">
        <v>173</v>
      </c>
      <c r="BM134" s="161" t="s">
        <v>2034</v>
      </c>
    </row>
    <row r="135" spans="1:65" s="2" customFormat="1" ht="33" customHeight="1">
      <c r="A135" s="26"/>
      <c r="B135" s="149"/>
      <c r="C135" s="150" t="s">
        <v>105</v>
      </c>
      <c r="D135" s="150" t="s">
        <v>169</v>
      </c>
      <c r="E135" s="151" t="s">
        <v>2035</v>
      </c>
      <c r="F135" s="152" t="s">
        <v>2036</v>
      </c>
      <c r="G135" s="153" t="s">
        <v>222</v>
      </c>
      <c r="H135" s="154">
        <v>1</v>
      </c>
      <c r="I135" s="155">
        <v>6.01</v>
      </c>
      <c r="J135" s="155">
        <f>ROUND(I135*H135,2)</f>
        <v>6.01</v>
      </c>
      <c r="K135" s="156"/>
      <c r="L135" s="27"/>
      <c r="M135" s="157" t="s">
        <v>1</v>
      </c>
      <c r="N135" s="158" t="s">
        <v>39</v>
      </c>
      <c r="O135" s="159">
        <v>0</v>
      </c>
      <c r="P135" s="159">
        <f>O135*H135</f>
        <v>0</v>
      </c>
      <c r="Q135" s="159">
        <v>0</v>
      </c>
      <c r="R135" s="159">
        <f>Q135*H135</f>
        <v>0</v>
      </c>
      <c r="S135" s="159">
        <v>0</v>
      </c>
      <c r="T135" s="160">
        <f>S135*H135</f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61" t="s">
        <v>173</v>
      </c>
      <c r="AT135" s="161" t="s">
        <v>169</v>
      </c>
      <c r="AU135" s="161" t="s">
        <v>89</v>
      </c>
      <c r="AY135" s="14" t="s">
        <v>166</v>
      </c>
      <c r="BE135" s="162">
        <f>IF(N135="základná",J135,0)</f>
        <v>0</v>
      </c>
      <c r="BF135" s="162">
        <f>IF(N135="znížená",J135,0)</f>
        <v>6.01</v>
      </c>
      <c r="BG135" s="162">
        <f>IF(N135="zákl. prenesená",J135,0)</f>
        <v>0</v>
      </c>
      <c r="BH135" s="162">
        <f>IF(N135="zníž. prenesená",J135,0)</f>
        <v>0</v>
      </c>
      <c r="BI135" s="162">
        <f>IF(N135="nulová",J135,0)</f>
        <v>0</v>
      </c>
      <c r="BJ135" s="14" t="s">
        <v>89</v>
      </c>
      <c r="BK135" s="162">
        <f>ROUND(I135*H135,2)</f>
        <v>6.01</v>
      </c>
      <c r="BL135" s="14" t="s">
        <v>173</v>
      </c>
      <c r="BM135" s="161" t="s">
        <v>2037</v>
      </c>
    </row>
    <row r="136" spans="1:65" s="2" customFormat="1" ht="21.75" customHeight="1">
      <c r="A136" s="26"/>
      <c r="B136" s="149"/>
      <c r="C136" s="150" t="s">
        <v>173</v>
      </c>
      <c r="D136" s="150" t="s">
        <v>169</v>
      </c>
      <c r="E136" s="151" t="s">
        <v>243</v>
      </c>
      <c r="F136" s="152" t="s">
        <v>2038</v>
      </c>
      <c r="G136" s="153" t="s">
        <v>245</v>
      </c>
      <c r="H136" s="154">
        <v>0.71</v>
      </c>
      <c r="I136" s="155">
        <v>8.7200000000000006</v>
      </c>
      <c r="J136" s="155">
        <f>ROUND(I136*H136,2)</f>
        <v>6.19</v>
      </c>
      <c r="K136" s="156"/>
      <c r="L136" s="27"/>
      <c r="M136" s="157" t="s">
        <v>1</v>
      </c>
      <c r="N136" s="158" t="s">
        <v>39</v>
      </c>
      <c r="O136" s="159">
        <v>0.59799999999999998</v>
      </c>
      <c r="P136" s="159">
        <f>O136*H136</f>
        <v>0.42458000000000001</v>
      </c>
      <c r="Q136" s="159">
        <v>0</v>
      </c>
      <c r="R136" s="159">
        <f>Q136*H136</f>
        <v>0</v>
      </c>
      <c r="S136" s="159">
        <v>0</v>
      </c>
      <c r="T136" s="160">
        <f>S136*H136</f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61" t="s">
        <v>173</v>
      </c>
      <c r="AT136" s="161" t="s">
        <v>169</v>
      </c>
      <c r="AU136" s="161" t="s">
        <v>89</v>
      </c>
      <c r="AY136" s="14" t="s">
        <v>166</v>
      </c>
      <c r="BE136" s="162">
        <f>IF(N136="základná",J136,0)</f>
        <v>0</v>
      </c>
      <c r="BF136" s="162">
        <f>IF(N136="znížená",J136,0)</f>
        <v>6.19</v>
      </c>
      <c r="BG136" s="162">
        <f>IF(N136="zákl. prenesená",J136,0)</f>
        <v>0</v>
      </c>
      <c r="BH136" s="162">
        <f>IF(N136="zníž. prenesená",J136,0)</f>
        <v>0</v>
      </c>
      <c r="BI136" s="162">
        <f>IF(N136="nulová",J136,0)</f>
        <v>0</v>
      </c>
      <c r="BJ136" s="14" t="s">
        <v>89</v>
      </c>
      <c r="BK136" s="162">
        <f>ROUND(I136*H136,2)</f>
        <v>6.19</v>
      </c>
      <c r="BL136" s="14" t="s">
        <v>173</v>
      </c>
      <c r="BM136" s="161" t="s">
        <v>2039</v>
      </c>
    </row>
    <row r="137" spans="1:65" s="12" customFormat="1" ht="25.9" customHeight="1">
      <c r="B137" s="137"/>
      <c r="D137" s="138" t="s">
        <v>72</v>
      </c>
      <c r="E137" s="139" t="s">
        <v>261</v>
      </c>
      <c r="F137" s="139" t="s">
        <v>262</v>
      </c>
      <c r="J137" s="140">
        <f>BK137</f>
        <v>13831.02</v>
      </c>
      <c r="L137" s="137"/>
      <c r="M137" s="141"/>
      <c r="N137" s="142"/>
      <c r="O137" s="142"/>
      <c r="P137" s="143">
        <f>P138+P148+P152+P199+P211</f>
        <v>0</v>
      </c>
      <c r="Q137" s="142"/>
      <c r="R137" s="143">
        <f>R138+R148+R152+R199+R211</f>
        <v>0</v>
      </c>
      <c r="S137" s="142"/>
      <c r="T137" s="144">
        <f>T138+T148+T152+T199+T211</f>
        <v>0</v>
      </c>
      <c r="AR137" s="138" t="s">
        <v>89</v>
      </c>
      <c r="AT137" s="145" t="s">
        <v>72</v>
      </c>
      <c r="AU137" s="145" t="s">
        <v>73</v>
      </c>
      <c r="AY137" s="138" t="s">
        <v>166</v>
      </c>
      <c r="BK137" s="146">
        <f>BK138+BK148+BK152+BK199+BK211</f>
        <v>13831.02</v>
      </c>
    </row>
    <row r="138" spans="1:65" s="12" customFormat="1" ht="22.9" customHeight="1">
      <c r="B138" s="137"/>
      <c r="D138" s="138" t="s">
        <v>72</v>
      </c>
      <c r="E138" s="147" t="s">
        <v>285</v>
      </c>
      <c r="F138" s="147" t="s">
        <v>286</v>
      </c>
      <c r="J138" s="148">
        <f>BK138</f>
        <v>1462.94</v>
      </c>
      <c r="L138" s="137"/>
      <c r="M138" s="141"/>
      <c r="N138" s="142"/>
      <c r="O138" s="142"/>
      <c r="P138" s="143">
        <f>SUM(P139:P147)</f>
        <v>0</v>
      </c>
      <c r="Q138" s="142"/>
      <c r="R138" s="143">
        <f>SUM(R139:R147)</f>
        <v>0</v>
      </c>
      <c r="S138" s="142"/>
      <c r="T138" s="144">
        <f>SUM(T139:T147)</f>
        <v>0</v>
      </c>
      <c r="AR138" s="138" t="s">
        <v>89</v>
      </c>
      <c r="AT138" s="145" t="s">
        <v>72</v>
      </c>
      <c r="AU138" s="145" t="s">
        <v>81</v>
      </c>
      <c r="AY138" s="138" t="s">
        <v>166</v>
      </c>
      <c r="BK138" s="146">
        <f>SUM(BK139:BK147)</f>
        <v>1462.94</v>
      </c>
    </row>
    <row r="139" spans="1:65" s="2" customFormat="1" ht="24.2" customHeight="1">
      <c r="A139" s="26"/>
      <c r="B139" s="149"/>
      <c r="C139" s="150" t="s">
        <v>182</v>
      </c>
      <c r="D139" s="150" t="s">
        <v>169</v>
      </c>
      <c r="E139" s="151" t="s">
        <v>2040</v>
      </c>
      <c r="F139" s="152" t="s">
        <v>2041</v>
      </c>
      <c r="G139" s="153" t="s">
        <v>237</v>
      </c>
      <c r="H139" s="154">
        <v>287</v>
      </c>
      <c r="I139" s="155">
        <v>1.56</v>
      </c>
      <c r="J139" s="155">
        <f t="shared" ref="J139:J147" si="0">ROUND(I139*H139,2)</f>
        <v>447.72</v>
      </c>
      <c r="K139" s="156"/>
      <c r="L139" s="27"/>
      <c r="M139" s="157" t="s">
        <v>1</v>
      </c>
      <c r="N139" s="158" t="s">
        <v>39</v>
      </c>
      <c r="O139" s="159">
        <v>0</v>
      </c>
      <c r="P139" s="159">
        <f t="shared" ref="P139:P147" si="1">O139*H139</f>
        <v>0</v>
      </c>
      <c r="Q139" s="159">
        <v>0</v>
      </c>
      <c r="R139" s="159">
        <f t="shared" ref="R139:R147" si="2">Q139*H139</f>
        <v>0</v>
      </c>
      <c r="S139" s="159">
        <v>0</v>
      </c>
      <c r="T139" s="160">
        <f t="shared" ref="T139:T147" si="3">S139*H139</f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61" t="s">
        <v>196</v>
      </c>
      <c r="AT139" s="161" t="s">
        <v>169</v>
      </c>
      <c r="AU139" s="161" t="s">
        <v>89</v>
      </c>
      <c r="AY139" s="14" t="s">
        <v>166</v>
      </c>
      <c r="BE139" s="162">
        <f t="shared" ref="BE139:BE147" si="4">IF(N139="základná",J139,0)</f>
        <v>0</v>
      </c>
      <c r="BF139" s="162">
        <f t="shared" ref="BF139:BF147" si="5">IF(N139="znížená",J139,0)</f>
        <v>447.72</v>
      </c>
      <c r="BG139" s="162">
        <f t="shared" ref="BG139:BG147" si="6">IF(N139="zákl. prenesená",J139,0)</f>
        <v>0</v>
      </c>
      <c r="BH139" s="162">
        <f t="shared" ref="BH139:BH147" si="7">IF(N139="zníž. prenesená",J139,0)</f>
        <v>0</v>
      </c>
      <c r="BI139" s="162">
        <f t="shared" ref="BI139:BI147" si="8">IF(N139="nulová",J139,0)</f>
        <v>0</v>
      </c>
      <c r="BJ139" s="14" t="s">
        <v>89</v>
      </c>
      <c r="BK139" s="162">
        <f t="shared" ref="BK139:BK147" si="9">ROUND(I139*H139,2)</f>
        <v>447.72</v>
      </c>
      <c r="BL139" s="14" t="s">
        <v>196</v>
      </c>
      <c r="BM139" s="161" t="s">
        <v>2042</v>
      </c>
    </row>
    <row r="140" spans="1:65" s="2" customFormat="1" ht="24.2" customHeight="1">
      <c r="A140" s="26"/>
      <c r="B140" s="149"/>
      <c r="C140" s="150" t="s">
        <v>178</v>
      </c>
      <c r="D140" s="150" t="s">
        <v>169</v>
      </c>
      <c r="E140" s="151" t="s">
        <v>2043</v>
      </c>
      <c r="F140" s="152" t="s">
        <v>2044</v>
      </c>
      <c r="G140" s="153" t="s">
        <v>237</v>
      </c>
      <c r="H140" s="154">
        <v>175</v>
      </c>
      <c r="I140" s="155">
        <v>2.21</v>
      </c>
      <c r="J140" s="155">
        <f t="shared" si="0"/>
        <v>386.75</v>
      </c>
      <c r="K140" s="156"/>
      <c r="L140" s="27"/>
      <c r="M140" s="157" t="s">
        <v>1</v>
      </c>
      <c r="N140" s="158" t="s">
        <v>39</v>
      </c>
      <c r="O140" s="159">
        <v>0</v>
      </c>
      <c r="P140" s="159">
        <f t="shared" si="1"/>
        <v>0</v>
      </c>
      <c r="Q140" s="159">
        <v>0</v>
      </c>
      <c r="R140" s="159">
        <f t="shared" si="2"/>
        <v>0</v>
      </c>
      <c r="S140" s="159">
        <v>0</v>
      </c>
      <c r="T140" s="160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61" t="s">
        <v>196</v>
      </c>
      <c r="AT140" s="161" t="s">
        <v>169</v>
      </c>
      <c r="AU140" s="161" t="s">
        <v>89</v>
      </c>
      <c r="AY140" s="14" t="s">
        <v>166</v>
      </c>
      <c r="BE140" s="162">
        <f t="shared" si="4"/>
        <v>0</v>
      </c>
      <c r="BF140" s="162">
        <f t="shared" si="5"/>
        <v>386.75</v>
      </c>
      <c r="BG140" s="162">
        <f t="shared" si="6"/>
        <v>0</v>
      </c>
      <c r="BH140" s="162">
        <f t="shared" si="7"/>
        <v>0</v>
      </c>
      <c r="BI140" s="162">
        <f t="shared" si="8"/>
        <v>0</v>
      </c>
      <c r="BJ140" s="14" t="s">
        <v>89</v>
      </c>
      <c r="BK140" s="162">
        <f t="shared" si="9"/>
        <v>386.75</v>
      </c>
      <c r="BL140" s="14" t="s">
        <v>196</v>
      </c>
      <c r="BM140" s="161" t="s">
        <v>2045</v>
      </c>
    </row>
    <row r="141" spans="1:65" s="2" customFormat="1" ht="24.2" customHeight="1">
      <c r="A141" s="26"/>
      <c r="B141" s="149"/>
      <c r="C141" s="167" t="s">
        <v>190</v>
      </c>
      <c r="D141" s="167" t="s">
        <v>374</v>
      </c>
      <c r="E141" s="168" t="s">
        <v>2046</v>
      </c>
      <c r="F141" s="169" t="s">
        <v>2047</v>
      </c>
      <c r="G141" s="170" t="s">
        <v>237</v>
      </c>
      <c r="H141" s="171">
        <v>54.06</v>
      </c>
      <c r="I141" s="172">
        <v>0.61</v>
      </c>
      <c r="J141" s="172">
        <f t="shared" si="0"/>
        <v>32.979999999999997</v>
      </c>
      <c r="K141" s="173"/>
      <c r="L141" s="174"/>
      <c r="M141" s="175" t="s">
        <v>1</v>
      </c>
      <c r="N141" s="176" t="s">
        <v>39</v>
      </c>
      <c r="O141" s="159">
        <v>0</v>
      </c>
      <c r="P141" s="159">
        <f t="shared" si="1"/>
        <v>0</v>
      </c>
      <c r="Q141" s="159">
        <v>0</v>
      </c>
      <c r="R141" s="159">
        <f t="shared" si="2"/>
        <v>0</v>
      </c>
      <c r="S141" s="159">
        <v>0</v>
      </c>
      <c r="T141" s="160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61" t="s">
        <v>223</v>
      </c>
      <c r="AT141" s="161" t="s">
        <v>374</v>
      </c>
      <c r="AU141" s="161" t="s">
        <v>89</v>
      </c>
      <c r="AY141" s="14" t="s">
        <v>166</v>
      </c>
      <c r="BE141" s="162">
        <f t="shared" si="4"/>
        <v>0</v>
      </c>
      <c r="BF141" s="162">
        <f t="shared" si="5"/>
        <v>32.979999999999997</v>
      </c>
      <c r="BG141" s="162">
        <f t="shared" si="6"/>
        <v>0</v>
      </c>
      <c r="BH141" s="162">
        <f t="shared" si="7"/>
        <v>0</v>
      </c>
      <c r="BI141" s="162">
        <f t="shared" si="8"/>
        <v>0</v>
      </c>
      <c r="BJ141" s="14" t="s">
        <v>89</v>
      </c>
      <c r="BK141" s="162">
        <f t="shared" si="9"/>
        <v>32.979999999999997</v>
      </c>
      <c r="BL141" s="14" t="s">
        <v>196</v>
      </c>
      <c r="BM141" s="161" t="s">
        <v>2048</v>
      </c>
    </row>
    <row r="142" spans="1:65" s="2" customFormat="1" ht="24.2" customHeight="1">
      <c r="A142" s="26"/>
      <c r="B142" s="149"/>
      <c r="C142" s="167" t="s">
        <v>181</v>
      </c>
      <c r="D142" s="167" t="s">
        <v>374</v>
      </c>
      <c r="E142" s="168" t="s">
        <v>2049</v>
      </c>
      <c r="F142" s="169" t="s">
        <v>2050</v>
      </c>
      <c r="G142" s="170" t="s">
        <v>237</v>
      </c>
      <c r="H142" s="171">
        <v>34.68</v>
      </c>
      <c r="I142" s="172">
        <v>0.69</v>
      </c>
      <c r="J142" s="172">
        <f t="shared" si="0"/>
        <v>23.93</v>
      </c>
      <c r="K142" s="173"/>
      <c r="L142" s="174"/>
      <c r="M142" s="175" t="s">
        <v>1</v>
      </c>
      <c r="N142" s="176" t="s">
        <v>39</v>
      </c>
      <c r="O142" s="159">
        <v>0</v>
      </c>
      <c r="P142" s="159">
        <f t="shared" si="1"/>
        <v>0</v>
      </c>
      <c r="Q142" s="159">
        <v>0</v>
      </c>
      <c r="R142" s="159">
        <f t="shared" si="2"/>
        <v>0</v>
      </c>
      <c r="S142" s="159">
        <v>0</v>
      </c>
      <c r="T142" s="160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61" t="s">
        <v>223</v>
      </c>
      <c r="AT142" s="161" t="s">
        <v>374</v>
      </c>
      <c r="AU142" s="161" t="s">
        <v>89</v>
      </c>
      <c r="AY142" s="14" t="s">
        <v>166</v>
      </c>
      <c r="BE142" s="162">
        <f t="shared" si="4"/>
        <v>0</v>
      </c>
      <c r="BF142" s="162">
        <f t="shared" si="5"/>
        <v>23.93</v>
      </c>
      <c r="BG142" s="162">
        <f t="shared" si="6"/>
        <v>0</v>
      </c>
      <c r="BH142" s="162">
        <f t="shared" si="7"/>
        <v>0</v>
      </c>
      <c r="BI142" s="162">
        <f t="shared" si="8"/>
        <v>0</v>
      </c>
      <c r="BJ142" s="14" t="s">
        <v>89</v>
      </c>
      <c r="BK142" s="162">
        <f t="shared" si="9"/>
        <v>23.93</v>
      </c>
      <c r="BL142" s="14" t="s">
        <v>196</v>
      </c>
      <c r="BM142" s="161" t="s">
        <v>2051</v>
      </c>
    </row>
    <row r="143" spans="1:65" s="2" customFormat="1" ht="24.2" customHeight="1">
      <c r="A143" s="26"/>
      <c r="B143" s="149"/>
      <c r="C143" s="167" t="s">
        <v>167</v>
      </c>
      <c r="D143" s="167" t="s">
        <v>374</v>
      </c>
      <c r="E143" s="168" t="s">
        <v>2052</v>
      </c>
      <c r="F143" s="169" t="s">
        <v>2053</v>
      </c>
      <c r="G143" s="170" t="s">
        <v>237</v>
      </c>
      <c r="H143" s="171">
        <v>88.74</v>
      </c>
      <c r="I143" s="172">
        <v>0.83</v>
      </c>
      <c r="J143" s="172">
        <f t="shared" si="0"/>
        <v>73.650000000000006</v>
      </c>
      <c r="K143" s="173"/>
      <c r="L143" s="174"/>
      <c r="M143" s="175" t="s">
        <v>1</v>
      </c>
      <c r="N143" s="176" t="s">
        <v>39</v>
      </c>
      <c r="O143" s="159">
        <v>0</v>
      </c>
      <c r="P143" s="159">
        <f t="shared" si="1"/>
        <v>0</v>
      </c>
      <c r="Q143" s="159">
        <v>0</v>
      </c>
      <c r="R143" s="159">
        <f t="shared" si="2"/>
        <v>0</v>
      </c>
      <c r="S143" s="159">
        <v>0</v>
      </c>
      <c r="T143" s="160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61" t="s">
        <v>223</v>
      </c>
      <c r="AT143" s="161" t="s">
        <v>374</v>
      </c>
      <c r="AU143" s="161" t="s">
        <v>89</v>
      </c>
      <c r="AY143" s="14" t="s">
        <v>166</v>
      </c>
      <c r="BE143" s="162">
        <f t="shared" si="4"/>
        <v>0</v>
      </c>
      <c r="BF143" s="162">
        <f t="shared" si="5"/>
        <v>73.650000000000006</v>
      </c>
      <c r="BG143" s="162">
        <f t="shared" si="6"/>
        <v>0</v>
      </c>
      <c r="BH143" s="162">
        <f t="shared" si="7"/>
        <v>0</v>
      </c>
      <c r="BI143" s="162">
        <f t="shared" si="8"/>
        <v>0</v>
      </c>
      <c r="BJ143" s="14" t="s">
        <v>89</v>
      </c>
      <c r="BK143" s="162">
        <f t="shared" si="9"/>
        <v>73.650000000000006</v>
      </c>
      <c r="BL143" s="14" t="s">
        <v>196</v>
      </c>
      <c r="BM143" s="161" t="s">
        <v>2054</v>
      </c>
    </row>
    <row r="144" spans="1:65" s="2" customFormat="1" ht="24.2" customHeight="1">
      <c r="A144" s="26"/>
      <c r="B144" s="149"/>
      <c r="C144" s="167" t="s">
        <v>186</v>
      </c>
      <c r="D144" s="167" t="s">
        <v>374</v>
      </c>
      <c r="E144" s="168" t="s">
        <v>2055</v>
      </c>
      <c r="F144" s="169" t="s">
        <v>2056</v>
      </c>
      <c r="G144" s="170" t="s">
        <v>237</v>
      </c>
      <c r="H144" s="171">
        <v>287</v>
      </c>
      <c r="I144" s="172">
        <v>1.03</v>
      </c>
      <c r="J144" s="172">
        <f t="shared" si="0"/>
        <v>295.61</v>
      </c>
      <c r="K144" s="173"/>
      <c r="L144" s="174"/>
      <c r="M144" s="175" t="s">
        <v>1</v>
      </c>
      <c r="N144" s="176" t="s">
        <v>39</v>
      </c>
      <c r="O144" s="159">
        <v>0</v>
      </c>
      <c r="P144" s="159">
        <f t="shared" si="1"/>
        <v>0</v>
      </c>
      <c r="Q144" s="159">
        <v>0</v>
      </c>
      <c r="R144" s="159">
        <f t="shared" si="2"/>
        <v>0</v>
      </c>
      <c r="S144" s="159">
        <v>0</v>
      </c>
      <c r="T144" s="160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61" t="s">
        <v>223</v>
      </c>
      <c r="AT144" s="161" t="s">
        <v>374</v>
      </c>
      <c r="AU144" s="161" t="s">
        <v>89</v>
      </c>
      <c r="AY144" s="14" t="s">
        <v>166</v>
      </c>
      <c r="BE144" s="162">
        <f t="shared" si="4"/>
        <v>0</v>
      </c>
      <c r="BF144" s="162">
        <f t="shared" si="5"/>
        <v>295.61</v>
      </c>
      <c r="BG144" s="162">
        <f t="shared" si="6"/>
        <v>0</v>
      </c>
      <c r="BH144" s="162">
        <f t="shared" si="7"/>
        <v>0</v>
      </c>
      <c r="BI144" s="162">
        <f t="shared" si="8"/>
        <v>0</v>
      </c>
      <c r="BJ144" s="14" t="s">
        <v>89</v>
      </c>
      <c r="BK144" s="162">
        <f t="shared" si="9"/>
        <v>295.61</v>
      </c>
      <c r="BL144" s="14" t="s">
        <v>196</v>
      </c>
      <c r="BM144" s="161" t="s">
        <v>2057</v>
      </c>
    </row>
    <row r="145" spans="1:65" s="2" customFormat="1" ht="24.2" customHeight="1">
      <c r="A145" s="26"/>
      <c r="B145" s="149"/>
      <c r="C145" s="167" t="s">
        <v>202</v>
      </c>
      <c r="D145" s="167" t="s">
        <v>374</v>
      </c>
      <c r="E145" s="168" t="s">
        <v>2058</v>
      </c>
      <c r="F145" s="169" t="s">
        <v>2059</v>
      </c>
      <c r="G145" s="170" t="s">
        <v>237</v>
      </c>
      <c r="H145" s="171">
        <v>54.06</v>
      </c>
      <c r="I145" s="172">
        <v>1.61</v>
      </c>
      <c r="J145" s="172">
        <f t="shared" si="0"/>
        <v>87.04</v>
      </c>
      <c r="K145" s="173"/>
      <c r="L145" s="174"/>
      <c r="M145" s="175" t="s">
        <v>1</v>
      </c>
      <c r="N145" s="176" t="s">
        <v>39</v>
      </c>
      <c r="O145" s="159">
        <v>0</v>
      </c>
      <c r="P145" s="159">
        <f t="shared" si="1"/>
        <v>0</v>
      </c>
      <c r="Q145" s="159">
        <v>0</v>
      </c>
      <c r="R145" s="159">
        <f t="shared" si="2"/>
        <v>0</v>
      </c>
      <c r="S145" s="159">
        <v>0</v>
      </c>
      <c r="T145" s="160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61" t="s">
        <v>223</v>
      </c>
      <c r="AT145" s="161" t="s">
        <v>374</v>
      </c>
      <c r="AU145" s="161" t="s">
        <v>89</v>
      </c>
      <c r="AY145" s="14" t="s">
        <v>166</v>
      </c>
      <c r="BE145" s="162">
        <f t="shared" si="4"/>
        <v>0</v>
      </c>
      <c r="BF145" s="162">
        <f t="shared" si="5"/>
        <v>87.04</v>
      </c>
      <c r="BG145" s="162">
        <f t="shared" si="6"/>
        <v>0</v>
      </c>
      <c r="BH145" s="162">
        <f t="shared" si="7"/>
        <v>0</v>
      </c>
      <c r="BI145" s="162">
        <f t="shared" si="8"/>
        <v>0</v>
      </c>
      <c r="BJ145" s="14" t="s">
        <v>89</v>
      </c>
      <c r="BK145" s="162">
        <f t="shared" si="9"/>
        <v>87.04</v>
      </c>
      <c r="BL145" s="14" t="s">
        <v>196</v>
      </c>
      <c r="BM145" s="161" t="s">
        <v>2060</v>
      </c>
    </row>
    <row r="146" spans="1:65" s="2" customFormat="1" ht="24.2" customHeight="1">
      <c r="A146" s="26"/>
      <c r="B146" s="149"/>
      <c r="C146" s="167" t="s">
        <v>189</v>
      </c>
      <c r="D146" s="167" t="s">
        <v>374</v>
      </c>
      <c r="E146" s="168" t="s">
        <v>2061</v>
      </c>
      <c r="F146" s="169" t="s">
        <v>2062</v>
      </c>
      <c r="G146" s="170" t="s">
        <v>237</v>
      </c>
      <c r="H146" s="171">
        <v>34.68</v>
      </c>
      <c r="I146" s="172">
        <v>3.25</v>
      </c>
      <c r="J146" s="172">
        <f t="shared" si="0"/>
        <v>112.71</v>
      </c>
      <c r="K146" s="173"/>
      <c r="L146" s="174"/>
      <c r="M146" s="175" t="s">
        <v>1</v>
      </c>
      <c r="N146" s="176" t="s">
        <v>39</v>
      </c>
      <c r="O146" s="159">
        <v>0</v>
      </c>
      <c r="P146" s="159">
        <f t="shared" si="1"/>
        <v>0</v>
      </c>
      <c r="Q146" s="159">
        <v>0</v>
      </c>
      <c r="R146" s="159">
        <f t="shared" si="2"/>
        <v>0</v>
      </c>
      <c r="S146" s="159">
        <v>0</v>
      </c>
      <c r="T146" s="160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61" t="s">
        <v>223</v>
      </c>
      <c r="AT146" s="161" t="s">
        <v>374</v>
      </c>
      <c r="AU146" s="161" t="s">
        <v>89</v>
      </c>
      <c r="AY146" s="14" t="s">
        <v>166</v>
      </c>
      <c r="BE146" s="162">
        <f t="shared" si="4"/>
        <v>0</v>
      </c>
      <c r="BF146" s="162">
        <f t="shared" si="5"/>
        <v>112.71</v>
      </c>
      <c r="BG146" s="162">
        <f t="shared" si="6"/>
        <v>0</v>
      </c>
      <c r="BH146" s="162">
        <f t="shared" si="7"/>
        <v>0</v>
      </c>
      <c r="BI146" s="162">
        <f t="shared" si="8"/>
        <v>0</v>
      </c>
      <c r="BJ146" s="14" t="s">
        <v>89</v>
      </c>
      <c r="BK146" s="162">
        <f t="shared" si="9"/>
        <v>112.71</v>
      </c>
      <c r="BL146" s="14" t="s">
        <v>196</v>
      </c>
      <c r="BM146" s="161" t="s">
        <v>2063</v>
      </c>
    </row>
    <row r="147" spans="1:65" s="2" customFormat="1" ht="24.2" customHeight="1">
      <c r="A147" s="26"/>
      <c r="B147" s="149"/>
      <c r="C147" s="150" t="s">
        <v>209</v>
      </c>
      <c r="D147" s="150" t="s">
        <v>169</v>
      </c>
      <c r="E147" s="151" t="s">
        <v>2064</v>
      </c>
      <c r="F147" s="152" t="s">
        <v>2065</v>
      </c>
      <c r="G147" s="153" t="s">
        <v>245</v>
      </c>
      <c r="H147" s="154">
        <v>8.5000000000000006E-2</v>
      </c>
      <c r="I147" s="155">
        <v>30.04</v>
      </c>
      <c r="J147" s="155">
        <f t="shared" si="0"/>
        <v>2.5499999999999998</v>
      </c>
      <c r="K147" s="156"/>
      <c r="L147" s="27"/>
      <c r="M147" s="157" t="s">
        <v>1</v>
      </c>
      <c r="N147" s="158" t="s">
        <v>39</v>
      </c>
      <c r="O147" s="159">
        <v>0</v>
      </c>
      <c r="P147" s="159">
        <f t="shared" si="1"/>
        <v>0</v>
      </c>
      <c r="Q147" s="159">
        <v>0</v>
      </c>
      <c r="R147" s="159">
        <f t="shared" si="2"/>
        <v>0</v>
      </c>
      <c r="S147" s="159">
        <v>0</v>
      </c>
      <c r="T147" s="160">
        <f t="shared" si="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61" t="s">
        <v>196</v>
      </c>
      <c r="AT147" s="161" t="s">
        <v>169</v>
      </c>
      <c r="AU147" s="161" t="s">
        <v>89</v>
      </c>
      <c r="AY147" s="14" t="s">
        <v>166</v>
      </c>
      <c r="BE147" s="162">
        <f t="shared" si="4"/>
        <v>0</v>
      </c>
      <c r="BF147" s="162">
        <f t="shared" si="5"/>
        <v>2.5499999999999998</v>
      </c>
      <c r="BG147" s="162">
        <f t="shared" si="6"/>
        <v>0</v>
      </c>
      <c r="BH147" s="162">
        <f t="shared" si="7"/>
        <v>0</v>
      </c>
      <c r="BI147" s="162">
        <f t="shared" si="8"/>
        <v>0</v>
      </c>
      <c r="BJ147" s="14" t="s">
        <v>89</v>
      </c>
      <c r="BK147" s="162">
        <f t="shared" si="9"/>
        <v>2.5499999999999998</v>
      </c>
      <c r="BL147" s="14" t="s">
        <v>196</v>
      </c>
      <c r="BM147" s="161" t="s">
        <v>2066</v>
      </c>
    </row>
    <row r="148" spans="1:65" s="12" customFormat="1" ht="22.9" customHeight="1">
      <c r="B148" s="137"/>
      <c r="D148" s="138" t="s">
        <v>72</v>
      </c>
      <c r="E148" s="147" t="s">
        <v>2067</v>
      </c>
      <c r="F148" s="147" t="s">
        <v>2068</v>
      </c>
      <c r="J148" s="148">
        <f>BK148</f>
        <v>596.79999999999995</v>
      </c>
      <c r="L148" s="137"/>
      <c r="M148" s="141"/>
      <c r="N148" s="142"/>
      <c r="O148" s="142"/>
      <c r="P148" s="143">
        <f>SUM(P149:P151)</f>
        <v>0</v>
      </c>
      <c r="Q148" s="142"/>
      <c r="R148" s="143">
        <f>SUM(R149:R151)</f>
        <v>0</v>
      </c>
      <c r="S148" s="142"/>
      <c r="T148" s="144">
        <f>SUM(T149:T151)</f>
        <v>0</v>
      </c>
      <c r="AR148" s="138" t="s">
        <v>89</v>
      </c>
      <c r="AT148" s="145" t="s">
        <v>72</v>
      </c>
      <c r="AU148" s="145" t="s">
        <v>81</v>
      </c>
      <c r="AY148" s="138" t="s">
        <v>166</v>
      </c>
      <c r="BK148" s="146">
        <f>SUM(BK149:BK151)</f>
        <v>596.79999999999995</v>
      </c>
    </row>
    <row r="149" spans="1:65" s="2" customFormat="1" ht="24.2" customHeight="1">
      <c r="A149" s="26"/>
      <c r="B149" s="149"/>
      <c r="C149" s="150" t="s">
        <v>193</v>
      </c>
      <c r="D149" s="150" t="s">
        <v>169</v>
      </c>
      <c r="E149" s="151" t="s">
        <v>2069</v>
      </c>
      <c r="F149" s="152" t="s">
        <v>2070</v>
      </c>
      <c r="G149" s="153" t="s">
        <v>222</v>
      </c>
      <c r="H149" s="154">
        <v>1</v>
      </c>
      <c r="I149" s="155">
        <v>72.98</v>
      </c>
      <c r="J149" s="155">
        <f>ROUND(I149*H149,2)</f>
        <v>72.98</v>
      </c>
      <c r="K149" s="156"/>
      <c r="L149" s="27"/>
      <c r="M149" s="157" t="s">
        <v>1</v>
      </c>
      <c r="N149" s="158" t="s">
        <v>39</v>
      </c>
      <c r="O149" s="159">
        <v>0</v>
      </c>
      <c r="P149" s="159">
        <f>O149*H149</f>
        <v>0</v>
      </c>
      <c r="Q149" s="159">
        <v>0</v>
      </c>
      <c r="R149" s="159">
        <f>Q149*H149</f>
        <v>0</v>
      </c>
      <c r="S149" s="159">
        <v>0</v>
      </c>
      <c r="T149" s="160">
        <f>S149*H149</f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61" t="s">
        <v>196</v>
      </c>
      <c r="AT149" s="161" t="s">
        <v>169</v>
      </c>
      <c r="AU149" s="161" t="s">
        <v>89</v>
      </c>
      <c r="AY149" s="14" t="s">
        <v>166</v>
      </c>
      <c r="BE149" s="162">
        <f>IF(N149="základná",J149,0)</f>
        <v>0</v>
      </c>
      <c r="BF149" s="162">
        <f>IF(N149="znížená",J149,0)</f>
        <v>72.98</v>
      </c>
      <c r="BG149" s="162">
        <f>IF(N149="zákl. prenesená",J149,0)</f>
        <v>0</v>
      </c>
      <c r="BH149" s="162">
        <f>IF(N149="zníž. prenesená",J149,0)</f>
        <v>0</v>
      </c>
      <c r="BI149" s="162">
        <f>IF(N149="nulová",J149,0)</f>
        <v>0</v>
      </c>
      <c r="BJ149" s="14" t="s">
        <v>89</v>
      </c>
      <c r="BK149" s="162">
        <f>ROUND(I149*H149,2)</f>
        <v>72.98</v>
      </c>
      <c r="BL149" s="14" t="s">
        <v>196</v>
      </c>
      <c r="BM149" s="161" t="s">
        <v>2071</v>
      </c>
    </row>
    <row r="150" spans="1:65" s="2" customFormat="1" ht="44.25" customHeight="1">
      <c r="A150" s="26"/>
      <c r="B150" s="149"/>
      <c r="C150" s="167" t="s">
        <v>216</v>
      </c>
      <c r="D150" s="167" t="s">
        <v>374</v>
      </c>
      <c r="E150" s="168" t="s">
        <v>2072</v>
      </c>
      <c r="F150" s="169" t="s">
        <v>2073</v>
      </c>
      <c r="G150" s="170" t="s">
        <v>2074</v>
      </c>
      <c r="H150" s="171">
        <v>1</v>
      </c>
      <c r="I150" s="172">
        <v>523.39</v>
      </c>
      <c r="J150" s="172">
        <f>ROUND(I150*H150,2)</f>
        <v>523.39</v>
      </c>
      <c r="K150" s="173"/>
      <c r="L150" s="174"/>
      <c r="M150" s="175" t="s">
        <v>1</v>
      </c>
      <c r="N150" s="176" t="s">
        <v>39</v>
      </c>
      <c r="O150" s="159">
        <v>0</v>
      </c>
      <c r="P150" s="159">
        <f>O150*H150</f>
        <v>0</v>
      </c>
      <c r="Q150" s="159">
        <v>0</v>
      </c>
      <c r="R150" s="159">
        <f>Q150*H150</f>
        <v>0</v>
      </c>
      <c r="S150" s="159">
        <v>0</v>
      </c>
      <c r="T150" s="160">
        <f>S150*H150</f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61" t="s">
        <v>223</v>
      </c>
      <c r="AT150" s="161" t="s">
        <v>374</v>
      </c>
      <c r="AU150" s="161" t="s">
        <v>89</v>
      </c>
      <c r="AY150" s="14" t="s">
        <v>166</v>
      </c>
      <c r="BE150" s="162">
        <f>IF(N150="základná",J150,0)</f>
        <v>0</v>
      </c>
      <c r="BF150" s="162">
        <f>IF(N150="znížená",J150,0)</f>
        <v>523.39</v>
      </c>
      <c r="BG150" s="162">
        <f>IF(N150="zákl. prenesená",J150,0)</f>
        <v>0</v>
      </c>
      <c r="BH150" s="162">
        <f>IF(N150="zníž. prenesená",J150,0)</f>
        <v>0</v>
      </c>
      <c r="BI150" s="162">
        <f>IF(N150="nulová",J150,0)</f>
        <v>0</v>
      </c>
      <c r="BJ150" s="14" t="s">
        <v>89</v>
      </c>
      <c r="BK150" s="162">
        <f>ROUND(I150*H150,2)</f>
        <v>523.39</v>
      </c>
      <c r="BL150" s="14" t="s">
        <v>196</v>
      </c>
      <c r="BM150" s="161" t="s">
        <v>2075</v>
      </c>
    </row>
    <row r="151" spans="1:65" s="2" customFormat="1" ht="24.2" customHeight="1">
      <c r="A151" s="26"/>
      <c r="B151" s="149"/>
      <c r="C151" s="150" t="s">
        <v>196</v>
      </c>
      <c r="D151" s="150" t="s">
        <v>169</v>
      </c>
      <c r="E151" s="151" t="s">
        <v>2076</v>
      </c>
      <c r="F151" s="152" t="s">
        <v>2077</v>
      </c>
      <c r="G151" s="153" t="s">
        <v>245</v>
      </c>
      <c r="H151" s="154">
        <v>3.0000000000000001E-3</v>
      </c>
      <c r="I151" s="155">
        <v>144.46</v>
      </c>
      <c r="J151" s="155">
        <f>ROUND(I151*H151,2)</f>
        <v>0.43</v>
      </c>
      <c r="K151" s="156"/>
      <c r="L151" s="27"/>
      <c r="M151" s="157" t="s">
        <v>1</v>
      </c>
      <c r="N151" s="158" t="s">
        <v>39</v>
      </c>
      <c r="O151" s="159">
        <v>0</v>
      </c>
      <c r="P151" s="159">
        <f>O151*H151</f>
        <v>0</v>
      </c>
      <c r="Q151" s="159">
        <v>0</v>
      </c>
      <c r="R151" s="159">
        <f>Q151*H151</f>
        <v>0</v>
      </c>
      <c r="S151" s="159">
        <v>0</v>
      </c>
      <c r="T151" s="160">
        <f>S151*H151</f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61" t="s">
        <v>196</v>
      </c>
      <c r="AT151" s="161" t="s">
        <v>169</v>
      </c>
      <c r="AU151" s="161" t="s">
        <v>89</v>
      </c>
      <c r="AY151" s="14" t="s">
        <v>166</v>
      </c>
      <c r="BE151" s="162">
        <f>IF(N151="základná",J151,0)</f>
        <v>0</v>
      </c>
      <c r="BF151" s="162">
        <f>IF(N151="znížená",J151,0)</f>
        <v>0.43</v>
      </c>
      <c r="BG151" s="162">
        <f>IF(N151="zákl. prenesená",J151,0)</f>
        <v>0</v>
      </c>
      <c r="BH151" s="162">
        <f>IF(N151="zníž. prenesená",J151,0)</f>
        <v>0</v>
      </c>
      <c r="BI151" s="162">
        <f>IF(N151="nulová",J151,0)</f>
        <v>0</v>
      </c>
      <c r="BJ151" s="14" t="s">
        <v>89</v>
      </c>
      <c r="BK151" s="162">
        <f>ROUND(I151*H151,2)</f>
        <v>0.43</v>
      </c>
      <c r="BL151" s="14" t="s">
        <v>196</v>
      </c>
      <c r="BM151" s="161" t="s">
        <v>2078</v>
      </c>
    </row>
    <row r="152" spans="1:65" s="12" customFormat="1" ht="22.9" customHeight="1">
      <c r="B152" s="137"/>
      <c r="D152" s="138" t="s">
        <v>72</v>
      </c>
      <c r="E152" s="147" t="s">
        <v>2079</v>
      </c>
      <c r="F152" s="147" t="s">
        <v>2080</v>
      </c>
      <c r="J152" s="148">
        <f>BK152</f>
        <v>3395.38</v>
      </c>
      <c r="L152" s="137"/>
      <c r="M152" s="141"/>
      <c r="N152" s="142"/>
      <c r="O152" s="142"/>
      <c r="P152" s="143">
        <f>SUM(P153:P198)</f>
        <v>0</v>
      </c>
      <c r="Q152" s="142"/>
      <c r="R152" s="143">
        <f>SUM(R153:R198)</f>
        <v>0</v>
      </c>
      <c r="S152" s="142"/>
      <c r="T152" s="144">
        <f>SUM(T153:T198)</f>
        <v>0</v>
      </c>
      <c r="AR152" s="138" t="s">
        <v>89</v>
      </c>
      <c r="AT152" s="145" t="s">
        <v>72</v>
      </c>
      <c r="AU152" s="145" t="s">
        <v>81</v>
      </c>
      <c r="AY152" s="138" t="s">
        <v>166</v>
      </c>
      <c r="BK152" s="146">
        <f>SUM(BK153:BK198)</f>
        <v>3395.38</v>
      </c>
    </row>
    <row r="153" spans="1:65" s="2" customFormat="1" ht="24.2" customHeight="1">
      <c r="A153" s="26"/>
      <c r="B153" s="149"/>
      <c r="C153" s="150" t="s">
        <v>224</v>
      </c>
      <c r="D153" s="150" t="s">
        <v>169</v>
      </c>
      <c r="E153" s="151" t="s">
        <v>2081</v>
      </c>
      <c r="F153" s="152" t="s">
        <v>2082</v>
      </c>
      <c r="G153" s="153" t="s">
        <v>237</v>
      </c>
      <c r="H153" s="154">
        <v>20</v>
      </c>
      <c r="I153" s="155">
        <v>1.23</v>
      </c>
      <c r="J153" s="155">
        <f t="shared" ref="J153:J198" si="10">ROUND(I153*H153,2)</f>
        <v>24.6</v>
      </c>
      <c r="K153" s="156"/>
      <c r="L153" s="27"/>
      <c r="M153" s="157" t="s">
        <v>1</v>
      </c>
      <c r="N153" s="158" t="s">
        <v>39</v>
      </c>
      <c r="O153" s="159">
        <v>0</v>
      </c>
      <c r="P153" s="159">
        <f t="shared" ref="P153:P198" si="11">O153*H153</f>
        <v>0</v>
      </c>
      <c r="Q153" s="159">
        <v>0</v>
      </c>
      <c r="R153" s="159">
        <f t="shared" ref="R153:R198" si="12">Q153*H153</f>
        <v>0</v>
      </c>
      <c r="S153" s="159">
        <v>0</v>
      </c>
      <c r="T153" s="160">
        <f t="shared" ref="T153:T198" si="13">S153*H153</f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61" t="s">
        <v>196</v>
      </c>
      <c r="AT153" s="161" t="s">
        <v>169</v>
      </c>
      <c r="AU153" s="161" t="s">
        <v>89</v>
      </c>
      <c r="AY153" s="14" t="s">
        <v>166</v>
      </c>
      <c r="BE153" s="162">
        <f t="shared" ref="BE153:BE198" si="14">IF(N153="základná",J153,0)</f>
        <v>0</v>
      </c>
      <c r="BF153" s="162">
        <f t="shared" ref="BF153:BF198" si="15">IF(N153="znížená",J153,0)</f>
        <v>24.6</v>
      </c>
      <c r="BG153" s="162">
        <f t="shared" ref="BG153:BG198" si="16">IF(N153="zákl. prenesená",J153,0)</f>
        <v>0</v>
      </c>
      <c r="BH153" s="162">
        <f t="shared" ref="BH153:BH198" si="17">IF(N153="zníž. prenesená",J153,0)</f>
        <v>0</v>
      </c>
      <c r="BI153" s="162">
        <f t="shared" ref="BI153:BI198" si="18">IF(N153="nulová",J153,0)</f>
        <v>0</v>
      </c>
      <c r="BJ153" s="14" t="s">
        <v>89</v>
      </c>
      <c r="BK153" s="162">
        <f t="shared" ref="BK153:BK198" si="19">ROUND(I153*H153,2)</f>
        <v>24.6</v>
      </c>
      <c r="BL153" s="14" t="s">
        <v>196</v>
      </c>
      <c r="BM153" s="161" t="s">
        <v>2083</v>
      </c>
    </row>
    <row r="154" spans="1:65" s="2" customFormat="1" ht="16.5" customHeight="1">
      <c r="A154" s="26"/>
      <c r="B154" s="149"/>
      <c r="C154" s="150" t="s">
        <v>199</v>
      </c>
      <c r="D154" s="150" t="s">
        <v>169</v>
      </c>
      <c r="E154" s="151" t="s">
        <v>2084</v>
      </c>
      <c r="F154" s="152" t="s">
        <v>2085</v>
      </c>
      <c r="G154" s="153" t="s">
        <v>222</v>
      </c>
      <c r="H154" s="154">
        <v>12</v>
      </c>
      <c r="I154" s="155">
        <v>6.42</v>
      </c>
      <c r="J154" s="155">
        <f t="shared" si="10"/>
        <v>77.040000000000006</v>
      </c>
      <c r="K154" s="156"/>
      <c r="L154" s="27"/>
      <c r="M154" s="157" t="s">
        <v>1</v>
      </c>
      <c r="N154" s="158" t="s">
        <v>39</v>
      </c>
      <c r="O154" s="159">
        <v>0</v>
      </c>
      <c r="P154" s="159">
        <f t="shared" si="11"/>
        <v>0</v>
      </c>
      <c r="Q154" s="159">
        <v>0</v>
      </c>
      <c r="R154" s="159">
        <f t="shared" si="12"/>
        <v>0</v>
      </c>
      <c r="S154" s="159">
        <v>0</v>
      </c>
      <c r="T154" s="160">
        <f t="shared" si="1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61" t="s">
        <v>196</v>
      </c>
      <c r="AT154" s="161" t="s">
        <v>169</v>
      </c>
      <c r="AU154" s="161" t="s">
        <v>89</v>
      </c>
      <c r="AY154" s="14" t="s">
        <v>166</v>
      </c>
      <c r="BE154" s="162">
        <f t="shared" si="14"/>
        <v>0</v>
      </c>
      <c r="BF154" s="162">
        <f t="shared" si="15"/>
        <v>77.040000000000006</v>
      </c>
      <c r="BG154" s="162">
        <f t="shared" si="16"/>
        <v>0</v>
      </c>
      <c r="BH154" s="162">
        <f t="shared" si="17"/>
        <v>0</v>
      </c>
      <c r="BI154" s="162">
        <f t="shared" si="18"/>
        <v>0</v>
      </c>
      <c r="BJ154" s="14" t="s">
        <v>89</v>
      </c>
      <c r="BK154" s="162">
        <f t="shared" si="19"/>
        <v>77.040000000000006</v>
      </c>
      <c r="BL154" s="14" t="s">
        <v>196</v>
      </c>
      <c r="BM154" s="161" t="s">
        <v>2086</v>
      </c>
    </row>
    <row r="155" spans="1:65" s="2" customFormat="1" ht="16.5" customHeight="1">
      <c r="A155" s="26"/>
      <c r="B155" s="149"/>
      <c r="C155" s="167" t="s">
        <v>231</v>
      </c>
      <c r="D155" s="167" t="s">
        <v>374</v>
      </c>
      <c r="E155" s="168" t="s">
        <v>2087</v>
      </c>
      <c r="F155" s="169" t="s">
        <v>2088</v>
      </c>
      <c r="G155" s="170" t="s">
        <v>222</v>
      </c>
      <c r="H155" s="171">
        <v>12</v>
      </c>
      <c r="I155" s="172">
        <v>0.28999999999999998</v>
      </c>
      <c r="J155" s="172">
        <f t="shared" si="10"/>
        <v>3.48</v>
      </c>
      <c r="K155" s="173"/>
      <c r="L155" s="174"/>
      <c r="M155" s="175" t="s">
        <v>1</v>
      </c>
      <c r="N155" s="176" t="s">
        <v>39</v>
      </c>
      <c r="O155" s="159">
        <v>0</v>
      </c>
      <c r="P155" s="159">
        <f t="shared" si="11"/>
        <v>0</v>
      </c>
      <c r="Q155" s="159">
        <v>0</v>
      </c>
      <c r="R155" s="159">
        <f t="shared" si="12"/>
        <v>0</v>
      </c>
      <c r="S155" s="159">
        <v>0</v>
      </c>
      <c r="T155" s="160">
        <f t="shared" si="1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61" t="s">
        <v>223</v>
      </c>
      <c r="AT155" s="161" t="s">
        <v>374</v>
      </c>
      <c r="AU155" s="161" t="s">
        <v>89</v>
      </c>
      <c r="AY155" s="14" t="s">
        <v>166</v>
      </c>
      <c r="BE155" s="162">
        <f t="shared" si="14"/>
        <v>0</v>
      </c>
      <c r="BF155" s="162">
        <f t="shared" si="15"/>
        <v>3.48</v>
      </c>
      <c r="BG155" s="162">
        <f t="shared" si="16"/>
        <v>0</v>
      </c>
      <c r="BH155" s="162">
        <f t="shared" si="17"/>
        <v>0</v>
      </c>
      <c r="BI155" s="162">
        <f t="shared" si="18"/>
        <v>0</v>
      </c>
      <c r="BJ155" s="14" t="s">
        <v>89</v>
      </c>
      <c r="BK155" s="162">
        <f t="shared" si="19"/>
        <v>3.48</v>
      </c>
      <c r="BL155" s="14" t="s">
        <v>196</v>
      </c>
      <c r="BM155" s="161" t="s">
        <v>2089</v>
      </c>
    </row>
    <row r="156" spans="1:65" s="2" customFormat="1" ht="16.5" customHeight="1">
      <c r="A156" s="26"/>
      <c r="B156" s="149"/>
      <c r="C156" s="150" t="s">
        <v>7</v>
      </c>
      <c r="D156" s="150" t="s">
        <v>169</v>
      </c>
      <c r="E156" s="151" t="s">
        <v>2090</v>
      </c>
      <c r="F156" s="152" t="s">
        <v>2091</v>
      </c>
      <c r="G156" s="153" t="s">
        <v>222</v>
      </c>
      <c r="H156" s="154">
        <v>2</v>
      </c>
      <c r="I156" s="155">
        <v>9.39</v>
      </c>
      <c r="J156" s="155">
        <f t="shared" si="10"/>
        <v>18.78</v>
      </c>
      <c r="K156" s="156"/>
      <c r="L156" s="27"/>
      <c r="M156" s="157" t="s">
        <v>1</v>
      </c>
      <c r="N156" s="158" t="s">
        <v>39</v>
      </c>
      <c r="O156" s="159">
        <v>0</v>
      </c>
      <c r="P156" s="159">
        <f t="shared" si="11"/>
        <v>0</v>
      </c>
      <c r="Q156" s="159">
        <v>0</v>
      </c>
      <c r="R156" s="159">
        <f t="shared" si="12"/>
        <v>0</v>
      </c>
      <c r="S156" s="159">
        <v>0</v>
      </c>
      <c r="T156" s="160">
        <f t="shared" si="1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61" t="s">
        <v>196</v>
      </c>
      <c r="AT156" s="161" t="s">
        <v>169</v>
      </c>
      <c r="AU156" s="161" t="s">
        <v>89</v>
      </c>
      <c r="AY156" s="14" t="s">
        <v>166</v>
      </c>
      <c r="BE156" s="162">
        <f t="shared" si="14"/>
        <v>0</v>
      </c>
      <c r="BF156" s="162">
        <f t="shared" si="15"/>
        <v>18.78</v>
      </c>
      <c r="BG156" s="162">
        <f t="shared" si="16"/>
        <v>0</v>
      </c>
      <c r="BH156" s="162">
        <f t="shared" si="17"/>
        <v>0</v>
      </c>
      <c r="BI156" s="162">
        <f t="shared" si="18"/>
        <v>0</v>
      </c>
      <c r="BJ156" s="14" t="s">
        <v>89</v>
      </c>
      <c r="BK156" s="162">
        <f t="shared" si="19"/>
        <v>18.78</v>
      </c>
      <c r="BL156" s="14" t="s">
        <v>196</v>
      </c>
      <c r="BM156" s="161" t="s">
        <v>2092</v>
      </c>
    </row>
    <row r="157" spans="1:65" s="2" customFormat="1" ht="24.2" customHeight="1">
      <c r="A157" s="26"/>
      <c r="B157" s="149"/>
      <c r="C157" s="167" t="s">
        <v>239</v>
      </c>
      <c r="D157" s="167" t="s">
        <v>374</v>
      </c>
      <c r="E157" s="168" t="s">
        <v>2093</v>
      </c>
      <c r="F157" s="169" t="s">
        <v>2094</v>
      </c>
      <c r="G157" s="170" t="s">
        <v>222</v>
      </c>
      <c r="H157" s="171">
        <v>2</v>
      </c>
      <c r="I157" s="172">
        <v>1</v>
      </c>
      <c r="J157" s="172">
        <f t="shared" si="10"/>
        <v>2</v>
      </c>
      <c r="K157" s="173"/>
      <c r="L157" s="174"/>
      <c r="M157" s="175" t="s">
        <v>1</v>
      </c>
      <c r="N157" s="176" t="s">
        <v>39</v>
      </c>
      <c r="O157" s="159">
        <v>0</v>
      </c>
      <c r="P157" s="159">
        <f t="shared" si="11"/>
        <v>0</v>
      </c>
      <c r="Q157" s="159">
        <v>0</v>
      </c>
      <c r="R157" s="159">
        <f t="shared" si="12"/>
        <v>0</v>
      </c>
      <c r="S157" s="159">
        <v>0</v>
      </c>
      <c r="T157" s="160">
        <f t="shared" si="1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61" t="s">
        <v>223</v>
      </c>
      <c r="AT157" s="161" t="s">
        <v>374</v>
      </c>
      <c r="AU157" s="161" t="s">
        <v>89</v>
      </c>
      <c r="AY157" s="14" t="s">
        <v>166</v>
      </c>
      <c r="BE157" s="162">
        <f t="shared" si="14"/>
        <v>0</v>
      </c>
      <c r="BF157" s="162">
        <f t="shared" si="15"/>
        <v>2</v>
      </c>
      <c r="BG157" s="162">
        <f t="shared" si="16"/>
        <v>0</v>
      </c>
      <c r="BH157" s="162">
        <f t="shared" si="17"/>
        <v>0</v>
      </c>
      <c r="BI157" s="162">
        <f t="shared" si="18"/>
        <v>0</v>
      </c>
      <c r="BJ157" s="14" t="s">
        <v>89</v>
      </c>
      <c r="BK157" s="162">
        <f t="shared" si="19"/>
        <v>2</v>
      </c>
      <c r="BL157" s="14" t="s">
        <v>196</v>
      </c>
      <c r="BM157" s="161" t="s">
        <v>2095</v>
      </c>
    </row>
    <row r="158" spans="1:65" s="2" customFormat="1" ht="16.5" customHeight="1">
      <c r="A158" s="26"/>
      <c r="B158" s="149"/>
      <c r="C158" s="150" t="s">
        <v>205</v>
      </c>
      <c r="D158" s="150" t="s">
        <v>169</v>
      </c>
      <c r="E158" s="151" t="s">
        <v>2096</v>
      </c>
      <c r="F158" s="152" t="s">
        <v>2097</v>
      </c>
      <c r="G158" s="153" t="s">
        <v>222</v>
      </c>
      <c r="H158" s="154">
        <v>6</v>
      </c>
      <c r="I158" s="155">
        <v>7.51</v>
      </c>
      <c r="J158" s="155">
        <f t="shared" si="10"/>
        <v>45.06</v>
      </c>
      <c r="K158" s="156"/>
      <c r="L158" s="27"/>
      <c r="M158" s="157" t="s">
        <v>1</v>
      </c>
      <c r="N158" s="158" t="s">
        <v>39</v>
      </c>
      <c r="O158" s="159">
        <v>0</v>
      </c>
      <c r="P158" s="159">
        <f t="shared" si="11"/>
        <v>0</v>
      </c>
      <c r="Q158" s="159">
        <v>0</v>
      </c>
      <c r="R158" s="159">
        <f t="shared" si="12"/>
        <v>0</v>
      </c>
      <c r="S158" s="159">
        <v>0</v>
      </c>
      <c r="T158" s="160">
        <f t="shared" si="1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61" t="s">
        <v>196</v>
      </c>
      <c r="AT158" s="161" t="s">
        <v>169</v>
      </c>
      <c r="AU158" s="161" t="s">
        <v>89</v>
      </c>
      <c r="AY158" s="14" t="s">
        <v>166</v>
      </c>
      <c r="BE158" s="162">
        <f t="shared" si="14"/>
        <v>0</v>
      </c>
      <c r="BF158" s="162">
        <f t="shared" si="15"/>
        <v>45.06</v>
      </c>
      <c r="BG158" s="162">
        <f t="shared" si="16"/>
        <v>0</v>
      </c>
      <c r="BH158" s="162">
        <f t="shared" si="17"/>
        <v>0</v>
      </c>
      <c r="BI158" s="162">
        <f t="shared" si="18"/>
        <v>0</v>
      </c>
      <c r="BJ158" s="14" t="s">
        <v>89</v>
      </c>
      <c r="BK158" s="162">
        <f t="shared" si="19"/>
        <v>45.06</v>
      </c>
      <c r="BL158" s="14" t="s">
        <v>196</v>
      </c>
      <c r="BM158" s="161" t="s">
        <v>2098</v>
      </c>
    </row>
    <row r="159" spans="1:65" s="2" customFormat="1" ht="21.75" customHeight="1">
      <c r="A159" s="26"/>
      <c r="B159" s="149"/>
      <c r="C159" s="167" t="s">
        <v>247</v>
      </c>
      <c r="D159" s="167" t="s">
        <v>374</v>
      </c>
      <c r="E159" s="168" t="s">
        <v>2099</v>
      </c>
      <c r="F159" s="169" t="s">
        <v>2100</v>
      </c>
      <c r="G159" s="170" t="s">
        <v>222</v>
      </c>
      <c r="H159" s="171">
        <v>6</v>
      </c>
      <c r="I159" s="172">
        <v>0.28000000000000003</v>
      </c>
      <c r="J159" s="172">
        <f t="shared" si="10"/>
        <v>1.68</v>
      </c>
      <c r="K159" s="173"/>
      <c r="L159" s="174"/>
      <c r="M159" s="175" t="s">
        <v>1</v>
      </c>
      <c r="N159" s="176" t="s">
        <v>39</v>
      </c>
      <c r="O159" s="159">
        <v>0</v>
      </c>
      <c r="P159" s="159">
        <f t="shared" si="11"/>
        <v>0</v>
      </c>
      <c r="Q159" s="159">
        <v>0</v>
      </c>
      <c r="R159" s="159">
        <f t="shared" si="12"/>
        <v>0</v>
      </c>
      <c r="S159" s="159">
        <v>0</v>
      </c>
      <c r="T159" s="160">
        <f t="shared" si="1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61" t="s">
        <v>223</v>
      </c>
      <c r="AT159" s="161" t="s">
        <v>374</v>
      </c>
      <c r="AU159" s="161" t="s">
        <v>89</v>
      </c>
      <c r="AY159" s="14" t="s">
        <v>166</v>
      </c>
      <c r="BE159" s="162">
        <f t="shared" si="14"/>
        <v>0</v>
      </c>
      <c r="BF159" s="162">
        <f t="shared" si="15"/>
        <v>1.68</v>
      </c>
      <c r="BG159" s="162">
        <f t="shared" si="16"/>
        <v>0</v>
      </c>
      <c r="BH159" s="162">
        <f t="shared" si="17"/>
        <v>0</v>
      </c>
      <c r="BI159" s="162">
        <f t="shared" si="18"/>
        <v>0</v>
      </c>
      <c r="BJ159" s="14" t="s">
        <v>89</v>
      </c>
      <c r="BK159" s="162">
        <f t="shared" si="19"/>
        <v>1.68</v>
      </c>
      <c r="BL159" s="14" t="s">
        <v>196</v>
      </c>
      <c r="BM159" s="161" t="s">
        <v>2101</v>
      </c>
    </row>
    <row r="160" spans="1:65" s="2" customFormat="1" ht="24.2" customHeight="1">
      <c r="A160" s="26"/>
      <c r="B160" s="149"/>
      <c r="C160" s="150" t="s">
        <v>208</v>
      </c>
      <c r="D160" s="150" t="s">
        <v>169</v>
      </c>
      <c r="E160" s="151" t="s">
        <v>2102</v>
      </c>
      <c r="F160" s="152" t="s">
        <v>2103</v>
      </c>
      <c r="G160" s="153" t="s">
        <v>237</v>
      </c>
      <c r="H160" s="154">
        <v>287</v>
      </c>
      <c r="I160" s="155">
        <v>3.14</v>
      </c>
      <c r="J160" s="155">
        <f t="shared" si="10"/>
        <v>901.18</v>
      </c>
      <c r="K160" s="156"/>
      <c r="L160" s="27"/>
      <c r="M160" s="157" t="s">
        <v>1</v>
      </c>
      <c r="N160" s="158" t="s">
        <v>39</v>
      </c>
      <c r="O160" s="159">
        <v>0</v>
      </c>
      <c r="P160" s="159">
        <f t="shared" si="11"/>
        <v>0</v>
      </c>
      <c r="Q160" s="159">
        <v>0</v>
      </c>
      <c r="R160" s="159">
        <f t="shared" si="12"/>
        <v>0</v>
      </c>
      <c r="S160" s="159">
        <v>0</v>
      </c>
      <c r="T160" s="160">
        <f t="shared" si="1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61" t="s">
        <v>196</v>
      </c>
      <c r="AT160" s="161" t="s">
        <v>169</v>
      </c>
      <c r="AU160" s="161" t="s">
        <v>89</v>
      </c>
      <c r="AY160" s="14" t="s">
        <v>166</v>
      </c>
      <c r="BE160" s="162">
        <f t="shared" si="14"/>
        <v>0</v>
      </c>
      <c r="BF160" s="162">
        <f t="shared" si="15"/>
        <v>901.18</v>
      </c>
      <c r="BG160" s="162">
        <f t="shared" si="16"/>
        <v>0</v>
      </c>
      <c r="BH160" s="162">
        <f t="shared" si="17"/>
        <v>0</v>
      </c>
      <c r="BI160" s="162">
        <f t="shared" si="18"/>
        <v>0</v>
      </c>
      <c r="BJ160" s="14" t="s">
        <v>89</v>
      </c>
      <c r="BK160" s="162">
        <f t="shared" si="19"/>
        <v>901.18</v>
      </c>
      <c r="BL160" s="14" t="s">
        <v>196</v>
      </c>
      <c r="BM160" s="161" t="s">
        <v>2104</v>
      </c>
    </row>
    <row r="161" spans="1:65" s="2" customFormat="1" ht="16.5" customHeight="1">
      <c r="A161" s="26"/>
      <c r="B161" s="149"/>
      <c r="C161" s="167" t="s">
        <v>254</v>
      </c>
      <c r="D161" s="167" t="s">
        <v>374</v>
      </c>
      <c r="E161" s="168" t="s">
        <v>2105</v>
      </c>
      <c r="F161" s="169" t="s">
        <v>2106</v>
      </c>
      <c r="G161" s="170" t="s">
        <v>222</v>
      </c>
      <c r="H161" s="171">
        <v>30</v>
      </c>
      <c r="I161" s="172">
        <v>3.02</v>
      </c>
      <c r="J161" s="172">
        <f t="shared" si="10"/>
        <v>90.6</v>
      </c>
      <c r="K161" s="173"/>
      <c r="L161" s="174"/>
      <c r="M161" s="175" t="s">
        <v>1</v>
      </c>
      <c r="N161" s="176" t="s">
        <v>39</v>
      </c>
      <c r="O161" s="159">
        <v>0</v>
      </c>
      <c r="P161" s="159">
        <f t="shared" si="11"/>
        <v>0</v>
      </c>
      <c r="Q161" s="159">
        <v>0</v>
      </c>
      <c r="R161" s="159">
        <f t="shared" si="12"/>
        <v>0</v>
      </c>
      <c r="S161" s="159">
        <v>0</v>
      </c>
      <c r="T161" s="160">
        <f t="shared" si="1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61" t="s">
        <v>223</v>
      </c>
      <c r="AT161" s="161" t="s">
        <v>374</v>
      </c>
      <c r="AU161" s="161" t="s">
        <v>89</v>
      </c>
      <c r="AY161" s="14" t="s">
        <v>166</v>
      </c>
      <c r="BE161" s="162">
        <f t="shared" si="14"/>
        <v>0</v>
      </c>
      <c r="BF161" s="162">
        <f t="shared" si="15"/>
        <v>90.6</v>
      </c>
      <c r="BG161" s="162">
        <f t="shared" si="16"/>
        <v>0</v>
      </c>
      <c r="BH161" s="162">
        <f t="shared" si="17"/>
        <v>0</v>
      </c>
      <c r="BI161" s="162">
        <f t="shared" si="18"/>
        <v>0</v>
      </c>
      <c r="BJ161" s="14" t="s">
        <v>89</v>
      </c>
      <c r="BK161" s="162">
        <f t="shared" si="19"/>
        <v>90.6</v>
      </c>
      <c r="BL161" s="14" t="s">
        <v>196</v>
      </c>
      <c r="BM161" s="161" t="s">
        <v>2107</v>
      </c>
    </row>
    <row r="162" spans="1:65" s="2" customFormat="1" ht="21.75" customHeight="1">
      <c r="A162" s="26"/>
      <c r="B162" s="149"/>
      <c r="C162" s="150" t="s">
        <v>212</v>
      </c>
      <c r="D162" s="150" t="s">
        <v>169</v>
      </c>
      <c r="E162" s="151" t="s">
        <v>2108</v>
      </c>
      <c r="F162" s="152" t="s">
        <v>2109</v>
      </c>
      <c r="G162" s="153" t="s">
        <v>237</v>
      </c>
      <c r="H162" s="154">
        <v>54</v>
      </c>
      <c r="I162" s="155">
        <v>3.77</v>
      </c>
      <c r="J162" s="155">
        <f t="shared" si="10"/>
        <v>203.58</v>
      </c>
      <c r="K162" s="156"/>
      <c r="L162" s="27"/>
      <c r="M162" s="157" t="s">
        <v>1</v>
      </c>
      <c r="N162" s="158" t="s">
        <v>39</v>
      </c>
      <c r="O162" s="159">
        <v>0</v>
      </c>
      <c r="P162" s="159">
        <f t="shared" si="11"/>
        <v>0</v>
      </c>
      <c r="Q162" s="159">
        <v>0</v>
      </c>
      <c r="R162" s="159">
        <f t="shared" si="12"/>
        <v>0</v>
      </c>
      <c r="S162" s="159">
        <v>0</v>
      </c>
      <c r="T162" s="160">
        <f t="shared" si="1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61" t="s">
        <v>196</v>
      </c>
      <c r="AT162" s="161" t="s">
        <v>169</v>
      </c>
      <c r="AU162" s="161" t="s">
        <v>89</v>
      </c>
      <c r="AY162" s="14" t="s">
        <v>166</v>
      </c>
      <c r="BE162" s="162">
        <f t="shared" si="14"/>
        <v>0</v>
      </c>
      <c r="BF162" s="162">
        <f t="shared" si="15"/>
        <v>203.58</v>
      </c>
      <c r="BG162" s="162">
        <f t="shared" si="16"/>
        <v>0</v>
      </c>
      <c r="BH162" s="162">
        <f t="shared" si="17"/>
        <v>0</v>
      </c>
      <c r="BI162" s="162">
        <f t="shared" si="18"/>
        <v>0</v>
      </c>
      <c r="BJ162" s="14" t="s">
        <v>89</v>
      </c>
      <c r="BK162" s="162">
        <f t="shared" si="19"/>
        <v>203.58</v>
      </c>
      <c r="BL162" s="14" t="s">
        <v>196</v>
      </c>
      <c r="BM162" s="161" t="s">
        <v>2110</v>
      </c>
    </row>
    <row r="163" spans="1:65" s="2" customFormat="1" ht="16.5" customHeight="1">
      <c r="A163" s="26"/>
      <c r="B163" s="149"/>
      <c r="C163" s="167" t="s">
        <v>265</v>
      </c>
      <c r="D163" s="167" t="s">
        <v>374</v>
      </c>
      <c r="E163" s="168" t="s">
        <v>2111</v>
      </c>
      <c r="F163" s="169" t="s">
        <v>2112</v>
      </c>
      <c r="G163" s="170" t="s">
        <v>222</v>
      </c>
      <c r="H163" s="171">
        <v>5</v>
      </c>
      <c r="I163" s="172">
        <v>4</v>
      </c>
      <c r="J163" s="172">
        <f t="shared" si="10"/>
        <v>20</v>
      </c>
      <c r="K163" s="173"/>
      <c r="L163" s="174"/>
      <c r="M163" s="175" t="s">
        <v>1</v>
      </c>
      <c r="N163" s="176" t="s">
        <v>39</v>
      </c>
      <c r="O163" s="159">
        <v>0</v>
      </c>
      <c r="P163" s="159">
        <f t="shared" si="11"/>
        <v>0</v>
      </c>
      <c r="Q163" s="159">
        <v>0</v>
      </c>
      <c r="R163" s="159">
        <f t="shared" si="12"/>
        <v>0</v>
      </c>
      <c r="S163" s="159">
        <v>0</v>
      </c>
      <c r="T163" s="160">
        <f t="shared" si="1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61" t="s">
        <v>223</v>
      </c>
      <c r="AT163" s="161" t="s">
        <v>374</v>
      </c>
      <c r="AU163" s="161" t="s">
        <v>89</v>
      </c>
      <c r="AY163" s="14" t="s">
        <v>166</v>
      </c>
      <c r="BE163" s="162">
        <f t="shared" si="14"/>
        <v>0</v>
      </c>
      <c r="BF163" s="162">
        <f t="shared" si="15"/>
        <v>20</v>
      </c>
      <c r="BG163" s="162">
        <f t="shared" si="16"/>
        <v>0</v>
      </c>
      <c r="BH163" s="162">
        <f t="shared" si="17"/>
        <v>0</v>
      </c>
      <c r="BI163" s="162">
        <f t="shared" si="18"/>
        <v>0</v>
      </c>
      <c r="BJ163" s="14" t="s">
        <v>89</v>
      </c>
      <c r="BK163" s="162">
        <f t="shared" si="19"/>
        <v>20</v>
      </c>
      <c r="BL163" s="14" t="s">
        <v>196</v>
      </c>
      <c r="BM163" s="161" t="s">
        <v>2113</v>
      </c>
    </row>
    <row r="164" spans="1:65" s="2" customFormat="1" ht="21.75" customHeight="1">
      <c r="A164" s="26"/>
      <c r="B164" s="149"/>
      <c r="C164" s="150" t="s">
        <v>215</v>
      </c>
      <c r="D164" s="150" t="s">
        <v>169</v>
      </c>
      <c r="E164" s="151" t="s">
        <v>2114</v>
      </c>
      <c r="F164" s="152" t="s">
        <v>2115</v>
      </c>
      <c r="G164" s="153" t="s">
        <v>237</v>
      </c>
      <c r="H164" s="154">
        <v>34</v>
      </c>
      <c r="I164" s="155">
        <v>4.24</v>
      </c>
      <c r="J164" s="155">
        <f t="shared" si="10"/>
        <v>144.16</v>
      </c>
      <c r="K164" s="156"/>
      <c r="L164" s="27"/>
      <c r="M164" s="157" t="s">
        <v>1</v>
      </c>
      <c r="N164" s="158" t="s">
        <v>39</v>
      </c>
      <c r="O164" s="159">
        <v>0</v>
      </c>
      <c r="P164" s="159">
        <f t="shared" si="11"/>
        <v>0</v>
      </c>
      <c r="Q164" s="159">
        <v>0</v>
      </c>
      <c r="R164" s="159">
        <f t="shared" si="12"/>
        <v>0</v>
      </c>
      <c r="S164" s="159">
        <v>0</v>
      </c>
      <c r="T164" s="160">
        <f t="shared" si="1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61" t="s">
        <v>196</v>
      </c>
      <c r="AT164" s="161" t="s">
        <v>169</v>
      </c>
      <c r="AU164" s="161" t="s">
        <v>89</v>
      </c>
      <c r="AY164" s="14" t="s">
        <v>166</v>
      </c>
      <c r="BE164" s="162">
        <f t="shared" si="14"/>
        <v>0</v>
      </c>
      <c r="BF164" s="162">
        <f t="shared" si="15"/>
        <v>144.16</v>
      </c>
      <c r="BG164" s="162">
        <f t="shared" si="16"/>
        <v>0</v>
      </c>
      <c r="BH164" s="162">
        <f t="shared" si="17"/>
        <v>0</v>
      </c>
      <c r="BI164" s="162">
        <f t="shared" si="18"/>
        <v>0</v>
      </c>
      <c r="BJ164" s="14" t="s">
        <v>89</v>
      </c>
      <c r="BK164" s="162">
        <f t="shared" si="19"/>
        <v>144.16</v>
      </c>
      <c r="BL164" s="14" t="s">
        <v>196</v>
      </c>
      <c r="BM164" s="161" t="s">
        <v>2116</v>
      </c>
    </row>
    <row r="165" spans="1:65" s="2" customFormat="1" ht="16.5" customHeight="1">
      <c r="A165" s="26"/>
      <c r="B165" s="149"/>
      <c r="C165" s="167" t="s">
        <v>274</v>
      </c>
      <c r="D165" s="167" t="s">
        <v>374</v>
      </c>
      <c r="E165" s="168" t="s">
        <v>2117</v>
      </c>
      <c r="F165" s="169" t="s">
        <v>2118</v>
      </c>
      <c r="G165" s="170" t="s">
        <v>222</v>
      </c>
      <c r="H165" s="171">
        <v>5</v>
      </c>
      <c r="I165" s="172">
        <v>5.3</v>
      </c>
      <c r="J165" s="172">
        <f t="shared" si="10"/>
        <v>26.5</v>
      </c>
      <c r="K165" s="173"/>
      <c r="L165" s="174"/>
      <c r="M165" s="175" t="s">
        <v>1</v>
      </c>
      <c r="N165" s="176" t="s">
        <v>39</v>
      </c>
      <c r="O165" s="159">
        <v>0</v>
      </c>
      <c r="P165" s="159">
        <f t="shared" si="11"/>
        <v>0</v>
      </c>
      <c r="Q165" s="159">
        <v>0</v>
      </c>
      <c r="R165" s="159">
        <f t="shared" si="12"/>
        <v>0</v>
      </c>
      <c r="S165" s="159">
        <v>0</v>
      </c>
      <c r="T165" s="160">
        <f t="shared" si="1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61" t="s">
        <v>223</v>
      </c>
      <c r="AT165" s="161" t="s">
        <v>374</v>
      </c>
      <c r="AU165" s="161" t="s">
        <v>89</v>
      </c>
      <c r="AY165" s="14" t="s">
        <v>166</v>
      </c>
      <c r="BE165" s="162">
        <f t="shared" si="14"/>
        <v>0</v>
      </c>
      <c r="BF165" s="162">
        <f t="shared" si="15"/>
        <v>26.5</v>
      </c>
      <c r="BG165" s="162">
        <f t="shared" si="16"/>
        <v>0</v>
      </c>
      <c r="BH165" s="162">
        <f t="shared" si="17"/>
        <v>0</v>
      </c>
      <c r="BI165" s="162">
        <f t="shared" si="18"/>
        <v>0</v>
      </c>
      <c r="BJ165" s="14" t="s">
        <v>89</v>
      </c>
      <c r="BK165" s="162">
        <f t="shared" si="19"/>
        <v>26.5</v>
      </c>
      <c r="BL165" s="14" t="s">
        <v>196</v>
      </c>
      <c r="BM165" s="161" t="s">
        <v>2119</v>
      </c>
    </row>
    <row r="166" spans="1:65" s="2" customFormat="1" ht="21.75" customHeight="1">
      <c r="A166" s="26"/>
      <c r="B166" s="149"/>
      <c r="C166" s="150" t="s">
        <v>219</v>
      </c>
      <c r="D166" s="150" t="s">
        <v>169</v>
      </c>
      <c r="E166" s="151" t="s">
        <v>2120</v>
      </c>
      <c r="F166" s="152" t="s">
        <v>2121</v>
      </c>
      <c r="G166" s="153" t="s">
        <v>237</v>
      </c>
      <c r="H166" s="154">
        <v>87</v>
      </c>
      <c r="I166" s="155">
        <v>4.54</v>
      </c>
      <c r="J166" s="155">
        <f t="shared" si="10"/>
        <v>394.98</v>
      </c>
      <c r="K166" s="156"/>
      <c r="L166" s="27"/>
      <c r="M166" s="157" t="s">
        <v>1</v>
      </c>
      <c r="N166" s="158" t="s">
        <v>39</v>
      </c>
      <c r="O166" s="159">
        <v>0</v>
      </c>
      <c r="P166" s="159">
        <f t="shared" si="11"/>
        <v>0</v>
      </c>
      <c r="Q166" s="159">
        <v>0</v>
      </c>
      <c r="R166" s="159">
        <f t="shared" si="12"/>
        <v>0</v>
      </c>
      <c r="S166" s="159">
        <v>0</v>
      </c>
      <c r="T166" s="160">
        <f t="shared" si="1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61" t="s">
        <v>196</v>
      </c>
      <c r="AT166" s="161" t="s">
        <v>169</v>
      </c>
      <c r="AU166" s="161" t="s">
        <v>89</v>
      </c>
      <c r="AY166" s="14" t="s">
        <v>166</v>
      </c>
      <c r="BE166" s="162">
        <f t="shared" si="14"/>
        <v>0</v>
      </c>
      <c r="BF166" s="162">
        <f t="shared" si="15"/>
        <v>394.98</v>
      </c>
      <c r="BG166" s="162">
        <f t="shared" si="16"/>
        <v>0</v>
      </c>
      <c r="BH166" s="162">
        <f t="shared" si="17"/>
        <v>0</v>
      </c>
      <c r="BI166" s="162">
        <f t="shared" si="18"/>
        <v>0</v>
      </c>
      <c r="BJ166" s="14" t="s">
        <v>89</v>
      </c>
      <c r="BK166" s="162">
        <f t="shared" si="19"/>
        <v>394.98</v>
      </c>
      <c r="BL166" s="14" t="s">
        <v>196</v>
      </c>
      <c r="BM166" s="161" t="s">
        <v>2122</v>
      </c>
    </row>
    <row r="167" spans="1:65" s="2" customFormat="1" ht="16.5" customHeight="1">
      <c r="A167" s="26"/>
      <c r="B167" s="149"/>
      <c r="C167" s="167" t="s">
        <v>281</v>
      </c>
      <c r="D167" s="167" t="s">
        <v>374</v>
      </c>
      <c r="E167" s="168" t="s">
        <v>2123</v>
      </c>
      <c r="F167" s="169" t="s">
        <v>2124</v>
      </c>
      <c r="G167" s="170" t="s">
        <v>222</v>
      </c>
      <c r="H167" s="171">
        <v>10</v>
      </c>
      <c r="I167" s="172">
        <v>8.98</v>
      </c>
      <c r="J167" s="172">
        <f t="shared" si="10"/>
        <v>89.8</v>
      </c>
      <c r="K167" s="173"/>
      <c r="L167" s="174"/>
      <c r="M167" s="175" t="s">
        <v>1</v>
      </c>
      <c r="N167" s="176" t="s">
        <v>39</v>
      </c>
      <c r="O167" s="159">
        <v>0</v>
      </c>
      <c r="P167" s="159">
        <f t="shared" si="11"/>
        <v>0</v>
      </c>
      <c r="Q167" s="159">
        <v>0</v>
      </c>
      <c r="R167" s="159">
        <f t="shared" si="12"/>
        <v>0</v>
      </c>
      <c r="S167" s="159">
        <v>0</v>
      </c>
      <c r="T167" s="160">
        <f t="shared" si="13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61" t="s">
        <v>223</v>
      </c>
      <c r="AT167" s="161" t="s">
        <v>374</v>
      </c>
      <c r="AU167" s="161" t="s">
        <v>89</v>
      </c>
      <c r="AY167" s="14" t="s">
        <v>166</v>
      </c>
      <c r="BE167" s="162">
        <f t="shared" si="14"/>
        <v>0</v>
      </c>
      <c r="BF167" s="162">
        <f t="shared" si="15"/>
        <v>89.8</v>
      </c>
      <c r="BG167" s="162">
        <f t="shared" si="16"/>
        <v>0</v>
      </c>
      <c r="BH167" s="162">
        <f t="shared" si="17"/>
        <v>0</v>
      </c>
      <c r="BI167" s="162">
        <f t="shared" si="18"/>
        <v>0</v>
      </c>
      <c r="BJ167" s="14" t="s">
        <v>89</v>
      </c>
      <c r="BK167" s="162">
        <f t="shared" si="19"/>
        <v>89.8</v>
      </c>
      <c r="BL167" s="14" t="s">
        <v>196</v>
      </c>
      <c r="BM167" s="161" t="s">
        <v>2125</v>
      </c>
    </row>
    <row r="168" spans="1:65" s="2" customFormat="1" ht="16.5" customHeight="1">
      <c r="A168" s="26"/>
      <c r="B168" s="149"/>
      <c r="C168" s="150" t="s">
        <v>223</v>
      </c>
      <c r="D168" s="150" t="s">
        <v>169</v>
      </c>
      <c r="E168" s="151" t="s">
        <v>2126</v>
      </c>
      <c r="F168" s="152" t="s">
        <v>2127</v>
      </c>
      <c r="G168" s="153" t="s">
        <v>222</v>
      </c>
      <c r="H168" s="154">
        <v>6</v>
      </c>
      <c r="I168" s="155">
        <v>3.66</v>
      </c>
      <c r="J168" s="155">
        <f t="shared" si="10"/>
        <v>21.96</v>
      </c>
      <c r="K168" s="156"/>
      <c r="L168" s="27"/>
      <c r="M168" s="157" t="s">
        <v>1</v>
      </c>
      <c r="N168" s="158" t="s">
        <v>39</v>
      </c>
      <c r="O168" s="159">
        <v>0</v>
      </c>
      <c r="P168" s="159">
        <f t="shared" si="11"/>
        <v>0</v>
      </c>
      <c r="Q168" s="159">
        <v>0</v>
      </c>
      <c r="R168" s="159">
        <f t="shared" si="12"/>
        <v>0</v>
      </c>
      <c r="S168" s="159">
        <v>0</v>
      </c>
      <c r="T168" s="160">
        <f t="shared" si="1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61" t="s">
        <v>196</v>
      </c>
      <c r="AT168" s="161" t="s">
        <v>169</v>
      </c>
      <c r="AU168" s="161" t="s">
        <v>89</v>
      </c>
      <c r="AY168" s="14" t="s">
        <v>166</v>
      </c>
      <c r="BE168" s="162">
        <f t="shared" si="14"/>
        <v>0</v>
      </c>
      <c r="BF168" s="162">
        <f t="shared" si="15"/>
        <v>21.96</v>
      </c>
      <c r="BG168" s="162">
        <f t="shared" si="16"/>
        <v>0</v>
      </c>
      <c r="BH168" s="162">
        <f t="shared" si="17"/>
        <v>0</v>
      </c>
      <c r="BI168" s="162">
        <f t="shared" si="18"/>
        <v>0</v>
      </c>
      <c r="BJ168" s="14" t="s">
        <v>89</v>
      </c>
      <c r="BK168" s="162">
        <f t="shared" si="19"/>
        <v>21.96</v>
      </c>
      <c r="BL168" s="14" t="s">
        <v>196</v>
      </c>
      <c r="BM168" s="161" t="s">
        <v>2128</v>
      </c>
    </row>
    <row r="169" spans="1:65" s="2" customFormat="1" ht="24.2" customHeight="1">
      <c r="A169" s="26"/>
      <c r="B169" s="149"/>
      <c r="C169" s="167" t="s">
        <v>292</v>
      </c>
      <c r="D169" s="167" t="s">
        <v>374</v>
      </c>
      <c r="E169" s="168" t="s">
        <v>2129</v>
      </c>
      <c r="F169" s="169" t="s">
        <v>2130</v>
      </c>
      <c r="G169" s="170" t="s">
        <v>237</v>
      </c>
      <c r="H169" s="171">
        <v>87</v>
      </c>
      <c r="I169" s="172">
        <v>4.59</v>
      </c>
      <c r="J169" s="172">
        <f t="shared" si="10"/>
        <v>399.33</v>
      </c>
      <c r="K169" s="173"/>
      <c r="L169" s="174"/>
      <c r="M169" s="175" t="s">
        <v>1</v>
      </c>
      <c r="N169" s="176" t="s">
        <v>39</v>
      </c>
      <c r="O169" s="159">
        <v>0</v>
      </c>
      <c r="P169" s="159">
        <f t="shared" si="11"/>
        <v>0</v>
      </c>
      <c r="Q169" s="159">
        <v>0</v>
      </c>
      <c r="R169" s="159">
        <f t="shared" si="12"/>
        <v>0</v>
      </c>
      <c r="S169" s="159">
        <v>0</v>
      </c>
      <c r="T169" s="160">
        <f t="shared" si="1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61" t="s">
        <v>223</v>
      </c>
      <c r="AT169" s="161" t="s">
        <v>374</v>
      </c>
      <c r="AU169" s="161" t="s">
        <v>89</v>
      </c>
      <c r="AY169" s="14" t="s">
        <v>166</v>
      </c>
      <c r="BE169" s="162">
        <f t="shared" si="14"/>
        <v>0</v>
      </c>
      <c r="BF169" s="162">
        <f t="shared" si="15"/>
        <v>399.33</v>
      </c>
      <c r="BG169" s="162">
        <f t="shared" si="16"/>
        <v>0</v>
      </c>
      <c r="BH169" s="162">
        <f t="shared" si="17"/>
        <v>0</v>
      </c>
      <c r="BI169" s="162">
        <f t="shared" si="18"/>
        <v>0</v>
      </c>
      <c r="BJ169" s="14" t="s">
        <v>89</v>
      </c>
      <c r="BK169" s="162">
        <f t="shared" si="19"/>
        <v>399.33</v>
      </c>
      <c r="BL169" s="14" t="s">
        <v>196</v>
      </c>
      <c r="BM169" s="161" t="s">
        <v>2131</v>
      </c>
    </row>
    <row r="170" spans="1:65" s="2" customFormat="1" ht="16.5" customHeight="1">
      <c r="A170" s="26"/>
      <c r="B170" s="149"/>
      <c r="C170" s="150" t="s">
        <v>227</v>
      </c>
      <c r="D170" s="150" t="s">
        <v>169</v>
      </c>
      <c r="E170" s="151" t="s">
        <v>2132</v>
      </c>
      <c r="F170" s="152" t="s">
        <v>2133</v>
      </c>
      <c r="G170" s="153" t="s">
        <v>222</v>
      </c>
      <c r="H170" s="154">
        <v>1</v>
      </c>
      <c r="I170" s="155">
        <v>3.03</v>
      </c>
      <c r="J170" s="155">
        <f t="shared" si="10"/>
        <v>3.03</v>
      </c>
      <c r="K170" s="156"/>
      <c r="L170" s="27"/>
      <c r="M170" s="157" t="s">
        <v>1</v>
      </c>
      <c r="N170" s="158" t="s">
        <v>39</v>
      </c>
      <c r="O170" s="159">
        <v>0</v>
      </c>
      <c r="P170" s="159">
        <f t="shared" si="11"/>
        <v>0</v>
      </c>
      <c r="Q170" s="159">
        <v>0</v>
      </c>
      <c r="R170" s="159">
        <f t="shared" si="12"/>
        <v>0</v>
      </c>
      <c r="S170" s="159">
        <v>0</v>
      </c>
      <c r="T170" s="160">
        <f t="shared" si="1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61" t="s">
        <v>196</v>
      </c>
      <c r="AT170" s="161" t="s">
        <v>169</v>
      </c>
      <c r="AU170" s="161" t="s">
        <v>89</v>
      </c>
      <c r="AY170" s="14" t="s">
        <v>166</v>
      </c>
      <c r="BE170" s="162">
        <f t="shared" si="14"/>
        <v>0</v>
      </c>
      <c r="BF170" s="162">
        <f t="shared" si="15"/>
        <v>3.03</v>
      </c>
      <c r="BG170" s="162">
        <f t="shared" si="16"/>
        <v>0</v>
      </c>
      <c r="BH170" s="162">
        <f t="shared" si="17"/>
        <v>0</v>
      </c>
      <c r="BI170" s="162">
        <f t="shared" si="18"/>
        <v>0</v>
      </c>
      <c r="BJ170" s="14" t="s">
        <v>89</v>
      </c>
      <c r="BK170" s="162">
        <f t="shared" si="19"/>
        <v>3.03</v>
      </c>
      <c r="BL170" s="14" t="s">
        <v>196</v>
      </c>
      <c r="BM170" s="161" t="s">
        <v>2134</v>
      </c>
    </row>
    <row r="171" spans="1:65" s="2" customFormat="1" ht="16.5" customHeight="1">
      <c r="A171" s="26"/>
      <c r="B171" s="149"/>
      <c r="C171" s="167" t="s">
        <v>299</v>
      </c>
      <c r="D171" s="167" t="s">
        <v>374</v>
      </c>
      <c r="E171" s="168" t="s">
        <v>2135</v>
      </c>
      <c r="F171" s="169" t="s">
        <v>2136</v>
      </c>
      <c r="G171" s="170" t="s">
        <v>222</v>
      </c>
      <c r="H171" s="171">
        <v>1</v>
      </c>
      <c r="I171" s="172">
        <v>3.6</v>
      </c>
      <c r="J171" s="172">
        <f t="shared" si="10"/>
        <v>3.6</v>
      </c>
      <c r="K171" s="173"/>
      <c r="L171" s="174"/>
      <c r="M171" s="175" t="s">
        <v>1</v>
      </c>
      <c r="N171" s="176" t="s">
        <v>39</v>
      </c>
      <c r="O171" s="159">
        <v>0</v>
      </c>
      <c r="P171" s="159">
        <f t="shared" si="11"/>
        <v>0</v>
      </c>
      <c r="Q171" s="159">
        <v>0</v>
      </c>
      <c r="R171" s="159">
        <f t="shared" si="12"/>
        <v>0</v>
      </c>
      <c r="S171" s="159">
        <v>0</v>
      </c>
      <c r="T171" s="160">
        <f t="shared" si="1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61" t="s">
        <v>223</v>
      </c>
      <c r="AT171" s="161" t="s">
        <v>374</v>
      </c>
      <c r="AU171" s="161" t="s">
        <v>89</v>
      </c>
      <c r="AY171" s="14" t="s">
        <v>166</v>
      </c>
      <c r="BE171" s="162">
        <f t="shared" si="14"/>
        <v>0</v>
      </c>
      <c r="BF171" s="162">
        <f t="shared" si="15"/>
        <v>3.6</v>
      </c>
      <c r="BG171" s="162">
        <f t="shared" si="16"/>
        <v>0</v>
      </c>
      <c r="BH171" s="162">
        <f t="shared" si="17"/>
        <v>0</v>
      </c>
      <c r="BI171" s="162">
        <f t="shared" si="18"/>
        <v>0</v>
      </c>
      <c r="BJ171" s="14" t="s">
        <v>89</v>
      </c>
      <c r="BK171" s="162">
        <f t="shared" si="19"/>
        <v>3.6</v>
      </c>
      <c r="BL171" s="14" t="s">
        <v>196</v>
      </c>
      <c r="BM171" s="161" t="s">
        <v>2137</v>
      </c>
    </row>
    <row r="172" spans="1:65" s="2" customFormat="1" ht="16.5" customHeight="1">
      <c r="A172" s="26"/>
      <c r="B172" s="149"/>
      <c r="C172" s="150" t="s">
        <v>230</v>
      </c>
      <c r="D172" s="150" t="s">
        <v>169</v>
      </c>
      <c r="E172" s="151" t="s">
        <v>2138</v>
      </c>
      <c r="F172" s="152" t="s">
        <v>2139</v>
      </c>
      <c r="G172" s="153" t="s">
        <v>222</v>
      </c>
      <c r="H172" s="154">
        <v>5</v>
      </c>
      <c r="I172" s="155">
        <v>3.34</v>
      </c>
      <c r="J172" s="155">
        <f t="shared" si="10"/>
        <v>16.7</v>
      </c>
      <c r="K172" s="156"/>
      <c r="L172" s="27"/>
      <c r="M172" s="157" t="s">
        <v>1</v>
      </c>
      <c r="N172" s="158" t="s">
        <v>39</v>
      </c>
      <c r="O172" s="159">
        <v>0</v>
      </c>
      <c r="P172" s="159">
        <f t="shared" si="11"/>
        <v>0</v>
      </c>
      <c r="Q172" s="159">
        <v>0</v>
      </c>
      <c r="R172" s="159">
        <f t="shared" si="12"/>
        <v>0</v>
      </c>
      <c r="S172" s="159">
        <v>0</v>
      </c>
      <c r="T172" s="160">
        <f t="shared" si="1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61" t="s">
        <v>196</v>
      </c>
      <c r="AT172" s="161" t="s">
        <v>169</v>
      </c>
      <c r="AU172" s="161" t="s">
        <v>89</v>
      </c>
      <c r="AY172" s="14" t="s">
        <v>166</v>
      </c>
      <c r="BE172" s="162">
        <f t="shared" si="14"/>
        <v>0</v>
      </c>
      <c r="BF172" s="162">
        <f t="shared" si="15"/>
        <v>16.7</v>
      </c>
      <c r="BG172" s="162">
        <f t="shared" si="16"/>
        <v>0</v>
      </c>
      <c r="BH172" s="162">
        <f t="shared" si="17"/>
        <v>0</v>
      </c>
      <c r="BI172" s="162">
        <f t="shared" si="18"/>
        <v>0</v>
      </c>
      <c r="BJ172" s="14" t="s">
        <v>89</v>
      </c>
      <c r="BK172" s="162">
        <f t="shared" si="19"/>
        <v>16.7</v>
      </c>
      <c r="BL172" s="14" t="s">
        <v>196</v>
      </c>
      <c r="BM172" s="161" t="s">
        <v>2140</v>
      </c>
    </row>
    <row r="173" spans="1:65" s="2" customFormat="1" ht="16.5" customHeight="1">
      <c r="A173" s="26"/>
      <c r="B173" s="149"/>
      <c r="C173" s="167" t="s">
        <v>308</v>
      </c>
      <c r="D173" s="167" t="s">
        <v>374</v>
      </c>
      <c r="E173" s="168" t="s">
        <v>2141</v>
      </c>
      <c r="F173" s="169" t="s">
        <v>2142</v>
      </c>
      <c r="G173" s="170" t="s">
        <v>222</v>
      </c>
      <c r="H173" s="171">
        <v>3</v>
      </c>
      <c r="I173" s="172">
        <v>5.5</v>
      </c>
      <c r="J173" s="172">
        <f t="shared" si="10"/>
        <v>16.5</v>
      </c>
      <c r="K173" s="173"/>
      <c r="L173" s="174"/>
      <c r="M173" s="175" t="s">
        <v>1</v>
      </c>
      <c r="N173" s="176" t="s">
        <v>39</v>
      </c>
      <c r="O173" s="159">
        <v>0</v>
      </c>
      <c r="P173" s="159">
        <f t="shared" si="11"/>
        <v>0</v>
      </c>
      <c r="Q173" s="159">
        <v>0</v>
      </c>
      <c r="R173" s="159">
        <f t="shared" si="12"/>
        <v>0</v>
      </c>
      <c r="S173" s="159">
        <v>0</v>
      </c>
      <c r="T173" s="160">
        <f t="shared" si="1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61" t="s">
        <v>223</v>
      </c>
      <c r="AT173" s="161" t="s">
        <v>374</v>
      </c>
      <c r="AU173" s="161" t="s">
        <v>89</v>
      </c>
      <c r="AY173" s="14" t="s">
        <v>166</v>
      </c>
      <c r="BE173" s="162">
        <f t="shared" si="14"/>
        <v>0</v>
      </c>
      <c r="BF173" s="162">
        <f t="shared" si="15"/>
        <v>16.5</v>
      </c>
      <c r="BG173" s="162">
        <f t="shared" si="16"/>
        <v>0</v>
      </c>
      <c r="BH173" s="162">
        <f t="shared" si="17"/>
        <v>0</v>
      </c>
      <c r="BI173" s="162">
        <f t="shared" si="18"/>
        <v>0</v>
      </c>
      <c r="BJ173" s="14" t="s">
        <v>89</v>
      </c>
      <c r="BK173" s="162">
        <f t="shared" si="19"/>
        <v>16.5</v>
      </c>
      <c r="BL173" s="14" t="s">
        <v>196</v>
      </c>
      <c r="BM173" s="161" t="s">
        <v>2143</v>
      </c>
    </row>
    <row r="174" spans="1:65" s="2" customFormat="1" ht="16.5" customHeight="1">
      <c r="A174" s="26"/>
      <c r="B174" s="149"/>
      <c r="C174" s="167" t="s">
        <v>234</v>
      </c>
      <c r="D174" s="167" t="s">
        <v>374</v>
      </c>
      <c r="E174" s="168" t="s">
        <v>2144</v>
      </c>
      <c r="F174" s="169" t="s">
        <v>2145</v>
      </c>
      <c r="G174" s="170" t="s">
        <v>222</v>
      </c>
      <c r="H174" s="171">
        <v>2</v>
      </c>
      <c r="I174" s="172">
        <v>4.92</v>
      </c>
      <c r="J174" s="172">
        <f t="shared" si="10"/>
        <v>9.84</v>
      </c>
      <c r="K174" s="173"/>
      <c r="L174" s="174"/>
      <c r="M174" s="175" t="s">
        <v>1</v>
      </c>
      <c r="N174" s="176" t="s">
        <v>39</v>
      </c>
      <c r="O174" s="159">
        <v>0</v>
      </c>
      <c r="P174" s="159">
        <f t="shared" si="11"/>
        <v>0</v>
      </c>
      <c r="Q174" s="159">
        <v>0</v>
      </c>
      <c r="R174" s="159">
        <f t="shared" si="12"/>
        <v>0</v>
      </c>
      <c r="S174" s="159">
        <v>0</v>
      </c>
      <c r="T174" s="160">
        <f t="shared" si="13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61" t="s">
        <v>223</v>
      </c>
      <c r="AT174" s="161" t="s">
        <v>374</v>
      </c>
      <c r="AU174" s="161" t="s">
        <v>89</v>
      </c>
      <c r="AY174" s="14" t="s">
        <v>166</v>
      </c>
      <c r="BE174" s="162">
        <f t="shared" si="14"/>
        <v>0</v>
      </c>
      <c r="BF174" s="162">
        <f t="shared" si="15"/>
        <v>9.84</v>
      </c>
      <c r="BG174" s="162">
        <f t="shared" si="16"/>
        <v>0</v>
      </c>
      <c r="BH174" s="162">
        <f t="shared" si="17"/>
        <v>0</v>
      </c>
      <c r="BI174" s="162">
        <f t="shared" si="18"/>
        <v>0</v>
      </c>
      <c r="BJ174" s="14" t="s">
        <v>89</v>
      </c>
      <c r="BK174" s="162">
        <f t="shared" si="19"/>
        <v>9.84</v>
      </c>
      <c r="BL174" s="14" t="s">
        <v>196</v>
      </c>
      <c r="BM174" s="161" t="s">
        <v>2146</v>
      </c>
    </row>
    <row r="175" spans="1:65" s="2" customFormat="1" ht="24.2" customHeight="1">
      <c r="A175" s="26"/>
      <c r="B175" s="149"/>
      <c r="C175" s="167" t="s">
        <v>319</v>
      </c>
      <c r="D175" s="167" t="s">
        <v>374</v>
      </c>
      <c r="E175" s="168" t="s">
        <v>2147</v>
      </c>
      <c r="F175" s="169" t="s">
        <v>2148</v>
      </c>
      <c r="G175" s="170" t="s">
        <v>222</v>
      </c>
      <c r="H175" s="171">
        <v>2</v>
      </c>
      <c r="I175" s="172">
        <v>8.1999999999999993</v>
      </c>
      <c r="J175" s="172">
        <f t="shared" si="10"/>
        <v>16.399999999999999</v>
      </c>
      <c r="K175" s="173"/>
      <c r="L175" s="174"/>
      <c r="M175" s="175" t="s">
        <v>1</v>
      </c>
      <c r="N175" s="176" t="s">
        <v>39</v>
      </c>
      <c r="O175" s="159">
        <v>0</v>
      </c>
      <c r="P175" s="159">
        <f t="shared" si="11"/>
        <v>0</v>
      </c>
      <c r="Q175" s="159">
        <v>0</v>
      </c>
      <c r="R175" s="159">
        <f t="shared" si="12"/>
        <v>0</v>
      </c>
      <c r="S175" s="159">
        <v>0</v>
      </c>
      <c r="T175" s="160">
        <f t="shared" si="1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61" t="s">
        <v>223</v>
      </c>
      <c r="AT175" s="161" t="s">
        <v>374</v>
      </c>
      <c r="AU175" s="161" t="s">
        <v>89</v>
      </c>
      <c r="AY175" s="14" t="s">
        <v>166</v>
      </c>
      <c r="BE175" s="162">
        <f t="shared" si="14"/>
        <v>0</v>
      </c>
      <c r="BF175" s="162">
        <f t="shared" si="15"/>
        <v>16.399999999999999</v>
      </c>
      <c r="BG175" s="162">
        <f t="shared" si="16"/>
        <v>0</v>
      </c>
      <c r="BH175" s="162">
        <f t="shared" si="17"/>
        <v>0</v>
      </c>
      <c r="BI175" s="162">
        <f t="shared" si="18"/>
        <v>0</v>
      </c>
      <c r="BJ175" s="14" t="s">
        <v>89</v>
      </c>
      <c r="BK175" s="162">
        <f t="shared" si="19"/>
        <v>16.399999999999999</v>
      </c>
      <c r="BL175" s="14" t="s">
        <v>196</v>
      </c>
      <c r="BM175" s="161" t="s">
        <v>2149</v>
      </c>
    </row>
    <row r="176" spans="1:65" s="2" customFormat="1" ht="16.5" customHeight="1">
      <c r="A176" s="26"/>
      <c r="B176" s="149"/>
      <c r="C176" s="167" t="s">
        <v>238</v>
      </c>
      <c r="D176" s="167" t="s">
        <v>374</v>
      </c>
      <c r="E176" s="168" t="s">
        <v>2150</v>
      </c>
      <c r="F176" s="169" t="s">
        <v>2151</v>
      </c>
      <c r="G176" s="170" t="s">
        <v>222</v>
      </c>
      <c r="H176" s="171">
        <v>4</v>
      </c>
      <c r="I176" s="172">
        <v>8.14</v>
      </c>
      <c r="J176" s="172">
        <f t="shared" si="10"/>
        <v>32.56</v>
      </c>
      <c r="K176" s="173"/>
      <c r="L176" s="174"/>
      <c r="M176" s="175" t="s">
        <v>1</v>
      </c>
      <c r="N176" s="176" t="s">
        <v>39</v>
      </c>
      <c r="O176" s="159">
        <v>0</v>
      </c>
      <c r="P176" s="159">
        <f t="shared" si="11"/>
        <v>0</v>
      </c>
      <c r="Q176" s="159">
        <v>0</v>
      </c>
      <c r="R176" s="159">
        <f t="shared" si="12"/>
        <v>0</v>
      </c>
      <c r="S176" s="159">
        <v>0</v>
      </c>
      <c r="T176" s="160">
        <f t="shared" si="1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61" t="s">
        <v>223</v>
      </c>
      <c r="AT176" s="161" t="s">
        <v>374</v>
      </c>
      <c r="AU176" s="161" t="s">
        <v>89</v>
      </c>
      <c r="AY176" s="14" t="s">
        <v>166</v>
      </c>
      <c r="BE176" s="162">
        <f t="shared" si="14"/>
        <v>0</v>
      </c>
      <c r="BF176" s="162">
        <f t="shared" si="15"/>
        <v>32.56</v>
      </c>
      <c r="BG176" s="162">
        <f t="shared" si="16"/>
        <v>0</v>
      </c>
      <c r="BH176" s="162">
        <f t="shared" si="17"/>
        <v>0</v>
      </c>
      <c r="BI176" s="162">
        <f t="shared" si="18"/>
        <v>0</v>
      </c>
      <c r="BJ176" s="14" t="s">
        <v>89</v>
      </c>
      <c r="BK176" s="162">
        <f t="shared" si="19"/>
        <v>32.56</v>
      </c>
      <c r="BL176" s="14" t="s">
        <v>196</v>
      </c>
      <c r="BM176" s="161" t="s">
        <v>2152</v>
      </c>
    </row>
    <row r="177" spans="1:65" s="2" customFormat="1" ht="16.5" customHeight="1">
      <c r="A177" s="26"/>
      <c r="B177" s="149"/>
      <c r="C177" s="150" t="s">
        <v>430</v>
      </c>
      <c r="D177" s="150" t="s">
        <v>169</v>
      </c>
      <c r="E177" s="151" t="s">
        <v>2153</v>
      </c>
      <c r="F177" s="152" t="s">
        <v>2154</v>
      </c>
      <c r="G177" s="153" t="s">
        <v>222</v>
      </c>
      <c r="H177" s="154">
        <v>26</v>
      </c>
      <c r="I177" s="155">
        <v>2.4</v>
      </c>
      <c r="J177" s="155">
        <f t="shared" si="10"/>
        <v>62.4</v>
      </c>
      <c r="K177" s="156"/>
      <c r="L177" s="27"/>
      <c r="M177" s="157" t="s">
        <v>1</v>
      </c>
      <c r="N177" s="158" t="s">
        <v>39</v>
      </c>
      <c r="O177" s="159">
        <v>0</v>
      </c>
      <c r="P177" s="159">
        <f t="shared" si="11"/>
        <v>0</v>
      </c>
      <c r="Q177" s="159">
        <v>0</v>
      </c>
      <c r="R177" s="159">
        <f t="shared" si="12"/>
        <v>0</v>
      </c>
      <c r="S177" s="159">
        <v>0</v>
      </c>
      <c r="T177" s="160">
        <f t="shared" si="13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61" t="s">
        <v>196</v>
      </c>
      <c r="AT177" s="161" t="s">
        <v>169</v>
      </c>
      <c r="AU177" s="161" t="s">
        <v>89</v>
      </c>
      <c r="AY177" s="14" t="s">
        <v>166</v>
      </c>
      <c r="BE177" s="162">
        <f t="shared" si="14"/>
        <v>0</v>
      </c>
      <c r="BF177" s="162">
        <f t="shared" si="15"/>
        <v>62.4</v>
      </c>
      <c r="BG177" s="162">
        <f t="shared" si="16"/>
        <v>0</v>
      </c>
      <c r="BH177" s="162">
        <f t="shared" si="17"/>
        <v>0</v>
      </c>
      <c r="BI177" s="162">
        <f t="shared" si="18"/>
        <v>0</v>
      </c>
      <c r="BJ177" s="14" t="s">
        <v>89</v>
      </c>
      <c r="BK177" s="162">
        <f t="shared" si="19"/>
        <v>62.4</v>
      </c>
      <c r="BL177" s="14" t="s">
        <v>196</v>
      </c>
      <c r="BM177" s="161" t="s">
        <v>2155</v>
      </c>
    </row>
    <row r="178" spans="1:65" s="2" customFormat="1" ht="16.5" customHeight="1">
      <c r="A178" s="26"/>
      <c r="B178" s="149"/>
      <c r="C178" s="167" t="s">
        <v>242</v>
      </c>
      <c r="D178" s="167" t="s">
        <v>374</v>
      </c>
      <c r="E178" s="168" t="s">
        <v>2156</v>
      </c>
      <c r="F178" s="169" t="s">
        <v>2157</v>
      </c>
      <c r="G178" s="170" t="s">
        <v>222</v>
      </c>
      <c r="H178" s="171">
        <v>26</v>
      </c>
      <c r="I178" s="172">
        <v>5.26</v>
      </c>
      <c r="J178" s="172">
        <f t="shared" si="10"/>
        <v>136.76</v>
      </c>
      <c r="K178" s="173"/>
      <c r="L178" s="174"/>
      <c r="M178" s="175" t="s">
        <v>1</v>
      </c>
      <c r="N178" s="176" t="s">
        <v>39</v>
      </c>
      <c r="O178" s="159">
        <v>0</v>
      </c>
      <c r="P178" s="159">
        <f t="shared" si="11"/>
        <v>0</v>
      </c>
      <c r="Q178" s="159">
        <v>0</v>
      </c>
      <c r="R178" s="159">
        <f t="shared" si="12"/>
        <v>0</v>
      </c>
      <c r="S178" s="159">
        <v>0</v>
      </c>
      <c r="T178" s="160">
        <f t="shared" si="13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61" t="s">
        <v>223</v>
      </c>
      <c r="AT178" s="161" t="s">
        <v>374</v>
      </c>
      <c r="AU178" s="161" t="s">
        <v>89</v>
      </c>
      <c r="AY178" s="14" t="s">
        <v>166</v>
      </c>
      <c r="BE178" s="162">
        <f t="shared" si="14"/>
        <v>0</v>
      </c>
      <c r="BF178" s="162">
        <f t="shared" si="15"/>
        <v>136.76</v>
      </c>
      <c r="BG178" s="162">
        <f t="shared" si="16"/>
        <v>0</v>
      </c>
      <c r="BH178" s="162">
        <f t="shared" si="17"/>
        <v>0</v>
      </c>
      <c r="BI178" s="162">
        <f t="shared" si="18"/>
        <v>0</v>
      </c>
      <c r="BJ178" s="14" t="s">
        <v>89</v>
      </c>
      <c r="BK178" s="162">
        <f t="shared" si="19"/>
        <v>136.76</v>
      </c>
      <c r="BL178" s="14" t="s">
        <v>196</v>
      </c>
      <c r="BM178" s="161" t="s">
        <v>2158</v>
      </c>
    </row>
    <row r="179" spans="1:65" s="2" customFormat="1" ht="16.5" customHeight="1">
      <c r="A179" s="26"/>
      <c r="B179" s="149"/>
      <c r="C179" s="150" t="s">
        <v>437</v>
      </c>
      <c r="D179" s="150" t="s">
        <v>169</v>
      </c>
      <c r="E179" s="151" t="s">
        <v>2153</v>
      </c>
      <c r="F179" s="152" t="s">
        <v>2154</v>
      </c>
      <c r="G179" s="153" t="s">
        <v>222</v>
      </c>
      <c r="H179" s="154">
        <v>2</v>
      </c>
      <c r="I179" s="155">
        <v>2.4</v>
      </c>
      <c r="J179" s="155">
        <f t="shared" si="10"/>
        <v>4.8</v>
      </c>
      <c r="K179" s="156"/>
      <c r="L179" s="27"/>
      <c r="M179" s="157" t="s">
        <v>1</v>
      </c>
      <c r="N179" s="158" t="s">
        <v>39</v>
      </c>
      <c r="O179" s="159">
        <v>0</v>
      </c>
      <c r="P179" s="159">
        <f t="shared" si="11"/>
        <v>0</v>
      </c>
      <c r="Q179" s="159">
        <v>0</v>
      </c>
      <c r="R179" s="159">
        <f t="shared" si="12"/>
        <v>0</v>
      </c>
      <c r="S179" s="159">
        <v>0</v>
      </c>
      <c r="T179" s="160">
        <f t="shared" si="13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61" t="s">
        <v>196</v>
      </c>
      <c r="AT179" s="161" t="s">
        <v>169</v>
      </c>
      <c r="AU179" s="161" t="s">
        <v>89</v>
      </c>
      <c r="AY179" s="14" t="s">
        <v>166</v>
      </c>
      <c r="BE179" s="162">
        <f t="shared" si="14"/>
        <v>0</v>
      </c>
      <c r="BF179" s="162">
        <f t="shared" si="15"/>
        <v>4.8</v>
      </c>
      <c r="BG179" s="162">
        <f t="shared" si="16"/>
        <v>0</v>
      </c>
      <c r="BH179" s="162">
        <f t="shared" si="17"/>
        <v>0</v>
      </c>
      <c r="BI179" s="162">
        <f t="shared" si="18"/>
        <v>0</v>
      </c>
      <c r="BJ179" s="14" t="s">
        <v>89</v>
      </c>
      <c r="BK179" s="162">
        <f t="shared" si="19"/>
        <v>4.8</v>
      </c>
      <c r="BL179" s="14" t="s">
        <v>196</v>
      </c>
      <c r="BM179" s="161" t="s">
        <v>2159</v>
      </c>
    </row>
    <row r="180" spans="1:65" s="2" customFormat="1" ht="16.5" customHeight="1">
      <c r="A180" s="26"/>
      <c r="B180" s="149"/>
      <c r="C180" s="167" t="s">
        <v>246</v>
      </c>
      <c r="D180" s="167" t="s">
        <v>374</v>
      </c>
      <c r="E180" s="168" t="s">
        <v>2160</v>
      </c>
      <c r="F180" s="169" t="s">
        <v>2161</v>
      </c>
      <c r="G180" s="170" t="s">
        <v>222</v>
      </c>
      <c r="H180" s="171">
        <v>2</v>
      </c>
      <c r="I180" s="172">
        <v>7.29</v>
      </c>
      <c r="J180" s="172">
        <f t="shared" si="10"/>
        <v>14.58</v>
      </c>
      <c r="K180" s="173"/>
      <c r="L180" s="174"/>
      <c r="M180" s="175" t="s">
        <v>1</v>
      </c>
      <c r="N180" s="176" t="s">
        <v>39</v>
      </c>
      <c r="O180" s="159">
        <v>0</v>
      </c>
      <c r="P180" s="159">
        <f t="shared" si="11"/>
        <v>0</v>
      </c>
      <c r="Q180" s="159">
        <v>0</v>
      </c>
      <c r="R180" s="159">
        <f t="shared" si="12"/>
        <v>0</v>
      </c>
      <c r="S180" s="159">
        <v>0</v>
      </c>
      <c r="T180" s="160">
        <f t="shared" si="13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61" t="s">
        <v>223</v>
      </c>
      <c r="AT180" s="161" t="s">
        <v>374</v>
      </c>
      <c r="AU180" s="161" t="s">
        <v>89</v>
      </c>
      <c r="AY180" s="14" t="s">
        <v>166</v>
      </c>
      <c r="BE180" s="162">
        <f t="shared" si="14"/>
        <v>0</v>
      </c>
      <c r="BF180" s="162">
        <f t="shared" si="15"/>
        <v>14.58</v>
      </c>
      <c r="BG180" s="162">
        <f t="shared" si="16"/>
        <v>0</v>
      </c>
      <c r="BH180" s="162">
        <f t="shared" si="17"/>
        <v>0</v>
      </c>
      <c r="BI180" s="162">
        <f t="shared" si="18"/>
        <v>0</v>
      </c>
      <c r="BJ180" s="14" t="s">
        <v>89</v>
      </c>
      <c r="BK180" s="162">
        <f t="shared" si="19"/>
        <v>14.58</v>
      </c>
      <c r="BL180" s="14" t="s">
        <v>196</v>
      </c>
      <c r="BM180" s="161" t="s">
        <v>2162</v>
      </c>
    </row>
    <row r="181" spans="1:65" s="2" customFormat="1" ht="16.5" customHeight="1">
      <c r="A181" s="26"/>
      <c r="B181" s="149"/>
      <c r="C181" s="150" t="s">
        <v>444</v>
      </c>
      <c r="D181" s="150" t="s">
        <v>169</v>
      </c>
      <c r="E181" s="151" t="s">
        <v>2163</v>
      </c>
      <c r="F181" s="152" t="s">
        <v>2164</v>
      </c>
      <c r="G181" s="153" t="s">
        <v>222</v>
      </c>
      <c r="H181" s="154">
        <v>7</v>
      </c>
      <c r="I181" s="155">
        <v>3.03</v>
      </c>
      <c r="J181" s="155">
        <f t="shared" si="10"/>
        <v>21.21</v>
      </c>
      <c r="K181" s="156"/>
      <c r="L181" s="27"/>
      <c r="M181" s="157" t="s">
        <v>1</v>
      </c>
      <c r="N181" s="158" t="s">
        <v>39</v>
      </c>
      <c r="O181" s="159">
        <v>0</v>
      </c>
      <c r="P181" s="159">
        <f t="shared" si="11"/>
        <v>0</v>
      </c>
      <c r="Q181" s="159">
        <v>0</v>
      </c>
      <c r="R181" s="159">
        <f t="shared" si="12"/>
        <v>0</v>
      </c>
      <c r="S181" s="159">
        <v>0</v>
      </c>
      <c r="T181" s="160">
        <f t="shared" si="13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61" t="s">
        <v>196</v>
      </c>
      <c r="AT181" s="161" t="s">
        <v>169</v>
      </c>
      <c r="AU181" s="161" t="s">
        <v>89</v>
      </c>
      <c r="AY181" s="14" t="s">
        <v>166</v>
      </c>
      <c r="BE181" s="162">
        <f t="shared" si="14"/>
        <v>0</v>
      </c>
      <c r="BF181" s="162">
        <f t="shared" si="15"/>
        <v>21.21</v>
      </c>
      <c r="BG181" s="162">
        <f t="shared" si="16"/>
        <v>0</v>
      </c>
      <c r="BH181" s="162">
        <f t="shared" si="17"/>
        <v>0</v>
      </c>
      <c r="BI181" s="162">
        <f t="shared" si="18"/>
        <v>0</v>
      </c>
      <c r="BJ181" s="14" t="s">
        <v>89</v>
      </c>
      <c r="BK181" s="162">
        <f t="shared" si="19"/>
        <v>21.21</v>
      </c>
      <c r="BL181" s="14" t="s">
        <v>196</v>
      </c>
      <c r="BM181" s="161" t="s">
        <v>2165</v>
      </c>
    </row>
    <row r="182" spans="1:65" s="2" customFormat="1" ht="16.5" customHeight="1">
      <c r="A182" s="26"/>
      <c r="B182" s="149"/>
      <c r="C182" s="167" t="s">
        <v>250</v>
      </c>
      <c r="D182" s="167" t="s">
        <v>374</v>
      </c>
      <c r="E182" s="168" t="s">
        <v>2166</v>
      </c>
      <c r="F182" s="169" t="s">
        <v>2167</v>
      </c>
      <c r="G182" s="170" t="s">
        <v>222</v>
      </c>
      <c r="H182" s="171">
        <v>7</v>
      </c>
      <c r="I182" s="172">
        <v>6.62</v>
      </c>
      <c r="J182" s="172">
        <f t="shared" si="10"/>
        <v>46.34</v>
      </c>
      <c r="K182" s="173"/>
      <c r="L182" s="174"/>
      <c r="M182" s="175" t="s">
        <v>1</v>
      </c>
      <c r="N182" s="176" t="s">
        <v>39</v>
      </c>
      <c r="O182" s="159">
        <v>0</v>
      </c>
      <c r="P182" s="159">
        <f t="shared" si="11"/>
        <v>0</v>
      </c>
      <c r="Q182" s="159">
        <v>0</v>
      </c>
      <c r="R182" s="159">
        <f t="shared" si="12"/>
        <v>0</v>
      </c>
      <c r="S182" s="159">
        <v>0</v>
      </c>
      <c r="T182" s="160">
        <f t="shared" si="13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61" t="s">
        <v>223</v>
      </c>
      <c r="AT182" s="161" t="s">
        <v>374</v>
      </c>
      <c r="AU182" s="161" t="s">
        <v>89</v>
      </c>
      <c r="AY182" s="14" t="s">
        <v>166</v>
      </c>
      <c r="BE182" s="162">
        <f t="shared" si="14"/>
        <v>0</v>
      </c>
      <c r="BF182" s="162">
        <f t="shared" si="15"/>
        <v>46.34</v>
      </c>
      <c r="BG182" s="162">
        <f t="shared" si="16"/>
        <v>0</v>
      </c>
      <c r="BH182" s="162">
        <f t="shared" si="17"/>
        <v>0</v>
      </c>
      <c r="BI182" s="162">
        <f t="shared" si="18"/>
        <v>0</v>
      </c>
      <c r="BJ182" s="14" t="s">
        <v>89</v>
      </c>
      <c r="BK182" s="162">
        <f t="shared" si="19"/>
        <v>46.34</v>
      </c>
      <c r="BL182" s="14" t="s">
        <v>196</v>
      </c>
      <c r="BM182" s="161" t="s">
        <v>2168</v>
      </c>
    </row>
    <row r="183" spans="1:65" s="2" customFormat="1" ht="16.5" customHeight="1">
      <c r="A183" s="26"/>
      <c r="B183" s="149"/>
      <c r="C183" s="150" t="s">
        <v>451</v>
      </c>
      <c r="D183" s="150" t="s">
        <v>169</v>
      </c>
      <c r="E183" s="151" t="s">
        <v>2169</v>
      </c>
      <c r="F183" s="152" t="s">
        <v>2170</v>
      </c>
      <c r="G183" s="153" t="s">
        <v>222</v>
      </c>
      <c r="H183" s="154">
        <v>1</v>
      </c>
      <c r="I183" s="155">
        <v>3.34</v>
      </c>
      <c r="J183" s="155">
        <f t="shared" si="10"/>
        <v>3.34</v>
      </c>
      <c r="K183" s="156"/>
      <c r="L183" s="27"/>
      <c r="M183" s="157" t="s">
        <v>1</v>
      </c>
      <c r="N183" s="158" t="s">
        <v>39</v>
      </c>
      <c r="O183" s="159">
        <v>0</v>
      </c>
      <c r="P183" s="159">
        <f t="shared" si="11"/>
        <v>0</v>
      </c>
      <c r="Q183" s="159">
        <v>0</v>
      </c>
      <c r="R183" s="159">
        <f t="shared" si="12"/>
        <v>0</v>
      </c>
      <c r="S183" s="159">
        <v>0</v>
      </c>
      <c r="T183" s="160">
        <f t="shared" si="13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61" t="s">
        <v>196</v>
      </c>
      <c r="AT183" s="161" t="s">
        <v>169</v>
      </c>
      <c r="AU183" s="161" t="s">
        <v>89</v>
      </c>
      <c r="AY183" s="14" t="s">
        <v>166</v>
      </c>
      <c r="BE183" s="162">
        <f t="shared" si="14"/>
        <v>0</v>
      </c>
      <c r="BF183" s="162">
        <f t="shared" si="15"/>
        <v>3.34</v>
      </c>
      <c r="BG183" s="162">
        <f t="shared" si="16"/>
        <v>0</v>
      </c>
      <c r="BH183" s="162">
        <f t="shared" si="17"/>
        <v>0</v>
      </c>
      <c r="BI183" s="162">
        <f t="shared" si="18"/>
        <v>0</v>
      </c>
      <c r="BJ183" s="14" t="s">
        <v>89</v>
      </c>
      <c r="BK183" s="162">
        <f t="shared" si="19"/>
        <v>3.34</v>
      </c>
      <c r="BL183" s="14" t="s">
        <v>196</v>
      </c>
      <c r="BM183" s="161" t="s">
        <v>2171</v>
      </c>
    </row>
    <row r="184" spans="1:65" s="2" customFormat="1" ht="16.5" customHeight="1">
      <c r="A184" s="26"/>
      <c r="B184" s="149"/>
      <c r="C184" s="167" t="s">
        <v>253</v>
      </c>
      <c r="D184" s="167" t="s">
        <v>374</v>
      </c>
      <c r="E184" s="168" t="s">
        <v>2172</v>
      </c>
      <c r="F184" s="169" t="s">
        <v>2173</v>
      </c>
      <c r="G184" s="170" t="s">
        <v>222</v>
      </c>
      <c r="H184" s="171">
        <v>1</v>
      </c>
      <c r="I184" s="172">
        <v>9.44</v>
      </c>
      <c r="J184" s="172">
        <f t="shared" si="10"/>
        <v>9.44</v>
      </c>
      <c r="K184" s="173"/>
      <c r="L184" s="174"/>
      <c r="M184" s="175" t="s">
        <v>1</v>
      </c>
      <c r="N184" s="176" t="s">
        <v>39</v>
      </c>
      <c r="O184" s="159">
        <v>0</v>
      </c>
      <c r="P184" s="159">
        <f t="shared" si="11"/>
        <v>0</v>
      </c>
      <c r="Q184" s="159">
        <v>0</v>
      </c>
      <c r="R184" s="159">
        <f t="shared" si="12"/>
        <v>0</v>
      </c>
      <c r="S184" s="159">
        <v>0</v>
      </c>
      <c r="T184" s="160">
        <f t="shared" si="13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61" t="s">
        <v>223</v>
      </c>
      <c r="AT184" s="161" t="s">
        <v>374</v>
      </c>
      <c r="AU184" s="161" t="s">
        <v>89</v>
      </c>
      <c r="AY184" s="14" t="s">
        <v>166</v>
      </c>
      <c r="BE184" s="162">
        <f t="shared" si="14"/>
        <v>0</v>
      </c>
      <c r="BF184" s="162">
        <f t="shared" si="15"/>
        <v>9.44</v>
      </c>
      <c r="BG184" s="162">
        <f t="shared" si="16"/>
        <v>0</v>
      </c>
      <c r="BH184" s="162">
        <f t="shared" si="17"/>
        <v>0</v>
      </c>
      <c r="BI184" s="162">
        <f t="shared" si="18"/>
        <v>0</v>
      </c>
      <c r="BJ184" s="14" t="s">
        <v>89</v>
      </c>
      <c r="BK184" s="162">
        <f t="shared" si="19"/>
        <v>9.44</v>
      </c>
      <c r="BL184" s="14" t="s">
        <v>196</v>
      </c>
      <c r="BM184" s="161" t="s">
        <v>2174</v>
      </c>
    </row>
    <row r="185" spans="1:65" s="2" customFormat="1" ht="16.5" customHeight="1">
      <c r="A185" s="26"/>
      <c r="B185" s="149"/>
      <c r="C185" s="150" t="s">
        <v>458</v>
      </c>
      <c r="D185" s="150" t="s">
        <v>169</v>
      </c>
      <c r="E185" s="151" t="s">
        <v>2169</v>
      </c>
      <c r="F185" s="152" t="s">
        <v>2170</v>
      </c>
      <c r="G185" s="153" t="s">
        <v>222</v>
      </c>
      <c r="H185" s="154">
        <v>1</v>
      </c>
      <c r="I185" s="155">
        <v>3.34</v>
      </c>
      <c r="J185" s="155">
        <f t="shared" si="10"/>
        <v>3.34</v>
      </c>
      <c r="K185" s="156"/>
      <c r="L185" s="27"/>
      <c r="M185" s="157" t="s">
        <v>1</v>
      </c>
      <c r="N185" s="158" t="s">
        <v>39</v>
      </c>
      <c r="O185" s="159">
        <v>0</v>
      </c>
      <c r="P185" s="159">
        <f t="shared" si="11"/>
        <v>0</v>
      </c>
      <c r="Q185" s="159">
        <v>0</v>
      </c>
      <c r="R185" s="159">
        <f t="shared" si="12"/>
        <v>0</v>
      </c>
      <c r="S185" s="159">
        <v>0</v>
      </c>
      <c r="T185" s="160">
        <f t="shared" si="13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61" t="s">
        <v>196</v>
      </c>
      <c r="AT185" s="161" t="s">
        <v>169</v>
      </c>
      <c r="AU185" s="161" t="s">
        <v>89</v>
      </c>
      <c r="AY185" s="14" t="s">
        <v>166</v>
      </c>
      <c r="BE185" s="162">
        <f t="shared" si="14"/>
        <v>0</v>
      </c>
      <c r="BF185" s="162">
        <f t="shared" si="15"/>
        <v>3.34</v>
      </c>
      <c r="BG185" s="162">
        <f t="shared" si="16"/>
        <v>0</v>
      </c>
      <c r="BH185" s="162">
        <f t="shared" si="17"/>
        <v>0</v>
      </c>
      <c r="BI185" s="162">
        <f t="shared" si="18"/>
        <v>0</v>
      </c>
      <c r="BJ185" s="14" t="s">
        <v>89</v>
      </c>
      <c r="BK185" s="162">
        <f t="shared" si="19"/>
        <v>3.34</v>
      </c>
      <c r="BL185" s="14" t="s">
        <v>196</v>
      </c>
      <c r="BM185" s="161" t="s">
        <v>2175</v>
      </c>
    </row>
    <row r="186" spans="1:65" s="2" customFormat="1" ht="16.5" customHeight="1">
      <c r="A186" s="26"/>
      <c r="B186" s="149"/>
      <c r="C186" s="167" t="s">
        <v>257</v>
      </c>
      <c r="D186" s="167" t="s">
        <v>374</v>
      </c>
      <c r="E186" s="168" t="s">
        <v>2176</v>
      </c>
      <c r="F186" s="169" t="s">
        <v>2177</v>
      </c>
      <c r="G186" s="170" t="s">
        <v>222</v>
      </c>
      <c r="H186" s="171">
        <v>1</v>
      </c>
      <c r="I186" s="172">
        <v>9.35</v>
      </c>
      <c r="J186" s="172">
        <f t="shared" si="10"/>
        <v>9.35</v>
      </c>
      <c r="K186" s="173"/>
      <c r="L186" s="174"/>
      <c r="M186" s="175" t="s">
        <v>1</v>
      </c>
      <c r="N186" s="176" t="s">
        <v>39</v>
      </c>
      <c r="O186" s="159">
        <v>0</v>
      </c>
      <c r="P186" s="159">
        <f t="shared" si="11"/>
        <v>0</v>
      </c>
      <c r="Q186" s="159">
        <v>0</v>
      </c>
      <c r="R186" s="159">
        <f t="shared" si="12"/>
        <v>0</v>
      </c>
      <c r="S186" s="159">
        <v>0</v>
      </c>
      <c r="T186" s="160">
        <f t="shared" si="13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61" t="s">
        <v>223</v>
      </c>
      <c r="AT186" s="161" t="s">
        <v>374</v>
      </c>
      <c r="AU186" s="161" t="s">
        <v>89</v>
      </c>
      <c r="AY186" s="14" t="s">
        <v>166</v>
      </c>
      <c r="BE186" s="162">
        <f t="shared" si="14"/>
        <v>0</v>
      </c>
      <c r="BF186" s="162">
        <f t="shared" si="15"/>
        <v>9.35</v>
      </c>
      <c r="BG186" s="162">
        <f t="shared" si="16"/>
        <v>0</v>
      </c>
      <c r="BH186" s="162">
        <f t="shared" si="17"/>
        <v>0</v>
      </c>
      <c r="BI186" s="162">
        <f t="shared" si="18"/>
        <v>0</v>
      </c>
      <c r="BJ186" s="14" t="s">
        <v>89</v>
      </c>
      <c r="BK186" s="162">
        <f t="shared" si="19"/>
        <v>9.35</v>
      </c>
      <c r="BL186" s="14" t="s">
        <v>196</v>
      </c>
      <c r="BM186" s="161" t="s">
        <v>2178</v>
      </c>
    </row>
    <row r="187" spans="1:65" s="2" customFormat="1" ht="16.5" customHeight="1">
      <c r="A187" s="26"/>
      <c r="B187" s="149"/>
      <c r="C187" s="150" t="s">
        <v>466</v>
      </c>
      <c r="D187" s="150" t="s">
        <v>169</v>
      </c>
      <c r="E187" s="151" t="s">
        <v>2169</v>
      </c>
      <c r="F187" s="152" t="s">
        <v>2170</v>
      </c>
      <c r="G187" s="153" t="s">
        <v>222</v>
      </c>
      <c r="H187" s="154">
        <v>6</v>
      </c>
      <c r="I187" s="155">
        <v>3.34</v>
      </c>
      <c r="J187" s="155">
        <f t="shared" si="10"/>
        <v>20.04</v>
      </c>
      <c r="K187" s="156"/>
      <c r="L187" s="27"/>
      <c r="M187" s="157" t="s">
        <v>1</v>
      </c>
      <c r="N187" s="158" t="s">
        <v>39</v>
      </c>
      <c r="O187" s="159">
        <v>0</v>
      </c>
      <c r="P187" s="159">
        <f t="shared" si="11"/>
        <v>0</v>
      </c>
      <c r="Q187" s="159">
        <v>0</v>
      </c>
      <c r="R187" s="159">
        <f t="shared" si="12"/>
        <v>0</v>
      </c>
      <c r="S187" s="159">
        <v>0</v>
      </c>
      <c r="T187" s="160">
        <f t="shared" si="13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61" t="s">
        <v>196</v>
      </c>
      <c r="AT187" s="161" t="s">
        <v>169</v>
      </c>
      <c r="AU187" s="161" t="s">
        <v>89</v>
      </c>
      <c r="AY187" s="14" t="s">
        <v>166</v>
      </c>
      <c r="BE187" s="162">
        <f t="shared" si="14"/>
        <v>0</v>
      </c>
      <c r="BF187" s="162">
        <f t="shared" si="15"/>
        <v>20.04</v>
      </c>
      <c r="BG187" s="162">
        <f t="shared" si="16"/>
        <v>0</v>
      </c>
      <c r="BH187" s="162">
        <f t="shared" si="17"/>
        <v>0</v>
      </c>
      <c r="BI187" s="162">
        <f t="shared" si="18"/>
        <v>0</v>
      </c>
      <c r="BJ187" s="14" t="s">
        <v>89</v>
      </c>
      <c r="BK187" s="162">
        <f t="shared" si="19"/>
        <v>20.04</v>
      </c>
      <c r="BL187" s="14" t="s">
        <v>196</v>
      </c>
      <c r="BM187" s="161" t="s">
        <v>2179</v>
      </c>
    </row>
    <row r="188" spans="1:65" s="2" customFormat="1" ht="16.5" customHeight="1">
      <c r="A188" s="26"/>
      <c r="B188" s="149"/>
      <c r="C188" s="167" t="s">
        <v>260</v>
      </c>
      <c r="D188" s="167" t="s">
        <v>374</v>
      </c>
      <c r="E188" s="168" t="s">
        <v>2180</v>
      </c>
      <c r="F188" s="169" t="s">
        <v>2181</v>
      </c>
      <c r="G188" s="170" t="s">
        <v>222</v>
      </c>
      <c r="H188" s="171">
        <v>6</v>
      </c>
      <c r="I188" s="172">
        <v>10.31</v>
      </c>
      <c r="J188" s="172">
        <f t="shared" si="10"/>
        <v>61.86</v>
      </c>
      <c r="K188" s="173"/>
      <c r="L188" s="174"/>
      <c r="M188" s="175" t="s">
        <v>1</v>
      </c>
      <c r="N188" s="176" t="s">
        <v>39</v>
      </c>
      <c r="O188" s="159">
        <v>0</v>
      </c>
      <c r="P188" s="159">
        <f t="shared" si="11"/>
        <v>0</v>
      </c>
      <c r="Q188" s="159">
        <v>0</v>
      </c>
      <c r="R188" s="159">
        <f t="shared" si="12"/>
        <v>0</v>
      </c>
      <c r="S188" s="159">
        <v>0</v>
      </c>
      <c r="T188" s="160">
        <f t="shared" si="13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61" t="s">
        <v>223</v>
      </c>
      <c r="AT188" s="161" t="s">
        <v>374</v>
      </c>
      <c r="AU188" s="161" t="s">
        <v>89</v>
      </c>
      <c r="AY188" s="14" t="s">
        <v>166</v>
      </c>
      <c r="BE188" s="162">
        <f t="shared" si="14"/>
        <v>0</v>
      </c>
      <c r="BF188" s="162">
        <f t="shared" si="15"/>
        <v>61.86</v>
      </c>
      <c r="BG188" s="162">
        <f t="shared" si="16"/>
        <v>0</v>
      </c>
      <c r="BH188" s="162">
        <f t="shared" si="17"/>
        <v>0</v>
      </c>
      <c r="BI188" s="162">
        <f t="shared" si="18"/>
        <v>0</v>
      </c>
      <c r="BJ188" s="14" t="s">
        <v>89</v>
      </c>
      <c r="BK188" s="162">
        <f t="shared" si="19"/>
        <v>61.86</v>
      </c>
      <c r="BL188" s="14" t="s">
        <v>196</v>
      </c>
      <c r="BM188" s="161" t="s">
        <v>2182</v>
      </c>
    </row>
    <row r="189" spans="1:65" s="2" customFormat="1" ht="16.5" customHeight="1">
      <c r="A189" s="26"/>
      <c r="B189" s="149"/>
      <c r="C189" s="150" t="s">
        <v>473</v>
      </c>
      <c r="D189" s="150" t="s">
        <v>169</v>
      </c>
      <c r="E189" s="151" t="s">
        <v>2183</v>
      </c>
      <c r="F189" s="152" t="s">
        <v>2184</v>
      </c>
      <c r="G189" s="153" t="s">
        <v>222</v>
      </c>
      <c r="H189" s="154">
        <v>1</v>
      </c>
      <c r="I189" s="155">
        <v>3.66</v>
      </c>
      <c r="J189" s="155">
        <f t="shared" si="10"/>
        <v>3.66</v>
      </c>
      <c r="K189" s="156"/>
      <c r="L189" s="27"/>
      <c r="M189" s="157" t="s">
        <v>1</v>
      </c>
      <c r="N189" s="158" t="s">
        <v>39</v>
      </c>
      <c r="O189" s="159">
        <v>0</v>
      </c>
      <c r="P189" s="159">
        <f t="shared" si="11"/>
        <v>0</v>
      </c>
      <c r="Q189" s="159">
        <v>0</v>
      </c>
      <c r="R189" s="159">
        <f t="shared" si="12"/>
        <v>0</v>
      </c>
      <c r="S189" s="159">
        <v>0</v>
      </c>
      <c r="T189" s="160">
        <f t="shared" si="13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61" t="s">
        <v>196</v>
      </c>
      <c r="AT189" s="161" t="s">
        <v>169</v>
      </c>
      <c r="AU189" s="161" t="s">
        <v>89</v>
      </c>
      <c r="AY189" s="14" t="s">
        <v>166</v>
      </c>
      <c r="BE189" s="162">
        <f t="shared" si="14"/>
        <v>0</v>
      </c>
      <c r="BF189" s="162">
        <f t="shared" si="15"/>
        <v>3.66</v>
      </c>
      <c r="BG189" s="162">
        <f t="shared" si="16"/>
        <v>0</v>
      </c>
      <c r="BH189" s="162">
        <f t="shared" si="17"/>
        <v>0</v>
      </c>
      <c r="BI189" s="162">
        <f t="shared" si="18"/>
        <v>0</v>
      </c>
      <c r="BJ189" s="14" t="s">
        <v>89</v>
      </c>
      <c r="BK189" s="162">
        <f t="shared" si="19"/>
        <v>3.66</v>
      </c>
      <c r="BL189" s="14" t="s">
        <v>196</v>
      </c>
      <c r="BM189" s="161" t="s">
        <v>2185</v>
      </c>
    </row>
    <row r="190" spans="1:65" s="2" customFormat="1" ht="16.5" customHeight="1">
      <c r="A190" s="26"/>
      <c r="B190" s="149"/>
      <c r="C190" s="167" t="s">
        <v>268</v>
      </c>
      <c r="D190" s="167" t="s">
        <v>374</v>
      </c>
      <c r="E190" s="168" t="s">
        <v>2186</v>
      </c>
      <c r="F190" s="169" t="s">
        <v>2187</v>
      </c>
      <c r="G190" s="170" t="s">
        <v>222</v>
      </c>
      <c r="H190" s="171">
        <v>1</v>
      </c>
      <c r="I190" s="172">
        <v>14.31</v>
      </c>
      <c r="J190" s="172">
        <f t="shared" si="10"/>
        <v>14.31</v>
      </c>
      <c r="K190" s="173"/>
      <c r="L190" s="174"/>
      <c r="M190" s="175" t="s">
        <v>1</v>
      </c>
      <c r="N190" s="176" t="s">
        <v>39</v>
      </c>
      <c r="O190" s="159">
        <v>0</v>
      </c>
      <c r="P190" s="159">
        <f t="shared" si="11"/>
        <v>0</v>
      </c>
      <c r="Q190" s="159">
        <v>0</v>
      </c>
      <c r="R190" s="159">
        <f t="shared" si="12"/>
        <v>0</v>
      </c>
      <c r="S190" s="159">
        <v>0</v>
      </c>
      <c r="T190" s="160">
        <f t="shared" si="13"/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61" t="s">
        <v>223</v>
      </c>
      <c r="AT190" s="161" t="s">
        <v>374</v>
      </c>
      <c r="AU190" s="161" t="s">
        <v>89</v>
      </c>
      <c r="AY190" s="14" t="s">
        <v>166</v>
      </c>
      <c r="BE190" s="162">
        <f t="shared" si="14"/>
        <v>0</v>
      </c>
      <c r="BF190" s="162">
        <f t="shared" si="15"/>
        <v>14.31</v>
      </c>
      <c r="BG190" s="162">
        <f t="shared" si="16"/>
        <v>0</v>
      </c>
      <c r="BH190" s="162">
        <f t="shared" si="17"/>
        <v>0</v>
      </c>
      <c r="BI190" s="162">
        <f t="shared" si="18"/>
        <v>0</v>
      </c>
      <c r="BJ190" s="14" t="s">
        <v>89</v>
      </c>
      <c r="BK190" s="162">
        <f t="shared" si="19"/>
        <v>14.31</v>
      </c>
      <c r="BL190" s="14" t="s">
        <v>196</v>
      </c>
      <c r="BM190" s="161" t="s">
        <v>2188</v>
      </c>
    </row>
    <row r="191" spans="1:65" s="2" customFormat="1" ht="16.5" customHeight="1">
      <c r="A191" s="26"/>
      <c r="B191" s="149"/>
      <c r="C191" s="150" t="s">
        <v>480</v>
      </c>
      <c r="D191" s="150" t="s">
        <v>169</v>
      </c>
      <c r="E191" s="151" t="s">
        <v>2183</v>
      </c>
      <c r="F191" s="152" t="s">
        <v>2184</v>
      </c>
      <c r="G191" s="153" t="s">
        <v>222</v>
      </c>
      <c r="H191" s="154">
        <v>5</v>
      </c>
      <c r="I191" s="155">
        <v>3.66</v>
      </c>
      <c r="J191" s="155">
        <f t="shared" si="10"/>
        <v>18.3</v>
      </c>
      <c r="K191" s="156"/>
      <c r="L191" s="27"/>
      <c r="M191" s="157" t="s">
        <v>1</v>
      </c>
      <c r="N191" s="158" t="s">
        <v>39</v>
      </c>
      <c r="O191" s="159">
        <v>0</v>
      </c>
      <c r="P191" s="159">
        <f t="shared" si="11"/>
        <v>0</v>
      </c>
      <c r="Q191" s="159">
        <v>0</v>
      </c>
      <c r="R191" s="159">
        <f t="shared" si="12"/>
        <v>0</v>
      </c>
      <c r="S191" s="159">
        <v>0</v>
      </c>
      <c r="T191" s="160">
        <f t="shared" si="13"/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61" t="s">
        <v>196</v>
      </c>
      <c r="AT191" s="161" t="s">
        <v>169</v>
      </c>
      <c r="AU191" s="161" t="s">
        <v>89</v>
      </c>
      <c r="AY191" s="14" t="s">
        <v>166</v>
      </c>
      <c r="BE191" s="162">
        <f t="shared" si="14"/>
        <v>0</v>
      </c>
      <c r="BF191" s="162">
        <f t="shared" si="15"/>
        <v>18.3</v>
      </c>
      <c r="BG191" s="162">
        <f t="shared" si="16"/>
        <v>0</v>
      </c>
      <c r="BH191" s="162">
        <f t="shared" si="17"/>
        <v>0</v>
      </c>
      <c r="BI191" s="162">
        <f t="shared" si="18"/>
        <v>0</v>
      </c>
      <c r="BJ191" s="14" t="s">
        <v>89</v>
      </c>
      <c r="BK191" s="162">
        <f t="shared" si="19"/>
        <v>18.3</v>
      </c>
      <c r="BL191" s="14" t="s">
        <v>196</v>
      </c>
      <c r="BM191" s="161" t="s">
        <v>2189</v>
      </c>
    </row>
    <row r="192" spans="1:65" s="2" customFormat="1" ht="16.5" customHeight="1">
      <c r="A192" s="26"/>
      <c r="B192" s="149"/>
      <c r="C192" s="167" t="s">
        <v>273</v>
      </c>
      <c r="D192" s="167" t="s">
        <v>374</v>
      </c>
      <c r="E192" s="168" t="s">
        <v>2190</v>
      </c>
      <c r="F192" s="169" t="s">
        <v>2191</v>
      </c>
      <c r="G192" s="170" t="s">
        <v>222</v>
      </c>
      <c r="H192" s="171">
        <v>5</v>
      </c>
      <c r="I192" s="172">
        <v>15.26</v>
      </c>
      <c r="J192" s="172">
        <f t="shared" si="10"/>
        <v>76.3</v>
      </c>
      <c r="K192" s="173"/>
      <c r="L192" s="174"/>
      <c r="M192" s="175" t="s">
        <v>1</v>
      </c>
      <c r="N192" s="176" t="s">
        <v>39</v>
      </c>
      <c r="O192" s="159">
        <v>0</v>
      </c>
      <c r="P192" s="159">
        <f t="shared" si="11"/>
        <v>0</v>
      </c>
      <c r="Q192" s="159">
        <v>0</v>
      </c>
      <c r="R192" s="159">
        <f t="shared" si="12"/>
        <v>0</v>
      </c>
      <c r="S192" s="159">
        <v>0</v>
      </c>
      <c r="T192" s="160">
        <f t="shared" si="13"/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61" t="s">
        <v>223</v>
      </c>
      <c r="AT192" s="161" t="s">
        <v>374</v>
      </c>
      <c r="AU192" s="161" t="s">
        <v>89</v>
      </c>
      <c r="AY192" s="14" t="s">
        <v>166</v>
      </c>
      <c r="BE192" s="162">
        <f t="shared" si="14"/>
        <v>0</v>
      </c>
      <c r="BF192" s="162">
        <f t="shared" si="15"/>
        <v>76.3</v>
      </c>
      <c r="BG192" s="162">
        <f t="shared" si="16"/>
        <v>0</v>
      </c>
      <c r="BH192" s="162">
        <f t="shared" si="17"/>
        <v>0</v>
      </c>
      <c r="BI192" s="162">
        <f t="shared" si="18"/>
        <v>0</v>
      </c>
      <c r="BJ192" s="14" t="s">
        <v>89</v>
      </c>
      <c r="BK192" s="162">
        <f t="shared" si="19"/>
        <v>76.3</v>
      </c>
      <c r="BL192" s="14" t="s">
        <v>196</v>
      </c>
      <c r="BM192" s="161" t="s">
        <v>2192</v>
      </c>
    </row>
    <row r="193" spans="1:65" s="2" customFormat="1" ht="21.75" customHeight="1">
      <c r="A193" s="26"/>
      <c r="B193" s="149"/>
      <c r="C193" s="150" t="s">
        <v>487</v>
      </c>
      <c r="D193" s="150" t="s">
        <v>169</v>
      </c>
      <c r="E193" s="151" t="s">
        <v>2193</v>
      </c>
      <c r="F193" s="152" t="s">
        <v>2194</v>
      </c>
      <c r="G193" s="153" t="s">
        <v>222</v>
      </c>
      <c r="H193" s="154">
        <v>6</v>
      </c>
      <c r="I193" s="155">
        <v>3.66</v>
      </c>
      <c r="J193" s="155">
        <f t="shared" si="10"/>
        <v>21.96</v>
      </c>
      <c r="K193" s="156"/>
      <c r="L193" s="27"/>
      <c r="M193" s="157" t="s">
        <v>1</v>
      </c>
      <c r="N193" s="158" t="s">
        <v>39</v>
      </c>
      <c r="O193" s="159">
        <v>0</v>
      </c>
      <c r="P193" s="159">
        <f t="shared" si="11"/>
        <v>0</v>
      </c>
      <c r="Q193" s="159">
        <v>0</v>
      </c>
      <c r="R193" s="159">
        <f t="shared" si="12"/>
        <v>0</v>
      </c>
      <c r="S193" s="159">
        <v>0</v>
      </c>
      <c r="T193" s="160">
        <f t="shared" si="13"/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61" t="s">
        <v>196</v>
      </c>
      <c r="AT193" s="161" t="s">
        <v>169</v>
      </c>
      <c r="AU193" s="161" t="s">
        <v>89</v>
      </c>
      <c r="AY193" s="14" t="s">
        <v>166</v>
      </c>
      <c r="BE193" s="162">
        <f t="shared" si="14"/>
        <v>0</v>
      </c>
      <c r="BF193" s="162">
        <f t="shared" si="15"/>
        <v>21.96</v>
      </c>
      <c r="BG193" s="162">
        <f t="shared" si="16"/>
        <v>0</v>
      </c>
      <c r="BH193" s="162">
        <f t="shared" si="17"/>
        <v>0</v>
      </c>
      <c r="BI193" s="162">
        <f t="shared" si="18"/>
        <v>0</v>
      </c>
      <c r="BJ193" s="14" t="s">
        <v>89</v>
      </c>
      <c r="BK193" s="162">
        <f t="shared" si="19"/>
        <v>21.96</v>
      </c>
      <c r="BL193" s="14" t="s">
        <v>196</v>
      </c>
      <c r="BM193" s="161" t="s">
        <v>2195</v>
      </c>
    </row>
    <row r="194" spans="1:65" s="2" customFormat="1" ht="21.75" customHeight="1">
      <c r="A194" s="26"/>
      <c r="B194" s="149"/>
      <c r="C194" s="167" t="s">
        <v>277</v>
      </c>
      <c r="D194" s="167" t="s">
        <v>374</v>
      </c>
      <c r="E194" s="168" t="s">
        <v>2196</v>
      </c>
      <c r="F194" s="169" t="s">
        <v>2197</v>
      </c>
      <c r="G194" s="170" t="s">
        <v>222</v>
      </c>
      <c r="H194" s="171">
        <v>6</v>
      </c>
      <c r="I194" s="172">
        <v>8.5299999999999994</v>
      </c>
      <c r="J194" s="172">
        <f t="shared" si="10"/>
        <v>51.18</v>
      </c>
      <c r="K194" s="173"/>
      <c r="L194" s="174"/>
      <c r="M194" s="175" t="s">
        <v>1</v>
      </c>
      <c r="N194" s="176" t="s">
        <v>39</v>
      </c>
      <c r="O194" s="159">
        <v>0</v>
      </c>
      <c r="P194" s="159">
        <f t="shared" si="11"/>
        <v>0</v>
      </c>
      <c r="Q194" s="159">
        <v>0</v>
      </c>
      <c r="R194" s="159">
        <f t="shared" si="12"/>
        <v>0</v>
      </c>
      <c r="S194" s="159">
        <v>0</v>
      </c>
      <c r="T194" s="160">
        <f t="shared" si="13"/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61" t="s">
        <v>223</v>
      </c>
      <c r="AT194" s="161" t="s">
        <v>374</v>
      </c>
      <c r="AU194" s="161" t="s">
        <v>89</v>
      </c>
      <c r="AY194" s="14" t="s">
        <v>166</v>
      </c>
      <c r="BE194" s="162">
        <f t="shared" si="14"/>
        <v>0</v>
      </c>
      <c r="BF194" s="162">
        <f t="shared" si="15"/>
        <v>51.18</v>
      </c>
      <c r="BG194" s="162">
        <f t="shared" si="16"/>
        <v>0</v>
      </c>
      <c r="BH194" s="162">
        <f t="shared" si="17"/>
        <v>0</v>
      </c>
      <c r="BI194" s="162">
        <f t="shared" si="18"/>
        <v>0</v>
      </c>
      <c r="BJ194" s="14" t="s">
        <v>89</v>
      </c>
      <c r="BK194" s="162">
        <f t="shared" si="19"/>
        <v>51.18</v>
      </c>
      <c r="BL194" s="14" t="s">
        <v>196</v>
      </c>
      <c r="BM194" s="161" t="s">
        <v>2198</v>
      </c>
    </row>
    <row r="195" spans="1:65" s="2" customFormat="1" ht="24.2" customHeight="1">
      <c r="A195" s="26"/>
      <c r="B195" s="149"/>
      <c r="C195" s="167" t="s">
        <v>494</v>
      </c>
      <c r="D195" s="167" t="s">
        <v>374</v>
      </c>
      <c r="E195" s="168" t="s">
        <v>2199</v>
      </c>
      <c r="F195" s="169" t="s">
        <v>2200</v>
      </c>
      <c r="G195" s="170" t="s">
        <v>222</v>
      </c>
      <c r="H195" s="171">
        <v>12</v>
      </c>
      <c r="I195" s="172">
        <v>3.22</v>
      </c>
      <c r="J195" s="172">
        <f t="shared" si="10"/>
        <v>38.64</v>
      </c>
      <c r="K195" s="173"/>
      <c r="L195" s="174"/>
      <c r="M195" s="175" t="s">
        <v>1</v>
      </c>
      <c r="N195" s="176" t="s">
        <v>39</v>
      </c>
      <c r="O195" s="159">
        <v>0</v>
      </c>
      <c r="P195" s="159">
        <f t="shared" si="11"/>
        <v>0</v>
      </c>
      <c r="Q195" s="159">
        <v>0</v>
      </c>
      <c r="R195" s="159">
        <f t="shared" si="12"/>
        <v>0</v>
      </c>
      <c r="S195" s="159">
        <v>0</v>
      </c>
      <c r="T195" s="160">
        <f t="shared" si="13"/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61" t="s">
        <v>223</v>
      </c>
      <c r="AT195" s="161" t="s">
        <v>374</v>
      </c>
      <c r="AU195" s="161" t="s">
        <v>89</v>
      </c>
      <c r="AY195" s="14" t="s">
        <v>166</v>
      </c>
      <c r="BE195" s="162">
        <f t="shared" si="14"/>
        <v>0</v>
      </c>
      <c r="BF195" s="162">
        <f t="shared" si="15"/>
        <v>38.64</v>
      </c>
      <c r="BG195" s="162">
        <f t="shared" si="16"/>
        <v>0</v>
      </c>
      <c r="BH195" s="162">
        <f t="shared" si="17"/>
        <v>0</v>
      </c>
      <c r="BI195" s="162">
        <f t="shared" si="18"/>
        <v>0</v>
      </c>
      <c r="BJ195" s="14" t="s">
        <v>89</v>
      </c>
      <c r="BK195" s="162">
        <f t="shared" si="19"/>
        <v>38.64</v>
      </c>
      <c r="BL195" s="14" t="s">
        <v>196</v>
      </c>
      <c r="BM195" s="161" t="s">
        <v>2201</v>
      </c>
    </row>
    <row r="196" spans="1:65" s="2" customFormat="1" ht="16.5" customHeight="1">
      <c r="A196" s="26"/>
      <c r="B196" s="149"/>
      <c r="C196" s="150" t="s">
        <v>280</v>
      </c>
      <c r="D196" s="150" t="s">
        <v>169</v>
      </c>
      <c r="E196" s="151" t="s">
        <v>2202</v>
      </c>
      <c r="F196" s="152" t="s">
        <v>2203</v>
      </c>
      <c r="G196" s="153" t="s">
        <v>237</v>
      </c>
      <c r="H196" s="154">
        <v>470</v>
      </c>
      <c r="I196" s="155">
        <v>0.44</v>
      </c>
      <c r="J196" s="155">
        <f t="shared" si="10"/>
        <v>206.8</v>
      </c>
      <c r="K196" s="156"/>
      <c r="L196" s="27"/>
      <c r="M196" s="157" t="s">
        <v>1</v>
      </c>
      <c r="N196" s="158" t="s">
        <v>39</v>
      </c>
      <c r="O196" s="159">
        <v>0</v>
      </c>
      <c r="P196" s="159">
        <f t="shared" si="11"/>
        <v>0</v>
      </c>
      <c r="Q196" s="159">
        <v>0</v>
      </c>
      <c r="R196" s="159">
        <f t="shared" si="12"/>
        <v>0</v>
      </c>
      <c r="S196" s="159">
        <v>0</v>
      </c>
      <c r="T196" s="160">
        <f t="shared" si="13"/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61" t="s">
        <v>196</v>
      </c>
      <c r="AT196" s="161" t="s">
        <v>169</v>
      </c>
      <c r="AU196" s="161" t="s">
        <v>89</v>
      </c>
      <c r="AY196" s="14" t="s">
        <v>166</v>
      </c>
      <c r="BE196" s="162">
        <f t="shared" si="14"/>
        <v>0</v>
      </c>
      <c r="BF196" s="162">
        <f t="shared" si="15"/>
        <v>206.8</v>
      </c>
      <c r="BG196" s="162">
        <f t="shared" si="16"/>
        <v>0</v>
      </c>
      <c r="BH196" s="162">
        <f t="shared" si="17"/>
        <v>0</v>
      </c>
      <c r="BI196" s="162">
        <f t="shared" si="18"/>
        <v>0</v>
      </c>
      <c r="BJ196" s="14" t="s">
        <v>89</v>
      </c>
      <c r="BK196" s="162">
        <f t="shared" si="19"/>
        <v>206.8</v>
      </c>
      <c r="BL196" s="14" t="s">
        <v>196</v>
      </c>
      <c r="BM196" s="161" t="s">
        <v>2204</v>
      </c>
    </row>
    <row r="197" spans="1:65" s="2" customFormat="1" ht="33" customHeight="1">
      <c r="A197" s="26"/>
      <c r="B197" s="149"/>
      <c r="C197" s="150" t="s">
        <v>501</v>
      </c>
      <c r="D197" s="150" t="s">
        <v>169</v>
      </c>
      <c r="E197" s="151" t="s">
        <v>2205</v>
      </c>
      <c r="F197" s="152" t="s">
        <v>2206</v>
      </c>
      <c r="G197" s="153" t="s">
        <v>245</v>
      </c>
      <c r="H197" s="154">
        <v>0.1</v>
      </c>
      <c r="I197" s="155">
        <v>40.71</v>
      </c>
      <c r="J197" s="155">
        <f t="shared" si="10"/>
        <v>4.07</v>
      </c>
      <c r="K197" s="156"/>
      <c r="L197" s="27"/>
      <c r="M197" s="157" t="s">
        <v>1</v>
      </c>
      <c r="N197" s="158" t="s">
        <v>39</v>
      </c>
      <c r="O197" s="159">
        <v>0</v>
      </c>
      <c r="P197" s="159">
        <f t="shared" si="11"/>
        <v>0</v>
      </c>
      <c r="Q197" s="159">
        <v>0</v>
      </c>
      <c r="R197" s="159">
        <f t="shared" si="12"/>
        <v>0</v>
      </c>
      <c r="S197" s="159">
        <v>0</v>
      </c>
      <c r="T197" s="160">
        <f t="shared" si="13"/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61" t="s">
        <v>196</v>
      </c>
      <c r="AT197" s="161" t="s">
        <v>169</v>
      </c>
      <c r="AU197" s="161" t="s">
        <v>89</v>
      </c>
      <c r="AY197" s="14" t="s">
        <v>166</v>
      </c>
      <c r="BE197" s="162">
        <f t="shared" si="14"/>
        <v>0</v>
      </c>
      <c r="BF197" s="162">
        <f t="shared" si="15"/>
        <v>4.07</v>
      </c>
      <c r="BG197" s="162">
        <f t="shared" si="16"/>
        <v>0</v>
      </c>
      <c r="BH197" s="162">
        <f t="shared" si="17"/>
        <v>0</v>
      </c>
      <c r="BI197" s="162">
        <f t="shared" si="18"/>
        <v>0</v>
      </c>
      <c r="BJ197" s="14" t="s">
        <v>89</v>
      </c>
      <c r="BK197" s="162">
        <f t="shared" si="19"/>
        <v>4.07</v>
      </c>
      <c r="BL197" s="14" t="s">
        <v>196</v>
      </c>
      <c r="BM197" s="161" t="s">
        <v>2207</v>
      </c>
    </row>
    <row r="198" spans="1:65" s="2" customFormat="1" ht="24.2" customHeight="1">
      <c r="A198" s="26"/>
      <c r="B198" s="149"/>
      <c r="C198" s="150" t="s">
        <v>284</v>
      </c>
      <c r="D198" s="150" t="s">
        <v>169</v>
      </c>
      <c r="E198" s="151" t="s">
        <v>2208</v>
      </c>
      <c r="F198" s="152" t="s">
        <v>2209</v>
      </c>
      <c r="G198" s="153" t="s">
        <v>245</v>
      </c>
      <c r="H198" s="154">
        <v>7.6999999999999999E-2</v>
      </c>
      <c r="I198" s="155">
        <v>43.42</v>
      </c>
      <c r="J198" s="155">
        <f t="shared" si="10"/>
        <v>3.34</v>
      </c>
      <c r="K198" s="156"/>
      <c r="L198" s="27"/>
      <c r="M198" s="157" t="s">
        <v>1</v>
      </c>
      <c r="N198" s="158" t="s">
        <v>39</v>
      </c>
      <c r="O198" s="159">
        <v>0</v>
      </c>
      <c r="P198" s="159">
        <f t="shared" si="11"/>
        <v>0</v>
      </c>
      <c r="Q198" s="159">
        <v>0</v>
      </c>
      <c r="R198" s="159">
        <f t="shared" si="12"/>
        <v>0</v>
      </c>
      <c r="S198" s="159">
        <v>0</v>
      </c>
      <c r="T198" s="160">
        <f t="shared" si="13"/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61" t="s">
        <v>196</v>
      </c>
      <c r="AT198" s="161" t="s">
        <v>169</v>
      </c>
      <c r="AU198" s="161" t="s">
        <v>89</v>
      </c>
      <c r="AY198" s="14" t="s">
        <v>166</v>
      </c>
      <c r="BE198" s="162">
        <f t="shared" si="14"/>
        <v>0</v>
      </c>
      <c r="BF198" s="162">
        <f t="shared" si="15"/>
        <v>3.34</v>
      </c>
      <c r="BG198" s="162">
        <f t="shared" si="16"/>
        <v>0</v>
      </c>
      <c r="BH198" s="162">
        <f t="shared" si="17"/>
        <v>0</v>
      </c>
      <c r="BI198" s="162">
        <f t="shared" si="18"/>
        <v>0</v>
      </c>
      <c r="BJ198" s="14" t="s">
        <v>89</v>
      </c>
      <c r="BK198" s="162">
        <f t="shared" si="19"/>
        <v>3.34</v>
      </c>
      <c r="BL198" s="14" t="s">
        <v>196</v>
      </c>
      <c r="BM198" s="161" t="s">
        <v>2210</v>
      </c>
    </row>
    <row r="199" spans="1:65" s="12" customFormat="1" ht="22.9" customHeight="1">
      <c r="B199" s="137"/>
      <c r="D199" s="138" t="s">
        <v>72</v>
      </c>
      <c r="E199" s="147" t="s">
        <v>2211</v>
      </c>
      <c r="F199" s="147" t="s">
        <v>2212</v>
      </c>
      <c r="J199" s="148">
        <f>BK199</f>
        <v>1745.63</v>
      </c>
      <c r="L199" s="137"/>
      <c r="M199" s="141"/>
      <c r="N199" s="142"/>
      <c r="O199" s="142"/>
      <c r="P199" s="143">
        <f>SUM(P200:P210)</f>
        <v>0</v>
      </c>
      <c r="Q199" s="142"/>
      <c r="R199" s="143">
        <f>SUM(R200:R210)</f>
        <v>0</v>
      </c>
      <c r="S199" s="142"/>
      <c r="T199" s="144">
        <f>SUM(T200:T210)</f>
        <v>0</v>
      </c>
      <c r="AR199" s="138" t="s">
        <v>89</v>
      </c>
      <c r="AT199" s="145" t="s">
        <v>72</v>
      </c>
      <c r="AU199" s="145" t="s">
        <v>81</v>
      </c>
      <c r="AY199" s="138" t="s">
        <v>166</v>
      </c>
      <c r="BK199" s="146">
        <f>SUM(BK200:BK210)</f>
        <v>1745.63</v>
      </c>
    </row>
    <row r="200" spans="1:65" s="2" customFormat="1" ht="24.2" customHeight="1">
      <c r="A200" s="26"/>
      <c r="B200" s="149"/>
      <c r="C200" s="150" t="s">
        <v>508</v>
      </c>
      <c r="D200" s="150" t="s">
        <v>169</v>
      </c>
      <c r="E200" s="151" t="s">
        <v>2213</v>
      </c>
      <c r="F200" s="152" t="s">
        <v>2214</v>
      </c>
      <c r="G200" s="153" t="s">
        <v>222</v>
      </c>
      <c r="H200" s="154">
        <v>24</v>
      </c>
      <c r="I200" s="155">
        <v>0.86</v>
      </c>
      <c r="J200" s="155">
        <f t="shared" ref="J200:J210" si="20">ROUND(I200*H200,2)</f>
        <v>20.64</v>
      </c>
      <c r="K200" s="156"/>
      <c r="L200" s="27"/>
      <c r="M200" s="157" t="s">
        <v>1</v>
      </c>
      <c r="N200" s="158" t="s">
        <v>39</v>
      </c>
      <c r="O200" s="159">
        <v>0</v>
      </c>
      <c r="P200" s="159">
        <f t="shared" ref="P200:P210" si="21">O200*H200</f>
        <v>0</v>
      </c>
      <c r="Q200" s="159">
        <v>0</v>
      </c>
      <c r="R200" s="159">
        <f t="shared" ref="R200:R210" si="22">Q200*H200</f>
        <v>0</v>
      </c>
      <c r="S200" s="159">
        <v>0</v>
      </c>
      <c r="T200" s="160">
        <f t="shared" ref="T200:T210" si="23">S200*H200</f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61" t="s">
        <v>196</v>
      </c>
      <c r="AT200" s="161" t="s">
        <v>169</v>
      </c>
      <c r="AU200" s="161" t="s">
        <v>89</v>
      </c>
      <c r="AY200" s="14" t="s">
        <v>166</v>
      </c>
      <c r="BE200" s="162">
        <f t="shared" ref="BE200:BE210" si="24">IF(N200="základná",J200,0)</f>
        <v>0</v>
      </c>
      <c r="BF200" s="162">
        <f t="shared" ref="BF200:BF210" si="25">IF(N200="znížená",J200,0)</f>
        <v>20.64</v>
      </c>
      <c r="BG200" s="162">
        <f t="shared" ref="BG200:BG210" si="26">IF(N200="zákl. prenesená",J200,0)</f>
        <v>0</v>
      </c>
      <c r="BH200" s="162">
        <f t="shared" ref="BH200:BH210" si="27">IF(N200="zníž. prenesená",J200,0)</f>
        <v>0</v>
      </c>
      <c r="BI200" s="162">
        <f t="shared" ref="BI200:BI210" si="28">IF(N200="nulová",J200,0)</f>
        <v>0</v>
      </c>
      <c r="BJ200" s="14" t="s">
        <v>89</v>
      </c>
      <c r="BK200" s="162">
        <f t="shared" ref="BK200:BK210" si="29">ROUND(I200*H200,2)</f>
        <v>20.64</v>
      </c>
      <c r="BL200" s="14" t="s">
        <v>196</v>
      </c>
      <c r="BM200" s="161" t="s">
        <v>2215</v>
      </c>
    </row>
    <row r="201" spans="1:65" s="2" customFormat="1" ht="16.5" customHeight="1">
      <c r="A201" s="26"/>
      <c r="B201" s="149"/>
      <c r="C201" s="150" t="s">
        <v>289</v>
      </c>
      <c r="D201" s="150" t="s">
        <v>169</v>
      </c>
      <c r="E201" s="151" t="s">
        <v>2216</v>
      </c>
      <c r="F201" s="152" t="s">
        <v>2217</v>
      </c>
      <c r="G201" s="153" t="s">
        <v>222</v>
      </c>
      <c r="H201" s="154">
        <v>2</v>
      </c>
      <c r="I201" s="155">
        <v>4.4400000000000004</v>
      </c>
      <c r="J201" s="155">
        <f t="shared" si="20"/>
        <v>8.8800000000000008</v>
      </c>
      <c r="K201" s="156"/>
      <c r="L201" s="27"/>
      <c r="M201" s="157" t="s">
        <v>1</v>
      </c>
      <c r="N201" s="158" t="s">
        <v>39</v>
      </c>
      <c r="O201" s="159">
        <v>0</v>
      </c>
      <c r="P201" s="159">
        <f t="shared" si="21"/>
        <v>0</v>
      </c>
      <c r="Q201" s="159">
        <v>0</v>
      </c>
      <c r="R201" s="159">
        <f t="shared" si="22"/>
        <v>0</v>
      </c>
      <c r="S201" s="159">
        <v>0</v>
      </c>
      <c r="T201" s="160">
        <f t="shared" si="23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61" t="s">
        <v>196</v>
      </c>
      <c r="AT201" s="161" t="s">
        <v>169</v>
      </c>
      <c r="AU201" s="161" t="s">
        <v>89</v>
      </c>
      <c r="AY201" s="14" t="s">
        <v>166</v>
      </c>
      <c r="BE201" s="162">
        <f t="shared" si="24"/>
        <v>0</v>
      </c>
      <c r="BF201" s="162">
        <f t="shared" si="25"/>
        <v>8.8800000000000008</v>
      </c>
      <c r="BG201" s="162">
        <f t="shared" si="26"/>
        <v>0</v>
      </c>
      <c r="BH201" s="162">
        <f t="shared" si="27"/>
        <v>0</v>
      </c>
      <c r="BI201" s="162">
        <f t="shared" si="28"/>
        <v>0</v>
      </c>
      <c r="BJ201" s="14" t="s">
        <v>89</v>
      </c>
      <c r="BK201" s="162">
        <f t="shared" si="29"/>
        <v>8.8800000000000008</v>
      </c>
      <c r="BL201" s="14" t="s">
        <v>196</v>
      </c>
      <c r="BM201" s="161" t="s">
        <v>2218</v>
      </c>
    </row>
    <row r="202" spans="1:65" s="2" customFormat="1" ht="21.75" customHeight="1">
      <c r="A202" s="26"/>
      <c r="B202" s="149"/>
      <c r="C202" s="167" t="s">
        <v>515</v>
      </c>
      <c r="D202" s="167" t="s">
        <v>374</v>
      </c>
      <c r="E202" s="168" t="s">
        <v>2219</v>
      </c>
      <c r="F202" s="169" t="s">
        <v>2220</v>
      </c>
      <c r="G202" s="170" t="s">
        <v>222</v>
      </c>
      <c r="H202" s="171">
        <v>2</v>
      </c>
      <c r="I202" s="172">
        <v>17.39</v>
      </c>
      <c r="J202" s="172">
        <f t="shared" si="20"/>
        <v>34.78</v>
      </c>
      <c r="K202" s="173"/>
      <c r="L202" s="174"/>
      <c r="M202" s="175" t="s">
        <v>1</v>
      </c>
      <c r="N202" s="176" t="s">
        <v>39</v>
      </c>
      <c r="O202" s="159">
        <v>0</v>
      </c>
      <c r="P202" s="159">
        <f t="shared" si="21"/>
        <v>0</v>
      </c>
      <c r="Q202" s="159">
        <v>0</v>
      </c>
      <c r="R202" s="159">
        <f t="shared" si="22"/>
        <v>0</v>
      </c>
      <c r="S202" s="159">
        <v>0</v>
      </c>
      <c r="T202" s="160">
        <f t="shared" si="23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61" t="s">
        <v>223</v>
      </c>
      <c r="AT202" s="161" t="s">
        <v>374</v>
      </c>
      <c r="AU202" s="161" t="s">
        <v>89</v>
      </c>
      <c r="AY202" s="14" t="s">
        <v>166</v>
      </c>
      <c r="BE202" s="162">
        <f t="shared" si="24"/>
        <v>0</v>
      </c>
      <c r="BF202" s="162">
        <f t="shared" si="25"/>
        <v>34.78</v>
      </c>
      <c r="BG202" s="162">
        <f t="shared" si="26"/>
        <v>0</v>
      </c>
      <c r="BH202" s="162">
        <f t="shared" si="27"/>
        <v>0</v>
      </c>
      <c r="BI202" s="162">
        <f t="shared" si="28"/>
        <v>0</v>
      </c>
      <c r="BJ202" s="14" t="s">
        <v>89</v>
      </c>
      <c r="BK202" s="162">
        <f t="shared" si="29"/>
        <v>34.78</v>
      </c>
      <c r="BL202" s="14" t="s">
        <v>196</v>
      </c>
      <c r="BM202" s="161" t="s">
        <v>2221</v>
      </c>
    </row>
    <row r="203" spans="1:65" s="2" customFormat="1" ht="24.2" customHeight="1">
      <c r="A203" s="26"/>
      <c r="B203" s="149"/>
      <c r="C203" s="150" t="s">
        <v>295</v>
      </c>
      <c r="D203" s="150" t="s">
        <v>169</v>
      </c>
      <c r="E203" s="151" t="s">
        <v>2222</v>
      </c>
      <c r="F203" s="152" t="s">
        <v>2223</v>
      </c>
      <c r="G203" s="153" t="s">
        <v>222</v>
      </c>
      <c r="H203" s="154">
        <v>25</v>
      </c>
      <c r="I203" s="155">
        <v>2.17</v>
      </c>
      <c r="J203" s="155">
        <f t="shared" si="20"/>
        <v>54.25</v>
      </c>
      <c r="K203" s="156"/>
      <c r="L203" s="27"/>
      <c r="M203" s="157" t="s">
        <v>1</v>
      </c>
      <c r="N203" s="158" t="s">
        <v>39</v>
      </c>
      <c r="O203" s="159">
        <v>0</v>
      </c>
      <c r="P203" s="159">
        <f t="shared" si="21"/>
        <v>0</v>
      </c>
      <c r="Q203" s="159">
        <v>0</v>
      </c>
      <c r="R203" s="159">
        <f t="shared" si="22"/>
        <v>0</v>
      </c>
      <c r="S203" s="159">
        <v>0</v>
      </c>
      <c r="T203" s="160">
        <f t="shared" si="23"/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61" t="s">
        <v>196</v>
      </c>
      <c r="AT203" s="161" t="s">
        <v>169</v>
      </c>
      <c r="AU203" s="161" t="s">
        <v>89</v>
      </c>
      <c r="AY203" s="14" t="s">
        <v>166</v>
      </c>
      <c r="BE203" s="162">
        <f t="shared" si="24"/>
        <v>0</v>
      </c>
      <c r="BF203" s="162">
        <f t="shared" si="25"/>
        <v>54.25</v>
      </c>
      <c r="BG203" s="162">
        <f t="shared" si="26"/>
        <v>0</v>
      </c>
      <c r="BH203" s="162">
        <f t="shared" si="27"/>
        <v>0</v>
      </c>
      <c r="BI203" s="162">
        <f t="shared" si="28"/>
        <v>0</v>
      </c>
      <c r="BJ203" s="14" t="s">
        <v>89</v>
      </c>
      <c r="BK203" s="162">
        <f t="shared" si="29"/>
        <v>54.25</v>
      </c>
      <c r="BL203" s="14" t="s">
        <v>196</v>
      </c>
      <c r="BM203" s="161" t="s">
        <v>2224</v>
      </c>
    </row>
    <row r="204" spans="1:65" s="2" customFormat="1" ht="24.2" customHeight="1">
      <c r="A204" s="26"/>
      <c r="B204" s="149"/>
      <c r="C204" s="167" t="s">
        <v>522</v>
      </c>
      <c r="D204" s="167" t="s">
        <v>374</v>
      </c>
      <c r="E204" s="168" t="s">
        <v>2225</v>
      </c>
      <c r="F204" s="169" t="s">
        <v>2226</v>
      </c>
      <c r="G204" s="170" t="s">
        <v>222</v>
      </c>
      <c r="H204" s="171">
        <v>25</v>
      </c>
      <c r="I204" s="172">
        <v>1.41</v>
      </c>
      <c r="J204" s="172">
        <f t="shared" si="20"/>
        <v>35.25</v>
      </c>
      <c r="K204" s="173"/>
      <c r="L204" s="174"/>
      <c r="M204" s="175" t="s">
        <v>1</v>
      </c>
      <c r="N204" s="176" t="s">
        <v>39</v>
      </c>
      <c r="O204" s="159">
        <v>0</v>
      </c>
      <c r="P204" s="159">
        <f t="shared" si="21"/>
        <v>0</v>
      </c>
      <c r="Q204" s="159">
        <v>0</v>
      </c>
      <c r="R204" s="159">
        <f t="shared" si="22"/>
        <v>0</v>
      </c>
      <c r="S204" s="159">
        <v>0</v>
      </c>
      <c r="T204" s="160">
        <f t="shared" si="23"/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61" t="s">
        <v>223</v>
      </c>
      <c r="AT204" s="161" t="s">
        <v>374</v>
      </c>
      <c r="AU204" s="161" t="s">
        <v>89</v>
      </c>
      <c r="AY204" s="14" t="s">
        <v>166</v>
      </c>
      <c r="BE204" s="162">
        <f t="shared" si="24"/>
        <v>0</v>
      </c>
      <c r="BF204" s="162">
        <f t="shared" si="25"/>
        <v>35.25</v>
      </c>
      <c r="BG204" s="162">
        <f t="shared" si="26"/>
        <v>0</v>
      </c>
      <c r="BH204" s="162">
        <f t="shared" si="27"/>
        <v>0</v>
      </c>
      <c r="BI204" s="162">
        <f t="shared" si="28"/>
        <v>0</v>
      </c>
      <c r="BJ204" s="14" t="s">
        <v>89</v>
      </c>
      <c r="BK204" s="162">
        <f t="shared" si="29"/>
        <v>35.25</v>
      </c>
      <c r="BL204" s="14" t="s">
        <v>196</v>
      </c>
      <c r="BM204" s="161" t="s">
        <v>2227</v>
      </c>
    </row>
    <row r="205" spans="1:65" s="2" customFormat="1" ht="24.2" customHeight="1">
      <c r="A205" s="26"/>
      <c r="B205" s="149"/>
      <c r="C205" s="167" t="s">
        <v>298</v>
      </c>
      <c r="D205" s="167" t="s">
        <v>374</v>
      </c>
      <c r="E205" s="168" t="s">
        <v>2228</v>
      </c>
      <c r="F205" s="169" t="s">
        <v>2229</v>
      </c>
      <c r="G205" s="170" t="s">
        <v>222</v>
      </c>
      <c r="H205" s="171">
        <v>25</v>
      </c>
      <c r="I205" s="172">
        <v>28.72</v>
      </c>
      <c r="J205" s="172">
        <f t="shared" si="20"/>
        <v>718</v>
      </c>
      <c r="K205" s="173"/>
      <c r="L205" s="174"/>
      <c r="M205" s="175" t="s">
        <v>1</v>
      </c>
      <c r="N205" s="176" t="s">
        <v>39</v>
      </c>
      <c r="O205" s="159">
        <v>0</v>
      </c>
      <c r="P205" s="159">
        <f t="shared" si="21"/>
        <v>0</v>
      </c>
      <c r="Q205" s="159">
        <v>0</v>
      </c>
      <c r="R205" s="159">
        <f t="shared" si="22"/>
        <v>0</v>
      </c>
      <c r="S205" s="159">
        <v>0</v>
      </c>
      <c r="T205" s="160">
        <f t="shared" si="23"/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61" t="s">
        <v>223</v>
      </c>
      <c r="AT205" s="161" t="s">
        <v>374</v>
      </c>
      <c r="AU205" s="161" t="s">
        <v>89</v>
      </c>
      <c r="AY205" s="14" t="s">
        <v>166</v>
      </c>
      <c r="BE205" s="162">
        <f t="shared" si="24"/>
        <v>0</v>
      </c>
      <c r="BF205" s="162">
        <f t="shared" si="25"/>
        <v>718</v>
      </c>
      <c r="BG205" s="162">
        <f t="shared" si="26"/>
        <v>0</v>
      </c>
      <c r="BH205" s="162">
        <f t="shared" si="27"/>
        <v>0</v>
      </c>
      <c r="BI205" s="162">
        <f t="shared" si="28"/>
        <v>0</v>
      </c>
      <c r="BJ205" s="14" t="s">
        <v>89</v>
      </c>
      <c r="BK205" s="162">
        <f t="shared" si="29"/>
        <v>718</v>
      </c>
      <c r="BL205" s="14" t="s">
        <v>196</v>
      </c>
      <c r="BM205" s="161" t="s">
        <v>2230</v>
      </c>
    </row>
    <row r="206" spans="1:65" s="2" customFormat="1" ht="16.5" customHeight="1">
      <c r="A206" s="26"/>
      <c r="B206" s="149"/>
      <c r="C206" s="167" t="s">
        <v>529</v>
      </c>
      <c r="D206" s="167" t="s">
        <v>374</v>
      </c>
      <c r="E206" s="168" t="s">
        <v>81</v>
      </c>
      <c r="F206" s="169" t="s">
        <v>2231</v>
      </c>
      <c r="G206" s="170" t="s">
        <v>2232</v>
      </c>
      <c r="H206" s="171">
        <v>25</v>
      </c>
      <c r="I206" s="172">
        <v>21.93</v>
      </c>
      <c r="J206" s="172">
        <f t="shared" si="20"/>
        <v>548.25</v>
      </c>
      <c r="K206" s="173"/>
      <c r="L206" s="174"/>
      <c r="M206" s="175" t="s">
        <v>1</v>
      </c>
      <c r="N206" s="176" t="s">
        <v>39</v>
      </c>
      <c r="O206" s="159">
        <v>0</v>
      </c>
      <c r="P206" s="159">
        <f t="shared" si="21"/>
        <v>0</v>
      </c>
      <c r="Q206" s="159">
        <v>0</v>
      </c>
      <c r="R206" s="159">
        <f t="shared" si="22"/>
        <v>0</v>
      </c>
      <c r="S206" s="159">
        <v>0</v>
      </c>
      <c r="T206" s="160">
        <f t="shared" si="23"/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61" t="s">
        <v>223</v>
      </c>
      <c r="AT206" s="161" t="s">
        <v>374</v>
      </c>
      <c r="AU206" s="161" t="s">
        <v>89</v>
      </c>
      <c r="AY206" s="14" t="s">
        <v>166</v>
      </c>
      <c r="BE206" s="162">
        <f t="shared" si="24"/>
        <v>0</v>
      </c>
      <c r="BF206" s="162">
        <f t="shared" si="25"/>
        <v>548.25</v>
      </c>
      <c r="BG206" s="162">
        <f t="shared" si="26"/>
        <v>0</v>
      </c>
      <c r="BH206" s="162">
        <f t="shared" si="27"/>
        <v>0</v>
      </c>
      <c r="BI206" s="162">
        <f t="shared" si="28"/>
        <v>0</v>
      </c>
      <c r="BJ206" s="14" t="s">
        <v>89</v>
      </c>
      <c r="BK206" s="162">
        <f t="shared" si="29"/>
        <v>548.25</v>
      </c>
      <c r="BL206" s="14" t="s">
        <v>196</v>
      </c>
      <c r="BM206" s="161" t="s">
        <v>2233</v>
      </c>
    </row>
    <row r="207" spans="1:65" s="2" customFormat="1" ht="21.75" customHeight="1">
      <c r="A207" s="26"/>
      <c r="B207" s="149"/>
      <c r="C207" s="150" t="s">
        <v>302</v>
      </c>
      <c r="D207" s="150" t="s">
        <v>169</v>
      </c>
      <c r="E207" s="151" t="s">
        <v>2234</v>
      </c>
      <c r="F207" s="152" t="s">
        <v>2235</v>
      </c>
      <c r="G207" s="153" t="s">
        <v>2236</v>
      </c>
      <c r="H207" s="154">
        <v>25</v>
      </c>
      <c r="I207" s="155">
        <v>1.51</v>
      </c>
      <c r="J207" s="155">
        <f t="shared" si="20"/>
        <v>37.75</v>
      </c>
      <c r="K207" s="156"/>
      <c r="L207" s="27"/>
      <c r="M207" s="157" t="s">
        <v>1</v>
      </c>
      <c r="N207" s="158" t="s">
        <v>39</v>
      </c>
      <c r="O207" s="159">
        <v>0</v>
      </c>
      <c r="P207" s="159">
        <f t="shared" si="21"/>
        <v>0</v>
      </c>
      <c r="Q207" s="159">
        <v>0</v>
      </c>
      <c r="R207" s="159">
        <f t="shared" si="22"/>
        <v>0</v>
      </c>
      <c r="S207" s="159">
        <v>0</v>
      </c>
      <c r="T207" s="160">
        <f t="shared" si="23"/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61" t="s">
        <v>196</v>
      </c>
      <c r="AT207" s="161" t="s">
        <v>169</v>
      </c>
      <c r="AU207" s="161" t="s">
        <v>89</v>
      </c>
      <c r="AY207" s="14" t="s">
        <v>166</v>
      </c>
      <c r="BE207" s="162">
        <f t="shared" si="24"/>
        <v>0</v>
      </c>
      <c r="BF207" s="162">
        <f t="shared" si="25"/>
        <v>37.75</v>
      </c>
      <c r="BG207" s="162">
        <f t="shared" si="26"/>
        <v>0</v>
      </c>
      <c r="BH207" s="162">
        <f t="shared" si="27"/>
        <v>0</v>
      </c>
      <c r="BI207" s="162">
        <f t="shared" si="28"/>
        <v>0</v>
      </c>
      <c r="BJ207" s="14" t="s">
        <v>89</v>
      </c>
      <c r="BK207" s="162">
        <f t="shared" si="29"/>
        <v>37.75</v>
      </c>
      <c r="BL207" s="14" t="s">
        <v>196</v>
      </c>
      <c r="BM207" s="161" t="s">
        <v>2237</v>
      </c>
    </row>
    <row r="208" spans="1:65" s="2" customFormat="1" ht="16.5" customHeight="1">
      <c r="A208" s="26"/>
      <c r="B208" s="149"/>
      <c r="C208" s="167" t="s">
        <v>537</v>
      </c>
      <c r="D208" s="167" t="s">
        <v>374</v>
      </c>
      <c r="E208" s="168" t="s">
        <v>2238</v>
      </c>
      <c r="F208" s="169" t="s">
        <v>2239</v>
      </c>
      <c r="G208" s="170" t="s">
        <v>222</v>
      </c>
      <c r="H208" s="171">
        <v>25</v>
      </c>
      <c r="I208" s="172">
        <v>11.44</v>
      </c>
      <c r="J208" s="172">
        <f t="shared" si="20"/>
        <v>286</v>
      </c>
      <c r="K208" s="173"/>
      <c r="L208" s="174"/>
      <c r="M208" s="175" t="s">
        <v>1</v>
      </c>
      <c r="N208" s="176" t="s">
        <v>39</v>
      </c>
      <c r="O208" s="159">
        <v>0</v>
      </c>
      <c r="P208" s="159">
        <f t="shared" si="21"/>
        <v>0</v>
      </c>
      <c r="Q208" s="159">
        <v>0</v>
      </c>
      <c r="R208" s="159">
        <f t="shared" si="22"/>
        <v>0</v>
      </c>
      <c r="S208" s="159">
        <v>0</v>
      </c>
      <c r="T208" s="160">
        <f t="shared" si="23"/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61" t="s">
        <v>223</v>
      </c>
      <c r="AT208" s="161" t="s">
        <v>374</v>
      </c>
      <c r="AU208" s="161" t="s">
        <v>89</v>
      </c>
      <c r="AY208" s="14" t="s">
        <v>166</v>
      </c>
      <c r="BE208" s="162">
        <f t="shared" si="24"/>
        <v>0</v>
      </c>
      <c r="BF208" s="162">
        <f t="shared" si="25"/>
        <v>286</v>
      </c>
      <c r="BG208" s="162">
        <f t="shared" si="26"/>
        <v>0</v>
      </c>
      <c r="BH208" s="162">
        <f t="shared" si="27"/>
        <v>0</v>
      </c>
      <c r="BI208" s="162">
        <f t="shared" si="28"/>
        <v>0</v>
      </c>
      <c r="BJ208" s="14" t="s">
        <v>89</v>
      </c>
      <c r="BK208" s="162">
        <f t="shared" si="29"/>
        <v>286</v>
      </c>
      <c r="BL208" s="14" t="s">
        <v>196</v>
      </c>
      <c r="BM208" s="161" t="s">
        <v>2240</v>
      </c>
    </row>
    <row r="209" spans="1:65" s="2" customFormat="1" ht="24.2" customHeight="1">
      <c r="A209" s="26"/>
      <c r="B209" s="149"/>
      <c r="C209" s="150" t="s">
        <v>305</v>
      </c>
      <c r="D209" s="150" t="s">
        <v>169</v>
      </c>
      <c r="E209" s="151" t="s">
        <v>2241</v>
      </c>
      <c r="F209" s="152" t="s">
        <v>2242</v>
      </c>
      <c r="G209" s="153" t="s">
        <v>245</v>
      </c>
      <c r="H209" s="154">
        <v>0.02</v>
      </c>
      <c r="I209" s="155">
        <v>31.76</v>
      </c>
      <c r="J209" s="155">
        <f t="shared" si="20"/>
        <v>0.64</v>
      </c>
      <c r="K209" s="156"/>
      <c r="L209" s="27"/>
      <c r="M209" s="157" t="s">
        <v>1</v>
      </c>
      <c r="N209" s="158" t="s">
        <v>39</v>
      </c>
      <c r="O209" s="159">
        <v>0</v>
      </c>
      <c r="P209" s="159">
        <f t="shared" si="21"/>
        <v>0</v>
      </c>
      <c r="Q209" s="159">
        <v>0</v>
      </c>
      <c r="R209" s="159">
        <f t="shared" si="22"/>
        <v>0</v>
      </c>
      <c r="S209" s="159">
        <v>0</v>
      </c>
      <c r="T209" s="160">
        <f t="shared" si="23"/>
        <v>0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R209" s="161" t="s">
        <v>196</v>
      </c>
      <c r="AT209" s="161" t="s">
        <v>169</v>
      </c>
      <c r="AU209" s="161" t="s">
        <v>89</v>
      </c>
      <c r="AY209" s="14" t="s">
        <v>166</v>
      </c>
      <c r="BE209" s="162">
        <f t="shared" si="24"/>
        <v>0</v>
      </c>
      <c r="BF209" s="162">
        <f t="shared" si="25"/>
        <v>0.64</v>
      </c>
      <c r="BG209" s="162">
        <f t="shared" si="26"/>
        <v>0</v>
      </c>
      <c r="BH209" s="162">
        <f t="shared" si="27"/>
        <v>0</v>
      </c>
      <c r="BI209" s="162">
        <f t="shared" si="28"/>
        <v>0</v>
      </c>
      <c r="BJ209" s="14" t="s">
        <v>89</v>
      </c>
      <c r="BK209" s="162">
        <f t="shared" si="29"/>
        <v>0.64</v>
      </c>
      <c r="BL209" s="14" t="s">
        <v>196</v>
      </c>
      <c r="BM209" s="161" t="s">
        <v>2243</v>
      </c>
    </row>
    <row r="210" spans="1:65" s="2" customFormat="1" ht="21.75" customHeight="1">
      <c r="A210" s="26"/>
      <c r="B210" s="149"/>
      <c r="C210" s="150" t="s">
        <v>544</v>
      </c>
      <c r="D210" s="150" t="s">
        <v>169</v>
      </c>
      <c r="E210" s="151" t="s">
        <v>2244</v>
      </c>
      <c r="F210" s="152" t="s">
        <v>2245</v>
      </c>
      <c r="G210" s="153" t="s">
        <v>245</v>
      </c>
      <c r="H210" s="154">
        <v>3.5000000000000003E-2</v>
      </c>
      <c r="I210" s="155">
        <v>33.880000000000003</v>
      </c>
      <c r="J210" s="155">
        <f t="shared" si="20"/>
        <v>1.19</v>
      </c>
      <c r="K210" s="156"/>
      <c r="L210" s="27"/>
      <c r="M210" s="157" t="s">
        <v>1</v>
      </c>
      <c r="N210" s="158" t="s">
        <v>39</v>
      </c>
      <c r="O210" s="159">
        <v>0</v>
      </c>
      <c r="P210" s="159">
        <f t="shared" si="21"/>
        <v>0</v>
      </c>
      <c r="Q210" s="159">
        <v>0</v>
      </c>
      <c r="R210" s="159">
        <f t="shared" si="22"/>
        <v>0</v>
      </c>
      <c r="S210" s="159">
        <v>0</v>
      </c>
      <c r="T210" s="160">
        <f t="shared" si="23"/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61" t="s">
        <v>196</v>
      </c>
      <c r="AT210" s="161" t="s">
        <v>169</v>
      </c>
      <c r="AU210" s="161" t="s">
        <v>89</v>
      </c>
      <c r="AY210" s="14" t="s">
        <v>166</v>
      </c>
      <c r="BE210" s="162">
        <f t="shared" si="24"/>
        <v>0</v>
      </c>
      <c r="BF210" s="162">
        <f t="shared" si="25"/>
        <v>1.19</v>
      </c>
      <c r="BG210" s="162">
        <f t="shared" si="26"/>
        <v>0</v>
      </c>
      <c r="BH210" s="162">
        <f t="shared" si="27"/>
        <v>0</v>
      </c>
      <c r="BI210" s="162">
        <f t="shared" si="28"/>
        <v>0</v>
      </c>
      <c r="BJ210" s="14" t="s">
        <v>89</v>
      </c>
      <c r="BK210" s="162">
        <f t="shared" si="29"/>
        <v>1.19</v>
      </c>
      <c r="BL210" s="14" t="s">
        <v>196</v>
      </c>
      <c r="BM210" s="161" t="s">
        <v>2246</v>
      </c>
    </row>
    <row r="211" spans="1:65" s="12" customFormat="1" ht="22.9" customHeight="1">
      <c r="B211" s="137"/>
      <c r="D211" s="138" t="s">
        <v>72</v>
      </c>
      <c r="E211" s="147" t="s">
        <v>2247</v>
      </c>
      <c r="F211" s="147" t="s">
        <v>2248</v>
      </c>
      <c r="J211" s="148">
        <f>BK211</f>
        <v>6630.27</v>
      </c>
      <c r="L211" s="137"/>
      <c r="M211" s="141"/>
      <c r="N211" s="142"/>
      <c r="O211" s="142"/>
      <c r="P211" s="143">
        <f>SUM(P212:P229)</f>
        <v>0</v>
      </c>
      <c r="Q211" s="142"/>
      <c r="R211" s="143">
        <f>SUM(R212:R229)</f>
        <v>0</v>
      </c>
      <c r="S211" s="142"/>
      <c r="T211" s="144">
        <f>SUM(T212:T229)</f>
        <v>0</v>
      </c>
      <c r="AR211" s="138" t="s">
        <v>89</v>
      </c>
      <c r="AT211" s="145" t="s">
        <v>72</v>
      </c>
      <c r="AU211" s="145" t="s">
        <v>81</v>
      </c>
      <c r="AY211" s="138" t="s">
        <v>166</v>
      </c>
      <c r="BK211" s="146">
        <f>SUM(BK212:BK229)</f>
        <v>6630.27</v>
      </c>
    </row>
    <row r="212" spans="1:65" s="2" customFormat="1" ht="16.5" customHeight="1">
      <c r="A212" s="26"/>
      <c r="B212" s="149"/>
      <c r="C212" s="150" t="s">
        <v>311</v>
      </c>
      <c r="D212" s="150" t="s">
        <v>169</v>
      </c>
      <c r="E212" s="151" t="s">
        <v>2249</v>
      </c>
      <c r="F212" s="152" t="s">
        <v>2250</v>
      </c>
      <c r="G212" s="153" t="s">
        <v>172</v>
      </c>
      <c r="H212" s="154">
        <v>24</v>
      </c>
      <c r="I212" s="155">
        <v>5.24</v>
      </c>
      <c r="J212" s="155">
        <f t="shared" ref="J212:J229" si="30">ROUND(I212*H212,2)</f>
        <v>125.76</v>
      </c>
      <c r="K212" s="156"/>
      <c r="L212" s="27"/>
      <c r="M212" s="157" t="s">
        <v>1</v>
      </c>
      <c r="N212" s="158" t="s">
        <v>39</v>
      </c>
      <c r="O212" s="159">
        <v>0</v>
      </c>
      <c r="P212" s="159">
        <f t="shared" ref="P212:P229" si="31">O212*H212</f>
        <v>0</v>
      </c>
      <c r="Q212" s="159">
        <v>0</v>
      </c>
      <c r="R212" s="159">
        <f t="shared" ref="R212:R229" si="32">Q212*H212</f>
        <v>0</v>
      </c>
      <c r="S212" s="159">
        <v>0</v>
      </c>
      <c r="T212" s="160">
        <f t="shared" ref="T212:T229" si="33">S212*H212</f>
        <v>0</v>
      </c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R212" s="161" t="s">
        <v>196</v>
      </c>
      <c r="AT212" s="161" t="s">
        <v>169</v>
      </c>
      <c r="AU212" s="161" t="s">
        <v>89</v>
      </c>
      <c r="AY212" s="14" t="s">
        <v>166</v>
      </c>
      <c r="BE212" s="162">
        <f t="shared" ref="BE212:BE229" si="34">IF(N212="základná",J212,0)</f>
        <v>0</v>
      </c>
      <c r="BF212" s="162">
        <f t="shared" ref="BF212:BF229" si="35">IF(N212="znížená",J212,0)</f>
        <v>125.76</v>
      </c>
      <c r="BG212" s="162">
        <f t="shared" ref="BG212:BG229" si="36">IF(N212="zákl. prenesená",J212,0)</f>
        <v>0</v>
      </c>
      <c r="BH212" s="162">
        <f t="shared" ref="BH212:BH229" si="37">IF(N212="zníž. prenesená",J212,0)</f>
        <v>0</v>
      </c>
      <c r="BI212" s="162">
        <f t="shared" ref="BI212:BI229" si="38">IF(N212="nulová",J212,0)</f>
        <v>0</v>
      </c>
      <c r="BJ212" s="14" t="s">
        <v>89</v>
      </c>
      <c r="BK212" s="162">
        <f t="shared" ref="BK212:BK229" si="39">ROUND(I212*H212,2)</f>
        <v>125.76</v>
      </c>
      <c r="BL212" s="14" t="s">
        <v>196</v>
      </c>
      <c r="BM212" s="161" t="s">
        <v>2251</v>
      </c>
    </row>
    <row r="213" spans="1:65" s="2" customFormat="1" ht="24.2" customHeight="1">
      <c r="A213" s="26"/>
      <c r="B213" s="149"/>
      <c r="C213" s="150" t="s">
        <v>551</v>
      </c>
      <c r="D213" s="150" t="s">
        <v>169</v>
      </c>
      <c r="E213" s="151" t="s">
        <v>2252</v>
      </c>
      <c r="F213" s="152" t="s">
        <v>2253</v>
      </c>
      <c r="G213" s="153" t="s">
        <v>222</v>
      </c>
      <c r="H213" s="154">
        <v>6</v>
      </c>
      <c r="I213" s="155">
        <v>38.64</v>
      </c>
      <c r="J213" s="155">
        <f t="shared" si="30"/>
        <v>231.84</v>
      </c>
      <c r="K213" s="156"/>
      <c r="L213" s="27"/>
      <c r="M213" s="157" t="s">
        <v>1</v>
      </c>
      <c r="N213" s="158" t="s">
        <v>39</v>
      </c>
      <c r="O213" s="159">
        <v>0</v>
      </c>
      <c r="P213" s="159">
        <f t="shared" si="31"/>
        <v>0</v>
      </c>
      <c r="Q213" s="159">
        <v>0</v>
      </c>
      <c r="R213" s="159">
        <f t="shared" si="32"/>
        <v>0</v>
      </c>
      <c r="S213" s="159">
        <v>0</v>
      </c>
      <c r="T213" s="160">
        <f t="shared" si="33"/>
        <v>0</v>
      </c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R213" s="161" t="s">
        <v>196</v>
      </c>
      <c r="AT213" s="161" t="s">
        <v>169</v>
      </c>
      <c r="AU213" s="161" t="s">
        <v>89</v>
      </c>
      <c r="AY213" s="14" t="s">
        <v>166</v>
      </c>
      <c r="BE213" s="162">
        <f t="shared" si="34"/>
        <v>0</v>
      </c>
      <c r="BF213" s="162">
        <f t="shared" si="35"/>
        <v>231.84</v>
      </c>
      <c r="BG213" s="162">
        <f t="shared" si="36"/>
        <v>0</v>
      </c>
      <c r="BH213" s="162">
        <f t="shared" si="37"/>
        <v>0</v>
      </c>
      <c r="BI213" s="162">
        <f t="shared" si="38"/>
        <v>0</v>
      </c>
      <c r="BJ213" s="14" t="s">
        <v>89</v>
      </c>
      <c r="BK213" s="162">
        <f t="shared" si="39"/>
        <v>231.84</v>
      </c>
      <c r="BL213" s="14" t="s">
        <v>196</v>
      </c>
      <c r="BM213" s="161" t="s">
        <v>2254</v>
      </c>
    </row>
    <row r="214" spans="1:65" s="2" customFormat="1" ht="33" customHeight="1">
      <c r="A214" s="26"/>
      <c r="B214" s="149"/>
      <c r="C214" s="150" t="s">
        <v>316</v>
      </c>
      <c r="D214" s="150" t="s">
        <v>169</v>
      </c>
      <c r="E214" s="151" t="s">
        <v>2255</v>
      </c>
      <c r="F214" s="152" t="s">
        <v>2256</v>
      </c>
      <c r="G214" s="153" t="s">
        <v>222</v>
      </c>
      <c r="H214" s="154">
        <v>11</v>
      </c>
      <c r="I214" s="155">
        <v>30.87</v>
      </c>
      <c r="J214" s="155">
        <f t="shared" si="30"/>
        <v>339.57</v>
      </c>
      <c r="K214" s="156"/>
      <c r="L214" s="27"/>
      <c r="M214" s="157" t="s">
        <v>1</v>
      </c>
      <c r="N214" s="158" t="s">
        <v>39</v>
      </c>
      <c r="O214" s="159">
        <v>0</v>
      </c>
      <c r="P214" s="159">
        <f t="shared" si="31"/>
        <v>0</v>
      </c>
      <c r="Q214" s="159">
        <v>0</v>
      </c>
      <c r="R214" s="159">
        <f t="shared" si="32"/>
        <v>0</v>
      </c>
      <c r="S214" s="159">
        <v>0</v>
      </c>
      <c r="T214" s="160">
        <f t="shared" si="33"/>
        <v>0</v>
      </c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R214" s="161" t="s">
        <v>196</v>
      </c>
      <c r="AT214" s="161" t="s">
        <v>169</v>
      </c>
      <c r="AU214" s="161" t="s">
        <v>89</v>
      </c>
      <c r="AY214" s="14" t="s">
        <v>166</v>
      </c>
      <c r="BE214" s="162">
        <f t="shared" si="34"/>
        <v>0</v>
      </c>
      <c r="BF214" s="162">
        <f t="shared" si="35"/>
        <v>339.57</v>
      </c>
      <c r="BG214" s="162">
        <f t="shared" si="36"/>
        <v>0</v>
      </c>
      <c r="BH214" s="162">
        <f t="shared" si="37"/>
        <v>0</v>
      </c>
      <c r="BI214" s="162">
        <f t="shared" si="38"/>
        <v>0</v>
      </c>
      <c r="BJ214" s="14" t="s">
        <v>89</v>
      </c>
      <c r="BK214" s="162">
        <f t="shared" si="39"/>
        <v>339.57</v>
      </c>
      <c r="BL214" s="14" t="s">
        <v>196</v>
      </c>
      <c r="BM214" s="161" t="s">
        <v>2257</v>
      </c>
    </row>
    <row r="215" spans="1:65" s="2" customFormat="1" ht="37.9" customHeight="1">
      <c r="A215" s="26"/>
      <c r="B215" s="149"/>
      <c r="C215" s="167" t="s">
        <v>558</v>
      </c>
      <c r="D215" s="167" t="s">
        <v>374</v>
      </c>
      <c r="E215" s="168" t="s">
        <v>2258</v>
      </c>
      <c r="F215" s="169" t="s">
        <v>2259</v>
      </c>
      <c r="G215" s="170" t="s">
        <v>222</v>
      </c>
      <c r="H215" s="171">
        <v>2</v>
      </c>
      <c r="I215" s="172">
        <v>110.08</v>
      </c>
      <c r="J215" s="172">
        <f t="shared" si="30"/>
        <v>220.16</v>
      </c>
      <c r="K215" s="173"/>
      <c r="L215" s="174"/>
      <c r="M215" s="175" t="s">
        <v>1</v>
      </c>
      <c r="N215" s="176" t="s">
        <v>39</v>
      </c>
      <c r="O215" s="159">
        <v>0</v>
      </c>
      <c r="P215" s="159">
        <f t="shared" si="31"/>
        <v>0</v>
      </c>
      <c r="Q215" s="159">
        <v>0</v>
      </c>
      <c r="R215" s="159">
        <f t="shared" si="32"/>
        <v>0</v>
      </c>
      <c r="S215" s="159">
        <v>0</v>
      </c>
      <c r="T215" s="160">
        <f t="shared" si="33"/>
        <v>0</v>
      </c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R215" s="161" t="s">
        <v>223</v>
      </c>
      <c r="AT215" s="161" t="s">
        <v>374</v>
      </c>
      <c r="AU215" s="161" t="s">
        <v>89</v>
      </c>
      <c r="AY215" s="14" t="s">
        <v>166</v>
      </c>
      <c r="BE215" s="162">
        <f t="shared" si="34"/>
        <v>0</v>
      </c>
      <c r="BF215" s="162">
        <f t="shared" si="35"/>
        <v>220.16</v>
      </c>
      <c r="BG215" s="162">
        <f t="shared" si="36"/>
        <v>0</v>
      </c>
      <c r="BH215" s="162">
        <f t="shared" si="37"/>
        <v>0</v>
      </c>
      <c r="BI215" s="162">
        <f t="shared" si="38"/>
        <v>0</v>
      </c>
      <c r="BJ215" s="14" t="s">
        <v>89</v>
      </c>
      <c r="BK215" s="162">
        <f t="shared" si="39"/>
        <v>220.16</v>
      </c>
      <c r="BL215" s="14" t="s">
        <v>196</v>
      </c>
      <c r="BM215" s="161" t="s">
        <v>2260</v>
      </c>
    </row>
    <row r="216" spans="1:65" s="2" customFormat="1" ht="37.9" customHeight="1">
      <c r="A216" s="26"/>
      <c r="B216" s="149"/>
      <c r="C216" s="167" t="s">
        <v>322</v>
      </c>
      <c r="D216" s="167" t="s">
        <v>374</v>
      </c>
      <c r="E216" s="168" t="s">
        <v>2261</v>
      </c>
      <c r="F216" s="169" t="s">
        <v>2262</v>
      </c>
      <c r="G216" s="170" t="s">
        <v>222</v>
      </c>
      <c r="H216" s="171">
        <v>9</v>
      </c>
      <c r="I216" s="172">
        <v>123.16</v>
      </c>
      <c r="J216" s="172">
        <f t="shared" si="30"/>
        <v>1108.44</v>
      </c>
      <c r="K216" s="173"/>
      <c r="L216" s="174"/>
      <c r="M216" s="175" t="s">
        <v>1</v>
      </c>
      <c r="N216" s="176" t="s">
        <v>39</v>
      </c>
      <c r="O216" s="159">
        <v>0</v>
      </c>
      <c r="P216" s="159">
        <f t="shared" si="31"/>
        <v>0</v>
      </c>
      <c r="Q216" s="159">
        <v>0</v>
      </c>
      <c r="R216" s="159">
        <f t="shared" si="32"/>
        <v>0</v>
      </c>
      <c r="S216" s="159">
        <v>0</v>
      </c>
      <c r="T216" s="160">
        <f t="shared" si="33"/>
        <v>0</v>
      </c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R216" s="161" t="s">
        <v>223</v>
      </c>
      <c r="AT216" s="161" t="s">
        <v>374</v>
      </c>
      <c r="AU216" s="161" t="s">
        <v>89</v>
      </c>
      <c r="AY216" s="14" t="s">
        <v>166</v>
      </c>
      <c r="BE216" s="162">
        <f t="shared" si="34"/>
        <v>0</v>
      </c>
      <c r="BF216" s="162">
        <f t="shared" si="35"/>
        <v>1108.44</v>
      </c>
      <c r="BG216" s="162">
        <f t="shared" si="36"/>
        <v>0</v>
      </c>
      <c r="BH216" s="162">
        <f t="shared" si="37"/>
        <v>0</v>
      </c>
      <c r="BI216" s="162">
        <f t="shared" si="38"/>
        <v>0</v>
      </c>
      <c r="BJ216" s="14" t="s">
        <v>89</v>
      </c>
      <c r="BK216" s="162">
        <f t="shared" si="39"/>
        <v>1108.44</v>
      </c>
      <c r="BL216" s="14" t="s">
        <v>196</v>
      </c>
      <c r="BM216" s="161" t="s">
        <v>2263</v>
      </c>
    </row>
    <row r="217" spans="1:65" s="2" customFormat="1" ht="33" customHeight="1">
      <c r="A217" s="26"/>
      <c r="B217" s="149"/>
      <c r="C217" s="150" t="s">
        <v>565</v>
      </c>
      <c r="D217" s="150" t="s">
        <v>169</v>
      </c>
      <c r="E217" s="151" t="s">
        <v>2264</v>
      </c>
      <c r="F217" s="152" t="s">
        <v>2265</v>
      </c>
      <c r="G217" s="153" t="s">
        <v>222</v>
      </c>
      <c r="H217" s="154">
        <v>10</v>
      </c>
      <c r="I217" s="155">
        <v>33.04</v>
      </c>
      <c r="J217" s="155">
        <f t="shared" si="30"/>
        <v>330.4</v>
      </c>
      <c r="K217" s="156"/>
      <c r="L217" s="27"/>
      <c r="M217" s="157" t="s">
        <v>1</v>
      </c>
      <c r="N217" s="158" t="s">
        <v>39</v>
      </c>
      <c r="O217" s="159">
        <v>0</v>
      </c>
      <c r="P217" s="159">
        <f t="shared" si="31"/>
        <v>0</v>
      </c>
      <c r="Q217" s="159">
        <v>0</v>
      </c>
      <c r="R217" s="159">
        <f t="shared" si="32"/>
        <v>0</v>
      </c>
      <c r="S217" s="159">
        <v>0</v>
      </c>
      <c r="T217" s="160">
        <f t="shared" si="33"/>
        <v>0</v>
      </c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R217" s="161" t="s">
        <v>196</v>
      </c>
      <c r="AT217" s="161" t="s">
        <v>169</v>
      </c>
      <c r="AU217" s="161" t="s">
        <v>89</v>
      </c>
      <c r="AY217" s="14" t="s">
        <v>166</v>
      </c>
      <c r="BE217" s="162">
        <f t="shared" si="34"/>
        <v>0</v>
      </c>
      <c r="BF217" s="162">
        <f t="shared" si="35"/>
        <v>330.4</v>
      </c>
      <c r="BG217" s="162">
        <f t="shared" si="36"/>
        <v>0</v>
      </c>
      <c r="BH217" s="162">
        <f t="shared" si="37"/>
        <v>0</v>
      </c>
      <c r="BI217" s="162">
        <f t="shared" si="38"/>
        <v>0</v>
      </c>
      <c r="BJ217" s="14" t="s">
        <v>89</v>
      </c>
      <c r="BK217" s="162">
        <f t="shared" si="39"/>
        <v>330.4</v>
      </c>
      <c r="BL217" s="14" t="s">
        <v>196</v>
      </c>
      <c r="BM217" s="161" t="s">
        <v>2266</v>
      </c>
    </row>
    <row r="218" spans="1:65" s="2" customFormat="1" ht="37.9" customHeight="1">
      <c r="A218" s="26"/>
      <c r="B218" s="149"/>
      <c r="C218" s="167" t="s">
        <v>429</v>
      </c>
      <c r="D218" s="167" t="s">
        <v>374</v>
      </c>
      <c r="E218" s="168" t="s">
        <v>2267</v>
      </c>
      <c r="F218" s="169" t="s">
        <v>2268</v>
      </c>
      <c r="G218" s="170" t="s">
        <v>222</v>
      </c>
      <c r="H218" s="171">
        <v>6</v>
      </c>
      <c r="I218" s="172">
        <v>127.21</v>
      </c>
      <c r="J218" s="172">
        <f t="shared" si="30"/>
        <v>763.26</v>
      </c>
      <c r="K218" s="173"/>
      <c r="L218" s="174"/>
      <c r="M218" s="175" t="s">
        <v>1</v>
      </c>
      <c r="N218" s="176" t="s">
        <v>39</v>
      </c>
      <c r="O218" s="159">
        <v>0</v>
      </c>
      <c r="P218" s="159">
        <f t="shared" si="31"/>
        <v>0</v>
      </c>
      <c r="Q218" s="159">
        <v>0</v>
      </c>
      <c r="R218" s="159">
        <f t="shared" si="32"/>
        <v>0</v>
      </c>
      <c r="S218" s="159">
        <v>0</v>
      </c>
      <c r="T218" s="160">
        <f t="shared" si="33"/>
        <v>0</v>
      </c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R218" s="161" t="s">
        <v>223</v>
      </c>
      <c r="AT218" s="161" t="s">
        <v>374</v>
      </c>
      <c r="AU218" s="161" t="s">
        <v>89</v>
      </c>
      <c r="AY218" s="14" t="s">
        <v>166</v>
      </c>
      <c r="BE218" s="162">
        <f t="shared" si="34"/>
        <v>0</v>
      </c>
      <c r="BF218" s="162">
        <f t="shared" si="35"/>
        <v>763.26</v>
      </c>
      <c r="BG218" s="162">
        <f t="shared" si="36"/>
        <v>0</v>
      </c>
      <c r="BH218" s="162">
        <f t="shared" si="37"/>
        <v>0</v>
      </c>
      <c r="BI218" s="162">
        <f t="shared" si="38"/>
        <v>0</v>
      </c>
      <c r="BJ218" s="14" t="s">
        <v>89</v>
      </c>
      <c r="BK218" s="162">
        <f t="shared" si="39"/>
        <v>763.26</v>
      </c>
      <c r="BL218" s="14" t="s">
        <v>196</v>
      </c>
      <c r="BM218" s="161" t="s">
        <v>2269</v>
      </c>
    </row>
    <row r="219" spans="1:65" s="2" customFormat="1" ht="37.9" customHeight="1">
      <c r="A219" s="26"/>
      <c r="B219" s="149"/>
      <c r="C219" s="167" t="s">
        <v>572</v>
      </c>
      <c r="D219" s="167" t="s">
        <v>374</v>
      </c>
      <c r="E219" s="168" t="s">
        <v>2270</v>
      </c>
      <c r="F219" s="169" t="s">
        <v>2271</v>
      </c>
      <c r="G219" s="170" t="s">
        <v>222</v>
      </c>
      <c r="H219" s="171">
        <v>4</v>
      </c>
      <c r="I219" s="172">
        <v>142.63999999999999</v>
      </c>
      <c r="J219" s="172">
        <f t="shared" si="30"/>
        <v>570.55999999999995</v>
      </c>
      <c r="K219" s="173"/>
      <c r="L219" s="174"/>
      <c r="M219" s="175" t="s">
        <v>1</v>
      </c>
      <c r="N219" s="176" t="s">
        <v>39</v>
      </c>
      <c r="O219" s="159">
        <v>0</v>
      </c>
      <c r="P219" s="159">
        <f t="shared" si="31"/>
        <v>0</v>
      </c>
      <c r="Q219" s="159">
        <v>0</v>
      </c>
      <c r="R219" s="159">
        <f t="shared" si="32"/>
        <v>0</v>
      </c>
      <c r="S219" s="159">
        <v>0</v>
      </c>
      <c r="T219" s="160">
        <f t="shared" si="33"/>
        <v>0</v>
      </c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R219" s="161" t="s">
        <v>223</v>
      </c>
      <c r="AT219" s="161" t="s">
        <v>374</v>
      </c>
      <c r="AU219" s="161" t="s">
        <v>89</v>
      </c>
      <c r="AY219" s="14" t="s">
        <v>166</v>
      </c>
      <c r="BE219" s="162">
        <f t="shared" si="34"/>
        <v>0</v>
      </c>
      <c r="BF219" s="162">
        <f t="shared" si="35"/>
        <v>570.55999999999995</v>
      </c>
      <c r="BG219" s="162">
        <f t="shared" si="36"/>
        <v>0</v>
      </c>
      <c r="BH219" s="162">
        <f t="shared" si="37"/>
        <v>0</v>
      </c>
      <c r="BI219" s="162">
        <f t="shared" si="38"/>
        <v>0</v>
      </c>
      <c r="BJ219" s="14" t="s">
        <v>89</v>
      </c>
      <c r="BK219" s="162">
        <f t="shared" si="39"/>
        <v>570.55999999999995</v>
      </c>
      <c r="BL219" s="14" t="s">
        <v>196</v>
      </c>
      <c r="BM219" s="161" t="s">
        <v>2272</v>
      </c>
    </row>
    <row r="220" spans="1:65" s="2" customFormat="1" ht="33" customHeight="1">
      <c r="A220" s="26"/>
      <c r="B220" s="149"/>
      <c r="C220" s="150" t="s">
        <v>433</v>
      </c>
      <c r="D220" s="150" t="s">
        <v>169</v>
      </c>
      <c r="E220" s="151" t="s">
        <v>2273</v>
      </c>
      <c r="F220" s="152" t="s">
        <v>2274</v>
      </c>
      <c r="G220" s="153" t="s">
        <v>222</v>
      </c>
      <c r="H220" s="154">
        <v>2</v>
      </c>
      <c r="I220" s="155">
        <v>40.32</v>
      </c>
      <c r="J220" s="155">
        <f t="shared" si="30"/>
        <v>80.64</v>
      </c>
      <c r="K220" s="156"/>
      <c r="L220" s="27"/>
      <c r="M220" s="157" t="s">
        <v>1</v>
      </c>
      <c r="N220" s="158" t="s">
        <v>39</v>
      </c>
      <c r="O220" s="159">
        <v>0</v>
      </c>
      <c r="P220" s="159">
        <f t="shared" si="31"/>
        <v>0</v>
      </c>
      <c r="Q220" s="159">
        <v>0</v>
      </c>
      <c r="R220" s="159">
        <f t="shared" si="32"/>
        <v>0</v>
      </c>
      <c r="S220" s="159">
        <v>0</v>
      </c>
      <c r="T220" s="160">
        <f t="shared" si="33"/>
        <v>0</v>
      </c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R220" s="161" t="s">
        <v>196</v>
      </c>
      <c r="AT220" s="161" t="s">
        <v>169</v>
      </c>
      <c r="AU220" s="161" t="s">
        <v>89</v>
      </c>
      <c r="AY220" s="14" t="s">
        <v>166</v>
      </c>
      <c r="BE220" s="162">
        <f t="shared" si="34"/>
        <v>0</v>
      </c>
      <c r="BF220" s="162">
        <f t="shared" si="35"/>
        <v>80.64</v>
      </c>
      <c r="BG220" s="162">
        <f t="shared" si="36"/>
        <v>0</v>
      </c>
      <c r="BH220" s="162">
        <f t="shared" si="37"/>
        <v>0</v>
      </c>
      <c r="BI220" s="162">
        <f t="shared" si="38"/>
        <v>0</v>
      </c>
      <c r="BJ220" s="14" t="s">
        <v>89</v>
      </c>
      <c r="BK220" s="162">
        <f t="shared" si="39"/>
        <v>80.64</v>
      </c>
      <c r="BL220" s="14" t="s">
        <v>196</v>
      </c>
      <c r="BM220" s="161" t="s">
        <v>2275</v>
      </c>
    </row>
    <row r="221" spans="1:65" s="2" customFormat="1" ht="37.9" customHeight="1">
      <c r="A221" s="26"/>
      <c r="B221" s="149"/>
      <c r="C221" s="167" t="s">
        <v>579</v>
      </c>
      <c r="D221" s="167" t="s">
        <v>374</v>
      </c>
      <c r="E221" s="168" t="s">
        <v>2276</v>
      </c>
      <c r="F221" s="169" t="s">
        <v>2277</v>
      </c>
      <c r="G221" s="170" t="s">
        <v>222</v>
      </c>
      <c r="H221" s="171">
        <v>2</v>
      </c>
      <c r="I221" s="172">
        <v>220.99</v>
      </c>
      <c r="J221" s="172">
        <f t="shared" si="30"/>
        <v>441.98</v>
      </c>
      <c r="K221" s="173"/>
      <c r="L221" s="174"/>
      <c r="M221" s="175" t="s">
        <v>1</v>
      </c>
      <c r="N221" s="176" t="s">
        <v>39</v>
      </c>
      <c r="O221" s="159">
        <v>0</v>
      </c>
      <c r="P221" s="159">
        <f t="shared" si="31"/>
        <v>0</v>
      </c>
      <c r="Q221" s="159">
        <v>0</v>
      </c>
      <c r="R221" s="159">
        <f t="shared" si="32"/>
        <v>0</v>
      </c>
      <c r="S221" s="159">
        <v>0</v>
      </c>
      <c r="T221" s="160">
        <f t="shared" si="33"/>
        <v>0</v>
      </c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R221" s="161" t="s">
        <v>223</v>
      </c>
      <c r="AT221" s="161" t="s">
        <v>374</v>
      </c>
      <c r="AU221" s="161" t="s">
        <v>89</v>
      </c>
      <c r="AY221" s="14" t="s">
        <v>166</v>
      </c>
      <c r="BE221" s="162">
        <f t="shared" si="34"/>
        <v>0</v>
      </c>
      <c r="BF221" s="162">
        <f t="shared" si="35"/>
        <v>441.98</v>
      </c>
      <c r="BG221" s="162">
        <f t="shared" si="36"/>
        <v>0</v>
      </c>
      <c r="BH221" s="162">
        <f t="shared" si="37"/>
        <v>0</v>
      </c>
      <c r="BI221" s="162">
        <f t="shared" si="38"/>
        <v>0</v>
      </c>
      <c r="BJ221" s="14" t="s">
        <v>89</v>
      </c>
      <c r="BK221" s="162">
        <f t="shared" si="39"/>
        <v>441.98</v>
      </c>
      <c r="BL221" s="14" t="s">
        <v>196</v>
      </c>
      <c r="BM221" s="161" t="s">
        <v>2278</v>
      </c>
    </row>
    <row r="222" spans="1:65" s="2" customFormat="1" ht="33" customHeight="1">
      <c r="A222" s="26"/>
      <c r="B222" s="149"/>
      <c r="C222" s="150" t="s">
        <v>436</v>
      </c>
      <c r="D222" s="150" t="s">
        <v>169</v>
      </c>
      <c r="E222" s="151" t="s">
        <v>2279</v>
      </c>
      <c r="F222" s="152" t="s">
        <v>2280</v>
      </c>
      <c r="G222" s="153" t="s">
        <v>222</v>
      </c>
      <c r="H222" s="154">
        <v>2</v>
      </c>
      <c r="I222" s="155">
        <v>44.89</v>
      </c>
      <c r="J222" s="155">
        <f t="shared" si="30"/>
        <v>89.78</v>
      </c>
      <c r="K222" s="156"/>
      <c r="L222" s="27"/>
      <c r="M222" s="157" t="s">
        <v>1</v>
      </c>
      <c r="N222" s="158" t="s">
        <v>39</v>
      </c>
      <c r="O222" s="159">
        <v>0</v>
      </c>
      <c r="P222" s="159">
        <f t="shared" si="31"/>
        <v>0</v>
      </c>
      <c r="Q222" s="159">
        <v>0</v>
      </c>
      <c r="R222" s="159">
        <f t="shared" si="32"/>
        <v>0</v>
      </c>
      <c r="S222" s="159">
        <v>0</v>
      </c>
      <c r="T222" s="160">
        <f t="shared" si="33"/>
        <v>0</v>
      </c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R222" s="161" t="s">
        <v>196</v>
      </c>
      <c r="AT222" s="161" t="s">
        <v>169</v>
      </c>
      <c r="AU222" s="161" t="s">
        <v>89</v>
      </c>
      <c r="AY222" s="14" t="s">
        <v>166</v>
      </c>
      <c r="BE222" s="162">
        <f t="shared" si="34"/>
        <v>0</v>
      </c>
      <c r="BF222" s="162">
        <f t="shared" si="35"/>
        <v>89.78</v>
      </c>
      <c r="BG222" s="162">
        <f t="shared" si="36"/>
        <v>0</v>
      </c>
      <c r="BH222" s="162">
        <f t="shared" si="37"/>
        <v>0</v>
      </c>
      <c r="BI222" s="162">
        <f t="shared" si="38"/>
        <v>0</v>
      </c>
      <c r="BJ222" s="14" t="s">
        <v>89</v>
      </c>
      <c r="BK222" s="162">
        <f t="shared" si="39"/>
        <v>89.78</v>
      </c>
      <c r="BL222" s="14" t="s">
        <v>196</v>
      </c>
      <c r="BM222" s="161" t="s">
        <v>2281</v>
      </c>
    </row>
    <row r="223" spans="1:65" s="2" customFormat="1" ht="37.9" customHeight="1">
      <c r="A223" s="26"/>
      <c r="B223" s="149"/>
      <c r="C223" s="167" t="s">
        <v>586</v>
      </c>
      <c r="D223" s="167" t="s">
        <v>374</v>
      </c>
      <c r="E223" s="168" t="s">
        <v>2282</v>
      </c>
      <c r="F223" s="169" t="s">
        <v>2283</v>
      </c>
      <c r="G223" s="170" t="s">
        <v>222</v>
      </c>
      <c r="H223" s="171">
        <v>2</v>
      </c>
      <c r="I223" s="172">
        <v>239.65</v>
      </c>
      <c r="J223" s="172">
        <f t="shared" si="30"/>
        <v>479.3</v>
      </c>
      <c r="K223" s="173"/>
      <c r="L223" s="174"/>
      <c r="M223" s="175" t="s">
        <v>1</v>
      </c>
      <c r="N223" s="176" t="s">
        <v>39</v>
      </c>
      <c r="O223" s="159">
        <v>0</v>
      </c>
      <c r="P223" s="159">
        <f t="shared" si="31"/>
        <v>0</v>
      </c>
      <c r="Q223" s="159">
        <v>0</v>
      </c>
      <c r="R223" s="159">
        <f t="shared" si="32"/>
        <v>0</v>
      </c>
      <c r="S223" s="159">
        <v>0</v>
      </c>
      <c r="T223" s="160">
        <f t="shared" si="33"/>
        <v>0</v>
      </c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R223" s="161" t="s">
        <v>223</v>
      </c>
      <c r="AT223" s="161" t="s">
        <v>374</v>
      </c>
      <c r="AU223" s="161" t="s">
        <v>89</v>
      </c>
      <c r="AY223" s="14" t="s">
        <v>166</v>
      </c>
      <c r="BE223" s="162">
        <f t="shared" si="34"/>
        <v>0</v>
      </c>
      <c r="BF223" s="162">
        <f t="shared" si="35"/>
        <v>479.3</v>
      </c>
      <c r="BG223" s="162">
        <f t="shared" si="36"/>
        <v>0</v>
      </c>
      <c r="BH223" s="162">
        <f t="shared" si="37"/>
        <v>0</v>
      </c>
      <c r="BI223" s="162">
        <f t="shared" si="38"/>
        <v>0</v>
      </c>
      <c r="BJ223" s="14" t="s">
        <v>89</v>
      </c>
      <c r="BK223" s="162">
        <f t="shared" si="39"/>
        <v>479.3</v>
      </c>
      <c r="BL223" s="14" t="s">
        <v>196</v>
      </c>
      <c r="BM223" s="161" t="s">
        <v>2284</v>
      </c>
    </row>
    <row r="224" spans="1:65" s="2" customFormat="1" ht="24.2" customHeight="1">
      <c r="A224" s="26"/>
      <c r="B224" s="149"/>
      <c r="C224" s="150" t="s">
        <v>440</v>
      </c>
      <c r="D224" s="150" t="s">
        <v>169</v>
      </c>
      <c r="E224" s="151" t="s">
        <v>2285</v>
      </c>
      <c r="F224" s="152" t="s">
        <v>2286</v>
      </c>
      <c r="G224" s="153" t="s">
        <v>237</v>
      </c>
      <c r="H224" s="154">
        <v>480</v>
      </c>
      <c r="I224" s="155">
        <v>0.42</v>
      </c>
      <c r="J224" s="155">
        <f t="shared" si="30"/>
        <v>201.6</v>
      </c>
      <c r="K224" s="156"/>
      <c r="L224" s="27"/>
      <c r="M224" s="157" t="s">
        <v>1</v>
      </c>
      <c r="N224" s="158" t="s">
        <v>39</v>
      </c>
      <c r="O224" s="159">
        <v>0</v>
      </c>
      <c r="P224" s="159">
        <f t="shared" si="31"/>
        <v>0</v>
      </c>
      <c r="Q224" s="159">
        <v>0</v>
      </c>
      <c r="R224" s="159">
        <f t="shared" si="32"/>
        <v>0</v>
      </c>
      <c r="S224" s="159">
        <v>0</v>
      </c>
      <c r="T224" s="160">
        <f t="shared" si="33"/>
        <v>0</v>
      </c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R224" s="161" t="s">
        <v>196</v>
      </c>
      <c r="AT224" s="161" t="s">
        <v>169</v>
      </c>
      <c r="AU224" s="161" t="s">
        <v>89</v>
      </c>
      <c r="AY224" s="14" t="s">
        <v>166</v>
      </c>
      <c r="BE224" s="162">
        <f t="shared" si="34"/>
        <v>0</v>
      </c>
      <c r="BF224" s="162">
        <f t="shared" si="35"/>
        <v>201.6</v>
      </c>
      <c r="BG224" s="162">
        <f t="shared" si="36"/>
        <v>0</v>
      </c>
      <c r="BH224" s="162">
        <f t="shared" si="37"/>
        <v>0</v>
      </c>
      <c r="BI224" s="162">
        <f t="shared" si="38"/>
        <v>0</v>
      </c>
      <c r="BJ224" s="14" t="s">
        <v>89</v>
      </c>
      <c r="BK224" s="162">
        <f t="shared" si="39"/>
        <v>201.6</v>
      </c>
      <c r="BL224" s="14" t="s">
        <v>196</v>
      </c>
      <c r="BM224" s="161" t="s">
        <v>2287</v>
      </c>
    </row>
    <row r="225" spans="1:65" s="2" customFormat="1" ht="49.15" customHeight="1">
      <c r="A225" s="26"/>
      <c r="B225" s="149"/>
      <c r="C225" s="167" t="s">
        <v>593</v>
      </c>
      <c r="D225" s="167" t="s">
        <v>374</v>
      </c>
      <c r="E225" s="168" t="s">
        <v>2288</v>
      </c>
      <c r="F225" s="169" t="s">
        <v>2289</v>
      </c>
      <c r="G225" s="170" t="s">
        <v>222</v>
      </c>
      <c r="H225" s="171">
        <v>1</v>
      </c>
      <c r="I225" s="172">
        <v>146.75</v>
      </c>
      <c r="J225" s="172">
        <f t="shared" si="30"/>
        <v>146.75</v>
      </c>
      <c r="K225" s="173"/>
      <c r="L225" s="174"/>
      <c r="M225" s="175" t="s">
        <v>1</v>
      </c>
      <c r="N225" s="176" t="s">
        <v>39</v>
      </c>
      <c r="O225" s="159">
        <v>0</v>
      </c>
      <c r="P225" s="159">
        <f t="shared" si="31"/>
        <v>0</v>
      </c>
      <c r="Q225" s="159">
        <v>0</v>
      </c>
      <c r="R225" s="159">
        <f t="shared" si="32"/>
        <v>0</v>
      </c>
      <c r="S225" s="159">
        <v>0</v>
      </c>
      <c r="T225" s="160">
        <f t="shared" si="33"/>
        <v>0</v>
      </c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R225" s="161" t="s">
        <v>223</v>
      </c>
      <c r="AT225" s="161" t="s">
        <v>374</v>
      </c>
      <c r="AU225" s="161" t="s">
        <v>89</v>
      </c>
      <c r="AY225" s="14" t="s">
        <v>166</v>
      </c>
      <c r="BE225" s="162">
        <f t="shared" si="34"/>
        <v>0</v>
      </c>
      <c r="BF225" s="162">
        <f t="shared" si="35"/>
        <v>146.75</v>
      </c>
      <c r="BG225" s="162">
        <f t="shared" si="36"/>
        <v>0</v>
      </c>
      <c r="BH225" s="162">
        <f t="shared" si="37"/>
        <v>0</v>
      </c>
      <c r="BI225" s="162">
        <f t="shared" si="38"/>
        <v>0</v>
      </c>
      <c r="BJ225" s="14" t="s">
        <v>89</v>
      </c>
      <c r="BK225" s="162">
        <f t="shared" si="39"/>
        <v>146.75</v>
      </c>
      <c r="BL225" s="14" t="s">
        <v>196</v>
      </c>
      <c r="BM225" s="161" t="s">
        <v>2290</v>
      </c>
    </row>
    <row r="226" spans="1:65" s="2" customFormat="1" ht="24.2" customHeight="1">
      <c r="A226" s="26"/>
      <c r="B226" s="149"/>
      <c r="C226" s="150" t="s">
        <v>443</v>
      </c>
      <c r="D226" s="150" t="s">
        <v>169</v>
      </c>
      <c r="E226" s="151" t="s">
        <v>2291</v>
      </c>
      <c r="F226" s="152" t="s">
        <v>2292</v>
      </c>
      <c r="G226" s="153" t="s">
        <v>222</v>
      </c>
      <c r="H226" s="154">
        <v>12</v>
      </c>
      <c r="I226" s="155">
        <v>0.38</v>
      </c>
      <c r="J226" s="155">
        <f t="shared" si="30"/>
        <v>4.5599999999999996</v>
      </c>
      <c r="K226" s="156"/>
      <c r="L226" s="27"/>
      <c r="M226" s="157" t="s">
        <v>1</v>
      </c>
      <c r="N226" s="158" t="s">
        <v>39</v>
      </c>
      <c r="O226" s="159">
        <v>0</v>
      </c>
      <c r="P226" s="159">
        <f t="shared" si="31"/>
        <v>0</v>
      </c>
      <c r="Q226" s="159">
        <v>0</v>
      </c>
      <c r="R226" s="159">
        <f t="shared" si="32"/>
        <v>0</v>
      </c>
      <c r="S226" s="159">
        <v>0</v>
      </c>
      <c r="T226" s="160">
        <f t="shared" si="33"/>
        <v>0</v>
      </c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R226" s="161" t="s">
        <v>196</v>
      </c>
      <c r="AT226" s="161" t="s">
        <v>169</v>
      </c>
      <c r="AU226" s="161" t="s">
        <v>89</v>
      </c>
      <c r="AY226" s="14" t="s">
        <v>166</v>
      </c>
      <c r="BE226" s="162">
        <f t="shared" si="34"/>
        <v>0</v>
      </c>
      <c r="BF226" s="162">
        <f t="shared" si="35"/>
        <v>4.5599999999999996</v>
      </c>
      <c r="BG226" s="162">
        <f t="shared" si="36"/>
        <v>0</v>
      </c>
      <c r="BH226" s="162">
        <f t="shared" si="37"/>
        <v>0</v>
      </c>
      <c r="BI226" s="162">
        <f t="shared" si="38"/>
        <v>0</v>
      </c>
      <c r="BJ226" s="14" t="s">
        <v>89</v>
      </c>
      <c r="BK226" s="162">
        <f t="shared" si="39"/>
        <v>4.5599999999999996</v>
      </c>
      <c r="BL226" s="14" t="s">
        <v>196</v>
      </c>
      <c r="BM226" s="161" t="s">
        <v>2293</v>
      </c>
    </row>
    <row r="227" spans="1:65" s="2" customFormat="1" ht="44.25" customHeight="1">
      <c r="A227" s="26"/>
      <c r="B227" s="149"/>
      <c r="C227" s="167" t="s">
        <v>600</v>
      </c>
      <c r="D227" s="167" t="s">
        <v>374</v>
      </c>
      <c r="E227" s="168" t="s">
        <v>2294</v>
      </c>
      <c r="F227" s="169" t="s">
        <v>2295</v>
      </c>
      <c r="G227" s="170" t="s">
        <v>222</v>
      </c>
      <c r="H227" s="171">
        <v>25</v>
      </c>
      <c r="I227" s="172">
        <v>12.58</v>
      </c>
      <c r="J227" s="172">
        <f t="shared" si="30"/>
        <v>314.5</v>
      </c>
      <c r="K227" s="173"/>
      <c r="L227" s="174"/>
      <c r="M227" s="175" t="s">
        <v>1</v>
      </c>
      <c r="N227" s="176" t="s">
        <v>39</v>
      </c>
      <c r="O227" s="159">
        <v>0</v>
      </c>
      <c r="P227" s="159">
        <f t="shared" si="31"/>
        <v>0</v>
      </c>
      <c r="Q227" s="159">
        <v>0</v>
      </c>
      <c r="R227" s="159">
        <f t="shared" si="32"/>
        <v>0</v>
      </c>
      <c r="S227" s="159">
        <v>0</v>
      </c>
      <c r="T227" s="160">
        <f t="shared" si="33"/>
        <v>0</v>
      </c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R227" s="161" t="s">
        <v>223</v>
      </c>
      <c r="AT227" s="161" t="s">
        <v>374</v>
      </c>
      <c r="AU227" s="161" t="s">
        <v>89</v>
      </c>
      <c r="AY227" s="14" t="s">
        <v>166</v>
      </c>
      <c r="BE227" s="162">
        <f t="shared" si="34"/>
        <v>0</v>
      </c>
      <c r="BF227" s="162">
        <f t="shared" si="35"/>
        <v>314.5</v>
      </c>
      <c r="BG227" s="162">
        <f t="shared" si="36"/>
        <v>0</v>
      </c>
      <c r="BH227" s="162">
        <f t="shared" si="37"/>
        <v>0</v>
      </c>
      <c r="BI227" s="162">
        <f t="shared" si="38"/>
        <v>0</v>
      </c>
      <c r="BJ227" s="14" t="s">
        <v>89</v>
      </c>
      <c r="BK227" s="162">
        <f t="shared" si="39"/>
        <v>314.5</v>
      </c>
      <c r="BL227" s="14" t="s">
        <v>196</v>
      </c>
      <c r="BM227" s="161" t="s">
        <v>2296</v>
      </c>
    </row>
    <row r="228" spans="1:65" s="2" customFormat="1" ht="24.2" customHeight="1">
      <c r="A228" s="26"/>
      <c r="B228" s="149"/>
      <c r="C228" s="150" t="s">
        <v>447</v>
      </c>
      <c r="D228" s="150" t="s">
        <v>169</v>
      </c>
      <c r="E228" s="151" t="s">
        <v>2297</v>
      </c>
      <c r="F228" s="152" t="s">
        <v>2298</v>
      </c>
      <c r="G228" s="153" t="s">
        <v>245</v>
      </c>
      <c r="H228" s="154">
        <v>0.93</v>
      </c>
      <c r="I228" s="155">
        <v>40.04</v>
      </c>
      <c r="J228" s="155">
        <f t="shared" si="30"/>
        <v>37.24</v>
      </c>
      <c r="K228" s="156"/>
      <c r="L228" s="27"/>
      <c r="M228" s="157" t="s">
        <v>1</v>
      </c>
      <c r="N228" s="158" t="s">
        <v>39</v>
      </c>
      <c r="O228" s="159">
        <v>0</v>
      </c>
      <c r="P228" s="159">
        <f t="shared" si="31"/>
        <v>0</v>
      </c>
      <c r="Q228" s="159">
        <v>0</v>
      </c>
      <c r="R228" s="159">
        <f t="shared" si="32"/>
        <v>0</v>
      </c>
      <c r="S228" s="159">
        <v>0</v>
      </c>
      <c r="T228" s="160">
        <f t="shared" si="33"/>
        <v>0</v>
      </c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R228" s="161" t="s">
        <v>196</v>
      </c>
      <c r="AT228" s="161" t="s">
        <v>169</v>
      </c>
      <c r="AU228" s="161" t="s">
        <v>89</v>
      </c>
      <c r="AY228" s="14" t="s">
        <v>166</v>
      </c>
      <c r="BE228" s="162">
        <f t="shared" si="34"/>
        <v>0</v>
      </c>
      <c r="BF228" s="162">
        <f t="shared" si="35"/>
        <v>37.24</v>
      </c>
      <c r="BG228" s="162">
        <f t="shared" si="36"/>
        <v>0</v>
      </c>
      <c r="BH228" s="162">
        <f t="shared" si="37"/>
        <v>0</v>
      </c>
      <c r="BI228" s="162">
        <f t="shared" si="38"/>
        <v>0</v>
      </c>
      <c r="BJ228" s="14" t="s">
        <v>89</v>
      </c>
      <c r="BK228" s="162">
        <f t="shared" si="39"/>
        <v>37.24</v>
      </c>
      <c r="BL228" s="14" t="s">
        <v>196</v>
      </c>
      <c r="BM228" s="161" t="s">
        <v>2299</v>
      </c>
    </row>
    <row r="229" spans="1:65" s="2" customFormat="1" ht="24.2" customHeight="1">
      <c r="A229" s="26"/>
      <c r="B229" s="149"/>
      <c r="C229" s="167" t="s">
        <v>607</v>
      </c>
      <c r="D229" s="167" t="s">
        <v>374</v>
      </c>
      <c r="E229" s="168" t="s">
        <v>89</v>
      </c>
      <c r="F229" s="169" t="s">
        <v>2300</v>
      </c>
      <c r="G229" s="170" t="s">
        <v>2301</v>
      </c>
      <c r="H229" s="171">
        <v>1</v>
      </c>
      <c r="I229" s="172">
        <v>1143.93</v>
      </c>
      <c r="J229" s="172">
        <f t="shared" si="30"/>
        <v>1143.93</v>
      </c>
      <c r="K229" s="173"/>
      <c r="L229" s="174"/>
      <c r="M229" s="175" t="s">
        <v>1</v>
      </c>
      <c r="N229" s="176" t="s">
        <v>39</v>
      </c>
      <c r="O229" s="159">
        <v>0</v>
      </c>
      <c r="P229" s="159">
        <f t="shared" si="31"/>
        <v>0</v>
      </c>
      <c r="Q229" s="159">
        <v>0</v>
      </c>
      <c r="R229" s="159">
        <f t="shared" si="32"/>
        <v>0</v>
      </c>
      <c r="S229" s="159">
        <v>0</v>
      </c>
      <c r="T229" s="160">
        <f t="shared" si="33"/>
        <v>0</v>
      </c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R229" s="161" t="s">
        <v>223</v>
      </c>
      <c r="AT229" s="161" t="s">
        <v>374</v>
      </c>
      <c r="AU229" s="161" t="s">
        <v>89</v>
      </c>
      <c r="AY229" s="14" t="s">
        <v>166</v>
      </c>
      <c r="BE229" s="162">
        <f t="shared" si="34"/>
        <v>0</v>
      </c>
      <c r="BF229" s="162">
        <f t="shared" si="35"/>
        <v>1143.93</v>
      </c>
      <c r="BG229" s="162">
        <f t="shared" si="36"/>
        <v>0</v>
      </c>
      <c r="BH229" s="162">
        <f t="shared" si="37"/>
        <v>0</v>
      </c>
      <c r="BI229" s="162">
        <f t="shared" si="38"/>
        <v>0</v>
      </c>
      <c r="BJ229" s="14" t="s">
        <v>89</v>
      </c>
      <c r="BK229" s="162">
        <f t="shared" si="39"/>
        <v>1143.93</v>
      </c>
      <c r="BL229" s="14" t="s">
        <v>196</v>
      </c>
      <c r="BM229" s="161" t="s">
        <v>2302</v>
      </c>
    </row>
    <row r="230" spans="1:65" s="12" customFormat="1" ht="25.9" customHeight="1">
      <c r="B230" s="137"/>
      <c r="D230" s="138" t="s">
        <v>72</v>
      </c>
      <c r="E230" s="139" t="s">
        <v>374</v>
      </c>
      <c r="F230" s="139" t="s">
        <v>1278</v>
      </c>
      <c r="J230" s="140">
        <f>BK230</f>
        <v>72.430000000000007</v>
      </c>
      <c r="L230" s="137"/>
      <c r="M230" s="141"/>
      <c r="N230" s="142"/>
      <c r="O230" s="142"/>
      <c r="P230" s="143">
        <f>P231</f>
        <v>0</v>
      </c>
      <c r="Q230" s="142"/>
      <c r="R230" s="143">
        <f>R231</f>
        <v>0</v>
      </c>
      <c r="S230" s="142"/>
      <c r="T230" s="144">
        <f>T231</f>
        <v>0</v>
      </c>
      <c r="AR230" s="138" t="s">
        <v>105</v>
      </c>
      <c r="AT230" s="145" t="s">
        <v>72</v>
      </c>
      <c r="AU230" s="145" t="s">
        <v>73</v>
      </c>
      <c r="AY230" s="138" t="s">
        <v>166</v>
      </c>
      <c r="BK230" s="146">
        <f>BK231</f>
        <v>72.430000000000007</v>
      </c>
    </row>
    <row r="231" spans="1:65" s="12" customFormat="1" ht="22.9" customHeight="1">
      <c r="B231" s="137"/>
      <c r="D231" s="138" t="s">
        <v>72</v>
      </c>
      <c r="E231" s="147" t="s">
        <v>2303</v>
      </c>
      <c r="F231" s="147" t="s">
        <v>2304</v>
      </c>
      <c r="J231" s="148">
        <f>BK231</f>
        <v>72.430000000000007</v>
      </c>
      <c r="L231" s="137"/>
      <c r="M231" s="141"/>
      <c r="N231" s="142"/>
      <c r="O231" s="142"/>
      <c r="P231" s="143">
        <f>P232</f>
        <v>0</v>
      </c>
      <c r="Q231" s="142"/>
      <c r="R231" s="143">
        <f>R232</f>
        <v>0</v>
      </c>
      <c r="S231" s="142"/>
      <c r="T231" s="144">
        <f>T232</f>
        <v>0</v>
      </c>
      <c r="AR231" s="138" t="s">
        <v>105</v>
      </c>
      <c r="AT231" s="145" t="s">
        <v>72</v>
      </c>
      <c r="AU231" s="145" t="s">
        <v>81</v>
      </c>
      <c r="AY231" s="138" t="s">
        <v>166</v>
      </c>
      <c r="BK231" s="146">
        <f>BK232</f>
        <v>72.430000000000007</v>
      </c>
    </row>
    <row r="232" spans="1:65" s="2" customFormat="1" ht="24.2" customHeight="1">
      <c r="A232" s="26"/>
      <c r="B232" s="149"/>
      <c r="C232" s="150" t="s">
        <v>450</v>
      </c>
      <c r="D232" s="150" t="s">
        <v>169</v>
      </c>
      <c r="E232" s="151" t="s">
        <v>2305</v>
      </c>
      <c r="F232" s="152" t="s">
        <v>2306</v>
      </c>
      <c r="G232" s="153" t="s">
        <v>2307</v>
      </c>
      <c r="H232" s="154">
        <v>1</v>
      </c>
      <c r="I232" s="155">
        <v>72.430000000000007</v>
      </c>
      <c r="J232" s="155">
        <f>ROUND(I232*H232,2)</f>
        <v>72.430000000000007</v>
      </c>
      <c r="K232" s="156"/>
      <c r="L232" s="27"/>
      <c r="M232" s="163" t="s">
        <v>1</v>
      </c>
      <c r="N232" s="164" t="s">
        <v>39</v>
      </c>
      <c r="O232" s="165">
        <v>0</v>
      </c>
      <c r="P232" s="165">
        <f>O232*H232</f>
        <v>0</v>
      </c>
      <c r="Q232" s="165">
        <v>0</v>
      </c>
      <c r="R232" s="165">
        <f>Q232*H232</f>
        <v>0</v>
      </c>
      <c r="S232" s="165">
        <v>0</v>
      </c>
      <c r="T232" s="166">
        <f>S232*H232</f>
        <v>0</v>
      </c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R232" s="161" t="s">
        <v>289</v>
      </c>
      <c r="AT232" s="161" t="s">
        <v>169</v>
      </c>
      <c r="AU232" s="161" t="s">
        <v>89</v>
      </c>
      <c r="AY232" s="14" t="s">
        <v>166</v>
      </c>
      <c r="BE232" s="162">
        <f>IF(N232="základná",J232,0)</f>
        <v>0</v>
      </c>
      <c r="BF232" s="162">
        <f>IF(N232="znížená",J232,0)</f>
        <v>72.430000000000007</v>
      </c>
      <c r="BG232" s="162">
        <f>IF(N232="zákl. prenesená",J232,0)</f>
        <v>0</v>
      </c>
      <c r="BH232" s="162">
        <f>IF(N232="zníž. prenesená",J232,0)</f>
        <v>0</v>
      </c>
      <c r="BI232" s="162">
        <f>IF(N232="nulová",J232,0)</f>
        <v>0</v>
      </c>
      <c r="BJ232" s="14" t="s">
        <v>89</v>
      </c>
      <c r="BK232" s="162">
        <f>ROUND(I232*H232,2)</f>
        <v>72.430000000000007</v>
      </c>
      <c r="BL232" s="14" t="s">
        <v>289</v>
      </c>
      <c r="BM232" s="161" t="s">
        <v>2308</v>
      </c>
    </row>
    <row r="233" spans="1:65" s="2" customFormat="1" ht="6.95" customHeight="1">
      <c r="A233" s="26"/>
      <c r="B233" s="44"/>
      <c r="C233" s="45"/>
      <c r="D233" s="45"/>
      <c r="E233" s="45"/>
      <c r="F233" s="45"/>
      <c r="G233" s="45"/>
      <c r="H233" s="45"/>
      <c r="I233" s="45"/>
      <c r="J233" s="45"/>
      <c r="K233" s="45"/>
      <c r="L233" s="27"/>
      <c r="M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</row>
  </sheetData>
  <autoFilter ref="C129:K232" xr:uid="{00000000-0009-0000-0000-000009000000}"/>
  <mergeCells count="11">
    <mergeCell ref="L2:V2"/>
    <mergeCell ref="E87:H87"/>
    <mergeCell ref="E89:H89"/>
    <mergeCell ref="E118:H118"/>
    <mergeCell ref="E120:H120"/>
    <mergeCell ref="E122:H122"/>
    <mergeCell ref="E7:H7"/>
    <mergeCell ref="E9:H9"/>
    <mergeCell ref="E11:H11"/>
    <mergeCell ref="E29:H29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BM17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95"/>
    </row>
    <row r="2" spans="1:46" s="1" customFormat="1" ht="36.950000000000003" customHeight="1">
      <c r="L2" s="204" t="s">
        <v>5</v>
      </c>
      <c r="M2" s="188"/>
      <c r="N2" s="188"/>
      <c r="O2" s="188"/>
      <c r="P2" s="188"/>
      <c r="Q2" s="188"/>
      <c r="R2" s="188"/>
      <c r="S2" s="188"/>
      <c r="T2" s="188"/>
      <c r="U2" s="188"/>
      <c r="V2" s="188"/>
      <c r="AT2" s="14" t="s">
        <v>118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5" customHeight="1">
      <c r="B4" s="17"/>
      <c r="D4" s="18" t="s">
        <v>134</v>
      </c>
      <c r="L4" s="17"/>
      <c r="M4" s="96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16.5" customHeight="1">
      <c r="B7" s="17"/>
      <c r="E7" s="221" t="str">
        <f>'Rekapitulácia stavby'!K6</f>
        <v>Adaptácia, prestavba, prístavba a nadstavba ZŠ Kalinkovo</v>
      </c>
      <c r="F7" s="222"/>
      <c r="G7" s="222"/>
      <c r="H7" s="222"/>
      <c r="L7" s="17"/>
    </row>
    <row r="8" spans="1:46" s="1" customFormat="1" ht="12" customHeight="1">
      <c r="B8" s="17"/>
      <c r="D8" s="23" t="s">
        <v>135</v>
      </c>
      <c r="L8" s="17"/>
    </row>
    <row r="9" spans="1:46" s="2" customFormat="1" ht="16.5" customHeight="1">
      <c r="A9" s="26"/>
      <c r="B9" s="27"/>
      <c r="C9" s="26"/>
      <c r="D9" s="26"/>
      <c r="E9" s="221" t="s">
        <v>323</v>
      </c>
      <c r="F9" s="223"/>
      <c r="G9" s="223"/>
      <c r="H9" s="223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324</v>
      </c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>
      <c r="A11" s="26"/>
      <c r="B11" s="27"/>
      <c r="C11" s="26"/>
      <c r="D11" s="26"/>
      <c r="E11" s="184" t="s">
        <v>2309</v>
      </c>
      <c r="F11" s="223"/>
      <c r="G11" s="223"/>
      <c r="H11" s="223"/>
      <c r="I11" s="26"/>
      <c r="J11" s="26"/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1.25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15</v>
      </c>
      <c r="E13" s="26"/>
      <c r="F13" s="21" t="s">
        <v>1</v>
      </c>
      <c r="G13" s="26"/>
      <c r="H13" s="26"/>
      <c r="I13" s="23" t="s">
        <v>16</v>
      </c>
      <c r="J13" s="21" t="s">
        <v>1</v>
      </c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17</v>
      </c>
      <c r="E14" s="26"/>
      <c r="F14" s="21" t="s">
        <v>18</v>
      </c>
      <c r="G14" s="26"/>
      <c r="H14" s="26"/>
      <c r="I14" s="23" t="s">
        <v>19</v>
      </c>
      <c r="J14" s="52" t="str">
        <f>'Rekapitulácia stavby'!AN8</f>
        <v>9. 7. 2021</v>
      </c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21</v>
      </c>
      <c r="E16" s="26"/>
      <c r="F16" s="26"/>
      <c r="G16" s="26"/>
      <c r="H16" s="26"/>
      <c r="I16" s="23" t="s">
        <v>22</v>
      </c>
      <c r="J16" s="21" t="s">
        <v>1</v>
      </c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">
        <v>23</v>
      </c>
      <c r="F17" s="26"/>
      <c r="G17" s="26"/>
      <c r="H17" s="26"/>
      <c r="I17" s="23" t="s">
        <v>24</v>
      </c>
      <c r="J17" s="21" t="s">
        <v>1</v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25</v>
      </c>
      <c r="E19" s="26"/>
      <c r="F19" s="26"/>
      <c r="G19" s="26"/>
      <c r="H19" s="26"/>
      <c r="I19" s="23" t="s">
        <v>22</v>
      </c>
      <c r="J19" s="21" t="s">
        <v>1</v>
      </c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21" t="s">
        <v>26</v>
      </c>
      <c r="F20" s="26"/>
      <c r="G20" s="26"/>
      <c r="H20" s="26"/>
      <c r="I20" s="23" t="s">
        <v>24</v>
      </c>
      <c r="J20" s="21" t="s">
        <v>1</v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27</v>
      </c>
      <c r="E22" s="26"/>
      <c r="F22" s="26"/>
      <c r="G22" s="26"/>
      <c r="H22" s="26"/>
      <c r="I22" s="23" t="s">
        <v>22</v>
      </c>
      <c r="J22" s="21" t="str">
        <f>IF('Rekapitulácia stavby'!AN16="","",'Rekapitulácia stavby'!AN16)</f>
        <v/>
      </c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 t="str">
        <f>IF('Rekapitulácia stavby'!E17="","",'Rekapitulácia stavby'!E17)</f>
        <v xml:space="preserve"> </v>
      </c>
      <c r="F23" s="26"/>
      <c r="G23" s="26"/>
      <c r="H23" s="26"/>
      <c r="I23" s="23" t="s">
        <v>24</v>
      </c>
      <c r="J23" s="21" t="str">
        <f>IF('Rekapitulácia stavby'!AN17="","",'Rekapitulácia stavby'!AN17)</f>
        <v/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30</v>
      </c>
      <c r="E25" s="26"/>
      <c r="F25" s="26"/>
      <c r="G25" s="26"/>
      <c r="H25" s="26"/>
      <c r="I25" s="23" t="s">
        <v>22</v>
      </c>
      <c r="J25" s="21" t="s">
        <v>1</v>
      </c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 t="s">
        <v>31</v>
      </c>
      <c r="F26" s="26"/>
      <c r="G26" s="26"/>
      <c r="H26" s="26"/>
      <c r="I26" s="23" t="s">
        <v>24</v>
      </c>
      <c r="J26" s="21" t="s">
        <v>1</v>
      </c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9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32</v>
      </c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>
      <c r="A29" s="97"/>
      <c r="B29" s="98"/>
      <c r="C29" s="97"/>
      <c r="D29" s="97"/>
      <c r="E29" s="190" t="s">
        <v>1</v>
      </c>
      <c r="F29" s="190"/>
      <c r="G29" s="190"/>
      <c r="H29" s="190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5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3"/>
      <c r="E31" s="63"/>
      <c r="F31" s="63"/>
      <c r="G31" s="63"/>
      <c r="H31" s="63"/>
      <c r="I31" s="63"/>
      <c r="J31" s="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>
      <c r="A32" s="26"/>
      <c r="B32" s="27"/>
      <c r="C32" s="26"/>
      <c r="D32" s="100" t="s">
        <v>33</v>
      </c>
      <c r="E32" s="26"/>
      <c r="F32" s="26"/>
      <c r="G32" s="26"/>
      <c r="H32" s="26"/>
      <c r="I32" s="26"/>
      <c r="J32" s="68">
        <f>ROUND(J124, 2)</f>
        <v>90217.83</v>
      </c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63"/>
      <c r="E33" s="63"/>
      <c r="F33" s="63"/>
      <c r="G33" s="63"/>
      <c r="H33" s="63"/>
      <c r="I33" s="63"/>
      <c r="J33" s="63"/>
      <c r="K33" s="63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6"/>
      <c r="F34" s="30" t="s">
        <v>35</v>
      </c>
      <c r="G34" s="26"/>
      <c r="H34" s="26"/>
      <c r="I34" s="30" t="s">
        <v>34</v>
      </c>
      <c r="J34" s="30" t="s">
        <v>36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customHeight="1">
      <c r="A35" s="26"/>
      <c r="B35" s="27"/>
      <c r="C35" s="26"/>
      <c r="D35" s="101" t="s">
        <v>37</v>
      </c>
      <c r="E35" s="32" t="s">
        <v>38</v>
      </c>
      <c r="F35" s="102">
        <f>ROUND((SUM(BE124:BE178)),  2)</f>
        <v>0</v>
      </c>
      <c r="G35" s="103"/>
      <c r="H35" s="103"/>
      <c r="I35" s="104">
        <v>0.2</v>
      </c>
      <c r="J35" s="102">
        <f>ROUND(((SUM(BE124:BE178))*I35),  2)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32" t="s">
        <v>39</v>
      </c>
      <c r="F36" s="105">
        <f>ROUND((SUM(BF124:BF178)),  2)</f>
        <v>90217.83</v>
      </c>
      <c r="G36" s="26"/>
      <c r="H36" s="26"/>
      <c r="I36" s="106">
        <v>0.2</v>
      </c>
      <c r="J36" s="105">
        <f>ROUND(((SUM(BF124:BF178))*I36),  2)</f>
        <v>18043.57</v>
      </c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40</v>
      </c>
      <c r="F37" s="105">
        <f>ROUND((SUM(BG124:BG178)),  2)</f>
        <v>0</v>
      </c>
      <c r="G37" s="26"/>
      <c r="H37" s="26"/>
      <c r="I37" s="106">
        <v>0.2</v>
      </c>
      <c r="J37" s="105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>
      <c r="A38" s="26"/>
      <c r="B38" s="27"/>
      <c r="C38" s="26"/>
      <c r="D38" s="26"/>
      <c r="E38" s="23" t="s">
        <v>41</v>
      </c>
      <c r="F38" s="105">
        <f>ROUND((SUM(BH124:BH178)),  2)</f>
        <v>0</v>
      </c>
      <c r="G38" s="26"/>
      <c r="H38" s="26"/>
      <c r="I38" s="106">
        <v>0.2</v>
      </c>
      <c r="J38" s="105">
        <f>0</f>
        <v>0</v>
      </c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32" t="s">
        <v>42</v>
      </c>
      <c r="F39" s="102">
        <f>ROUND((SUM(BI124:BI178)),  2)</f>
        <v>0</v>
      </c>
      <c r="G39" s="103"/>
      <c r="H39" s="103"/>
      <c r="I39" s="104">
        <v>0</v>
      </c>
      <c r="J39" s="102">
        <f>0</f>
        <v>0</v>
      </c>
      <c r="K39" s="26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>
      <c r="A41" s="26"/>
      <c r="B41" s="27"/>
      <c r="C41" s="107"/>
      <c r="D41" s="108" t="s">
        <v>43</v>
      </c>
      <c r="E41" s="57"/>
      <c r="F41" s="57"/>
      <c r="G41" s="109" t="s">
        <v>44</v>
      </c>
      <c r="H41" s="110" t="s">
        <v>45</v>
      </c>
      <c r="I41" s="57"/>
      <c r="J41" s="111">
        <f>SUM(J32:J39)</f>
        <v>108261.4</v>
      </c>
      <c r="K41" s="112"/>
      <c r="L41" s="39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9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6"/>
      <c r="B61" s="27"/>
      <c r="C61" s="26"/>
      <c r="D61" s="42" t="s">
        <v>48</v>
      </c>
      <c r="E61" s="29"/>
      <c r="F61" s="113" t="s">
        <v>49</v>
      </c>
      <c r="G61" s="42" t="s">
        <v>48</v>
      </c>
      <c r="H61" s="29"/>
      <c r="I61" s="29"/>
      <c r="J61" s="114" t="s">
        <v>49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6"/>
      <c r="B65" s="27"/>
      <c r="C65" s="26"/>
      <c r="D65" s="40" t="s">
        <v>50</v>
      </c>
      <c r="E65" s="43"/>
      <c r="F65" s="43"/>
      <c r="G65" s="40" t="s">
        <v>51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6"/>
      <c r="B76" s="27"/>
      <c r="C76" s="26"/>
      <c r="D76" s="42" t="s">
        <v>48</v>
      </c>
      <c r="E76" s="29"/>
      <c r="F76" s="113" t="s">
        <v>49</v>
      </c>
      <c r="G76" s="42" t="s">
        <v>48</v>
      </c>
      <c r="H76" s="29"/>
      <c r="I76" s="29"/>
      <c r="J76" s="114" t="s">
        <v>49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137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16.5" customHeight="1">
      <c r="A85" s="26"/>
      <c r="B85" s="27"/>
      <c r="C85" s="26"/>
      <c r="D85" s="26"/>
      <c r="E85" s="221" t="str">
        <f>E7</f>
        <v>Adaptácia, prestavba, prístavba a nadstavba ZŠ Kalinkovo</v>
      </c>
      <c r="F85" s="222"/>
      <c r="G85" s="222"/>
      <c r="H85" s="222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135</v>
      </c>
      <c r="L86" s="17"/>
    </row>
    <row r="87" spans="1:31" s="2" customFormat="1" ht="16.5" customHeight="1">
      <c r="A87" s="26"/>
      <c r="B87" s="27"/>
      <c r="C87" s="26"/>
      <c r="D87" s="26"/>
      <c r="E87" s="221" t="s">
        <v>323</v>
      </c>
      <c r="F87" s="223"/>
      <c r="G87" s="223"/>
      <c r="H87" s="223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324</v>
      </c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>
      <c r="A89" s="26"/>
      <c r="B89" s="27"/>
      <c r="C89" s="26"/>
      <c r="D89" s="26"/>
      <c r="E89" s="184" t="str">
        <f>E11</f>
        <v>01g - Vzduchotechnika</v>
      </c>
      <c r="F89" s="223"/>
      <c r="G89" s="223"/>
      <c r="H89" s="223"/>
      <c r="I89" s="26"/>
      <c r="J89" s="26"/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17</v>
      </c>
      <c r="D91" s="26"/>
      <c r="E91" s="26"/>
      <c r="F91" s="21" t="str">
        <f>F14</f>
        <v>Kalinkovo</v>
      </c>
      <c r="G91" s="26"/>
      <c r="H91" s="26"/>
      <c r="I91" s="23" t="s">
        <v>19</v>
      </c>
      <c r="J91" s="52" t="str">
        <f>IF(J14="","",J14)</f>
        <v>9. 7. 2021</v>
      </c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15.2" customHeight="1">
      <c r="A93" s="26"/>
      <c r="B93" s="27"/>
      <c r="C93" s="23" t="s">
        <v>21</v>
      </c>
      <c r="D93" s="26"/>
      <c r="E93" s="26"/>
      <c r="F93" s="21" t="str">
        <f>E17</f>
        <v>Obec Kalinkovo</v>
      </c>
      <c r="G93" s="26"/>
      <c r="H93" s="26"/>
      <c r="I93" s="23" t="s">
        <v>27</v>
      </c>
      <c r="J93" s="24" t="str">
        <f>E23</f>
        <v xml:space="preserve"> </v>
      </c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>
      <c r="A94" s="26"/>
      <c r="B94" s="27"/>
      <c r="C94" s="23" t="s">
        <v>25</v>
      </c>
      <c r="D94" s="26"/>
      <c r="E94" s="26"/>
      <c r="F94" s="21" t="str">
        <f>IF(E20="","",E20)</f>
        <v>AVA-stav, s.r.o.</v>
      </c>
      <c r="G94" s="26"/>
      <c r="H94" s="26"/>
      <c r="I94" s="23" t="s">
        <v>30</v>
      </c>
      <c r="J94" s="24" t="str">
        <f>E26</f>
        <v>Ing. BOTTLIK</v>
      </c>
      <c r="K94" s="26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15" t="s">
        <v>138</v>
      </c>
      <c r="D96" s="107"/>
      <c r="E96" s="107"/>
      <c r="F96" s="107"/>
      <c r="G96" s="107"/>
      <c r="H96" s="107"/>
      <c r="I96" s="107"/>
      <c r="J96" s="116" t="s">
        <v>139</v>
      </c>
      <c r="K96" s="107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9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>
      <c r="A98" s="26"/>
      <c r="B98" s="27"/>
      <c r="C98" s="117" t="s">
        <v>140</v>
      </c>
      <c r="D98" s="26"/>
      <c r="E98" s="26"/>
      <c r="F98" s="26"/>
      <c r="G98" s="26"/>
      <c r="H98" s="26"/>
      <c r="I98" s="26"/>
      <c r="J98" s="68">
        <f>J124</f>
        <v>90217.83</v>
      </c>
      <c r="K98" s="26"/>
      <c r="L98" s="39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141</v>
      </c>
    </row>
    <row r="99" spans="1:47" s="9" customFormat="1" ht="24.95" customHeight="1">
      <c r="B99" s="118"/>
      <c r="D99" s="119" t="s">
        <v>2310</v>
      </c>
      <c r="E99" s="120"/>
      <c r="F99" s="120"/>
      <c r="G99" s="120"/>
      <c r="H99" s="120"/>
      <c r="I99" s="120"/>
      <c r="J99" s="121">
        <f>J125</f>
        <v>90217.83</v>
      </c>
      <c r="L99" s="118"/>
    </row>
    <row r="100" spans="1:47" s="10" customFormat="1" ht="19.899999999999999" customHeight="1">
      <c r="B100" s="122"/>
      <c r="D100" s="123" t="s">
        <v>2311</v>
      </c>
      <c r="E100" s="124"/>
      <c r="F100" s="124"/>
      <c r="G100" s="124"/>
      <c r="H100" s="124"/>
      <c r="I100" s="124"/>
      <c r="J100" s="125">
        <f>J126</f>
        <v>82551.62</v>
      </c>
      <c r="L100" s="122"/>
    </row>
    <row r="101" spans="1:47" s="10" customFormat="1" ht="19.899999999999999" customHeight="1">
      <c r="B101" s="122"/>
      <c r="D101" s="123" t="s">
        <v>2312</v>
      </c>
      <c r="E101" s="124"/>
      <c r="F101" s="124"/>
      <c r="G101" s="124"/>
      <c r="H101" s="124"/>
      <c r="I101" s="124"/>
      <c r="J101" s="125">
        <f>J155</f>
        <v>2099.67</v>
      </c>
      <c r="L101" s="122"/>
    </row>
    <row r="102" spans="1:47" s="10" customFormat="1" ht="19.899999999999999" customHeight="1">
      <c r="B102" s="122"/>
      <c r="D102" s="123" t="s">
        <v>2313</v>
      </c>
      <c r="E102" s="124"/>
      <c r="F102" s="124"/>
      <c r="G102" s="124"/>
      <c r="H102" s="124"/>
      <c r="I102" s="124"/>
      <c r="J102" s="125">
        <f>J175</f>
        <v>5566.54</v>
      </c>
      <c r="L102" s="122"/>
    </row>
    <row r="103" spans="1:47" s="2" customFormat="1" ht="21.75" customHeight="1">
      <c r="A103" s="26"/>
      <c r="B103" s="27"/>
      <c r="C103" s="26"/>
      <c r="D103" s="26"/>
      <c r="E103" s="26"/>
      <c r="F103" s="26"/>
      <c r="G103" s="26"/>
      <c r="H103" s="26"/>
      <c r="I103" s="26"/>
      <c r="J103" s="26"/>
      <c r="K103" s="26"/>
      <c r="L103" s="39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  <row r="104" spans="1:47" s="2" customFormat="1" ht="6.95" customHeight="1">
      <c r="A104" s="26"/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39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8" spans="1:47" s="2" customFormat="1" ht="6.95" customHeight="1">
      <c r="A108" s="26"/>
      <c r="B108" s="46"/>
      <c r="C108" s="47"/>
      <c r="D108" s="47"/>
      <c r="E108" s="47"/>
      <c r="F108" s="47"/>
      <c r="G108" s="47"/>
      <c r="H108" s="47"/>
      <c r="I108" s="47"/>
      <c r="J108" s="47"/>
      <c r="K108" s="47"/>
      <c r="L108" s="39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47" s="2" customFormat="1" ht="24.95" customHeight="1">
      <c r="A109" s="26"/>
      <c r="B109" s="27"/>
      <c r="C109" s="18" t="s">
        <v>152</v>
      </c>
      <c r="D109" s="26"/>
      <c r="E109" s="26"/>
      <c r="F109" s="26"/>
      <c r="G109" s="26"/>
      <c r="H109" s="26"/>
      <c r="I109" s="26"/>
      <c r="J109" s="26"/>
      <c r="K109" s="26"/>
      <c r="L109" s="39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47" s="2" customFormat="1" ht="6.95" customHeight="1">
      <c r="A110" s="26"/>
      <c r="B110" s="27"/>
      <c r="C110" s="26"/>
      <c r="D110" s="26"/>
      <c r="E110" s="26"/>
      <c r="F110" s="26"/>
      <c r="G110" s="26"/>
      <c r="H110" s="26"/>
      <c r="I110" s="26"/>
      <c r="J110" s="26"/>
      <c r="K110" s="26"/>
      <c r="L110" s="39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47" s="2" customFormat="1" ht="12" customHeight="1">
      <c r="A111" s="26"/>
      <c r="B111" s="27"/>
      <c r="C111" s="23" t="s">
        <v>13</v>
      </c>
      <c r="D111" s="26"/>
      <c r="E111" s="26"/>
      <c r="F111" s="26"/>
      <c r="G111" s="26"/>
      <c r="H111" s="26"/>
      <c r="I111" s="26"/>
      <c r="J111" s="26"/>
      <c r="K111" s="26"/>
      <c r="L111" s="39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47" s="2" customFormat="1" ht="16.5" customHeight="1">
      <c r="A112" s="26"/>
      <c r="B112" s="27"/>
      <c r="C112" s="26"/>
      <c r="D112" s="26"/>
      <c r="E112" s="221" t="str">
        <f>E7</f>
        <v>Adaptácia, prestavba, prístavba a nadstavba ZŠ Kalinkovo</v>
      </c>
      <c r="F112" s="222"/>
      <c r="G112" s="222"/>
      <c r="H112" s="222"/>
      <c r="I112" s="26"/>
      <c r="J112" s="26"/>
      <c r="K112" s="26"/>
      <c r="L112" s="39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1" customFormat="1" ht="12" customHeight="1">
      <c r="B113" s="17"/>
      <c r="C113" s="23" t="s">
        <v>135</v>
      </c>
      <c r="L113" s="17"/>
    </row>
    <row r="114" spans="1:65" s="2" customFormat="1" ht="16.5" customHeight="1">
      <c r="A114" s="26"/>
      <c r="B114" s="27"/>
      <c r="C114" s="26"/>
      <c r="D114" s="26"/>
      <c r="E114" s="221" t="s">
        <v>323</v>
      </c>
      <c r="F114" s="223"/>
      <c r="G114" s="223"/>
      <c r="H114" s="223"/>
      <c r="I114" s="26"/>
      <c r="J114" s="26"/>
      <c r="K114" s="26"/>
      <c r="L114" s="39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2" customHeight="1">
      <c r="A115" s="26"/>
      <c r="B115" s="27"/>
      <c r="C115" s="23" t="s">
        <v>324</v>
      </c>
      <c r="D115" s="26"/>
      <c r="E115" s="26"/>
      <c r="F115" s="26"/>
      <c r="G115" s="26"/>
      <c r="H115" s="26"/>
      <c r="I115" s="26"/>
      <c r="J115" s="26"/>
      <c r="K115" s="26"/>
      <c r="L115" s="39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6.5" customHeight="1">
      <c r="A116" s="26"/>
      <c r="B116" s="27"/>
      <c r="C116" s="26"/>
      <c r="D116" s="26"/>
      <c r="E116" s="184" t="str">
        <f>E11</f>
        <v>01g - Vzduchotechnika</v>
      </c>
      <c r="F116" s="223"/>
      <c r="G116" s="223"/>
      <c r="H116" s="223"/>
      <c r="I116" s="26"/>
      <c r="J116" s="26"/>
      <c r="K116" s="26"/>
      <c r="L116" s="39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6.95" customHeight="1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39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2" customHeight="1">
      <c r="A118" s="26"/>
      <c r="B118" s="27"/>
      <c r="C118" s="23" t="s">
        <v>17</v>
      </c>
      <c r="D118" s="26"/>
      <c r="E118" s="26"/>
      <c r="F118" s="21" t="str">
        <f>F14</f>
        <v>Kalinkovo</v>
      </c>
      <c r="G118" s="26"/>
      <c r="H118" s="26"/>
      <c r="I118" s="23" t="s">
        <v>19</v>
      </c>
      <c r="J118" s="52" t="str">
        <f>IF(J14="","",J14)</f>
        <v>9. 7. 2021</v>
      </c>
      <c r="K118" s="26"/>
      <c r="L118" s="39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6.95" customHeight="1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9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15.2" customHeight="1">
      <c r="A120" s="26"/>
      <c r="B120" s="27"/>
      <c r="C120" s="23" t="s">
        <v>21</v>
      </c>
      <c r="D120" s="26"/>
      <c r="E120" s="26"/>
      <c r="F120" s="21" t="str">
        <f>E17</f>
        <v>Obec Kalinkovo</v>
      </c>
      <c r="G120" s="26"/>
      <c r="H120" s="26"/>
      <c r="I120" s="23" t="s">
        <v>27</v>
      </c>
      <c r="J120" s="24" t="str">
        <f>E23</f>
        <v xml:space="preserve"> </v>
      </c>
      <c r="K120" s="26"/>
      <c r="L120" s="39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2" customFormat="1" ht="15.2" customHeight="1">
      <c r="A121" s="26"/>
      <c r="B121" s="27"/>
      <c r="C121" s="23" t="s">
        <v>25</v>
      </c>
      <c r="D121" s="26"/>
      <c r="E121" s="26"/>
      <c r="F121" s="21" t="str">
        <f>IF(E20="","",E20)</f>
        <v>AVA-stav, s.r.o.</v>
      </c>
      <c r="G121" s="26"/>
      <c r="H121" s="26"/>
      <c r="I121" s="23" t="s">
        <v>30</v>
      </c>
      <c r="J121" s="24" t="str">
        <f>E26</f>
        <v>Ing. BOTTLIK</v>
      </c>
      <c r="K121" s="26"/>
      <c r="L121" s="39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5" s="2" customFormat="1" ht="10.35" customHeight="1">
      <c r="A122" s="26"/>
      <c r="B122" s="27"/>
      <c r="C122" s="26"/>
      <c r="D122" s="26"/>
      <c r="E122" s="26"/>
      <c r="F122" s="26"/>
      <c r="G122" s="26"/>
      <c r="H122" s="26"/>
      <c r="I122" s="26"/>
      <c r="J122" s="26"/>
      <c r="K122" s="26"/>
      <c r="L122" s="39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5" s="11" customFormat="1" ht="29.25" customHeight="1">
      <c r="A123" s="126"/>
      <c r="B123" s="127"/>
      <c r="C123" s="128" t="s">
        <v>153</v>
      </c>
      <c r="D123" s="129" t="s">
        <v>58</v>
      </c>
      <c r="E123" s="129" t="s">
        <v>54</v>
      </c>
      <c r="F123" s="129" t="s">
        <v>55</v>
      </c>
      <c r="G123" s="129" t="s">
        <v>154</v>
      </c>
      <c r="H123" s="129" t="s">
        <v>155</v>
      </c>
      <c r="I123" s="129" t="s">
        <v>156</v>
      </c>
      <c r="J123" s="130" t="s">
        <v>139</v>
      </c>
      <c r="K123" s="131" t="s">
        <v>157</v>
      </c>
      <c r="L123" s="132"/>
      <c r="M123" s="59" t="s">
        <v>1</v>
      </c>
      <c r="N123" s="60" t="s">
        <v>37</v>
      </c>
      <c r="O123" s="60" t="s">
        <v>158</v>
      </c>
      <c r="P123" s="60" t="s">
        <v>159</v>
      </c>
      <c r="Q123" s="60" t="s">
        <v>160</v>
      </c>
      <c r="R123" s="60" t="s">
        <v>161</v>
      </c>
      <c r="S123" s="60" t="s">
        <v>162</v>
      </c>
      <c r="T123" s="61" t="s">
        <v>163</v>
      </c>
      <c r="U123" s="126"/>
      <c r="V123" s="126"/>
      <c r="W123" s="126"/>
      <c r="X123" s="126"/>
      <c r="Y123" s="126"/>
      <c r="Z123" s="126"/>
      <c r="AA123" s="126"/>
      <c r="AB123" s="126"/>
      <c r="AC123" s="126"/>
      <c r="AD123" s="126"/>
      <c r="AE123" s="126"/>
    </row>
    <row r="124" spans="1:65" s="2" customFormat="1" ht="22.9" customHeight="1">
      <c r="A124" s="26"/>
      <c r="B124" s="27"/>
      <c r="C124" s="66" t="s">
        <v>140</v>
      </c>
      <c r="D124" s="26"/>
      <c r="E124" s="26"/>
      <c r="F124" s="26"/>
      <c r="G124" s="26"/>
      <c r="H124" s="26"/>
      <c r="I124" s="26"/>
      <c r="J124" s="133">
        <f>BK124</f>
        <v>90217.83</v>
      </c>
      <c r="K124" s="26"/>
      <c r="L124" s="27"/>
      <c r="M124" s="62"/>
      <c r="N124" s="53"/>
      <c r="O124" s="63"/>
      <c r="P124" s="134">
        <f>P125</f>
        <v>0</v>
      </c>
      <c r="Q124" s="63"/>
      <c r="R124" s="134">
        <f>R125</f>
        <v>0</v>
      </c>
      <c r="S124" s="63"/>
      <c r="T124" s="135">
        <f>T125</f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T124" s="14" t="s">
        <v>72</v>
      </c>
      <c r="AU124" s="14" t="s">
        <v>141</v>
      </c>
      <c r="BK124" s="136">
        <f>BK125</f>
        <v>90217.83</v>
      </c>
    </row>
    <row r="125" spans="1:65" s="12" customFormat="1" ht="25.9" customHeight="1">
      <c r="B125" s="137"/>
      <c r="D125" s="138" t="s">
        <v>72</v>
      </c>
      <c r="E125" s="139" t="s">
        <v>261</v>
      </c>
      <c r="F125" s="139" t="s">
        <v>261</v>
      </c>
      <c r="J125" s="140">
        <f>BK125</f>
        <v>90217.83</v>
      </c>
      <c r="L125" s="137"/>
      <c r="M125" s="141"/>
      <c r="N125" s="142"/>
      <c r="O125" s="142"/>
      <c r="P125" s="143">
        <f>P126+P155+P175</f>
        <v>0</v>
      </c>
      <c r="Q125" s="142"/>
      <c r="R125" s="143">
        <f>R126+R155+R175</f>
        <v>0</v>
      </c>
      <c r="S125" s="142"/>
      <c r="T125" s="144">
        <f>T126+T155+T175</f>
        <v>0</v>
      </c>
      <c r="AR125" s="138" t="s">
        <v>89</v>
      </c>
      <c r="AT125" s="145" t="s">
        <v>72</v>
      </c>
      <c r="AU125" s="145" t="s">
        <v>73</v>
      </c>
      <c r="AY125" s="138" t="s">
        <v>166</v>
      </c>
      <c r="BK125" s="146">
        <f>BK126+BK155+BK175</f>
        <v>90217.83</v>
      </c>
    </row>
    <row r="126" spans="1:65" s="12" customFormat="1" ht="22.9" customHeight="1">
      <c r="B126" s="137"/>
      <c r="D126" s="138" t="s">
        <v>72</v>
      </c>
      <c r="E126" s="147" t="s">
        <v>2314</v>
      </c>
      <c r="F126" s="147" t="s">
        <v>2315</v>
      </c>
      <c r="J126" s="148">
        <f>BK126</f>
        <v>82551.62</v>
      </c>
      <c r="L126" s="137"/>
      <c r="M126" s="141"/>
      <c r="N126" s="142"/>
      <c r="O126" s="142"/>
      <c r="P126" s="143">
        <f>SUM(P127:P154)</f>
        <v>0</v>
      </c>
      <c r="Q126" s="142"/>
      <c r="R126" s="143">
        <f>SUM(R127:R154)</f>
        <v>0</v>
      </c>
      <c r="S126" s="142"/>
      <c r="T126" s="144">
        <f>SUM(T127:T154)</f>
        <v>0</v>
      </c>
      <c r="AR126" s="138" t="s">
        <v>89</v>
      </c>
      <c r="AT126" s="145" t="s">
        <v>72</v>
      </c>
      <c r="AU126" s="145" t="s">
        <v>81</v>
      </c>
      <c r="AY126" s="138" t="s">
        <v>166</v>
      </c>
      <c r="BK126" s="146">
        <f>SUM(BK127:BK154)</f>
        <v>82551.62</v>
      </c>
    </row>
    <row r="127" spans="1:65" s="2" customFormat="1" ht="37.9" customHeight="1">
      <c r="A127" s="26"/>
      <c r="B127" s="149"/>
      <c r="C127" s="150" t="s">
        <v>81</v>
      </c>
      <c r="D127" s="150" t="s">
        <v>169</v>
      </c>
      <c r="E127" s="151" t="s">
        <v>2316</v>
      </c>
      <c r="F127" s="152" t="s">
        <v>2317</v>
      </c>
      <c r="G127" s="153" t="s">
        <v>1629</v>
      </c>
      <c r="H127" s="154">
        <v>12</v>
      </c>
      <c r="I127" s="155">
        <v>4332.82</v>
      </c>
      <c r="J127" s="155">
        <f t="shared" ref="J127:J154" si="0">ROUND(I127*H127,2)</f>
        <v>51993.84</v>
      </c>
      <c r="K127" s="156"/>
      <c r="L127" s="27"/>
      <c r="M127" s="157" t="s">
        <v>1</v>
      </c>
      <c r="N127" s="158" t="s">
        <v>39</v>
      </c>
      <c r="O127" s="159">
        <v>0</v>
      </c>
      <c r="P127" s="159">
        <f t="shared" ref="P127:P154" si="1">O127*H127</f>
        <v>0</v>
      </c>
      <c r="Q127" s="159">
        <v>0</v>
      </c>
      <c r="R127" s="159">
        <f t="shared" ref="R127:R154" si="2">Q127*H127</f>
        <v>0</v>
      </c>
      <c r="S127" s="159">
        <v>0</v>
      </c>
      <c r="T127" s="160">
        <f t="shared" ref="T127:T154" si="3">S127*H127</f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61" t="s">
        <v>196</v>
      </c>
      <c r="AT127" s="161" t="s">
        <v>169</v>
      </c>
      <c r="AU127" s="161" t="s">
        <v>89</v>
      </c>
      <c r="AY127" s="14" t="s">
        <v>166</v>
      </c>
      <c r="BE127" s="162">
        <f t="shared" ref="BE127:BE154" si="4">IF(N127="základná",J127,0)</f>
        <v>0</v>
      </c>
      <c r="BF127" s="162">
        <f t="shared" ref="BF127:BF154" si="5">IF(N127="znížená",J127,0)</f>
        <v>51993.84</v>
      </c>
      <c r="BG127" s="162">
        <f t="shared" ref="BG127:BG154" si="6">IF(N127="zákl. prenesená",J127,0)</f>
        <v>0</v>
      </c>
      <c r="BH127" s="162">
        <f t="shared" ref="BH127:BH154" si="7">IF(N127="zníž. prenesená",J127,0)</f>
        <v>0</v>
      </c>
      <c r="BI127" s="162">
        <f t="shared" ref="BI127:BI154" si="8">IF(N127="nulová",J127,0)</f>
        <v>0</v>
      </c>
      <c r="BJ127" s="14" t="s">
        <v>89</v>
      </c>
      <c r="BK127" s="162">
        <f t="shared" ref="BK127:BK154" si="9">ROUND(I127*H127,2)</f>
        <v>51993.84</v>
      </c>
      <c r="BL127" s="14" t="s">
        <v>196</v>
      </c>
      <c r="BM127" s="161" t="s">
        <v>2318</v>
      </c>
    </row>
    <row r="128" spans="1:65" s="2" customFormat="1" ht="16.5" customHeight="1">
      <c r="A128" s="26"/>
      <c r="B128" s="149"/>
      <c r="C128" s="150" t="s">
        <v>89</v>
      </c>
      <c r="D128" s="150" t="s">
        <v>169</v>
      </c>
      <c r="E128" s="151" t="s">
        <v>2319</v>
      </c>
      <c r="F128" s="152" t="s">
        <v>2320</v>
      </c>
      <c r="G128" s="153" t="s">
        <v>1</v>
      </c>
      <c r="H128" s="154">
        <v>0</v>
      </c>
      <c r="I128" s="155">
        <v>0</v>
      </c>
      <c r="J128" s="155">
        <f t="shared" si="0"/>
        <v>0</v>
      </c>
      <c r="K128" s="156"/>
      <c r="L128" s="27"/>
      <c r="M128" s="157" t="s">
        <v>1</v>
      </c>
      <c r="N128" s="158" t="s">
        <v>39</v>
      </c>
      <c r="O128" s="159">
        <v>0</v>
      </c>
      <c r="P128" s="159">
        <f t="shared" si="1"/>
        <v>0</v>
      </c>
      <c r="Q128" s="159">
        <v>0</v>
      </c>
      <c r="R128" s="159">
        <f t="shared" si="2"/>
        <v>0</v>
      </c>
      <c r="S128" s="159">
        <v>0</v>
      </c>
      <c r="T128" s="160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61" t="s">
        <v>196</v>
      </c>
      <c r="AT128" s="161" t="s">
        <v>169</v>
      </c>
      <c r="AU128" s="161" t="s">
        <v>89</v>
      </c>
      <c r="AY128" s="14" t="s">
        <v>166</v>
      </c>
      <c r="BE128" s="162">
        <f t="shared" si="4"/>
        <v>0</v>
      </c>
      <c r="BF128" s="162">
        <f t="shared" si="5"/>
        <v>0</v>
      </c>
      <c r="BG128" s="162">
        <f t="shared" si="6"/>
        <v>0</v>
      </c>
      <c r="BH128" s="162">
        <f t="shared" si="7"/>
        <v>0</v>
      </c>
      <c r="BI128" s="162">
        <f t="shared" si="8"/>
        <v>0</v>
      </c>
      <c r="BJ128" s="14" t="s">
        <v>89</v>
      </c>
      <c r="BK128" s="162">
        <f t="shared" si="9"/>
        <v>0</v>
      </c>
      <c r="BL128" s="14" t="s">
        <v>196</v>
      </c>
      <c r="BM128" s="161" t="s">
        <v>2321</v>
      </c>
    </row>
    <row r="129" spans="1:65" s="2" customFormat="1" ht="16.5" customHeight="1">
      <c r="A129" s="26"/>
      <c r="B129" s="149"/>
      <c r="C129" s="150" t="s">
        <v>105</v>
      </c>
      <c r="D129" s="150" t="s">
        <v>169</v>
      </c>
      <c r="E129" s="151" t="s">
        <v>2322</v>
      </c>
      <c r="F129" s="152" t="s">
        <v>2323</v>
      </c>
      <c r="G129" s="153" t="s">
        <v>1</v>
      </c>
      <c r="H129" s="154">
        <v>0</v>
      </c>
      <c r="I129" s="155">
        <v>0</v>
      </c>
      <c r="J129" s="155">
        <f t="shared" si="0"/>
        <v>0</v>
      </c>
      <c r="K129" s="156"/>
      <c r="L129" s="27"/>
      <c r="M129" s="157" t="s">
        <v>1</v>
      </c>
      <c r="N129" s="158" t="s">
        <v>39</v>
      </c>
      <c r="O129" s="159">
        <v>0</v>
      </c>
      <c r="P129" s="159">
        <f t="shared" si="1"/>
        <v>0</v>
      </c>
      <c r="Q129" s="159">
        <v>0</v>
      </c>
      <c r="R129" s="159">
        <f t="shared" si="2"/>
        <v>0</v>
      </c>
      <c r="S129" s="159">
        <v>0</v>
      </c>
      <c r="T129" s="160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61" t="s">
        <v>196</v>
      </c>
      <c r="AT129" s="161" t="s">
        <v>169</v>
      </c>
      <c r="AU129" s="161" t="s">
        <v>89</v>
      </c>
      <c r="AY129" s="14" t="s">
        <v>166</v>
      </c>
      <c r="BE129" s="162">
        <f t="shared" si="4"/>
        <v>0</v>
      </c>
      <c r="BF129" s="162">
        <f t="shared" si="5"/>
        <v>0</v>
      </c>
      <c r="BG129" s="162">
        <f t="shared" si="6"/>
        <v>0</v>
      </c>
      <c r="BH129" s="162">
        <f t="shared" si="7"/>
        <v>0</v>
      </c>
      <c r="BI129" s="162">
        <f t="shared" si="8"/>
        <v>0</v>
      </c>
      <c r="BJ129" s="14" t="s">
        <v>89</v>
      </c>
      <c r="BK129" s="162">
        <f t="shared" si="9"/>
        <v>0</v>
      </c>
      <c r="BL129" s="14" t="s">
        <v>196</v>
      </c>
      <c r="BM129" s="161" t="s">
        <v>2324</v>
      </c>
    </row>
    <row r="130" spans="1:65" s="2" customFormat="1" ht="16.5" customHeight="1">
      <c r="A130" s="26"/>
      <c r="B130" s="149"/>
      <c r="C130" s="150" t="s">
        <v>173</v>
      </c>
      <c r="D130" s="150" t="s">
        <v>169</v>
      </c>
      <c r="E130" s="151" t="s">
        <v>2325</v>
      </c>
      <c r="F130" s="152" t="s">
        <v>2326</v>
      </c>
      <c r="G130" s="153" t="s">
        <v>1</v>
      </c>
      <c r="H130" s="154">
        <v>0</v>
      </c>
      <c r="I130" s="155">
        <v>0</v>
      </c>
      <c r="J130" s="155">
        <f t="shared" si="0"/>
        <v>0</v>
      </c>
      <c r="K130" s="156"/>
      <c r="L130" s="27"/>
      <c r="M130" s="157" t="s">
        <v>1</v>
      </c>
      <c r="N130" s="158" t="s">
        <v>39</v>
      </c>
      <c r="O130" s="159">
        <v>0</v>
      </c>
      <c r="P130" s="159">
        <f t="shared" si="1"/>
        <v>0</v>
      </c>
      <c r="Q130" s="159">
        <v>0</v>
      </c>
      <c r="R130" s="159">
        <f t="shared" si="2"/>
        <v>0</v>
      </c>
      <c r="S130" s="159">
        <v>0</v>
      </c>
      <c r="T130" s="160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61" t="s">
        <v>196</v>
      </c>
      <c r="AT130" s="161" t="s">
        <v>169</v>
      </c>
      <c r="AU130" s="161" t="s">
        <v>89</v>
      </c>
      <c r="AY130" s="14" t="s">
        <v>166</v>
      </c>
      <c r="BE130" s="162">
        <f t="shared" si="4"/>
        <v>0</v>
      </c>
      <c r="BF130" s="162">
        <f t="shared" si="5"/>
        <v>0</v>
      </c>
      <c r="BG130" s="162">
        <f t="shared" si="6"/>
        <v>0</v>
      </c>
      <c r="BH130" s="162">
        <f t="shared" si="7"/>
        <v>0</v>
      </c>
      <c r="BI130" s="162">
        <f t="shared" si="8"/>
        <v>0</v>
      </c>
      <c r="BJ130" s="14" t="s">
        <v>89</v>
      </c>
      <c r="BK130" s="162">
        <f t="shared" si="9"/>
        <v>0</v>
      </c>
      <c r="BL130" s="14" t="s">
        <v>196</v>
      </c>
      <c r="BM130" s="161" t="s">
        <v>2327</v>
      </c>
    </row>
    <row r="131" spans="1:65" s="2" customFormat="1" ht="16.5" customHeight="1">
      <c r="A131" s="26"/>
      <c r="B131" s="149"/>
      <c r="C131" s="150" t="s">
        <v>182</v>
      </c>
      <c r="D131" s="150" t="s">
        <v>169</v>
      </c>
      <c r="E131" s="151" t="s">
        <v>2328</v>
      </c>
      <c r="F131" s="152" t="s">
        <v>2329</v>
      </c>
      <c r="G131" s="153" t="s">
        <v>1</v>
      </c>
      <c r="H131" s="154">
        <v>0</v>
      </c>
      <c r="I131" s="155">
        <v>0</v>
      </c>
      <c r="J131" s="155">
        <f t="shared" si="0"/>
        <v>0</v>
      </c>
      <c r="K131" s="156"/>
      <c r="L131" s="27"/>
      <c r="M131" s="157" t="s">
        <v>1</v>
      </c>
      <c r="N131" s="158" t="s">
        <v>39</v>
      </c>
      <c r="O131" s="159">
        <v>0</v>
      </c>
      <c r="P131" s="159">
        <f t="shared" si="1"/>
        <v>0</v>
      </c>
      <c r="Q131" s="159">
        <v>0</v>
      </c>
      <c r="R131" s="159">
        <f t="shared" si="2"/>
        <v>0</v>
      </c>
      <c r="S131" s="159">
        <v>0</v>
      </c>
      <c r="T131" s="160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61" t="s">
        <v>196</v>
      </c>
      <c r="AT131" s="161" t="s">
        <v>169</v>
      </c>
      <c r="AU131" s="161" t="s">
        <v>89</v>
      </c>
      <c r="AY131" s="14" t="s">
        <v>166</v>
      </c>
      <c r="BE131" s="162">
        <f t="shared" si="4"/>
        <v>0</v>
      </c>
      <c r="BF131" s="162">
        <f t="shared" si="5"/>
        <v>0</v>
      </c>
      <c r="BG131" s="162">
        <f t="shared" si="6"/>
        <v>0</v>
      </c>
      <c r="BH131" s="162">
        <f t="shared" si="7"/>
        <v>0</v>
      </c>
      <c r="BI131" s="162">
        <f t="shared" si="8"/>
        <v>0</v>
      </c>
      <c r="BJ131" s="14" t="s">
        <v>89</v>
      </c>
      <c r="BK131" s="162">
        <f t="shared" si="9"/>
        <v>0</v>
      </c>
      <c r="BL131" s="14" t="s">
        <v>196</v>
      </c>
      <c r="BM131" s="161" t="s">
        <v>2330</v>
      </c>
    </row>
    <row r="132" spans="1:65" s="2" customFormat="1" ht="24.2" customHeight="1">
      <c r="A132" s="26"/>
      <c r="B132" s="149"/>
      <c r="C132" s="150" t="s">
        <v>178</v>
      </c>
      <c r="D132" s="150" t="s">
        <v>169</v>
      </c>
      <c r="E132" s="151" t="s">
        <v>2331</v>
      </c>
      <c r="F132" s="152" t="s">
        <v>2332</v>
      </c>
      <c r="G132" s="153" t="s">
        <v>1629</v>
      </c>
      <c r="H132" s="154">
        <v>12</v>
      </c>
      <c r="I132" s="155">
        <v>246.09</v>
      </c>
      <c r="J132" s="155">
        <f t="shared" si="0"/>
        <v>2953.08</v>
      </c>
      <c r="K132" s="156"/>
      <c r="L132" s="27"/>
      <c r="M132" s="157" t="s">
        <v>1</v>
      </c>
      <c r="N132" s="158" t="s">
        <v>39</v>
      </c>
      <c r="O132" s="159">
        <v>0</v>
      </c>
      <c r="P132" s="159">
        <f t="shared" si="1"/>
        <v>0</v>
      </c>
      <c r="Q132" s="159">
        <v>0</v>
      </c>
      <c r="R132" s="159">
        <f t="shared" si="2"/>
        <v>0</v>
      </c>
      <c r="S132" s="159">
        <v>0</v>
      </c>
      <c r="T132" s="160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61" t="s">
        <v>196</v>
      </c>
      <c r="AT132" s="161" t="s">
        <v>169</v>
      </c>
      <c r="AU132" s="161" t="s">
        <v>89</v>
      </c>
      <c r="AY132" s="14" t="s">
        <v>166</v>
      </c>
      <c r="BE132" s="162">
        <f t="shared" si="4"/>
        <v>0</v>
      </c>
      <c r="BF132" s="162">
        <f t="shared" si="5"/>
        <v>2953.08</v>
      </c>
      <c r="BG132" s="162">
        <f t="shared" si="6"/>
        <v>0</v>
      </c>
      <c r="BH132" s="162">
        <f t="shared" si="7"/>
        <v>0</v>
      </c>
      <c r="BI132" s="162">
        <f t="shared" si="8"/>
        <v>0</v>
      </c>
      <c r="BJ132" s="14" t="s">
        <v>89</v>
      </c>
      <c r="BK132" s="162">
        <f t="shared" si="9"/>
        <v>2953.08</v>
      </c>
      <c r="BL132" s="14" t="s">
        <v>196</v>
      </c>
      <c r="BM132" s="161" t="s">
        <v>2333</v>
      </c>
    </row>
    <row r="133" spans="1:65" s="2" customFormat="1" ht="16.5" customHeight="1">
      <c r="A133" s="26"/>
      <c r="B133" s="149"/>
      <c r="C133" s="150" t="s">
        <v>190</v>
      </c>
      <c r="D133" s="150" t="s">
        <v>169</v>
      </c>
      <c r="E133" s="151" t="s">
        <v>2334</v>
      </c>
      <c r="F133" s="152" t="s">
        <v>2335</v>
      </c>
      <c r="G133" s="153" t="s">
        <v>1</v>
      </c>
      <c r="H133" s="154">
        <v>0</v>
      </c>
      <c r="I133" s="155">
        <v>0</v>
      </c>
      <c r="J133" s="155">
        <f t="shared" si="0"/>
        <v>0</v>
      </c>
      <c r="K133" s="156"/>
      <c r="L133" s="27"/>
      <c r="M133" s="157" t="s">
        <v>1</v>
      </c>
      <c r="N133" s="158" t="s">
        <v>39</v>
      </c>
      <c r="O133" s="159">
        <v>0</v>
      </c>
      <c r="P133" s="159">
        <f t="shared" si="1"/>
        <v>0</v>
      </c>
      <c r="Q133" s="159">
        <v>0</v>
      </c>
      <c r="R133" s="159">
        <f t="shared" si="2"/>
        <v>0</v>
      </c>
      <c r="S133" s="159">
        <v>0</v>
      </c>
      <c r="T133" s="160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61" t="s">
        <v>196</v>
      </c>
      <c r="AT133" s="161" t="s">
        <v>169</v>
      </c>
      <c r="AU133" s="161" t="s">
        <v>89</v>
      </c>
      <c r="AY133" s="14" t="s">
        <v>166</v>
      </c>
      <c r="BE133" s="162">
        <f t="shared" si="4"/>
        <v>0</v>
      </c>
      <c r="BF133" s="162">
        <f t="shared" si="5"/>
        <v>0</v>
      </c>
      <c r="BG133" s="162">
        <f t="shared" si="6"/>
        <v>0</v>
      </c>
      <c r="BH133" s="162">
        <f t="shared" si="7"/>
        <v>0</v>
      </c>
      <c r="BI133" s="162">
        <f t="shared" si="8"/>
        <v>0</v>
      </c>
      <c r="BJ133" s="14" t="s">
        <v>89</v>
      </c>
      <c r="BK133" s="162">
        <f t="shared" si="9"/>
        <v>0</v>
      </c>
      <c r="BL133" s="14" t="s">
        <v>196</v>
      </c>
      <c r="BM133" s="161" t="s">
        <v>2336</v>
      </c>
    </row>
    <row r="134" spans="1:65" s="2" customFormat="1" ht="21.75" customHeight="1">
      <c r="A134" s="26"/>
      <c r="B134" s="149"/>
      <c r="C134" s="150" t="s">
        <v>181</v>
      </c>
      <c r="D134" s="150" t="s">
        <v>169</v>
      </c>
      <c r="E134" s="151" t="s">
        <v>2337</v>
      </c>
      <c r="F134" s="152" t="s">
        <v>2338</v>
      </c>
      <c r="G134" s="153" t="s">
        <v>1629</v>
      </c>
      <c r="H134" s="154">
        <v>12</v>
      </c>
      <c r="I134" s="155">
        <v>325.89</v>
      </c>
      <c r="J134" s="155">
        <f t="shared" si="0"/>
        <v>3910.68</v>
      </c>
      <c r="K134" s="156"/>
      <c r="L134" s="27"/>
      <c r="M134" s="157" t="s">
        <v>1</v>
      </c>
      <c r="N134" s="158" t="s">
        <v>39</v>
      </c>
      <c r="O134" s="159">
        <v>0</v>
      </c>
      <c r="P134" s="159">
        <f t="shared" si="1"/>
        <v>0</v>
      </c>
      <c r="Q134" s="159">
        <v>0</v>
      </c>
      <c r="R134" s="159">
        <f t="shared" si="2"/>
        <v>0</v>
      </c>
      <c r="S134" s="159">
        <v>0</v>
      </c>
      <c r="T134" s="160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61" t="s">
        <v>196</v>
      </c>
      <c r="AT134" s="161" t="s">
        <v>169</v>
      </c>
      <c r="AU134" s="161" t="s">
        <v>89</v>
      </c>
      <c r="AY134" s="14" t="s">
        <v>166</v>
      </c>
      <c r="BE134" s="162">
        <f t="shared" si="4"/>
        <v>0</v>
      </c>
      <c r="BF134" s="162">
        <f t="shared" si="5"/>
        <v>3910.68</v>
      </c>
      <c r="BG134" s="162">
        <f t="shared" si="6"/>
        <v>0</v>
      </c>
      <c r="BH134" s="162">
        <f t="shared" si="7"/>
        <v>0</v>
      </c>
      <c r="BI134" s="162">
        <f t="shared" si="8"/>
        <v>0</v>
      </c>
      <c r="BJ134" s="14" t="s">
        <v>89</v>
      </c>
      <c r="BK134" s="162">
        <f t="shared" si="9"/>
        <v>3910.68</v>
      </c>
      <c r="BL134" s="14" t="s">
        <v>196</v>
      </c>
      <c r="BM134" s="161" t="s">
        <v>2339</v>
      </c>
    </row>
    <row r="135" spans="1:65" s="2" customFormat="1" ht="37.9" customHeight="1">
      <c r="A135" s="26"/>
      <c r="B135" s="149"/>
      <c r="C135" s="150" t="s">
        <v>167</v>
      </c>
      <c r="D135" s="150" t="s">
        <v>169</v>
      </c>
      <c r="E135" s="151" t="s">
        <v>2340</v>
      </c>
      <c r="F135" s="152" t="s">
        <v>2341</v>
      </c>
      <c r="G135" s="153" t="s">
        <v>1629</v>
      </c>
      <c r="H135" s="154">
        <v>1</v>
      </c>
      <c r="I135" s="155">
        <v>4332.7700000000004</v>
      </c>
      <c r="J135" s="155">
        <f t="shared" si="0"/>
        <v>4332.7700000000004</v>
      </c>
      <c r="K135" s="156"/>
      <c r="L135" s="27"/>
      <c r="M135" s="157" t="s">
        <v>1</v>
      </c>
      <c r="N135" s="158" t="s">
        <v>39</v>
      </c>
      <c r="O135" s="159">
        <v>0</v>
      </c>
      <c r="P135" s="159">
        <f t="shared" si="1"/>
        <v>0</v>
      </c>
      <c r="Q135" s="159">
        <v>0</v>
      </c>
      <c r="R135" s="159">
        <f t="shared" si="2"/>
        <v>0</v>
      </c>
      <c r="S135" s="159">
        <v>0</v>
      </c>
      <c r="T135" s="160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61" t="s">
        <v>196</v>
      </c>
      <c r="AT135" s="161" t="s">
        <v>169</v>
      </c>
      <c r="AU135" s="161" t="s">
        <v>89</v>
      </c>
      <c r="AY135" s="14" t="s">
        <v>166</v>
      </c>
      <c r="BE135" s="162">
        <f t="shared" si="4"/>
        <v>0</v>
      </c>
      <c r="BF135" s="162">
        <f t="shared" si="5"/>
        <v>4332.7700000000004</v>
      </c>
      <c r="BG135" s="162">
        <f t="shared" si="6"/>
        <v>0</v>
      </c>
      <c r="BH135" s="162">
        <f t="shared" si="7"/>
        <v>0</v>
      </c>
      <c r="BI135" s="162">
        <f t="shared" si="8"/>
        <v>0</v>
      </c>
      <c r="BJ135" s="14" t="s">
        <v>89</v>
      </c>
      <c r="BK135" s="162">
        <f t="shared" si="9"/>
        <v>4332.7700000000004</v>
      </c>
      <c r="BL135" s="14" t="s">
        <v>196</v>
      </c>
      <c r="BM135" s="161" t="s">
        <v>2342</v>
      </c>
    </row>
    <row r="136" spans="1:65" s="2" customFormat="1" ht="16.5" customHeight="1">
      <c r="A136" s="26"/>
      <c r="B136" s="149"/>
      <c r="C136" s="150" t="s">
        <v>186</v>
      </c>
      <c r="D136" s="150" t="s">
        <v>169</v>
      </c>
      <c r="E136" s="151" t="s">
        <v>2319</v>
      </c>
      <c r="F136" s="152" t="s">
        <v>2320</v>
      </c>
      <c r="G136" s="153" t="s">
        <v>1</v>
      </c>
      <c r="H136" s="154">
        <v>0</v>
      </c>
      <c r="I136" s="155">
        <v>0</v>
      </c>
      <c r="J136" s="155">
        <f t="shared" si="0"/>
        <v>0</v>
      </c>
      <c r="K136" s="156"/>
      <c r="L136" s="27"/>
      <c r="M136" s="157" t="s">
        <v>1</v>
      </c>
      <c r="N136" s="158" t="s">
        <v>39</v>
      </c>
      <c r="O136" s="159">
        <v>0</v>
      </c>
      <c r="P136" s="159">
        <f t="shared" si="1"/>
        <v>0</v>
      </c>
      <c r="Q136" s="159">
        <v>0</v>
      </c>
      <c r="R136" s="159">
        <f t="shared" si="2"/>
        <v>0</v>
      </c>
      <c r="S136" s="159">
        <v>0</v>
      </c>
      <c r="T136" s="160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61" t="s">
        <v>196</v>
      </c>
      <c r="AT136" s="161" t="s">
        <v>169</v>
      </c>
      <c r="AU136" s="161" t="s">
        <v>89</v>
      </c>
      <c r="AY136" s="14" t="s">
        <v>166</v>
      </c>
      <c r="BE136" s="162">
        <f t="shared" si="4"/>
        <v>0</v>
      </c>
      <c r="BF136" s="162">
        <f t="shared" si="5"/>
        <v>0</v>
      </c>
      <c r="BG136" s="162">
        <f t="shared" si="6"/>
        <v>0</v>
      </c>
      <c r="BH136" s="162">
        <f t="shared" si="7"/>
        <v>0</v>
      </c>
      <c r="BI136" s="162">
        <f t="shared" si="8"/>
        <v>0</v>
      </c>
      <c r="BJ136" s="14" t="s">
        <v>89</v>
      </c>
      <c r="BK136" s="162">
        <f t="shared" si="9"/>
        <v>0</v>
      </c>
      <c r="BL136" s="14" t="s">
        <v>196</v>
      </c>
      <c r="BM136" s="161" t="s">
        <v>2343</v>
      </c>
    </row>
    <row r="137" spans="1:65" s="2" customFormat="1" ht="16.5" customHeight="1">
      <c r="A137" s="26"/>
      <c r="B137" s="149"/>
      <c r="C137" s="150" t="s">
        <v>202</v>
      </c>
      <c r="D137" s="150" t="s">
        <v>169</v>
      </c>
      <c r="E137" s="151" t="s">
        <v>2322</v>
      </c>
      <c r="F137" s="152" t="s">
        <v>2323</v>
      </c>
      <c r="G137" s="153" t="s">
        <v>1</v>
      </c>
      <c r="H137" s="154">
        <v>0</v>
      </c>
      <c r="I137" s="155">
        <v>0</v>
      </c>
      <c r="J137" s="155">
        <f t="shared" si="0"/>
        <v>0</v>
      </c>
      <c r="K137" s="156"/>
      <c r="L137" s="27"/>
      <c r="M137" s="157" t="s">
        <v>1</v>
      </c>
      <c r="N137" s="158" t="s">
        <v>39</v>
      </c>
      <c r="O137" s="159">
        <v>0</v>
      </c>
      <c r="P137" s="159">
        <f t="shared" si="1"/>
        <v>0</v>
      </c>
      <c r="Q137" s="159">
        <v>0</v>
      </c>
      <c r="R137" s="159">
        <f t="shared" si="2"/>
        <v>0</v>
      </c>
      <c r="S137" s="159">
        <v>0</v>
      </c>
      <c r="T137" s="160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61" t="s">
        <v>196</v>
      </c>
      <c r="AT137" s="161" t="s">
        <v>169</v>
      </c>
      <c r="AU137" s="161" t="s">
        <v>89</v>
      </c>
      <c r="AY137" s="14" t="s">
        <v>166</v>
      </c>
      <c r="BE137" s="162">
        <f t="shared" si="4"/>
        <v>0</v>
      </c>
      <c r="BF137" s="162">
        <f t="shared" si="5"/>
        <v>0</v>
      </c>
      <c r="BG137" s="162">
        <f t="shared" si="6"/>
        <v>0</v>
      </c>
      <c r="BH137" s="162">
        <f t="shared" si="7"/>
        <v>0</v>
      </c>
      <c r="BI137" s="162">
        <f t="shared" si="8"/>
        <v>0</v>
      </c>
      <c r="BJ137" s="14" t="s">
        <v>89</v>
      </c>
      <c r="BK137" s="162">
        <f t="shared" si="9"/>
        <v>0</v>
      </c>
      <c r="BL137" s="14" t="s">
        <v>196</v>
      </c>
      <c r="BM137" s="161" t="s">
        <v>2344</v>
      </c>
    </row>
    <row r="138" spans="1:65" s="2" customFormat="1" ht="16.5" customHeight="1">
      <c r="A138" s="26"/>
      <c r="B138" s="149"/>
      <c r="C138" s="150" t="s">
        <v>189</v>
      </c>
      <c r="D138" s="150" t="s">
        <v>169</v>
      </c>
      <c r="E138" s="151" t="s">
        <v>2325</v>
      </c>
      <c r="F138" s="152" t="s">
        <v>2326</v>
      </c>
      <c r="G138" s="153" t="s">
        <v>1</v>
      </c>
      <c r="H138" s="154">
        <v>0</v>
      </c>
      <c r="I138" s="155">
        <v>0</v>
      </c>
      <c r="J138" s="155">
        <f t="shared" si="0"/>
        <v>0</v>
      </c>
      <c r="K138" s="156"/>
      <c r="L138" s="27"/>
      <c r="M138" s="157" t="s">
        <v>1</v>
      </c>
      <c r="N138" s="158" t="s">
        <v>39</v>
      </c>
      <c r="O138" s="159">
        <v>0</v>
      </c>
      <c r="P138" s="159">
        <f t="shared" si="1"/>
        <v>0</v>
      </c>
      <c r="Q138" s="159">
        <v>0</v>
      </c>
      <c r="R138" s="159">
        <f t="shared" si="2"/>
        <v>0</v>
      </c>
      <c r="S138" s="159">
        <v>0</v>
      </c>
      <c r="T138" s="160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61" t="s">
        <v>196</v>
      </c>
      <c r="AT138" s="161" t="s">
        <v>169</v>
      </c>
      <c r="AU138" s="161" t="s">
        <v>89</v>
      </c>
      <c r="AY138" s="14" t="s">
        <v>166</v>
      </c>
      <c r="BE138" s="162">
        <f t="shared" si="4"/>
        <v>0</v>
      </c>
      <c r="BF138" s="162">
        <f t="shared" si="5"/>
        <v>0</v>
      </c>
      <c r="BG138" s="162">
        <f t="shared" si="6"/>
        <v>0</v>
      </c>
      <c r="BH138" s="162">
        <f t="shared" si="7"/>
        <v>0</v>
      </c>
      <c r="BI138" s="162">
        <f t="shared" si="8"/>
        <v>0</v>
      </c>
      <c r="BJ138" s="14" t="s">
        <v>89</v>
      </c>
      <c r="BK138" s="162">
        <f t="shared" si="9"/>
        <v>0</v>
      </c>
      <c r="BL138" s="14" t="s">
        <v>196</v>
      </c>
      <c r="BM138" s="161" t="s">
        <v>2345</v>
      </c>
    </row>
    <row r="139" spans="1:65" s="2" customFormat="1" ht="16.5" customHeight="1">
      <c r="A139" s="26"/>
      <c r="B139" s="149"/>
      <c r="C139" s="150" t="s">
        <v>209</v>
      </c>
      <c r="D139" s="150" t="s">
        <v>169</v>
      </c>
      <c r="E139" s="151" t="s">
        <v>2328</v>
      </c>
      <c r="F139" s="152" t="s">
        <v>2329</v>
      </c>
      <c r="G139" s="153" t="s">
        <v>1</v>
      </c>
      <c r="H139" s="154">
        <v>0</v>
      </c>
      <c r="I139" s="155">
        <v>0</v>
      </c>
      <c r="J139" s="155">
        <f t="shared" si="0"/>
        <v>0</v>
      </c>
      <c r="K139" s="156"/>
      <c r="L139" s="27"/>
      <c r="M139" s="157" t="s">
        <v>1</v>
      </c>
      <c r="N139" s="158" t="s">
        <v>39</v>
      </c>
      <c r="O139" s="159">
        <v>0</v>
      </c>
      <c r="P139" s="159">
        <f t="shared" si="1"/>
        <v>0</v>
      </c>
      <c r="Q139" s="159">
        <v>0</v>
      </c>
      <c r="R139" s="159">
        <f t="shared" si="2"/>
        <v>0</v>
      </c>
      <c r="S139" s="159">
        <v>0</v>
      </c>
      <c r="T139" s="160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61" t="s">
        <v>196</v>
      </c>
      <c r="AT139" s="161" t="s">
        <v>169</v>
      </c>
      <c r="AU139" s="161" t="s">
        <v>89</v>
      </c>
      <c r="AY139" s="14" t="s">
        <v>166</v>
      </c>
      <c r="BE139" s="162">
        <f t="shared" si="4"/>
        <v>0</v>
      </c>
      <c r="BF139" s="162">
        <f t="shared" si="5"/>
        <v>0</v>
      </c>
      <c r="BG139" s="162">
        <f t="shared" si="6"/>
        <v>0</v>
      </c>
      <c r="BH139" s="162">
        <f t="shared" si="7"/>
        <v>0</v>
      </c>
      <c r="BI139" s="162">
        <f t="shared" si="8"/>
        <v>0</v>
      </c>
      <c r="BJ139" s="14" t="s">
        <v>89</v>
      </c>
      <c r="BK139" s="162">
        <f t="shared" si="9"/>
        <v>0</v>
      </c>
      <c r="BL139" s="14" t="s">
        <v>196</v>
      </c>
      <c r="BM139" s="161" t="s">
        <v>2346</v>
      </c>
    </row>
    <row r="140" spans="1:65" s="2" customFormat="1" ht="24.2" customHeight="1">
      <c r="A140" s="26"/>
      <c r="B140" s="149"/>
      <c r="C140" s="150" t="s">
        <v>193</v>
      </c>
      <c r="D140" s="150" t="s">
        <v>169</v>
      </c>
      <c r="E140" s="151" t="s">
        <v>2331</v>
      </c>
      <c r="F140" s="152" t="s">
        <v>2332</v>
      </c>
      <c r="G140" s="153" t="s">
        <v>1629</v>
      </c>
      <c r="H140" s="154">
        <v>1</v>
      </c>
      <c r="I140" s="155">
        <v>246.09</v>
      </c>
      <c r="J140" s="155">
        <f t="shared" si="0"/>
        <v>246.09</v>
      </c>
      <c r="K140" s="156"/>
      <c r="L140" s="27"/>
      <c r="M140" s="157" t="s">
        <v>1</v>
      </c>
      <c r="N140" s="158" t="s">
        <v>39</v>
      </c>
      <c r="O140" s="159">
        <v>0</v>
      </c>
      <c r="P140" s="159">
        <f t="shared" si="1"/>
        <v>0</v>
      </c>
      <c r="Q140" s="159">
        <v>0</v>
      </c>
      <c r="R140" s="159">
        <f t="shared" si="2"/>
        <v>0</v>
      </c>
      <c r="S140" s="159">
        <v>0</v>
      </c>
      <c r="T140" s="160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61" t="s">
        <v>196</v>
      </c>
      <c r="AT140" s="161" t="s">
        <v>169</v>
      </c>
      <c r="AU140" s="161" t="s">
        <v>89</v>
      </c>
      <c r="AY140" s="14" t="s">
        <v>166</v>
      </c>
      <c r="BE140" s="162">
        <f t="shared" si="4"/>
        <v>0</v>
      </c>
      <c r="BF140" s="162">
        <f t="shared" si="5"/>
        <v>246.09</v>
      </c>
      <c r="BG140" s="162">
        <f t="shared" si="6"/>
        <v>0</v>
      </c>
      <c r="BH140" s="162">
        <f t="shared" si="7"/>
        <v>0</v>
      </c>
      <c r="BI140" s="162">
        <f t="shared" si="8"/>
        <v>0</v>
      </c>
      <c r="BJ140" s="14" t="s">
        <v>89</v>
      </c>
      <c r="BK140" s="162">
        <f t="shared" si="9"/>
        <v>246.09</v>
      </c>
      <c r="BL140" s="14" t="s">
        <v>196</v>
      </c>
      <c r="BM140" s="161" t="s">
        <v>2347</v>
      </c>
    </row>
    <row r="141" spans="1:65" s="2" customFormat="1" ht="16.5" customHeight="1">
      <c r="A141" s="26"/>
      <c r="B141" s="149"/>
      <c r="C141" s="150" t="s">
        <v>216</v>
      </c>
      <c r="D141" s="150" t="s">
        <v>169</v>
      </c>
      <c r="E141" s="151" t="s">
        <v>2334</v>
      </c>
      <c r="F141" s="152" t="s">
        <v>2335</v>
      </c>
      <c r="G141" s="153" t="s">
        <v>1</v>
      </c>
      <c r="H141" s="154">
        <v>0</v>
      </c>
      <c r="I141" s="155">
        <v>0</v>
      </c>
      <c r="J141" s="155">
        <f t="shared" si="0"/>
        <v>0</v>
      </c>
      <c r="K141" s="156"/>
      <c r="L141" s="27"/>
      <c r="M141" s="157" t="s">
        <v>1</v>
      </c>
      <c r="N141" s="158" t="s">
        <v>39</v>
      </c>
      <c r="O141" s="159">
        <v>0</v>
      </c>
      <c r="P141" s="159">
        <f t="shared" si="1"/>
        <v>0</v>
      </c>
      <c r="Q141" s="159">
        <v>0</v>
      </c>
      <c r="R141" s="159">
        <f t="shared" si="2"/>
        <v>0</v>
      </c>
      <c r="S141" s="159">
        <v>0</v>
      </c>
      <c r="T141" s="160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61" t="s">
        <v>196</v>
      </c>
      <c r="AT141" s="161" t="s">
        <v>169</v>
      </c>
      <c r="AU141" s="161" t="s">
        <v>89</v>
      </c>
      <c r="AY141" s="14" t="s">
        <v>166</v>
      </c>
      <c r="BE141" s="162">
        <f t="shared" si="4"/>
        <v>0</v>
      </c>
      <c r="BF141" s="162">
        <f t="shared" si="5"/>
        <v>0</v>
      </c>
      <c r="BG141" s="162">
        <f t="shared" si="6"/>
        <v>0</v>
      </c>
      <c r="BH141" s="162">
        <f t="shared" si="7"/>
        <v>0</v>
      </c>
      <c r="BI141" s="162">
        <f t="shared" si="8"/>
        <v>0</v>
      </c>
      <c r="BJ141" s="14" t="s">
        <v>89</v>
      </c>
      <c r="BK141" s="162">
        <f t="shared" si="9"/>
        <v>0</v>
      </c>
      <c r="BL141" s="14" t="s">
        <v>196</v>
      </c>
      <c r="BM141" s="161" t="s">
        <v>2348</v>
      </c>
    </row>
    <row r="142" spans="1:65" s="2" customFormat="1" ht="21.75" customHeight="1">
      <c r="A142" s="26"/>
      <c r="B142" s="149"/>
      <c r="C142" s="150" t="s">
        <v>196</v>
      </c>
      <c r="D142" s="150" t="s">
        <v>169</v>
      </c>
      <c r="E142" s="151" t="s">
        <v>2337</v>
      </c>
      <c r="F142" s="152" t="s">
        <v>2338</v>
      </c>
      <c r="G142" s="153" t="s">
        <v>1629</v>
      </c>
      <c r="H142" s="154">
        <v>1</v>
      </c>
      <c r="I142" s="155">
        <v>325.89</v>
      </c>
      <c r="J142" s="155">
        <f t="shared" si="0"/>
        <v>325.89</v>
      </c>
      <c r="K142" s="156"/>
      <c r="L142" s="27"/>
      <c r="M142" s="157" t="s">
        <v>1</v>
      </c>
      <c r="N142" s="158" t="s">
        <v>39</v>
      </c>
      <c r="O142" s="159">
        <v>0</v>
      </c>
      <c r="P142" s="159">
        <f t="shared" si="1"/>
        <v>0</v>
      </c>
      <c r="Q142" s="159">
        <v>0</v>
      </c>
      <c r="R142" s="159">
        <f t="shared" si="2"/>
        <v>0</v>
      </c>
      <c r="S142" s="159">
        <v>0</v>
      </c>
      <c r="T142" s="160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61" t="s">
        <v>196</v>
      </c>
      <c r="AT142" s="161" t="s">
        <v>169</v>
      </c>
      <c r="AU142" s="161" t="s">
        <v>89</v>
      </c>
      <c r="AY142" s="14" t="s">
        <v>166</v>
      </c>
      <c r="BE142" s="162">
        <f t="shared" si="4"/>
        <v>0</v>
      </c>
      <c r="BF142" s="162">
        <f t="shared" si="5"/>
        <v>325.89</v>
      </c>
      <c r="BG142" s="162">
        <f t="shared" si="6"/>
        <v>0</v>
      </c>
      <c r="BH142" s="162">
        <f t="shared" si="7"/>
        <v>0</v>
      </c>
      <c r="BI142" s="162">
        <f t="shared" si="8"/>
        <v>0</v>
      </c>
      <c r="BJ142" s="14" t="s">
        <v>89</v>
      </c>
      <c r="BK142" s="162">
        <f t="shared" si="9"/>
        <v>325.89</v>
      </c>
      <c r="BL142" s="14" t="s">
        <v>196</v>
      </c>
      <c r="BM142" s="161" t="s">
        <v>2349</v>
      </c>
    </row>
    <row r="143" spans="1:65" s="2" customFormat="1" ht="16.5" customHeight="1">
      <c r="A143" s="26"/>
      <c r="B143" s="149"/>
      <c r="C143" s="150" t="s">
        <v>224</v>
      </c>
      <c r="D143" s="150" t="s">
        <v>169</v>
      </c>
      <c r="E143" s="151" t="s">
        <v>2350</v>
      </c>
      <c r="F143" s="152" t="s">
        <v>2351</v>
      </c>
      <c r="G143" s="153" t="s">
        <v>1629</v>
      </c>
      <c r="H143" s="154">
        <v>8</v>
      </c>
      <c r="I143" s="155">
        <v>236.4</v>
      </c>
      <c r="J143" s="155">
        <f t="shared" si="0"/>
        <v>1891.2</v>
      </c>
      <c r="K143" s="156"/>
      <c r="L143" s="27"/>
      <c r="M143" s="157" t="s">
        <v>1</v>
      </c>
      <c r="N143" s="158" t="s">
        <v>39</v>
      </c>
      <c r="O143" s="159">
        <v>0</v>
      </c>
      <c r="P143" s="159">
        <f t="shared" si="1"/>
        <v>0</v>
      </c>
      <c r="Q143" s="159">
        <v>0</v>
      </c>
      <c r="R143" s="159">
        <f t="shared" si="2"/>
        <v>0</v>
      </c>
      <c r="S143" s="159">
        <v>0</v>
      </c>
      <c r="T143" s="160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61" t="s">
        <v>196</v>
      </c>
      <c r="AT143" s="161" t="s">
        <v>169</v>
      </c>
      <c r="AU143" s="161" t="s">
        <v>89</v>
      </c>
      <c r="AY143" s="14" t="s">
        <v>166</v>
      </c>
      <c r="BE143" s="162">
        <f t="shared" si="4"/>
        <v>0</v>
      </c>
      <c r="BF143" s="162">
        <f t="shared" si="5"/>
        <v>1891.2</v>
      </c>
      <c r="BG143" s="162">
        <f t="shared" si="6"/>
        <v>0</v>
      </c>
      <c r="BH143" s="162">
        <f t="shared" si="7"/>
        <v>0</v>
      </c>
      <c r="BI143" s="162">
        <f t="shared" si="8"/>
        <v>0</v>
      </c>
      <c r="BJ143" s="14" t="s">
        <v>89</v>
      </c>
      <c r="BK143" s="162">
        <f t="shared" si="9"/>
        <v>1891.2</v>
      </c>
      <c r="BL143" s="14" t="s">
        <v>196</v>
      </c>
      <c r="BM143" s="161" t="s">
        <v>2352</v>
      </c>
    </row>
    <row r="144" spans="1:65" s="2" customFormat="1" ht="16.5" customHeight="1">
      <c r="A144" s="26"/>
      <c r="B144" s="149"/>
      <c r="C144" s="150" t="s">
        <v>199</v>
      </c>
      <c r="D144" s="150" t="s">
        <v>169</v>
      </c>
      <c r="E144" s="151" t="s">
        <v>2353</v>
      </c>
      <c r="F144" s="152" t="s">
        <v>2354</v>
      </c>
      <c r="G144" s="153" t="s">
        <v>222</v>
      </c>
      <c r="H144" s="154">
        <v>27</v>
      </c>
      <c r="I144" s="155">
        <v>40.950000000000003</v>
      </c>
      <c r="J144" s="155">
        <f t="shared" si="0"/>
        <v>1105.6500000000001</v>
      </c>
      <c r="K144" s="156"/>
      <c r="L144" s="27"/>
      <c r="M144" s="157" t="s">
        <v>1</v>
      </c>
      <c r="N144" s="158" t="s">
        <v>39</v>
      </c>
      <c r="O144" s="159">
        <v>0</v>
      </c>
      <c r="P144" s="159">
        <f t="shared" si="1"/>
        <v>0</v>
      </c>
      <c r="Q144" s="159">
        <v>0</v>
      </c>
      <c r="R144" s="159">
        <f t="shared" si="2"/>
        <v>0</v>
      </c>
      <c r="S144" s="159">
        <v>0</v>
      </c>
      <c r="T144" s="160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61" t="s">
        <v>196</v>
      </c>
      <c r="AT144" s="161" t="s">
        <v>169</v>
      </c>
      <c r="AU144" s="161" t="s">
        <v>89</v>
      </c>
      <c r="AY144" s="14" t="s">
        <v>166</v>
      </c>
      <c r="BE144" s="162">
        <f t="shared" si="4"/>
        <v>0</v>
      </c>
      <c r="BF144" s="162">
        <f t="shared" si="5"/>
        <v>1105.6500000000001</v>
      </c>
      <c r="BG144" s="162">
        <f t="shared" si="6"/>
        <v>0</v>
      </c>
      <c r="BH144" s="162">
        <f t="shared" si="7"/>
        <v>0</v>
      </c>
      <c r="BI144" s="162">
        <f t="shared" si="8"/>
        <v>0</v>
      </c>
      <c r="BJ144" s="14" t="s">
        <v>89</v>
      </c>
      <c r="BK144" s="162">
        <f t="shared" si="9"/>
        <v>1105.6500000000001</v>
      </c>
      <c r="BL144" s="14" t="s">
        <v>196</v>
      </c>
      <c r="BM144" s="161" t="s">
        <v>2355</v>
      </c>
    </row>
    <row r="145" spans="1:65" s="2" customFormat="1" ht="16.5" customHeight="1">
      <c r="A145" s="26"/>
      <c r="B145" s="149"/>
      <c r="C145" s="150" t="s">
        <v>231</v>
      </c>
      <c r="D145" s="150" t="s">
        <v>169</v>
      </c>
      <c r="E145" s="151" t="s">
        <v>2356</v>
      </c>
      <c r="F145" s="152" t="s">
        <v>2357</v>
      </c>
      <c r="G145" s="153" t="s">
        <v>222</v>
      </c>
      <c r="H145" s="154">
        <v>13</v>
      </c>
      <c r="I145" s="155">
        <v>239.14</v>
      </c>
      <c r="J145" s="155">
        <f t="shared" si="0"/>
        <v>3108.82</v>
      </c>
      <c r="K145" s="156"/>
      <c r="L145" s="27"/>
      <c r="M145" s="157" t="s">
        <v>1</v>
      </c>
      <c r="N145" s="158" t="s">
        <v>39</v>
      </c>
      <c r="O145" s="159">
        <v>0</v>
      </c>
      <c r="P145" s="159">
        <f t="shared" si="1"/>
        <v>0</v>
      </c>
      <c r="Q145" s="159">
        <v>0</v>
      </c>
      <c r="R145" s="159">
        <f t="shared" si="2"/>
        <v>0</v>
      </c>
      <c r="S145" s="159">
        <v>0</v>
      </c>
      <c r="T145" s="160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61" t="s">
        <v>196</v>
      </c>
      <c r="AT145" s="161" t="s">
        <v>169</v>
      </c>
      <c r="AU145" s="161" t="s">
        <v>89</v>
      </c>
      <c r="AY145" s="14" t="s">
        <v>166</v>
      </c>
      <c r="BE145" s="162">
        <f t="shared" si="4"/>
        <v>0</v>
      </c>
      <c r="BF145" s="162">
        <f t="shared" si="5"/>
        <v>3108.82</v>
      </c>
      <c r="BG145" s="162">
        <f t="shared" si="6"/>
        <v>0</v>
      </c>
      <c r="BH145" s="162">
        <f t="shared" si="7"/>
        <v>0</v>
      </c>
      <c r="BI145" s="162">
        <f t="shared" si="8"/>
        <v>0</v>
      </c>
      <c r="BJ145" s="14" t="s">
        <v>89</v>
      </c>
      <c r="BK145" s="162">
        <f t="shared" si="9"/>
        <v>3108.82</v>
      </c>
      <c r="BL145" s="14" t="s">
        <v>196</v>
      </c>
      <c r="BM145" s="161" t="s">
        <v>2358</v>
      </c>
    </row>
    <row r="146" spans="1:65" s="2" customFormat="1" ht="16.5" customHeight="1">
      <c r="A146" s="26"/>
      <c r="B146" s="149"/>
      <c r="C146" s="150" t="s">
        <v>7</v>
      </c>
      <c r="D146" s="150" t="s">
        <v>169</v>
      </c>
      <c r="E146" s="151" t="s">
        <v>2359</v>
      </c>
      <c r="F146" s="152" t="s">
        <v>2360</v>
      </c>
      <c r="G146" s="153" t="s">
        <v>222</v>
      </c>
      <c r="H146" s="154">
        <v>13</v>
      </c>
      <c r="I146" s="155">
        <v>132.86000000000001</v>
      </c>
      <c r="J146" s="155">
        <f t="shared" si="0"/>
        <v>1727.18</v>
      </c>
      <c r="K146" s="156"/>
      <c r="L146" s="27"/>
      <c r="M146" s="157" t="s">
        <v>1</v>
      </c>
      <c r="N146" s="158" t="s">
        <v>39</v>
      </c>
      <c r="O146" s="159">
        <v>0</v>
      </c>
      <c r="P146" s="159">
        <f t="shared" si="1"/>
        <v>0</v>
      </c>
      <c r="Q146" s="159">
        <v>0</v>
      </c>
      <c r="R146" s="159">
        <f t="shared" si="2"/>
        <v>0</v>
      </c>
      <c r="S146" s="159">
        <v>0</v>
      </c>
      <c r="T146" s="160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61" t="s">
        <v>196</v>
      </c>
      <c r="AT146" s="161" t="s">
        <v>169</v>
      </c>
      <c r="AU146" s="161" t="s">
        <v>89</v>
      </c>
      <c r="AY146" s="14" t="s">
        <v>166</v>
      </c>
      <c r="BE146" s="162">
        <f t="shared" si="4"/>
        <v>0</v>
      </c>
      <c r="BF146" s="162">
        <f t="shared" si="5"/>
        <v>1727.18</v>
      </c>
      <c r="BG146" s="162">
        <f t="shared" si="6"/>
        <v>0</v>
      </c>
      <c r="BH146" s="162">
        <f t="shared" si="7"/>
        <v>0</v>
      </c>
      <c r="BI146" s="162">
        <f t="shared" si="8"/>
        <v>0</v>
      </c>
      <c r="BJ146" s="14" t="s">
        <v>89</v>
      </c>
      <c r="BK146" s="162">
        <f t="shared" si="9"/>
        <v>1727.18</v>
      </c>
      <c r="BL146" s="14" t="s">
        <v>196</v>
      </c>
      <c r="BM146" s="161" t="s">
        <v>2361</v>
      </c>
    </row>
    <row r="147" spans="1:65" s="2" customFormat="1" ht="21.75" customHeight="1">
      <c r="A147" s="26"/>
      <c r="B147" s="149"/>
      <c r="C147" s="150" t="s">
        <v>239</v>
      </c>
      <c r="D147" s="150" t="s">
        <v>169</v>
      </c>
      <c r="E147" s="151" t="s">
        <v>2362</v>
      </c>
      <c r="F147" s="152" t="s">
        <v>2363</v>
      </c>
      <c r="G147" s="153" t="s">
        <v>222</v>
      </c>
      <c r="H147" s="154">
        <v>52</v>
      </c>
      <c r="I147" s="155">
        <v>22.94</v>
      </c>
      <c r="J147" s="155">
        <f t="shared" si="0"/>
        <v>1192.8800000000001</v>
      </c>
      <c r="K147" s="156"/>
      <c r="L147" s="27"/>
      <c r="M147" s="157" t="s">
        <v>1</v>
      </c>
      <c r="N147" s="158" t="s">
        <v>39</v>
      </c>
      <c r="O147" s="159">
        <v>0</v>
      </c>
      <c r="P147" s="159">
        <f t="shared" si="1"/>
        <v>0</v>
      </c>
      <c r="Q147" s="159">
        <v>0</v>
      </c>
      <c r="R147" s="159">
        <f t="shared" si="2"/>
        <v>0</v>
      </c>
      <c r="S147" s="159">
        <v>0</v>
      </c>
      <c r="T147" s="160">
        <f t="shared" si="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61" t="s">
        <v>196</v>
      </c>
      <c r="AT147" s="161" t="s">
        <v>169</v>
      </c>
      <c r="AU147" s="161" t="s">
        <v>89</v>
      </c>
      <c r="AY147" s="14" t="s">
        <v>166</v>
      </c>
      <c r="BE147" s="162">
        <f t="shared" si="4"/>
        <v>0</v>
      </c>
      <c r="BF147" s="162">
        <f t="shared" si="5"/>
        <v>1192.8800000000001</v>
      </c>
      <c r="BG147" s="162">
        <f t="shared" si="6"/>
        <v>0</v>
      </c>
      <c r="BH147" s="162">
        <f t="shared" si="7"/>
        <v>0</v>
      </c>
      <c r="BI147" s="162">
        <f t="shared" si="8"/>
        <v>0</v>
      </c>
      <c r="BJ147" s="14" t="s">
        <v>89</v>
      </c>
      <c r="BK147" s="162">
        <f t="shared" si="9"/>
        <v>1192.8800000000001</v>
      </c>
      <c r="BL147" s="14" t="s">
        <v>196</v>
      </c>
      <c r="BM147" s="161" t="s">
        <v>2364</v>
      </c>
    </row>
    <row r="148" spans="1:65" s="2" customFormat="1" ht="16.5" customHeight="1">
      <c r="A148" s="26"/>
      <c r="B148" s="149"/>
      <c r="C148" s="150" t="s">
        <v>205</v>
      </c>
      <c r="D148" s="150" t="s">
        <v>169</v>
      </c>
      <c r="E148" s="151" t="s">
        <v>2365</v>
      </c>
      <c r="F148" s="152" t="s">
        <v>2366</v>
      </c>
      <c r="G148" s="153" t="s">
        <v>222</v>
      </c>
      <c r="H148" s="154">
        <v>52</v>
      </c>
      <c r="I148" s="155">
        <v>42.76</v>
      </c>
      <c r="J148" s="155">
        <f t="shared" si="0"/>
        <v>2223.52</v>
      </c>
      <c r="K148" s="156"/>
      <c r="L148" s="27"/>
      <c r="M148" s="157" t="s">
        <v>1</v>
      </c>
      <c r="N148" s="158" t="s">
        <v>39</v>
      </c>
      <c r="O148" s="159">
        <v>0</v>
      </c>
      <c r="P148" s="159">
        <f t="shared" si="1"/>
        <v>0</v>
      </c>
      <c r="Q148" s="159">
        <v>0</v>
      </c>
      <c r="R148" s="159">
        <f t="shared" si="2"/>
        <v>0</v>
      </c>
      <c r="S148" s="159">
        <v>0</v>
      </c>
      <c r="T148" s="160">
        <f t="shared" si="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61" t="s">
        <v>196</v>
      </c>
      <c r="AT148" s="161" t="s">
        <v>169</v>
      </c>
      <c r="AU148" s="161" t="s">
        <v>89</v>
      </c>
      <c r="AY148" s="14" t="s">
        <v>166</v>
      </c>
      <c r="BE148" s="162">
        <f t="shared" si="4"/>
        <v>0</v>
      </c>
      <c r="BF148" s="162">
        <f t="shared" si="5"/>
        <v>2223.52</v>
      </c>
      <c r="BG148" s="162">
        <f t="shared" si="6"/>
        <v>0</v>
      </c>
      <c r="BH148" s="162">
        <f t="shared" si="7"/>
        <v>0</v>
      </c>
      <c r="BI148" s="162">
        <f t="shared" si="8"/>
        <v>0</v>
      </c>
      <c r="BJ148" s="14" t="s">
        <v>89</v>
      </c>
      <c r="BK148" s="162">
        <f t="shared" si="9"/>
        <v>2223.52</v>
      </c>
      <c r="BL148" s="14" t="s">
        <v>196</v>
      </c>
      <c r="BM148" s="161" t="s">
        <v>2367</v>
      </c>
    </row>
    <row r="149" spans="1:65" s="2" customFormat="1" ht="16.5" customHeight="1">
      <c r="A149" s="26"/>
      <c r="B149" s="149"/>
      <c r="C149" s="150" t="s">
        <v>247</v>
      </c>
      <c r="D149" s="150" t="s">
        <v>169</v>
      </c>
      <c r="E149" s="151" t="s">
        <v>2368</v>
      </c>
      <c r="F149" s="152" t="s">
        <v>2369</v>
      </c>
      <c r="G149" s="153" t="s">
        <v>222</v>
      </c>
      <c r="H149" s="154">
        <v>13</v>
      </c>
      <c r="I149" s="155">
        <v>12.5</v>
      </c>
      <c r="J149" s="155">
        <f t="shared" si="0"/>
        <v>162.5</v>
      </c>
      <c r="K149" s="156"/>
      <c r="L149" s="27"/>
      <c r="M149" s="157" t="s">
        <v>1</v>
      </c>
      <c r="N149" s="158" t="s">
        <v>39</v>
      </c>
      <c r="O149" s="159">
        <v>0</v>
      </c>
      <c r="P149" s="159">
        <f t="shared" si="1"/>
        <v>0</v>
      </c>
      <c r="Q149" s="159">
        <v>0</v>
      </c>
      <c r="R149" s="159">
        <f t="shared" si="2"/>
        <v>0</v>
      </c>
      <c r="S149" s="159">
        <v>0</v>
      </c>
      <c r="T149" s="160">
        <f t="shared" si="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61" t="s">
        <v>196</v>
      </c>
      <c r="AT149" s="161" t="s">
        <v>169</v>
      </c>
      <c r="AU149" s="161" t="s">
        <v>89</v>
      </c>
      <c r="AY149" s="14" t="s">
        <v>166</v>
      </c>
      <c r="BE149" s="162">
        <f t="shared" si="4"/>
        <v>0</v>
      </c>
      <c r="BF149" s="162">
        <f t="shared" si="5"/>
        <v>162.5</v>
      </c>
      <c r="BG149" s="162">
        <f t="shared" si="6"/>
        <v>0</v>
      </c>
      <c r="BH149" s="162">
        <f t="shared" si="7"/>
        <v>0</v>
      </c>
      <c r="BI149" s="162">
        <f t="shared" si="8"/>
        <v>0</v>
      </c>
      <c r="BJ149" s="14" t="s">
        <v>89</v>
      </c>
      <c r="BK149" s="162">
        <f t="shared" si="9"/>
        <v>162.5</v>
      </c>
      <c r="BL149" s="14" t="s">
        <v>196</v>
      </c>
      <c r="BM149" s="161" t="s">
        <v>2370</v>
      </c>
    </row>
    <row r="150" spans="1:65" s="2" customFormat="1" ht="16.5" customHeight="1">
      <c r="A150" s="26"/>
      <c r="B150" s="149"/>
      <c r="C150" s="150" t="s">
        <v>208</v>
      </c>
      <c r="D150" s="150" t="s">
        <v>169</v>
      </c>
      <c r="E150" s="151" t="s">
        <v>2371</v>
      </c>
      <c r="F150" s="152" t="s">
        <v>2372</v>
      </c>
      <c r="G150" s="153" t="s">
        <v>1</v>
      </c>
      <c r="H150" s="154">
        <v>0</v>
      </c>
      <c r="I150" s="155">
        <v>0</v>
      </c>
      <c r="J150" s="155">
        <f t="shared" si="0"/>
        <v>0</v>
      </c>
      <c r="K150" s="156"/>
      <c r="L150" s="27"/>
      <c r="M150" s="157" t="s">
        <v>1</v>
      </c>
      <c r="N150" s="158" t="s">
        <v>39</v>
      </c>
      <c r="O150" s="159">
        <v>0</v>
      </c>
      <c r="P150" s="159">
        <f t="shared" si="1"/>
        <v>0</v>
      </c>
      <c r="Q150" s="159">
        <v>0</v>
      </c>
      <c r="R150" s="159">
        <f t="shared" si="2"/>
        <v>0</v>
      </c>
      <c r="S150" s="159">
        <v>0</v>
      </c>
      <c r="T150" s="160">
        <f t="shared" si="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61" t="s">
        <v>196</v>
      </c>
      <c r="AT150" s="161" t="s">
        <v>169</v>
      </c>
      <c r="AU150" s="161" t="s">
        <v>89</v>
      </c>
      <c r="AY150" s="14" t="s">
        <v>166</v>
      </c>
      <c r="BE150" s="162">
        <f t="shared" si="4"/>
        <v>0</v>
      </c>
      <c r="BF150" s="162">
        <f t="shared" si="5"/>
        <v>0</v>
      </c>
      <c r="BG150" s="162">
        <f t="shared" si="6"/>
        <v>0</v>
      </c>
      <c r="BH150" s="162">
        <f t="shared" si="7"/>
        <v>0</v>
      </c>
      <c r="BI150" s="162">
        <f t="shared" si="8"/>
        <v>0</v>
      </c>
      <c r="BJ150" s="14" t="s">
        <v>89</v>
      </c>
      <c r="BK150" s="162">
        <f t="shared" si="9"/>
        <v>0</v>
      </c>
      <c r="BL150" s="14" t="s">
        <v>196</v>
      </c>
      <c r="BM150" s="161" t="s">
        <v>2373</v>
      </c>
    </row>
    <row r="151" spans="1:65" s="2" customFormat="1" ht="16.5" customHeight="1">
      <c r="A151" s="26"/>
      <c r="B151" s="149"/>
      <c r="C151" s="150" t="s">
        <v>254</v>
      </c>
      <c r="D151" s="150" t="s">
        <v>169</v>
      </c>
      <c r="E151" s="151" t="s">
        <v>2374</v>
      </c>
      <c r="F151" s="152" t="s">
        <v>2375</v>
      </c>
      <c r="G151" s="153" t="s">
        <v>1283</v>
      </c>
      <c r="H151" s="154">
        <v>286</v>
      </c>
      <c r="I151" s="155">
        <v>18.079999999999998</v>
      </c>
      <c r="J151" s="155">
        <f t="shared" si="0"/>
        <v>5170.88</v>
      </c>
      <c r="K151" s="156"/>
      <c r="L151" s="27"/>
      <c r="M151" s="157" t="s">
        <v>1</v>
      </c>
      <c r="N151" s="158" t="s">
        <v>39</v>
      </c>
      <c r="O151" s="159">
        <v>0</v>
      </c>
      <c r="P151" s="159">
        <f t="shared" si="1"/>
        <v>0</v>
      </c>
      <c r="Q151" s="159">
        <v>0</v>
      </c>
      <c r="R151" s="159">
        <f t="shared" si="2"/>
        <v>0</v>
      </c>
      <c r="S151" s="159">
        <v>0</v>
      </c>
      <c r="T151" s="160">
        <f t="shared" si="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61" t="s">
        <v>196</v>
      </c>
      <c r="AT151" s="161" t="s">
        <v>169</v>
      </c>
      <c r="AU151" s="161" t="s">
        <v>89</v>
      </c>
      <c r="AY151" s="14" t="s">
        <v>166</v>
      </c>
      <c r="BE151" s="162">
        <f t="shared" si="4"/>
        <v>0</v>
      </c>
      <c r="BF151" s="162">
        <f t="shared" si="5"/>
        <v>5170.88</v>
      </c>
      <c r="BG151" s="162">
        <f t="shared" si="6"/>
        <v>0</v>
      </c>
      <c r="BH151" s="162">
        <f t="shared" si="7"/>
        <v>0</v>
      </c>
      <c r="BI151" s="162">
        <f t="shared" si="8"/>
        <v>0</v>
      </c>
      <c r="BJ151" s="14" t="s">
        <v>89</v>
      </c>
      <c r="BK151" s="162">
        <f t="shared" si="9"/>
        <v>5170.88</v>
      </c>
      <c r="BL151" s="14" t="s">
        <v>196</v>
      </c>
      <c r="BM151" s="161" t="s">
        <v>2376</v>
      </c>
    </row>
    <row r="152" spans="1:65" s="2" customFormat="1" ht="16.5" customHeight="1">
      <c r="A152" s="26"/>
      <c r="B152" s="149"/>
      <c r="C152" s="150" t="s">
        <v>212</v>
      </c>
      <c r="D152" s="150" t="s">
        <v>169</v>
      </c>
      <c r="E152" s="151" t="s">
        <v>2377</v>
      </c>
      <c r="F152" s="152" t="s">
        <v>2378</v>
      </c>
      <c r="G152" s="153" t="s">
        <v>1283</v>
      </c>
      <c r="H152" s="154">
        <v>52</v>
      </c>
      <c r="I152" s="155">
        <v>9.27</v>
      </c>
      <c r="J152" s="155">
        <f t="shared" si="0"/>
        <v>482.04</v>
      </c>
      <c r="K152" s="156"/>
      <c r="L152" s="27"/>
      <c r="M152" s="157" t="s">
        <v>1</v>
      </c>
      <c r="N152" s="158" t="s">
        <v>39</v>
      </c>
      <c r="O152" s="159">
        <v>0</v>
      </c>
      <c r="P152" s="159">
        <f t="shared" si="1"/>
        <v>0</v>
      </c>
      <c r="Q152" s="159">
        <v>0</v>
      </c>
      <c r="R152" s="159">
        <f t="shared" si="2"/>
        <v>0</v>
      </c>
      <c r="S152" s="159">
        <v>0</v>
      </c>
      <c r="T152" s="160">
        <f t="shared" si="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61" t="s">
        <v>196</v>
      </c>
      <c r="AT152" s="161" t="s">
        <v>169</v>
      </c>
      <c r="AU152" s="161" t="s">
        <v>89</v>
      </c>
      <c r="AY152" s="14" t="s">
        <v>166</v>
      </c>
      <c r="BE152" s="162">
        <f t="shared" si="4"/>
        <v>0</v>
      </c>
      <c r="BF152" s="162">
        <f t="shared" si="5"/>
        <v>482.04</v>
      </c>
      <c r="BG152" s="162">
        <f t="shared" si="6"/>
        <v>0</v>
      </c>
      <c r="BH152" s="162">
        <f t="shared" si="7"/>
        <v>0</v>
      </c>
      <c r="BI152" s="162">
        <f t="shared" si="8"/>
        <v>0</v>
      </c>
      <c r="BJ152" s="14" t="s">
        <v>89</v>
      </c>
      <c r="BK152" s="162">
        <f t="shared" si="9"/>
        <v>482.04</v>
      </c>
      <c r="BL152" s="14" t="s">
        <v>196</v>
      </c>
      <c r="BM152" s="161" t="s">
        <v>2379</v>
      </c>
    </row>
    <row r="153" spans="1:65" s="2" customFormat="1" ht="16.5" customHeight="1">
      <c r="A153" s="26"/>
      <c r="B153" s="149"/>
      <c r="C153" s="150" t="s">
        <v>265</v>
      </c>
      <c r="D153" s="150" t="s">
        <v>169</v>
      </c>
      <c r="E153" s="151" t="s">
        <v>2380</v>
      </c>
      <c r="F153" s="152" t="s">
        <v>2381</v>
      </c>
      <c r="G153" s="153" t="s">
        <v>172</v>
      </c>
      <c r="H153" s="154">
        <v>82</v>
      </c>
      <c r="I153" s="155">
        <v>16.899999999999999</v>
      </c>
      <c r="J153" s="155">
        <f t="shared" si="0"/>
        <v>1385.8</v>
      </c>
      <c r="K153" s="156"/>
      <c r="L153" s="27"/>
      <c r="M153" s="157" t="s">
        <v>1</v>
      </c>
      <c r="N153" s="158" t="s">
        <v>39</v>
      </c>
      <c r="O153" s="159">
        <v>0</v>
      </c>
      <c r="P153" s="159">
        <f t="shared" si="1"/>
        <v>0</v>
      </c>
      <c r="Q153" s="159">
        <v>0</v>
      </c>
      <c r="R153" s="159">
        <f t="shared" si="2"/>
        <v>0</v>
      </c>
      <c r="S153" s="159">
        <v>0</v>
      </c>
      <c r="T153" s="160">
        <f t="shared" si="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61" t="s">
        <v>196</v>
      </c>
      <c r="AT153" s="161" t="s">
        <v>169</v>
      </c>
      <c r="AU153" s="161" t="s">
        <v>89</v>
      </c>
      <c r="AY153" s="14" t="s">
        <v>166</v>
      </c>
      <c r="BE153" s="162">
        <f t="shared" si="4"/>
        <v>0</v>
      </c>
      <c r="BF153" s="162">
        <f t="shared" si="5"/>
        <v>1385.8</v>
      </c>
      <c r="BG153" s="162">
        <f t="shared" si="6"/>
        <v>0</v>
      </c>
      <c r="BH153" s="162">
        <f t="shared" si="7"/>
        <v>0</v>
      </c>
      <c r="BI153" s="162">
        <f t="shared" si="8"/>
        <v>0</v>
      </c>
      <c r="BJ153" s="14" t="s">
        <v>89</v>
      </c>
      <c r="BK153" s="162">
        <f t="shared" si="9"/>
        <v>1385.8</v>
      </c>
      <c r="BL153" s="14" t="s">
        <v>196</v>
      </c>
      <c r="BM153" s="161" t="s">
        <v>2382</v>
      </c>
    </row>
    <row r="154" spans="1:65" s="2" customFormat="1" ht="21.75" customHeight="1">
      <c r="A154" s="26"/>
      <c r="B154" s="149"/>
      <c r="C154" s="150" t="s">
        <v>215</v>
      </c>
      <c r="D154" s="150" t="s">
        <v>169</v>
      </c>
      <c r="E154" s="151" t="s">
        <v>2383</v>
      </c>
      <c r="F154" s="152" t="s">
        <v>2384</v>
      </c>
      <c r="G154" s="153" t="s">
        <v>222</v>
      </c>
      <c r="H154" s="154">
        <v>10</v>
      </c>
      <c r="I154" s="155">
        <v>33.880000000000003</v>
      </c>
      <c r="J154" s="155">
        <f t="shared" si="0"/>
        <v>338.8</v>
      </c>
      <c r="K154" s="156"/>
      <c r="L154" s="27"/>
      <c r="M154" s="157" t="s">
        <v>1</v>
      </c>
      <c r="N154" s="158" t="s">
        <v>39</v>
      </c>
      <c r="O154" s="159">
        <v>0</v>
      </c>
      <c r="P154" s="159">
        <f t="shared" si="1"/>
        <v>0</v>
      </c>
      <c r="Q154" s="159">
        <v>0</v>
      </c>
      <c r="R154" s="159">
        <f t="shared" si="2"/>
        <v>0</v>
      </c>
      <c r="S154" s="159">
        <v>0</v>
      </c>
      <c r="T154" s="160">
        <f t="shared" si="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61" t="s">
        <v>196</v>
      </c>
      <c r="AT154" s="161" t="s">
        <v>169</v>
      </c>
      <c r="AU154" s="161" t="s">
        <v>89</v>
      </c>
      <c r="AY154" s="14" t="s">
        <v>166</v>
      </c>
      <c r="BE154" s="162">
        <f t="shared" si="4"/>
        <v>0</v>
      </c>
      <c r="BF154" s="162">
        <f t="shared" si="5"/>
        <v>338.8</v>
      </c>
      <c r="BG154" s="162">
        <f t="shared" si="6"/>
        <v>0</v>
      </c>
      <c r="BH154" s="162">
        <f t="shared" si="7"/>
        <v>0</v>
      </c>
      <c r="BI154" s="162">
        <f t="shared" si="8"/>
        <v>0</v>
      </c>
      <c r="BJ154" s="14" t="s">
        <v>89</v>
      </c>
      <c r="BK154" s="162">
        <f t="shared" si="9"/>
        <v>338.8</v>
      </c>
      <c r="BL154" s="14" t="s">
        <v>196</v>
      </c>
      <c r="BM154" s="161" t="s">
        <v>2385</v>
      </c>
    </row>
    <row r="155" spans="1:65" s="12" customFormat="1" ht="22.9" customHeight="1">
      <c r="B155" s="137"/>
      <c r="D155" s="138" t="s">
        <v>72</v>
      </c>
      <c r="E155" s="147" t="s">
        <v>2386</v>
      </c>
      <c r="F155" s="147" t="s">
        <v>2387</v>
      </c>
      <c r="J155" s="148">
        <f>BK155</f>
        <v>2099.67</v>
      </c>
      <c r="L155" s="137"/>
      <c r="M155" s="141"/>
      <c r="N155" s="142"/>
      <c r="O155" s="142"/>
      <c r="P155" s="143">
        <f>SUM(P156:P174)</f>
        <v>0</v>
      </c>
      <c r="Q155" s="142"/>
      <c r="R155" s="143">
        <f>SUM(R156:R174)</f>
        <v>0</v>
      </c>
      <c r="S155" s="142"/>
      <c r="T155" s="144">
        <f>SUM(T156:T174)</f>
        <v>0</v>
      </c>
      <c r="AR155" s="138" t="s">
        <v>89</v>
      </c>
      <c r="AT155" s="145" t="s">
        <v>72</v>
      </c>
      <c r="AU155" s="145" t="s">
        <v>81</v>
      </c>
      <c r="AY155" s="138" t="s">
        <v>166</v>
      </c>
      <c r="BK155" s="146">
        <f>SUM(BK156:BK174)</f>
        <v>2099.67</v>
      </c>
    </row>
    <row r="156" spans="1:65" s="2" customFormat="1" ht="16.5" customHeight="1">
      <c r="A156" s="26"/>
      <c r="B156" s="149"/>
      <c r="C156" s="150" t="s">
        <v>274</v>
      </c>
      <c r="D156" s="150" t="s">
        <v>169</v>
      </c>
      <c r="E156" s="151" t="s">
        <v>2388</v>
      </c>
      <c r="F156" s="152" t="s">
        <v>2389</v>
      </c>
      <c r="G156" s="153" t="s">
        <v>222</v>
      </c>
      <c r="H156" s="154">
        <v>5</v>
      </c>
      <c r="I156" s="155">
        <v>156.88</v>
      </c>
      <c r="J156" s="155">
        <f t="shared" ref="J156:J174" si="10">ROUND(I156*H156,2)</f>
        <v>784.4</v>
      </c>
      <c r="K156" s="156"/>
      <c r="L156" s="27"/>
      <c r="M156" s="157" t="s">
        <v>1</v>
      </c>
      <c r="N156" s="158" t="s">
        <v>39</v>
      </c>
      <c r="O156" s="159">
        <v>0</v>
      </c>
      <c r="P156" s="159">
        <f t="shared" ref="P156:P174" si="11">O156*H156</f>
        <v>0</v>
      </c>
      <c r="Q156" s="159">
        <v>0</v>
      </c>
      <c r="R156" s="159">
        <f t="shared" ref="R156:R174" si="12">Q156*H156</f>
        <v>0</v>
      </c>
      <c r="S156" s="159">
        <v>0</v>
      </c>
      <c r="T156" s="160">
        <f t="shared" ref="T156:T174" si="13">S156*H156</f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61" t="s">
        <v>196</v>
      </c>
      <c r="AT156" s="161" t="s">
        <v>169</v>
      </c>
      <c r="AU156" s="161" t="s">
        <v>89</v>
      </c>
      <c r="AY156" s="14" t="s">
        <v>166</v>
      </c>
      <c r="BE156" s="162">
        <f t="shared" ref="BE156:BE174" si="14">IF(N156="základná",J156,0)</f>
        <v>0</v>
      </c>
      <c r="BF156" s="162">
        <f t="shared" ref="BF156:BF174" si="15">IF(N156="znížená",J156,0)</f>
        <v>784.4</v>
      </c>
      <c r="BG156" s="162">
        <f t="shared" ref="BG156:BG174" si="16">IF(N156="zákl. prenesená",J156,0)</f>
        <v>0</v>
      </c>
      <c r="BH156" s="162">
        <f t="shared" ref="BH156:BH174" si="17">IF(N156="zníž. prenesená",J156,0)</f>
        <v>0</v>
      </c>
      <c r="BI156" s="162">
        <f t="shared" ref="BI156:BI174" si="18">IF(N156="nulová",J156,0)</f>
        <v>0</v>
      </c>
      <c r="BJ156" s="14" t="s">
        <v>89</v>
      </c>
      <c r="BK156" s="162">
        <f t="shared" ref="BK156:BK174" si="19">ROUND(I156*H156,2)</f>
        <v>784.4</v>
      </c>
      <c r="BL156" s="14" t="s">
        <v>196</v>
      </c>
      <c r="BM156" s="161" t="s">
        <v>2390</v>
      </c>
    </row>
    <row r="157" spans="1:65" s="2" customFormat="1" ht="16.5" customHeight="1">
      <c r="A157" s="26"/>
      <c r="B157" s="149"/>
      <c r="C157" s="150" t="s">
        <v>219</v>
      </c>
      <c r="D157" s="150" t="s">
        <v>169</v>
      </c>
      <c r="E157" s="151" t="s">
        <v>2391</v>
      </c>
      <c r="F157" s="152" t="s">
        <v>2392</v>
      </c>
      <c r="G157" s="153" t="s">
        <v>1</v>
      </c>
      <c r="H157" s="154">
        <v>0</v>
      </c>
      <c r="I157" s="155">
        <v>0</v>
      </c>
      <c r="J157" s="155">
        <f t="shared" si="10"/>
        <v>0</v>
      </c>
      <c r="K157" s="156"/>
      <c r="L157" s="27"/>
      <c r="M157" s="157" t="s">
        <v>1</v>
      </c>
      <c r="N157" s="158" t="s">
        <v>39</v>
      </c>
      <c r="O157" s="159">
        <v>0</v>
      </c>
      <c r="P157" s="159">
        <f t="shared" si="11"/>
        <v>0</v>
      </c>
      <c r="Q157" s="159">
        <v>0</v>
      </c>
      <c r="R157" s="159">
        <f t="shared" si="12"/>
        <v>0</v>
      </c>
      <c r="S157" s="159">
        <v>0</v>
      </c>
      <c r="T157" s="160">
        <f t="shared" si="1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61" t="s">
        <v>196</v>
      </c>
      <c r="AT157" s="161" t="s">
        <v>169</v>
      </c>
      <c r="AU157" s="161" t="s">
        <v>89</v>
      </c>
      <c r="AY157" s="14" t="s">
        <v>166</v>
      </c>
      <c r="BE157" s="162">
        <f t="shared" si="14"/>
        <v>0</v>
      </c>
      <c r="BF157" s="162">
        <f t="shared" si="15"/>
        <v>0</v>
      </c>
      <c r="BG157" s="162">
        <f t="shared" si="16"/>
        <v>0</v>
      </c>
      <c r="BH157" s="162">
        <f t="shared" si="17"/>
        <v>0</v>
      </c>
      <c r="BI157" s="162">
        <f t="shared" si="18"/>
        <v>0</v>
      </c>
      <c r="BJ157" s="14" t="s">
        <v>89</v>
      </c>
      <c r="BK157" s="162">
        <f t="shared" si="19"/>
        <v>0</v>
      </c>
      <c r="BL157" s="14" t="s">
        <v>196</v>
      </c>
      <c r="BM157" s="161" t="s">
        <v>2393</v>
      </c>
    </row>
    <row r="158" spans="1:65" s="2" customFormat="1" ht="16.5" customHeight="1">
      <c r="A158" s="26"/>
      <c r="B158" s="149"/>
      <c r="C158" s="150" t="s">
        <v>281</v>
      </c>
      <c r="D158" s="150" t="s">
        <v>169</v>
      </c>
      <c r="E158" s="151" t="s">
        <v>2394</v>
      </c>
      <c r="F158" s="152" t="s">
        <v>2395</v>
      </c>
      <c r="G158" s="153" t="s">
        <v>1</v>
      </c>
      <c r="H158" s="154">
        <v>0</v>
      </c>
      <c r="I158" s="155">
        <v>0</v>
      </c>
      <c r="J158" s="155">
        <f t="shared" si="10"/>
        <v>0</v>
      </c>
      <c r="K158" s="156"/>
      <c r="L158" s="27"/>
      <c r="M158" s="157" t="s">
        <v>1</v>
      </c>
      <c r="N158" s="158" t="s">
        <v>39</v>
      </c>
      <c r="O158" s="159">
        <v>0</v>
      </c>
      <c r="P158" s="159">
        <f t="shared" si="11"/>
        <v>0</v>
      </c>
      <c r="Q158" s="159">
        <v>0</v>
      </c>
      <c r="R158" s="159">
        <f t="shared" si="12"/>
        <v>0</v>
      </c>
      <c r="S158" s="159">
        <v>0</v>
      </c>
      <c r="T158" s="160">
        <f t="shared" si="1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61" t="s">
        <v>196</v>
      </c>
      <c r="AT158" s="161" t="s">
        <v>169</v>
      </c>
      <c r="AU158" s="161" t="s">
        <v>89</v>
      </c>
      <c r="AY158" s="14" t="s">
        <v>166</v>
      </c>
      <c r="BE158" s="162">
        <f t="shared" si="14"/>
        <v>0</v>
      </c>
      <c r="BF158" s="162">
        <f t="shared" si="15"/>
        <v>0</v>
      </c>
      <c r="BG158" s="162">
        <f t="shared" si="16"/>
        <v>0</v>
      </c>
      <c r="BH158" s="162">
        <f t="shared" si="17"/>
        <v>0</v>
      </c>
      <c r="BI158" s="162">
        <f t="shared" si="18"/>
        <v>0</v>
      </c>
      <c r="BJ158" s="14" t="s">
        <v>89</v>
      </c>
      <c r="BK158" s="162">
        <f t="shared" si="19"/>
        <v>0</v>
      </c>
      <c r="BL158" s="14" t="s">
        <v>196</v>
      </c>
      <c r="BM158" s="161" t="s">
        <v>2396</v>
      </c>
    </row>
    <row r="159" spans="1:65" s="2" customFormat="1" ht="21.75" customHeight="1">
      <c r="A159" s="26"/>
      <c r="B159" s="149"/>
      <c r="C159" s="150" t="s">
        <v>223</v>
      </c>
      <c r="D159" s="150" t="s">
        <v>169</v>
      </c>
      <c r="E159" s="151" t="s">
        <v>2397</v>
      </c>
      <c r="F159" s="152" t="s">
        <v>2398</v>
      </c>
      <c r="G159" s="153" t="s">
        <v>1629</v>
      </c>
      <c r="H159" s="154">
        <v>5</v>
      </c>
      <c r="I159" s="155">
        <v>16.899999999999999</v>
      </c>
      <c r="J159" s="155">
        <f t="shared" si="10"/>
        <v>84.5</v>
      </c>
      <c r="K159" s="156"/>
      <c r="L159" s="27"/>
      <c r="M159" s="157" t="s">
        <v>1</v>
      </c>
      <c r="N159" s="158" t="s">
        <v>39</v>
      </c>
      <c r="O159" s="159">
        <v>0</v>
      </c>
      <c r="P159" s="159">
        <f t="shared" si="11"/>
        <v>0</v>
      </c>
      <c r="Q159" s="159">
        <v>0</v>
      </c>
      <c r="R159" s="159">
        <f t="shared" si="12"/>
        <v>0</v>
      </c>
      <c r="S159" s="159">
        <v>0</v>
      </c>
      <c r="T159" s="160">
        <f t="shared" si="1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61" t="s">
        <v>196</v>
      </c>
      <c r="AT159" s="161" t="s">
        <v>169</v>
      </c>
      <c r="AU159" s="161" t="s">
        <v>89</v>
      </c>
      <c r="AY159" s="14" t="s">
        <v>166</v>
      </c>
      <c r="BE159" s="162">
        <f t="shared" si="14"/>
        <v>0</v>
      </c>
      <c r="BF159" s="162">
        <f t="shared" si="15"/>
        <v>84.5</v>
      </c>
      <c r="BG159" s="162">
        <f t="shared" si="16"/>
        <v>0</v>
      </c>
      <c r="BH159" s="162">
        <f t="shared" si="17"/>
        <v>0</v>
      </c>
      <c r="BI159" s="162">
        <f t="shared" si="18"/>
        <v>0</v>
      </c>
      <c r="BJ159" s="14" t="s">
        <v>89</v>
      </c>
      <c r="BK159" s="162">
        <f t="shared" si="19"/>
        <v>84.5</v>
      </c>
      <c r="BL159" s="14" t="s">
        <v>196</v>
      </c>
      <c r="BM159" s="161" t="s">
        <v>2399</v>
      </c>
    </row>
    <row r="160" spans="1:65" s="2" customFormat="1" ht="24.2" customHeight="1">
      <c r="A160" s="26"/>
      <c r="B160" s="149"/>
      <c r="C160" s="150" t="s">
        <v>292</v>
      </c>
      <c r="D160" s="150" t="s">
        <v>169</v>
      </c>
      <c r="E160" s="151" t="s">
        <v>2400</v>
      </c>
      <c r="F160" s="152" t="s">
        <v>2401</v>
      </c>
      <c r="G160" s="153" t="s">
        <v>222</v>
      </c>
      <c r="H160" s="154">
        <v>3</v>
      </c>
      <c r="I160" s="155">
        <v>78.33</v>
      </c>
      <c r="J160" s="155">
        <f t="shared" si="10"/>
        <v>234.99</v>
      </c>
      <c r="K160" s="156"/>
      <c r="L160" s="27"/>
      <c r="M160" s="157" t="s">
        <v>1</v>
      </c>
      <c r="N160" s="158" t="s">
        <v>39</v>
      </c>
      <c r="O160" s="159">
        <v>0</v>
      </c>
      <c r="P160" s="159">
        <f t="shared" si="11"/>
        <v>0</v>
      </c>
      <c r="Q160" s="159">
        <v>0</v>
      </c>
      <c r="R160" s="159">
        <f t="shared" si="12"/>
        <v>0</v>
      </c>
      <c r="S160" s="159">
        <v>0</v>
      </c>
      <c r="T160" s="160">
        <f t="shared" si="1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61" t="s">
        <v>196</v>
      </c>
      <c r="AT160" s="161" t="s">
        <v>169</v>
      </c>
      <c r="AU160" s="161" t="s">
        <v>89</v>
      </c>
      <c r="AY160" s="14" t="s">
        <v>166</v>
      </c>
      <c r="BE160" s="162">
        <f t="shared" si="14"/>
        <v>0</v>
      </c>
      <c r="BF160" s="162">
        <f t="shared" si="15"/>
        <v>234.99</v>
      </c>
      <c r="BG160" s="162">
        <f t="shared" si="16"/>
        <v>0</v>
      </c>
      <c r="BH160" s="162">
        <f t="shared" si="17"/>
        <v>0</v>
      </c>
      <c r="BI160" s="162">
        <f t="shared" si="18"/>
        <v>0</v>
      </c>
      <c r="BJ160" s="14" t="s">
        <v>89</v>
      </c>
      <c r="BK160" s="162">
        <f t="shared" si="19"/>
        <v>234.99</v>
      </c>
      <c r="BL160" s="14" t="s">
        <v>196</v>
      </c>
      <c r="BM160" s="161" t="s">
        <v>2402</v>
      </c>
    </row>
    <row r="161" spans="1:65" s="2" customFormat="1" ht="16.5" customHeight="1">
      <c r="A161" s="26"/>
      <c r="B161" s="149"/>
      <c r="C161" s="150" t="s">
        <v>227</v>
      </c>
      <c r="D161" s="150" t="s">
        <v>169</v>
      </c>
      <c r="E161" s="151" t="s">
        <v>2403</v>
      </c>
      <c r="F161" s="152" t="s">
        <v>2404</v>
      </c>
      <c r="G161" s="153" t="s">
        <v>1</v>
      </c>
      <c r="H161" s="154">
        <v>0</v>
      </c>
      <c r="I161" s="155">
        <v>0</v>
      </c>
      <c r="J161" s="155">
        <f t="shared" si="10"/>
        <v>0</v>
      </c>
      <c r="K161" s="156"/>
      <c r="L161" s="27"/>
      <c r="M161" s="157" t="s">
        <v>1</v>
      </c>
      <c r="N161" s="158" t="s">
        <v>39</v>
      </c>
      <c r="O161" s="159">
        <v>0</v>
      </c>
      <c r="P161" s="159">
        <f t="shared" si="11"/>
        <v>0</v>
      </c>
      <c r="Q161" s="159">
        <v>0</v>
      </c>
      <c r="R161" s="159">
        <f t="shared" si="12"/>
        <v>0</v>
      </c>
      <c r="S161" s="159">
        <v>0</v>
      </c>
      <c r="T161" s="160">
        <f t="shared" si="1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61" t="s">
        <v>196</v>
      </c>
      <c r="AT161" s="161" t="s">
        <v>169</v>
      </c>
      <c r="AU161" s="161" t="s">
        <v>89</v>
      </c>
      <c r="AY161" s="14" t="s">
        <v>166</v>
      </c>
      <c r="BE161" s="162">
        <f t="shared" si="14"/>
        <v>0</v>
      </c>
      <c r="BF161" s="162">
        <f t="shared" si="15"/>
        <v>0</v>
      </c>
      <c r="BG161" s="162">
        <f t="shared" si="16"/>
        <v>0</v>
      </c>
      <c r="BH161" s="162">
        <f t="shared" si="17"/>
        <v>0</v>
      </c>
      <c r="BI161" s="162">
        <f t="shared" si="18"/>
        <v>0</v>
      </c>
      <c r="BJ161" s="14" t="s">
        <v>89</v>
      </c>
      <c r="BK161" s="162">
        <f t="shared" si="19"/>
        <v>0</v>
      </c>
      <c r="BL161" s="14" t="s">
        <v>196</v>
      </c>
      <c r="BM161" s="161" t="s">
        <v>2405</v>
      </c>
    </row>
    <row r="162" spans="1:65" s="2" customFormat="1" ht="16.5" customHeight="1">
      <c r="A162" s="26"/>
      <c r="B162" s="149"/>
      <c r="C162" s="150" t="s">
        <v>299</v>
      </c>
      <c r="D162" s="150" t="s">
        <v>169</v>
      </c>
      <c r="E162" s="151" t="s">
        <v>2406</v>
      </c>
      <c r="F162" s="152" t="s">
        <v>2407</v>
      </c>
      <c r="G162" s="153" t="s">
        <v>1</v>
      </c>
      <c r="H162" s="154">
        <v>0</v>
      </c>
      <c r="I162" s="155">
        <v>0</v>
      </c>
      <c r="J162" s="155">
        <f t="shared" si="10"/>
        <v>0</v>
      </c>
      <c r="K162" s="156"/>
      <c r="L162" s="27"/>
      <c r="M162" s="157" t="s">
        <v>1</v>
      </c>
      <c r="N162" s="158" t="s">
        <v>39</v>
      </c>
      <c r="O162" s="159">
        <v>0</v>
      </c>
      <c r="P162" s="159">
        <f t="shared" si="11"/>
        <v>0</v>
      </c>
      <c r="Q162" s="159">
        <v>0</v>
      </c>
      <c r="R162" s="159">
        <f t="shared" si="12"/>
        <v>0</v>
      </c>
      <c r="S162" s="159">
        <v>0</v>
      </c>
      <c r="T162" s="160">
        <f t="shared" si="1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61" t="s">
        <v>196</v>
      </c>
      <c r="AT162" s="161" t="s">
        <v>169</v>
      </c>
      <c r="AU162" s="161" t="s">
        <v>89</v>
      </c>
      <c r="AY162" s="14" t="s">
        <v>166</v>
      </c>
      <c r="BE162" s="162">
        <f t="shared" si="14"/>
        <v>0</v>
      </c>
      <c r="BF162" s="162">
        <f t="shared" si="15"/>
        <v>0</v>
      </c>
      <c r="BG162" s="162">
        <f t="shared" si="16"/>
        <v>0</v>
      </c>
      <c r="BH162" s="162">
        <f t="shared" si="17"/>
        <v>0</v>
      </c>
      <c r="BI162" s="162">
        <f t="shared" si="18"/>
        <v>0</v>
      </c>
      <c r="BJ162" s="14" t="s">
        <v>89</v>
      </c>
      <c r="BK162" s="162">
        <f t="shared" si="19"/>
        <v>0</v>
      </c>
      <c r="BL162" s="14" t="s">
        <v>196</v>
      </c>
      <c r="BM162" s="161" t="s">
        <v>2408</v>
      </c>
    </row>
    <row r="163" spans="1:65" s="2" customFormat="1" ht="16.5" customHeight="1">
      <c r="A163" s="26"/>
      <c r="B163" s="149"/>
      <c r="C163" s="150" t="s">
        <v>230</v>
      </c>
      <c r="D163" s="150" t="s">
        <v>169</v>
      </c>
      <c r="E163" s="151" t="s">
        <v>2409</v>
      </c>
      <c r="F163" s="152" t="s">
        <v>2410</v>
      </c>
      <c r="G163" s="153" t="s">
        <v>222</v>
      </c>
      <c r="H163" s="154">
        <v>1</v>
      </c>
      <c r="I163" s="155">
        <v>26.02</v>
      </c>
      <c r="J163" s="155">
        <f t="shared" si="10"/>
        <v>26.02</v>
      </c>
      <c r="K163" s="156"/>
      <c r="L163" s="27"/>
      <c r="M163" s="157" t="s">
        <v>1</v>
      </c>
      <c r="N163" s="158" t="s">
        <v>39</v>
      </c>
      <c r="O163" s="159">
        <v>0</v>
      </c>
      <c r="P163" s="159">
        <f t="shared" si="11"/>
        <v>0</v>
      </c>
      <c r="Q163" s="159">
        <v>0</v>
      </c>
      <c r="R163" s="159">
        <f t="shared" si="12"/>
        <v>0</v>
      </c>
      <c r="S163" s="159">
        <v>0</v>
      </c>
      <c r="T163" s="160">
        <f t="shared" si="1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61" t="s">
        <v>196</v>
      </c>
      <c r="AT163" s="161" t="s">
        <v>169</v>
      </c>
      <c r="AU163" s="161" t="s">
        <v>89</v>
      </c>
      <c r="AY163" s="14" t="s">
        <v>166</v>
      </c>
      <c r="BE163" s="162">
        <f t="shared" si="14"/>
        <v>0</v>
      </c>
      <c r="BF163" s="162">
        <f t="shared" si="15"/>
        <v>26.02</v>
      </c>
      <c r="BG163" s="162">
        <f t="shared" si="16"/>
        <v>0</v>
      </c>
      <c r="BH163" s="162">
        <f t="shared" si="17"/>
        <v>0</v>
      </c>
      <c r="BI163" s="162">
        <f t="shared" si="18"/>
        <v>0</v>
      </c>
      <c r="BJ163" s="14" t="s">
        <v>89</v>
      </c>
      <c r="BK163" s="162">
        <f t="shared" si="19"/>
        <v>26.02</v>
      </c>
      <c r="BL163" s="14" t="s">
        <v>196</v>
      </c>
      <c r="BM163" s="161" t="s">
        <v>2411</v>
      </c>
    </row>
    <row r="164" spans="1:65" s="2" customFormat="1" ht="16.5" customHeight="1">
      <c r="A164" s="26"/>
      <c r="B164" s="149"/>
      <c r="C164" s="150" t="s">
        <v>308</v>
      </c>
      <c r="D164" s="150" t="s">
        <v>169</v>
      </c>
      <c r="E164" s="151" t="s">
        <v>2412</v>
      </c>
      <c r="F164" s="152" t="s">
        <v>2413</v>
      </c>
      <c r="G164" s="153" t="s">
        <v>222</v>
      </c>
      <c r="H164" s="154">
        <v>3</v>
      </c>
      <c r="I164" s="155">
        <v>8.58</v>
      </c>
      <c r="J164" s="155">
        <f t="shared" si="10"/>
        <v>25.74</v>
      </c>
      <c r="K164" s="156"/>
      <c r="L164" s="27"/>
      <c r="M164" s="157" t="s">
        <v>1</v>
      </c>
      <c r="N164" s="158" t="s">
        <v>39</v>
      </c>
      <c r="O164" s="159">
        <v>0</v>
      </c>
      <c r="P164" s="159">
        <f t="shared" si="11"/>
        <v>0</v>
      </c>
      <c r="Q164" s="159">
        <v>0</v>
      </c>
      <c r="R164" s="159">
        <f t="shared" si="12"/>
        <v>0</v>
      </c>
      <c r="S164" s="159">
        <v>0</v>
      </c>
      <c r="T164" s="160">
        <f t="shared" si="1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61" t="s">
        <v>196</v>
      </c>
      <c r="AT164" s="161" t="s">
        <v>169</v>
      </c>
      <c r="AU164" s="161" t="s">
        <v>89</v>
      </c>
      <c r="AY164" s="14" t="s">
        <v>166</v>
      </c>
      <c r="BE164" s="162">
        <f t="shared" si="14"/>
        <v>0</v>
      </c>
      <c r="BF164" s="162">
        <f t="shared" si="15"/>
        <v>25.74</v>
      </c>
      <c r="BG164" s="162">
        <f t="shared" si="16"/>
        <v>0</v>
      </c>
      <c r="BH164" s="162">
        <f t="shared" si="17"/>
        <v>0</v>
      </c>
      <c r="BI164" s="162">
        <f t="shared" si="18"/>
        <v>0</v>
      </c>
      <c r="BJ164" s="14" t="s">
        <v>89</v>
      </c>
      <c r="BK164" s="162">
        <f t="shared" si="19"/>
        <v>25.74</v>
      </c>
      <c r="BL164" s="14" t="s">
        <v>196</v>
      </c>
      <c r="BM164" s="161" t="s">
        <v>2414</v>
      </c>
    </row>
    <row r="165" spans="1:65" s="2" customFormat="1" ht="16.5" customHeight="1">
      <c r="A165" s="26"/>
      <c r="B165" s="149"/>
      <c r="C165" s="150" t="s">
        <v>234</v>
      </c>
      <c r="D165" s="150" t="s">
        <v>169</v>
      </c>
      <c r="E165" s="151" t="s">
        <v>2415</v>
      </c>
      <c r="F165" s="152" t="s">
        <v>2416</v>
      </c>
      <c r="G165" s="153" t="s">
        <v>222</v>
      </c>
      <c r="H165" s="154">
        <v>1</v>
      </c>
      <c r="I165" s="155">
        <v>13.37</v>
      </c>
      <c r="J165" s="155">
        <f t="shared" si="10"/>
        <v>13.37</v>
      </c>
      <c r="K165" s="156"/>
      <c r="L165" s="27"/>
      <c r="M165" s="157" t="s">
        <v>1</v>
      </c>
      <c r="N165" s="158" t="s">
        <v>39</v>
      </c>
      <c r="O165" s="159">
        <v>0</v>
      </c>
      <c r="P165" s="159">
        <f t="shared" si="11"/>
        <v>0</v>
      </c>
      <c r="Q165" s="159">
        <v>0</v>
      </c>
      <c r="R165" s="159">
        <f t="shared" si="12"/>
        <v>0</v>
      </c>
      <c r="S165" s="159">
        <v>0</v>
      </c>
      <c r="T165" s="160">
        <f t="shared" si="1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61" t="s">
        <v>196</v>
      </c>
      <c r="AT165" s="161" t="s">
        <v>169</v>
      </c>
      <c r="AU165" s="161" t="s">
        <v>89</v>
      </c>
      <c r="AY165" s="14" t="s">
        <v>166</v>
      </c>
      <c r="BE165" s="162">
        <f t="shared" si="14"/>
        <v>0</v>
      </c>
      <c r="BF165" s="162">
        <f t="shared" si="15"/>
        <v>13.37</v>
      </c>
      <c r="BG165" s="162">
        <f t="shared" si="16"/>
        <v>0</v>
      </c>
      <c r="BH165" s="162">
        <f t="shared" si="17"/>
        <v>0</v>
      </c>
      <c r="BI165" s="162">
        <f t="shared" si="18"/>
        <v>0</v>
      </c>
      <c r="BJ165" s="14" t="s">
        <v>89</v>
      </c>
      <c r="BK165" s="162">
        <f t="shared" si="19"/>
        <v>13.37</v>
      </c>
      <c r="BL165" s="14" t="s">
        <v>196</v>
      </c>
      <c r="BM165" s="161" t="s">
        <v>2417</v>
      </c>
    </row>
    <row r="166" spans="1:65" s="2" customFormat="1" ht="16.5" customHeight="1">
      <c r="A166" s="26"/>
      <c r="B166" s="149"/>
      <c r="C166" s="150" t="s">
        <v>319</v>
      </c>
      <c r="D166" s="150" t="s">
        <v>169</v>
      </c>
      <c r="E166" s="151" t="s">
        <v>2418</v>
      </c>
      <c r="F166" s="152" t="s">
        <v>2419</v>
      </c>
      <c r="G166" s="153" t="s">
        <v>222</v>
      </c>
      <c r="H166" s="154">
        <v>1</v>
      </c>
      <c r="I166" s="155">
        <v>4.68</v>
      </c>
      <c r="J166" s="155">
        <f t="shared" si="10"/>
        <v>4.68</v>
      </c>
      <c r="K166" s="156"/>
      <c r="L166" s="27"/>
      <c r="M166" s="157" t="s">
        <v>1</v>
      </c>
      <c r="N166" s="158" t="s">
        <v>39</v>
      </c>
      <c r="O166" s="159">
        <v>0</v>
      </c>
      <c r="P166" s="159">
        <f t="shared" si="11"/>
        <v>0</v>
      </c>
      <c r="Q166" s="159">
        <v>0</v>
      </c>
      <c r="R166" s="159">
        <f t="shared" si="12"/>
        <v>0</v>
      </c>
      <c r="S166" s="159">
        <v>0</v>
      </c>
      <c r="T166" s="160">
        <f t="shared" si="1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61" t="s">
        <v>196</v>
      </c>
      <c r="AT166" s="161" t="s">
        <v>169</v>
      </c>
      <c r="AU166" s="161" t="s">
        <v>89</v>
      </c>
      <c r="AY166" s="14" t="s">
        <v>166</v>
      </c>
      <c r="BE166" s="162">
        <f t="shared" si="14"/>
        <v>0</v>
      </c>
      <c r="BF166" s="162">
        <f t="shared" si="15"/>
        <v>4.68</v>
      </c>
      <c r="BG166" s="162">
        <f t="shared" si="16"/>
        <v>0</v>
      </c>
      <c r="BH166" s="162">
        <f t="shared" si="17"/>
        <v>0</v>
      </c>
      <c r="BI166" s="162">
        <f t="shared" si="18"/>
        <v>0</v>
      </c>
      <c r="BJ166" s="14" t="s">
        <v>89</v>
      </c>
      <c r="BK166" s="162">
        <f t="shared" si="19"/>
        <v>4.68</v>
      </c>
      <c r="BL166" s="14" t="s">
        <v>196</v>
      </c>
      <c r="BM166" s="161" t="s">
        <v>2420</v>
      </c>
    </row>
    <row r="167" spans="1:65" s="2" customFormat="1" ht="16.5" customHeight="1">
      <c r="A167" s="26"/>
      <c r="B167" s="149"/>
      <c r="C167" s="150" t="s">
        <v>238</v>
      </c>
      <c r="D167" s="150" t="s">
        <v>169</v>
      </c>
      <c r="E167" s="151" t="s">
        <v>2421</v>
      </c>
      <c r="F167" s="152" t="s">
        <v>2422</v>
      </c>
      <c r="G167" s="153" t="s">
        <v>222</v>
      </c>
      <c r="H167" s="154">
        <v>11</v>
      </c>
      <c r="I167" s="155">
        <v>4.7699999999999996</v>
      </c>
      <c r="J167" s="155">
        <f t="shared" si="10"/>
        <v>52.47</v>
      </c>
      <c r="K167" s="156"/>
      <c r="L167" s="27"/>
      <c r="M167" s="157" t="s">
        <v>1</v>
      </c>
      <c r="N167" s="158" t="s">
        <v>39</v>
      </c>
      <c r="O167" s="159">
        <v>0</v>
      </c>
      <c r="P167" s="159">
        <f t="shared" si="11"/>
        <v>0</v>
      </c>
      <c r="Q167" s="159">
        <v>0</v>
      </c>
      <c r="R167" s="159">
        <f t="shared" si="12"/>
        <v>0</v>
      </c>
      <c r="S167" s="159">
        <v>0</v>
      </c>
      <c r="T167" s="160">
        <f t="shared" si="13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61" t="s">
        <v>196</v>
      </c>
      <c r="AT167" s="161" t="s">
        <v>169</v>
      </c>
      <c r="AU167" s="161" t="s">
        <v>89</v>
      </c>
      <c r="AY167" s="14" t="s">
        <v>166</v>
      </c>
      <c r="BE167" s="162">
        <f t="shared" si="14"/>
        <v>0</v>
      </c>
      <c r="BF167" s="162">
        <f t="shared" si="15"/>
        <v>52.47</v>
      </c>
      <c r="BG167" s="162">
        <f t="shared" si="16"/>
        <v>0</v>
      </c>
      <c r="BH167" s="162">
        <f t="shared" si="17"/>
        <v>0</v>
      </c>
      <c r="BI167" s="162">
        <f t="shared" si="18"/>
        <v>0</v>
      </c>
      <c r="BJ167" s="14" t="s">
        <v>89</v>
      </c>
      <c r="BK167" s="162">
        <f t="shared" si="19"/>
        <v>52.47</v>
      </c>
      <c r="BL167" s="14" t="s">
        <v>196</v>
      </c>
      <c r="BM167" s="161" t="s">
        <v>2423</v>
      </c>
    </row>
    <row r="168" spans="1:65" s="2" customFormat="1" ht="16.5" customHeight="1">
      <c r="A168" s="26"/>
      <c r="B168" s="149"/>
      <c r="C168" s="150" t="s">
        <v>430</v>
      </c>
      <c r="D168" s="150" t="s">
        <v>169</v>
      </c>
      <c r="E168" s="151" t="s">
        <v>2424</v>
      </c>
      <c r="F168" s="152" t="s">
        <v>2425</v>
      </c>
      <c r="G168" s="153" t="s">
        <v>222</v>
      </c>
      <c r="H168" s="154">
        <v>1</v>
      </c>
      <c r="I168" s="155">
        <v>8.1999999999999993</v>
      </c>
      <c r="J168" s="155">
        <f t="shared" si="10"/>
        <v>8.1999999999999993</v>
      </c>
      <c r="K168" s="156"/>
      <c r="L168" s="27"/>
      <c r="M168" s="157" t="s">
        <v>1</v>
      </c>
      <c r="N168" s="158" t="s">
        <v>39</v>
      </c>
      <c r="O168" s="159">
        <v>0</v>
      </c>
      <c r="P168" s="159">
        <f t="shared" si="11"/>
        <v>0</v>
      </c>
      <c r="Q168" s="159">
        <v>0</v>
      </c>
      <c r="R168" s="159">
        <f t="shared" si="12"/>
        <v>0</v>
      </c>
      <c r="S168" s="159">
        <v>0</v>
      </c>
      <c r="T168" s="160">
        <f t="shared" si="1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61" t="s">
        <v>196</v>
      </c>
      <c r="AT168" s="161" t="s">
        <v>169</v>
      </c>
      <c r="AU168" s="161" t="s">
        <v>89</v>
      </c>
      <c r="AY168" s="14" t="s">
        <v>166</v>
      </c>
      <c r="BE168" s="162">
        <f t="shared" si="14"/>
        <v>0</v>
      </c>
      <c r="BF168" s="162">
        <f t="shared" si="15"/>
        <v>8.1999999999999993</v>
      </c>
      <c r="BG168" s="162">
        <f t="shared" si="16"/>
        <v>0</v>
      </c>
      <c r="BH168" s="162">
        <f t="shared" si="17"/>
        <v>0</v>
      </c>
      <c r="BI168" s="162">
        <f t="shared" si="18"/>
        <v>0</v>
      </c>
      <c r="BJ168" s="14" t="s">
        <v>89</v>
      </c>
      <c r="BK168" s="162">
        <f t="shared" si="19"/>
        <v>8.1999999999999993</v>
      </c>
      <c r="BL168" s="14" t="s">
        <v>196</v>
      </c>
      <c r="BM168" s="161" t="s">
        <v>2426</v>
      </c>
    </row>
    <row r="169" spans="1:65" s="2" customFormat="1" ht="16.5" customHeight="1">
      <c r="A169" s="26"/>
      <c r="B169" s="149"/>
      <c r="C169" s="150" t="s">
        <v>242</v>
      </c>
      <c r="D169" s="150" t="s">
        <v>169</v>
      </c>
      <c r="E169" s="151" t="s">
        <v>2371</v>
      </c>
      <c r="F169" s="152" t="s">
        <v>2372</v>
      </c>
      <c r="G169" s="153" t="s">
        <v>1</v>
      </c>
      <c r="H169" s="154">
        <v>0</v>
      </c>
      <c r="I169" s="155">
        <v>0</v>
      </c>
      <c r="J169" s="155">
        <f t="shared" si="10"/>
        <v>0</v>
      </c>
      <c r="K169" s="156"/>
      <c r="L169" s="27"/>
      <c r="M169" s="157" t="s">
        <v>1</v>
      </c>
      <c r="N169" s="158" t="s">
        <v>39</v>
      </c>
      <c r="O169" s="159">
        <v>0</v>
      </c>
      <c r="P169" s="159">
        <f t="shared" si="11"/>
        <v>0</v>
      </c>
      <c r="Q169" s="159">
        <v>0</v>
      </c>
      <c r="R169" s="159">
        <f t="shared" si="12"/>
        <v>0</v>
      </c>
      <c r="S169" s="159">
        <v>0</v>
      </c>
      <c r="T169" s="160">
        <f t="shared" si="1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61" t="s">
        <v>196</v>
      </c>
      <c r="AT169" s="161" t="s">
        <v>169</v>
      </c>
      <c r="AU169" s="161" t="s">
        <v>89</v>
      </c>
      <c r="AY169" s="14" t="s">
        <v>166</v>
      </c>
      <c r="BE169" s="162">
        <f t="shared" si="14"/>
        <v>0</v>
      </c>
      <c r="BF169" s="162">
        <f t="shared" si="15"/>
        <v>0</v>
      </c>
      <c r="BG169" s="162">
        <f t="shared" si="16"/>
        <v>0</v>
      </c>
      <c r="BH169" s="162">
        <f t="shared" si="17"/>
        <v>0</v>
      </c>
      <c r="BI169" s="162">
        <f t="shared" si="18"/>
        <v>0</v>
      </c>
      <c r="BJ169" s="14" t="s">
        <v>89</v>
      </c>
      <c r="BK169" s="162">
        <f t="shared" si="19"/>
        <v>0</v>
      </c>
      <c r="BL169" s="14" t="s">
        <v>196</v>
      </c>
      <c r="BM169" s="161" t="s">
        <v>2427</v>
      </c>
    </row>
    <row r="170" spans="1:65" s="2" customFormat="1" ht="16.5" customHeight="1">
      <c r="A170" s="26"/>
      <c r="B170" s="149"/>
      <c r="C170" s="150" t="s">
        <v>437</v>
      </c>
      <c r="D170" s="150" t="s">
        <v>169</v>
      </c>
      <c r="E170" s="151" t="s">
        <v>2428</v>
      </c>
      <c r="F170" s="152" t="s">
        <v>2429</v>
      </c>
      <c r="G170" s="153" t="s">
        <v>1283</v>
      </c>
      <c r="H170" s="154">
        <v>11</v>
      </c>
      <c r="I170" s="155">
        <v>24.5</v>
      </c>
      <c r="J170" s="155">
        <f t="shared" si="10"/>
        <v>269.5</v>
      </c>
      <c r="K170" s="156"/>
      <c r="L170" s="27"/>
      <c r="M170" s="157" t="s">
        <v>1</v>
      </c>
      <c r="N170" s="158" t="s">
        <v>39</v>
      </c>
      <c r="O170" s="159">
        <v>0</v>
      </c>
      <c r="P170" s="159">
        <f t="shared" si="11"/>
        <v>0</v>
      </c>
      <c r="Q170" s="159">
        <v>0</v>
      </c>
      <c r="R170" s="159">
        <f t="shared" si="12"/>
        <v>0</v>
      </c>
      <c r="S170" s="159">
        <v>0</v>
      </c>
      <c r="T170" s="160">
        <f t="shared" si="1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61" t="s">
        <v>196</v>
      </c>
      <c r="AT170" s="161" t="s">
        <v>169</v>
      </c>
      <c r="AU170" s="161" t="s">
        <v>89</v>
      </c>
      <c r="AY170" s="14" t="s">
        <v>166</v>
      </c>
      <c r="BE170" s="162">
        <f t="shared" si="14"/>
        <v>0</v>
      </c>
      <c r="BF170" s="162">
        <f t="shared" si="15"/>
        <v>269.5</v>
      </c>
      <c r="BG170" s="162">
        <f t="shared" si="16"/>
        <v>0</v>
      </c>
      <c r="BH170" s="162">
        <f t="shared" si="17"/>
        <v>0</v>
      </c>
      <c r="BI170" s="162">
        <f t="shared" si="18"/>
        <v>0</v>
      </c>
      <c r="BJ170" s="14" t="s">
        <v>89</v>
      </c>
      <c r="BK170" s="162">
        <f t="shared" si="19"/>
        <v>269.5</v>
      </c>
      <c r="BL170" s="14" t="s">
        <v>196</v>
      </c>
      <c r="BM170" s="161" t="s">
        <v>2430</v>
      </c>
    </row>
    <row r="171" spans="1:65" s="2" customFormat="1" ht="16.5" customHeight="1">
      <c r="A171" s="26"/>
      <c r="B171" s="149"/>
      <c r="C171" s="150" t="s">
        <v>246</v>
      </c>
      <c r="D171" s="150" t="s">
        <v>169</v>
      </c>
      <c r="E171" s="151" t="s">
        <v>2431</v>
      </c>
      <c r="F171" s="152" t="s">
        <v>2432</v>
      </c>
      <c r="G171" s="153" t="s">
        <v>1283</v>
      </c>
      <c r="H171" s="154">
        <v>5</v>
      </c>
      <c r="I171" s="155">
        <v>14.03</v>
      </c>
      <c r="J171" s="155">
        <f t="shared" si="10"/>
        <v>70.150000000000006</v>
      </c>
      <c r="K171" s="156"/>
      <c r="L171" s="27"/>
      <c r="M171" s="157" t="s">
        <v>1</v>
      </c>
      <c r="N171" s="158" t="s">
        <v>39</v>
      </c>
      <c r="O171" s="159">
        <v>0</v>
      </c>
      <c r="P171" s="159">
        <f t="shared" si="11"/>
        <v>0</v>
      </c>
      <c r="Q171" s="159">
        <v>0</v>
      </c>
      <c r="R171" s="159">
        <f t="shared" si="12"/>
        <v>0</v>
      </c>
      <c r="S171" s="159">
        <v>0</v>
      </c>
      <c r="T171" s="160">
        <f t="shared" si="1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61" t="s">
        <v>196</v>
      </c>
      <c r="AT171" s="161" t="s">
        <v>169</v>
      </c>
      <c r="AU171" s="161" t="s">
        <v>89</v>
      </c>
      <c r="AY171" s="14" t="s">
        <v>166</v>
      </c>
      <c r="BE171" s="162">
        <f t="shared" si="14"/>
        <v>0</v>
      </c>
      <c r="BF171" s="162">
        <f t="shared" si="15"/>
        <v>70.150000000000006</v>
      </c>
      <c r="BG171" s="162">
        <f t="shared" si="16"/>
        <v>0</v>
      </c>
      <c r="BH171" s="162">
        <f t="shared" si="17"/>
        <v>0</v>
      </c>
      <c r="BI171" s="162">
        <f t="shared" si="18"/>
        <v>0</v>
      </c>
      <c r="BJ171" s="14" t="s">
        <v>89</v>
      </c>
      <c r="BK171" s="162">
        <f t="shared" si="19"/>
        <v>70.150000000000006</v>
      </c>
      <c r="BL171" s="14" t="s">
        <v>196</v>
      </c>
      <c r="BM171" s="161" t="s">
        <v>2433</v>
      </c>
    </row>
    <row r="172" spans="1:65" s="2" customFormat="1" ht="16.5" customHeight="1">
      <c r="A172" s="26"/>
      <c r="B172" s="149"/>
      <c r="C172" s="150" t="s">
        <v>444</v>
      </c>
      <c r="D172" s="150" t="s">
        <v>169</v>
      </c>
      <c r="E172" s="151" t="s">
        <v>2434</v>
      </c>
      <c r="F172" s="152" t="s">
        <v>2435</v>
      </c>
      <c r="G172" s="153" t="s">
        <v>1283</v>
      </c>
      <c r="H172" s="154">
        <v>25</v>
      </c>
      <c r="I172" s="155">
        <v>12.79</v>
      </c>
      <c r="J172" s="155">
        <f t="shared" si="10"/>
        <v>319.75</v>
      </c>
      <c r="K172" s="156"/>
      <c r="L172" s="27"/>
      <c r="M172" s="157" t="s">
        <v>1</v>
      </c>
      <c r="N172" s="158" t="s">
        <v>39</v>
      </c>
      <c r="O172" s="159">
        <v>0</v>
      </c>
      <c r="P172" s="159">
        <f t="shared" si="11"/>
        <v>0</v>
      </c>
      <c r="Q172" s="159">
        <v>0</v>
      </c>
      <c r="R172" s="159">
        <f t="shared" si="12"/>
        <v>0</v>
      </c>
      <c r="S172" s="159">
        <v>0</v>
      </c>
      <c r="T172" s="160">
        <f t="shared" si="1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61" t="s">
        <v>196</v>
      </c>
      <c r="AT172" s="161" t="s">
        <v>169</v>
      </c>
      <c r="AU172" s="161" t="s">
        <v>89</v>
      </c>
      <c r="AY172" s="14" t="s">
        <v>166</v>
      </c>
      <c r="BE172" s="162">
        <f t="shared" si="14"/>
        <v>0</v>
      </c>
      <c r="BF172" s="162">
        <f t="shared" si="15"/>
        <v>319.75</v>
      </c>
      <c r="BG172" s="162">
        <f t="shared" si="16"/>
        <v>0</v>
      </c>
      <c r="BH172" s="162">
        <f t="shared" si="17"/>
        <v>0</v>
      </c>
      <c r="BI172" s="162">
        <f t="shared" si="18"/>
        <v>0</v>
      </c>
      <c r="BJ172" s="14" t="s">
        <v>89</v>
      </c>
      <c r="BK172" s="162">
        <f t="shared" si="19"/>
        <v>319.75</v>
      </c>
      <c r="BL172" s="14" t="s">
        <v>196</v>
      </c>
      <c r="BM172" s="161" t="s">
        <v>2436</v>
      </c>
    </row>
    <row r="173" spans="1:65" s="2" customFormat="1" ht="16.5" customHeight="1">
      <c r="A173" s="26"/>
      <c r="B173" s="149"/>
      <c r="C173" s="150" t="s">
        <v>250</v>
      </c>
      <c r="D173" s="150" t="s">
        <v>169</v>
      </c>
      <c r="E173" s="151" t="s">
        <v>2437</v>
      </c>
      <c r="F173" s="152" t="s">
        <v>2438</v>
      </c>
      <c r="G173" s="153" t="s">
        <v>1283</v>
      </c>
      <c r="H173" s="154">
        <v>12</v>
      </c>
      <c r="I173" s="155">
        <v>11.15</v>
      </c>
      <c r="J173" s="155">
        <f t="shared" si="10"/>
        <v>133.80000000000001</v>
      </c>
      <c r="K173" s="156"/>
      <c r="L173" s="27"/>
      <c r="M173" s="157" t="s">
        <v>1</v>
      </c>
      <c r="N173" s="158" t="s">
        <v>39</v>
      </c>
      <c r="O173" s="159">
        <v>0</v>
      </c>
      <c r="P173" s="159">
        <f t="shared" si="11"/>
        <v>0</v>
      </c>
      <c r="Q173" s="159">
        <v>0</v>
      </c>
      <c r="R173" s="159">
        <f t="shared" si="12"/>
        <v>0</v>
      </c>
      <c r="S173" s="159">
        <v>0</v>
      </c>
      <c r="T173" s="160">
        <f t="shared" si="1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61" t="s">
        <v>196</v>
      </c>
      <c r="AT173" s="161" t="s">
        <v>169</v>
      </c>
      <c r="AU173" s="161" t="s">
        <v>89</v>
      </c>
      <c r="AY173" s="14" t="s">
        <v>166</v>
      </c>
      <c r="BE173" s="162">
        <f t="shared" si="14"/>
        <v>0</v>
      </c>
      <c r="BF173" s="162">
        <f t="shared" si="15"/>
        <v>133.80000000000001</v>
      </c>
      <c r="BG173" s="162">
        <f t="shared" si="16"/>
        <v>0</v>
      </c>
      <c r="BH173" s="162">
        <f t="shared" si="17"/>
        <v>0</v>
      </c>
      <c r="BI173" s="162">
        <f t="shared" si="18"/>
        <v>0</v>
      </c>
      <c r="BJ173" s="14" t="s">
        <v>89</v>
      </c>
      <c r="BK173" s="162">
        <f t="shared" si="19"/>
        <v>133.80000000000001</v>
      </c>
      <c r="BL173" s="14" t="s">
        <v>196</v>
      </c>
      <c r="BM173" s="161" t="s">
        <v>2439</v>
      </c>
    </row>
    <row r="174" spans="1:65" s="2" customFormat="1" ht="21.75" customHeight="1">
      <c r="A174" s="26"/>
      <c r="B174" s="149"/>
      <c r="C174" s="150" t="s">
        <v>451</v>
      </c>
      <c r="D174" s="150" t="s">
        <v>169</v>
      </c>
      <c r="E174" s="151" t="s">
        <v>2440</v>
      </c>
      <c r="F174" s="152" t="s">
        <v>2441</v>
      </c>
      <c r="G174" s="153" t="s">
        <v>222</v>
      </c>
      <c r="H174" s="154">
        <v>1</v>
      </c>
      <c r="I174" s="155">
        <v>72.099999999999994</v>
      </c>
      <c r="J174" s="155">
        <f t="shared" si="10"/>
        <v>72.099999999999994</v>
      </c>
      <c r="K174" s="156"/>
      <c r="L174" s="27"/>
      <c r="M174" s="157" t="s">
        <v>1</v>
      </c>
      <c r="N174" s="158" t="s">
        <v>39</v>
      </c>
      <c r="O174" s="159">
        <v>0</v>
      </c>
      <c r="P174" s="159">
        <f t="shared" si="11"/>
        <v>0</v>
      </c>
      <c r="Q174" s="159">
        <v>0</v>
      </c>
      <c r="R174" s="159">
        <f t="shared" si="12"/>
        <v>0</v>
      </c>
      <c r="S174" s="159">
        <v>0</v>
      </c>
      <c r="T174" s="160">
        <f t="shared" si="13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61" t="s">
        <v>196</v>
      </c>
      <c r="AT174" s="161" t="s">
        <v>169</v>
      </c>
      <c r="AU174" s="161" t="s">
        <v>89</v>
      </c>
      <c r="AY174" s="14" t="s">
        <v>166</v>
      </c>
      <c r="BE174" s="162">
        <f t="shared" si="14"/>
        <v>0</v>
      </c>
      <c r="BF174" s="162">
        <f t="shared" si="15"/>
        <v>72.099999999999994</v>
      </c>
      <c r="BG174" s="162">
        <f t="shared" si="16"/>
        <v>0</v>
      </c>
      <c r="BH174" s="162">
        <f t="shared" si="17"/>
        <v>0</v>
      </c>
      <c r="BI174" s="162">
        <f t="shared" si="18"/>
        <v>0</v>
      </c>
      <c r="BJ174" s="14" t="s">
        <v>89</v>
      </c>
      <c r="BK174" s="162">
        <f t="shared" si="19"/>
        <v>72.099999999999994</v>
      </c>
      <c r="BL174" s="14" t="s">
        <v>196</v>
      </c>
      <c r="BM174" s="161" t="s">
        <v>2442</v>
      </c>
    </row>
    <row r="175" spans="1:65" s="12" customFormat="1" ht="22.9" customHeight="1">
      <c r="B175" s="137"/>
      <c r="D175" s="138" t="s">
        <v>72</v>
      </c>
      <c r="E175" s="147" t="s">
        <v>2443</v>
      </c>
      <c r="F175" s="147" t="s">
        <v>2444</v>
      </c>
      <c r="J175" s="148">
        <f>BK175</f>
        <v>5566.54</v>
      </c>
      <c r="L175" s="137"/>
      <c r="M175" s="141"/>
      <c r="N175" s="142"/>
      <c r="O175" s="142"/>
      <c r="P175" s="143">
        <f>SUM(P176:P178)</f>
        <v>0</v>
      </c>
      <c r="Q175" s="142"/>
      <c r="R175" s="143">
        <f>SUM(R176:R178)</f>
        <v>0</v>
      </c>
      <c r="S175" s="142"/>
      <c r="T175" s="144">
        <f>SUM(T176:T178)</f>
        <v>0</v>
      </c>
      <c r="AR175" s="138" t="s">
        <v>89</v>
      </c>
      <c r="AT175" s="145" t="s">
        <v>72</v>
      </c>
      <c r="AU175" s="145" t="s">
        <v>81</v>
      </c>
      <c r="AY175" s="138" t="s">
        <v>166</v>
      </c>
      <c r="BK175" s="146">
        <f>SUM(BK176:BK178)</f>
        <v>5566.54</v>
      </c>
    </row>
    <row r="176" spans="1:65" s="2" customFormat="1" ht="16.5" customHeight="1">
      <c r="A176" s="26"/>
      <c r="B176" s="149"/>
      <c r="C176" s="150" t="s">
        <v>253</v>
      </c>
      <c r="D176" s="150" t="s">
        <v>169</v>
      </c>
      <c r="E176" s="151" t="s">
        <v>2445</v>
      </c>
      <c r="F176" s="152" t="s">
        <v>2446</v>
      </c>
      <c r="G176" s="153" t="s">
        <v>1629</v>
      </c>
      <c r="H176" s="154">
        <v>1</v>
      </c>
      <c r="I176" s="155">
        <v>4232.74</v>
      </c>
      <c r="J176" s="155">
        <f>ROUND(I176*H176,2)</f>
        <v>4232.74</v>
      </c>
      <c r="K176" s="156"/>
      <c r="L176" s="27"/>
      <c r="M176" s="157" t="s">
        <v>1</v>
      </c>
      <c r="N176" s="158" t="s">
        <v>39</v>
      </c>
      <c r="O176" s="159">
        <v>0</v>
      </c>
      <c r="P176" s="159">
        <f>O176*H176</f>
        <v>0</v>
      </c>
      <c r="Q176" s="159">
        <v>0</v>
      </c>
      <c r="R176" s="159">
        <f>Q176*H176</f>
        <v>0</v>
      </c>
      <c r="S176" s="159">
        <v>0</v>
      </c>
      <c r="T176" s="160">
        <f>S176*H176</f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61" t="s">
        <v>196</v>
      </c>
      <c r="AT176" s="161" t="s">
        <v>169</v>
      </c>
      <c r="AU176" s="161" t="s">
        <v>89</v>
      </c>
      <c r="AY176" s="14" t="s">
        <v>166</v>
      </c>
      <c r="BE176" s="162">
        <f>IF(N176="základná",J176,0)</f>
        <v>0</v>
      </c>
      <c r="BF176" s="162">
        <f>IF(N176="znížená",J176,0)</f>
        <v>4232.74</v>
      </c>
      <c r="BG176" s="162">
        <f>IF(N176="zákl. prenesená",J176,0)</f>
        <v>0</v>
      </c>
      <c r="BH176" s="162">
        <f>IF(N176="zníž. prenesená",J176,0)</f>
        <v>0</v>
      </c>
      <c r="BI176" s="162">
        <f>IF(N176="nulová",J176,0)</f>
        <v>0</v>
      </c>
      <c r="BJ176" s="14" t="s">
        <v>89</v>
      </c>
      <c r="BK176" s="162">
        <f>ROUND(I176*H176,2)</f>
        <v>4232.74</v>
      </c>
      <c r="BL176" s="14" t="s">
        <v>196</v>
      </c>
      <c r="BM176" s="161" t="s">
        <v>2447</v>
      </c>
    </row>
    <row r="177" spans="1:65" s="2" customFormat="1" ht="16.5" customHeight="1">
      <c r="A177" s="26"/>
      <c r="B177" s="149"/>
      <c r="C177" s="150" t="s">
        <v>458</v>
      </c>
      <c r="D177" s="150" t="s">
        <v>169</v>
      </c>
      <c r="E177" s="151" t="s">
        <v>2448</v>
      </c>
      <c r="F177" s="152" t="s">
        <v>2449</v>
      </c>
      <c r="G177" s="153" t="s">
        <v>1629</v>
      </c>
      <c r="H177" s="154">
        <v>1</v>
      </c>
      <c r="I177" s="155">
        <v>1143.26</v>
      </c>
      <c r="J177" s="155">
        <f>ROUND(I177*H177,2)</f>
        <v>1143.26</v>
      </c>
      <c r="K177" s="156"/>
      <c r="L177" s="27"/>
      <c r="M177" s="157" t="s">
        <v>1</v>
      </c>
      <c r="N177" s="158" t="s">
        <v>39</v>
      </c>
      <c r="O177" s="159">
        <v>0</v>
      </c>
      <c r="P177" s="159">
        <f>O177*H177</f>
        <v>0</v>
      </c>
      <c r="Q177" s="159">
        <v>0</v>
      </c>
      <c r="R177" s="159">
        <f>Q177*H177</f>
        <v>0</v>
      </c>
      <c r="S177" s="159">
        <v>0</v>
      </c>
      <c r="T177" s="160">
        <f>S177*H177</f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61" t="s">
        <v>196</v>
      </c>
      <c r="AT177" s="161" t="s">
        <v>169</v>
      </c>
      <c r="AU177" s="161" t="s">
        <v>89</v>
      </c>
      <c r="AY177" s="14" t="s">
        <v>166</v>
      </c>
      <c r="BE177" s="162">
        <f>IF(N177="základná",J177,0)</f>
        <v>0</v>
      </c>
      <c r="BF177" s="162">
        <f>IF(N177="znížená",J177,0)</f>
        <v>1143.26</v>
      </c>
      <c r="BG177" s="162">
        <f>IF(N177="zákl. prenesená",J177,0)</f>
        <v>0</v>
      </c>
      <c r="BH177" s="162">
        <f>IF(N177="zníž. prenesená",J177,0)</f>
        <v>0</v>
      </c>
      <c r="BI177" s="162">
        <f>IF(N177="nulová",J177,0)</f>
        <v>0</v>
      </c>
      <c r="BJ177" s="14" t="s">
        <v>89</v>
      </c>
      <c r="BK177" s="162">
        <f>ROUND(I177*H177,2)</f>
        <v>1143.26</v>
      </c>
      <c r="BL177" s="14" t="s">
        <v>196</v>
      </c>
      <c r="BM177" s="161" t="s">
        <v>2450</v>
      </c>
    </row>
    <row r="178" spans="1:65" s="2" customFormat="1" ht="16.5" customHeight="1">
      <c r="A178" s="26"/>
      <c r="B178" s="149"/>
      <c r="C178" s="150" t="s">
        <v>257</v>
      </c>
      <c r="D178" s="150" t="s">
        <v>169</v>
      </c>
      <c r="E178" s="151" t="s">
        <v>1678</v>
      </c>
      <c r="F178" s="152" t="s">
        <v>2451</v>
      </c>
      <c r="G178" s="153" t="s">
        <v>1629</v>
      </c>
      <c r="H178" s="154">
        <v>1</v>
      </c>
      <c r="I178" s="155">
        <v>190.54</v>
      </c>
      <c r="J178" s="155">
        <f>ROUND(I178*H178,2)</f>
        <v>190.54</v>
      </c>
      <c r="K178" s="156"/>
      <c r="L178" s="27"/>
      <c r="M178" s="163" t="s">
        <v>1</v>
      </c>
      <c r="N178" s="164" t="s">
        <v>39</v>
      </c>
      <c r="O178" s="165">
        <v>0</v>
      </c>
      <c r="P178" s="165">
        <f>O178*H178</f>
        <v>0</v>
      </c>
      <c r="Q178" s="165">
        <v>0</v>
      </c>
      <c r="R178" s="165">
        <f>Q178*H178</f>
        <v>0</v>
      </c>
      <c r="S178" s="165">
        <v>0</v>
      </c>
      <c r="T178" s="166">
        <f>S178*H178</f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61" t="s">
        <v>196</v>
      </c>
      <c r="AT178" s="161" t="s">
        <v>169</v>
      </c>
      <c r="AU178" s="161" t="s">
        <v>89</v>
      </c>
      <c r="AY178" s="14" t="s">
        <v>166</v>
      </c>
      <c r="BE178" s="162">
        <f>IF(N178="základná",J178,0)</f>
        <v>0</v>
      </c>
      <c r="BF178" s="162">
        <f>IF(N178="znížená",J178,0)</f>
        <v>190.54</v>
      </c>
      <c r="BG178" s="162">
        <f>IF(N178="zákl. prenesená",J178,0)</f>
        <v>0</v>
      </c>
      <c r="BH178" s="162">
        <f>IF(N178="zníž. prenesená",J178,0)</f>
        <v>0</v>
      </c>
      <c r="BI178" s="162">
        <f>IF(N178="nulová",J178,0)</f>
        <v>0</v>
      </c>
      <c r="BJ178" s="14" t="s">
        <v>89</v>
      </c>
      <c r="BK178" s="162">
        <f>ROUND(I178*H178,2)</f>
        <v>190.54</v>
      </c>
      <c r="BL178" s="14" t="s">
        <v>196</v>
      </c>
      <c r="BM178" s="161" t="s">
        <v>2452</v>
      </c>
    </row>
    <row r="179" spans="1:65" s="2" customFormat="1" ht="6.95" customHeight="1">
      <c r="A179" s="26"/>
      <c r="B179" s="44"/>
      <c r="C179" s="45"/>
      <c r="D179" s="45"/>
      <c r="E179" s="45"/>
      <c r="F179" s="45"/>
      <c r="G179" s="45"/>
      <c r="H179" s="45"/>
      <c r="I179" s="45"/>
      <c r="J179" s="45"/>
      <c r="K179" s="45"/>
      <c r="L179" s="27"/>
      <c r="M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</row>
  </sheetData>
  <autoFilter ref="C123:K178" xr:uid="{00000000-0009-0000-0000-00000A000000}"/>
  <mergeCells count="11">
    <mergeCell ref="L2:V2"/>
    <mergeCell ref="E87:H87"/>
    <mergeCell ref="E89:H89"/>
    <mergeCell ref="E112:H112"/>
    <mergeCell ref="E114:H114"/>
    <mergeCell ref="E116:H116"/>
    <mergeCell ref="E7:H7"/>
    <mergeCell ref="E9:H9"/>
    <mergeCell ref="E11:H11"/>
    <mergeCell ref="E29:H29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BM21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95"/>
    </row>
    <row r="2" spans="1:46" s="1" customFormat="1" ht="36.950000000000003" customHeight="1">
      <c r="L2" s="204" t="s">
        <v>5</v>
      </c>
      <c r="M2" s="188"/>
      <c r="N2" s="188"/>
      <c r="O2" s="188"/>
      <c r="P2" s="188"/>
      <c r="Q2" s="188"/>
      <c r="R2" s="188"/>
      <c r="S2" s="188"/>
      <c r="T2" s="188"/>
      <c r="U2" s="188"/>
      <c r="V2" s="188"/>
      <c r="AT2" s="14" t="s">
        <v>121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5" customHeight="1">
      <c r="B4" s="17"/>
      <c r="D4" s="18" t="s">
        <v>134</v>
      </c>
      <c r="L4" s="17"/>
      <c r="M4" s="96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16.5" customHeight="1">
      <c r="B7" s="17"/>
      <c r="E7" s="221" t="str">
        <f>'Rekapitulácia stavby'!K6</f>
        <v>Adaptácia, prestavba, prístavba a nadstavba ZŠ Kalinkovo</v>
      </c>
      <c r="F7" s="222"/>
      <c r="G7" s="222"/>
      <c r="H7" s="222"/>
      <c r="L7" s="17"/>
    </row>
    <row r="8" spans="1:46" s="2" customFormat="1" ht="12" customHeight="1">
      <c r="A8" s="26"/>
      <c r="B8" s="27"/>
      <c r="C8" s="26"/>
      <c r="D8" s="23" t="s">
        <v>135</v>
      </c>
      <c r="E8" s="26"/>
      <c r="F8" s="26"/>
      <c r="G8" s="26"/>
      <c r="H8" s="26"/>
      <c r="I8" s="26"/>
      <c r="J8" s="26"/>
      <c r="K8" s="26"/>
      <c r="L8" s="39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184" t="s">
        <v>2453</v>
      </c>
      <c r="F9" s="223"/>
      <c r="G9" s="223"/>
      <c r="H9" s="223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1.25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17</v>
      </c>
      <c r="E12" s="26"/>
      <c r="F12" s="21" t="s">
        <v>18</v>
      </c>
      <c r="G12" s="26"/>
      <c r="H12" s="26"/>
      <c r="I12" s="23" t="s">
        <v>19</v>
      </c>
      <c r="J12" s="52" t="str">
        <f>'Rekapitulácia stavby'!AN8</f>
        <v>9. 7. 2021</v>
      </c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21</v>
      </c>
      <c r="E14" s="26"/>
      <c r="F14" s="26"/>
      <c r="G14" s="26"/>
      <c r="H14" s="26"/>
      <c r="I14" s="23" t="s">
        <v>22</v>
      </c>
      <c r="J14" s="21" t="s">
        <v>1</v>
      </c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">
        <v>23</v>
      </c>
      <c r="F15" s="26"/>
      <c r="G15" s="26"/>
      <c r="H15" s="26"/>
      <c r="I15" s="23" t="s">
        <v>24</v>
      </c>
      <c r="J15" s="21" t="s">
        <v>1</v>
      </c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25</v>
      </c>
      <c r="E17" s="26"/>
      <c r="F17" s="26"/>
      <c r="G17" s="26"/>
      <c r="H17" s="26"/>
      <c r="I17" s="23" t="s">
        <v>22</v>
      </c>
      <c r="J17" s="21" t="s">
        <v>1</v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21" t="s">
        <v>26</v>
      </c>
      <c r="F18" s="26"/>
      <c r="G18" s="26"/>
      <c r="H18" s="26"/>
      <c r="I18" s="23" t="s">
        <v>24</v>
      </c>
      <c r="J18" s="21" t="s">
        <v>1</v>
      </c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27</v>
      </c>
      <c r="E20" s="26"/>
      <c r="F20" s="26"/>
      <c r="G20" s="26"/>
      <c r="H20" s="26"/>
      <c r="I20" s="23" t="s">
        <v>22</v>
      </c>
      <c r="J20" s="21" t="str">
        <f>IF('Rekapitulácia stavby'!AN16="","",'Rekapitulácia stavby'!AN16)</f>
        <v/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23" t="s">
        <v>24</v>
      </c>
      <c r="J21" s="21" t="str">
        <f>IF('Rekapitulácia stavby'!AN17="","",'Rekapitulácia stavby'!AN17)</f>
        <v/>
      </c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30</v>
      </c>
      <c r="E23" s="26"/>
      <c r="F23" s="26"/>
      <c r="G23" s="26"/>
      <c r="H23" s="26"/>
      <c r="I23" s="23" t="s">
        <v>22</v>
      </c>
      <c r="J23" s="21" t="s">
        <v>1</v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">
        <v>31</v>
      </c>
      <c r="F24" s="26"/>
      <c r="G24" s="26"/>
      <c r="H24" s="26"/>
      <c r="I24" s="23" t="s">
        <v>24</v>
      </c>
      <c r="J24" s="21" t="s">
        <v>1</v>
      </c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32</v>
      </c>
      <c r="E26" s="26"/>
      <c r="F26" s="26"/>
      <c r="G26" s="26"/>
      <c r="H26" s="26"/>
      <c r="I26" s="26"/>
      <c r="J26" s="26"/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97"/>
      <c r="B27" s="98"/>
      <c r="C27" s="97"/>
      <c r="D27" s="97"/>
      <c r="E27" s="190" t="s">
        <v>1</v>
      </c>
      <c r="F27" s="190"/>
      <c r="G27" s="190"/>
      <c r="H27" s="190"/>
      <c r="I27" s="97"/>
      <c r="J27" s="97"/>
      <c r="K27" s="97"/>
      <c r="L27" s="99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</row>
    <row r="28" spans="1:31" s="2" customFormat="1" ht="6.95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3"/>
      <c r="E29" s="63"/>
      <c r="F29" s="63"/>
      <c r="G29" s="63"/>
      <c r="H29" s="63"/>
      <c r="I29" s="63"/>
      <c r="J29" s="63"/>
      <c r="K29" s="63"/>
      <c r="L29" s="39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100" t="s">
        <v>33</v>
      </c>
      <c r="E30" s="26"/>
      <c r="F30" s="26"/>
      <c r="G30" s="26"/>
      <c r="H30" s="26"/>
      <c r="I30" s="26"/>
      <c r="J30" s="68">
        <f>ROUND(J124, 2)</f>
        <v>61363.73</v>
      </c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3"/>
      <c r="E31" s="63"/>
      <c r="F31" s="63"/>
      <c r="G31" s="63"/>
      <c r="H31" s="63"/>
      <c r="I31" s="63"/>
      <c r="J31" s="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6"/>
      <c r="F32" s="30" t="s">
        <v>35</v>
      </c>
      <c r="G32" s="26"/>
      <c r="H32" s="26"/>
      <c r="I32" s="30" t="s">
        <v>34</v>
      </c>
      <c r="J32" s="30" t="s">
        <v>36</v>
      </c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>
      <c r="A33" s="26"/>
      <c r="B33" s="27"/>
      <c r="C33" s="26"/>
      <c r="D33" s="101" t="s">
        <v>37</v>
      </c>
      <c r="E33" s="32" t="s">
        <v>38</v>
      </c>
      <c r="F33" s="102">
        <f>ROUND((SUM(BE124:BE216)),  2)</f>
        <v>0</v>
      </c>
      <c r="G33" s="103"/>
      <c r="H33" s="103"/>
      <c r="I33" s="104">
        <v>0.2</v>
      </c>
      <c r="J33" s="102">
        <f>ROUND(((SUM(BE124:BE216))*I33),  2)</f>
        <v>0</v>
      </c>
      <c r="K33" s="26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32" t="s">
        <v>39</v>
      </c>
      <c r="F34" s="105">
        <f>ROUND((SUM(BF124:BF216)),  2)</f>
        <v>61363.73</v>
      </c>
      <c r="G34" s="26"/>
      <c r="H34" s="26"/>
      <c r="I34" s="106">
        <v>0.2</v>
      </c>
      <c r="J34" s="105">
        <f>ROUND(((SUM(BF124:BF216))*I34),  2)</f>
        <v>12272.75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40</v>
      </c>
      <c r="F35" s="105">
        <f>ROUND((SUM(BG124:BG216)),  2)</f>
        <v>0</v>
      </c>
      <c r="G35" s="26"/>
      <c r="H35" s="26"/>
      <c r="I35" s="106">
        <v>0.2</v>
      </c>
      <c r="J35" s="105">
        <f>0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41</v>
      </c>
      <c r="F36" s="105">
        <f>ROUND((SUM(BH124:BH216)),  2)</f>
        <v>0</v>
      </c>
      <c r="G36" s="26"/>
      <c r="H36" s="26"/>
      <c r="I36" s="106">
        <v>0.2</v>
      </c>
      <c r="J36" s="105">
        <f>0</f>
        <v>0</v>
      </c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32" t="s">
        <v>42</v>
      </c>
      <c r="F37" s="102">
        <f>ROUND((SUM(BI124:BI216)),  2)</f>
        <v>0</v>
      </c>
      <c r="G37" s="103"/>
      <c r="H37" s="103"/>
      <c r="I37" s="104">
        <v>0</v>
      </c>
      <c r="J37" s="102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107"/>
      <c r="D39" s="108" t="s">
        <v>43</v>
      </c>
      <c r="E39" s="57"/>
      <c r="F39" s="57"/>
      <c r="G39" s="109" t="s">
        <v>44</v>
      </c>
      <c r="H39" s="110" t="s">
        <v>45</v>
      </c>
      <c r="I39" s="57"/>
      <c r="J39" s="111">
        <f>SUM(J30:J37)</f>
        <v>73636.479999999996</v>
      </c>
      <c r="K39" s="112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6"/>
      <c r="B61" s="27"/>
      <c r="C61" s="26"/>
      <c r="D61" s="42" t="s">
        <v>48</v>
      </c>
      <c r="E61" s="29"/>
      <c r="F61" s="113" t="s">
        <v>49</v>
      </c>
      <c r="G61" s="42" t="s">
        <v>48</v>
      </c>
      <c r="H61" s="29"/>
      <c r="I61" s="29"/>
      <c r="J61" s="114" t="s">
        <v>49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6"/>
      <c r="B65" s="27"/>
      <c r="C65" s="26"/>
      <c r="D65" s="40" t="s">
        <v>50</v>
      </c>
      <c r="E65" s="43"/>
      <c r="F65" s="43"/>
      <c r="G65" s="40" t="s">
        <v>51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6"/>
      <c r="B76" s="27"/>
      <c r="C76" s="26"/>
      <c r="D76" s="42" t="s">
        <v>48</v>
      </c>
      <c r="E76" s="29"/>
      <c r="F76" s="113" t="s">
        <v>49</v>
      </c>
      <c r="G76" s="42" t="s">
        <v>48</v>
      </c>
      <c r="H76" s="29"/>
      <c r="I76" s="29"/>
      <c r="J76" s="114" t="s">
        <v>49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>
      <c r="A82" s="26"/>
      <c r="B82" s="27"/>
      <c r="C82" s="18" t="s">
        <v>137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>
      <c r="A85" s="26"/>
      <c r="B85" s="27"/>
      <c r="C85" s="26"/>
      <c r="D85" s="26"/>
      <c r="E85" s="221" t="str">
        <f>E7</f>
        <v>Adaptácia, prestavba, prístavba a nadstavba ZŠ Kalinkovo</v>
      </c>
      <c r="F85" s="222"/>
      <c r="G85" s="222"/>
      <c r="H85" s="222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3" t="s">
        <v>135</v>
      </c>
      <c r="D86" s="26"/>
      <c r="E86" s="26"/>
      <c r="F86" s="26"/>
      <c r="G86" s="26"/>
      <c r="H86" s="26"/>
      <c r="I86" s="26"/>
      <c r="J86" s="26"/>
      <c r="K86" s="26"/>
      <c r="L86" s="39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184" t="str">
        <f>E9</f>
        <v>02 - SO-02 Areálové spevnené plochy</v>
      </c>
      <c r="F87" s="223"/>
      <c r="G87" s="223"/>
      <c r="H87" s="223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3" t="s">
        <v>17</v>
      </c>
      <c r="D89" s="26"/>
      <c r="E89" s="26"/>
      <c r="F89" s="21" t="str">
        <f>F12</f>
        <v>Kalinkovo</v>
      </c>
      <c r="G89" s="26"/>
      <c r="H89" s="26"/>
      <c r="I89" s="23" t="s">
        <v>19</v>
      </c>
      <c r="J89" s="52" t="str">
        <f>IF(J12="","",J12)</f>
        <v>9. 7. 2021</v>
      </c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customHeight="1">
      <c r="A91" s="26"/>
      <c r="B91" s="27"/>
      <c r="C91" s="23" t="s">
        <v>21</v>
      </c>
      <c r="D91" s="26"/>
      <c r="E91" s="26"/>
      <c r="F91" s="21" t="str">
        <f>E15</f>
        <v>Obec Kalinkovo</v>
      </c>
      <c r="G91" s="26"/>
      <c r="H91" s="26"/>
      <c r="I91" s="23" t="s">
        <v>27</v>
      </c>
      <c r="J91" s="24" t="str">
        <f>E21</f>
        <v xml:space="preserve"> </v>
      </c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>
      <c r="A92" s="26"/>
      <c r="B92" s="27"/>
      <c r="C92" s="23" t="s">
        <v>25</v>
      </c>
      <c r="D92" s="26"/>
      <c r="E92" s="26"/>
      <c r="F92" s="21" t="str">
        <f>IF(E18="","",E18)</f>
        <v>AVA-stav, s.r.o.</v>
      </c>
      <c r="G92" s="26"/>
      <c r="H92" s="26"/>
      <c r="I92" s="23" t="s">
        <v>30</v>
      </c>
      <c r="J92" s="24" t="str">
        <f>E24</f>
        <v>Ing. BOTTLIK</v>
      </c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15" t="s">
        <v>138</v>
      </c>
      <c r="D94" s="107"/>
      <c r="E94" s="107"/>
      <c r="F94" s="107"/>
      <c r="G94" s="107"/>
      <c r="H94" s="107"/>
      <c r="I94" s="107"/>
      <c r="J94" s="116" t="s">
        <v>139</v>
      </c>
      <c r="K94" s="107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customHeight="1">
      <c r="A96" s="26"/>
      <c r="B96" s="27"/>
      <c r="C96" s="117" t="s">
        <v>140</v>
      </c>
      <c r="D96" s="26"/>
      <c r="E96" s="26"/>
      <c r="F96" s="26"/>
      <c r="G96" s="26"/>
      <c r="H96" s="26"/>
      <c r="I96" s="26"/>
      <c r="J96" s="68">
        <f>J124</f>
        <v>61363.73</v>
      </c>
      <c r="K96" s="26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141</v>
      </c>
    </row>
    <row r="97" spans="1:31" s="9" customFormat="1" ht="24.95" customHeight="1">
      <c r="B97" s="118"/>
      <c r="D97" s="119" t="s">
        <v>142</v>
      </c>
      <c r="E97" s="120"/>
      <c r="F97" s="120"/>
      <c r="G97" s="120"/>
      <c r="H97" s="120"/>
      <c r="I97" s="120"/>
      <c r="J97" s="121">
        <f>J125</f>
        <v>56052.78</v>
      </c>
      <c r="L97" s="118"/>
    </row>
    <row r="98" spans="1:31" s="10" customFormat="1" ht="19.899999999999999" customHeight="1">
      <c r="B98" s="122"/>
      <c r="D98" s="123" t="s">
        <v>326</v>
      </c>
      <c r="E98" s="124"/>
      <c r="F98" s="124"/>
      <c r="G98" s="124"/>
      <c r="H98" s="124"/>
      <c r="I98" s="124"/>
      <c r="J98" s="125">
        <f>J126</f>
        <v>6029.44</v>
      </c>
      <c r="L98" s="122"/>
    </row>
    <row r="99" spans="1:31" s="10" customFormat="1" ht="19.899999999999999" customHeight="1">
      <c r="B99" s="122"/>
      <c r="D99" s="123" t="s">
        <v>327</v>
      </c>
      <c r="E99" s="124"/>
      <c r="F99" s="124"/>
      <c r="G99" s="124"/>
      <c r="H99" s="124"/>
      <c r="I99" s="124"/>
      <c r="J99" s="125">
        <f>J147</f>
        <v>1921.2</v>
      </c>
      <c r="L99" s="122"/>
    </row>
    <row r="100" spans="1:31" s="10" customFormat="1" ht="19.899999999999999" customHeight="1">
      <c r="B100" s="122"/>
      <c r="D100" s="123" t="s">
        <v>2454</v>
      </c>
      <c r="E100" s="124"/>
      <c r="F100" s="124"/>
      <c r="G100" s="124"/>
      <c r="H100" s="124"/>
      <c r="I100" s="124"/>
      <c r="J100" s="125">
        <f>J154</f>
        <v>35500.74</v>
      </c>
      <c r="L100" s="122"/>
    </row>
    <row r="101" spans="1:31" s="10" customFormat="1" ht="19.899999999999999" customHeight="1">
      <c r="B101" s="122"/>
      <c r="D101" s="123" t="s">
        <v>143</v>
      </c>
      <c r="E101" s="124"/>
      <c r="F101" s="124"/>
      <c r="G101" s="124"/>
      <c r="H101" s="124"/>
      <c r="I101" s="124"/>
      <c r="J101" s="125">
        <f>J174</f>
        <v>11552.61</v>
      </c>
      <c r="L101" s="122"/>
    </row>
    <row r="102" spans="1:31" s="10" customFormat="1" ht="19.899999999999999" customHeight="1">
      <c r="B102" s="122"/>
      <c r="D102" s="123" t="s">
        <v>331</v>
      </c>
      <c r="E102" s="124"/>
      <c r="F102" s="124"/>
      <c r="G102" s="124"/>
      <c r="H102" s="124"/>
      <c r="I102" s="124"/>
      <c r="J102" s="125">
        <f>J211</f>
        <v>1048.79</v>
      </c>
      <c r="L102" s="122"/>
    </row>
    <row r="103" spans="1:31" s="9" customFormat="1" ht="24.95" customHeight="1">
      <c r="B103" s="118"/>
      <c r="D103" s="119" t="s">
        <v>2310</v>
      </c>
      <c r="E103" s="120"/>
      <c r="F103" s="120"/>
      <c r="G103" s="120"/>
      <c r="H103" s="120"/>
      <c r="I103" s="120"/>
      <c r="J103" s="121">
        <f>J213</f>
        <v>5310.95</v>
      </c>
      <c r="L103" s="118"/>
    </row>
    <row r="104" spans="1:31" s="10" customFormat="1" ht="19.899999999999999" customHeight="1">
      <c r="B104" s="122"/>
      <c r="D104" s="123" t="s">
        <v>2455</v>
      </c>
      <c r="E104" s="124"/>
      <c r="F104" s="124"/>
      <c r="G104" s="124"/>
      <c r="H104" s="124"/>
      <c r="I104" s="124"/>
      <c r="J104" s="125">
        <f>J214</f>
        <v>5310.95</v>
      </c>
      <c r="L104" s="122"/>
    </row>
    <row r="105" spans="1:31" s="2" customFormat="1" ht="21.75" customHeight="1">
      <c r="A105" s="26"/>
      <c r="B105" s="27"/>
      <c r="C105" s="26"/>
      <c r="D105" s="26"/>
      <c r="E105" s="26"/>
      <c r="F105" s="26"/>
      <c r="G105" s="26"/>
      <c r="H105" s="26"/>
      <c r="I105" s="26"/>
      <c r="J105" s="26"/>
      <c r="K105" s="26"/>
      <c r="L105" s="39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s="2" customFormat="1" ht="6.95" customHeight="1">
      <c r="A106" s="26"/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39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10" spans="1:31" s="2" customFormat="1" ht="6.95" customHeight="1">
      <c r="A110" s="26"/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39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24.95" customHeight="1">
      <c r="A111" s="26"/>
      <c r="B111" s="27"/>
      <c r="C111" s="18" t="s">
        <v>152</v>
      </c>
      <c r="D111" s="26"/>
      <c r="E111" s="26"/>
      <c r="F111" s="26"/>
      <c r="G111" s="26"/>
      <c r="H111" s="26"/>
      <c r="I111" s="26"/>
      <c r="J111" s="26"/>
      <c r="K111" s="26"/>
      <c r="L111" s="39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6.95" customHeight="1">
      <c r="A112" s="26"/>
      <c r="B112" s="27"/>
      <c r="C112" s="26"/>
      <c r="D112" s="26"/>
      <c r="E112" s="26"/>
      <c r="F112" s="26"/>
      <c r="G112" s="26"/>
      <c r="H112" s="26"/>
      <c r="I112" s="26"/>
      <c r="J112" s="26"/>
      <c r="K112" s="26"/>
      <c r="L112" s="39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2" customHeight="1">
      <c r="A113" s="26"/>
      <c r="B113" s="27"/>
      <c r="C113" s="23" t="s">
        <v>13</v>
      </c>
      <c r="D113" s="26"/>
      <c r="E113" s="26"/>
      <c r="F113" s="26"/>
      <c r="G113" s="26"/>
      <c r="H113" s="26"/>
      <c r="I113" s="26"/>
      <c r="J113" s="26"/>
      <c r="K113" s="26"/>
      <c r="L113" s="39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6.5" customHeight="1">
      <c r="A114" s="26"/>
      <c r="B114" s="27"/>
      <c r="C114" s="26"/>
      <c r="D114" s="26"/>
      <c r="E114" s="221" t="str">
        <f>E7</f>
        <v>Adaptácia, prestavba, prístavba a nadstavba ZŠ Kalinkovo</v>
      </c>
      <c r="F114" s="222"/>
      <c r="G114" s="222"/>
      <c r="H114" s="222"/>
      <c r="I114" s="26"/>
      <c r="J114" s="26"/>
      <c r="K114" s="26"/>
      <c r="L114" s="39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2" customHeight="1">
      <c r="A115" s="26"/>
      <c r="B115" s="27"/>
      <c r="C115" s="23" t="s">
        <v>135</v>
      </c>
      <c r="D115" s="26"/>
      <c r="E115" s="26"/>
      <c r="F115" s="26"/>
      <c r="G115" s="26"/>
      <c r="H115" s="26"/>
      <c r="I115" s="26"/>
      <c r="J115" s="26"/>
      <c r="K115" s="26"/>
      <c r="L115" s="39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6.5" customHeight="1">
      <c r="A116" s="26"/>
      <c r="B116" s="27"/>
      <c r="C116" s="26"/>
      <c r="D116" s="26"/>
      <c r="E116" s="184" t="str">
        <f>E9</f>
        <v>02 - SO-02 Areálové spevnené plochy</v>
      </c>
      <c r="F116" s="223"/>
      <c r="G116" s="223"/>
      <c r="H116" s="223"/>
      <c r="I116" s="26"/>
      <c r="J116" s="26"/>
      <c r="K116" s="26"/>
      <c r="L116" s="39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6.95" customHeight="1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39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2" customHeight="1">
      <c r="A118" s="26"/>
      <c r="B118" s="27"/>
      <c r="C118" s="23" t="s">
        <v>17</v>
      </c>
      <c r="D118" s="26"/>
      <c r="E118" s="26"/>
      <c r="F118" s="21" t="str">
        <f>F12</f>
        <v>Kalinkovo</v>
      </c>
      <c r="G118" s="26"/>
      <c r="H118" s="26"/>
      <c r="I118" s="23" t="s">
        <v>19</v>
      </c>
      <c r="J118" s="52" t="str">
        <f>IF(J12="","",J12)</f>
        <v>9. 7. 2021</v>
      </c>
      <c r="K118" s="26"/>
      <c r="L118" s="39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6.95" customHeight="1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9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15.2" customHeight="1">
      <c r="A120" s="26"/>
      <c r="B120" s="27"/>
      <c r="C120" s="23" t="s">
        <v>21</v>
      </c>
      <c r="D120" s="26"/>
      <c r="E120" s="26"/>
      <c r="F120" s="21" t="str">
        <f>E15</f>
        <v>Obec Kalinkovo</v>
      </c>
      <c r="G120" s="26"/>
      <c r="H120" s="26"/>
      <c r="I120" s="23" t="s">
        <v>27</v>
      </c>
      <c r="J120" s="24" t="str">
        <f>E21</f>
        <v xml:space="preserve"> </v>
      </c>
      <c r="K120" s="26"/>
      <c r="L120" s="39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2" customFormat="1" ht="15.2" customHeight="1">
      <c r="A121" s="26"/>
      <c r="B121" s="27"/>
      <c r="C121" s="23" t="s">
        <v>25</v>
      </c>
      <c r="D121" s="26"/>
      <c r="E121" s="26"/>
      <c r="F121" s="21" t="str">
        <f>IF(E18="","",E18)</f>
        <v>AVA-stav, s.r.o.</v>
      </c>
      <c r="G121" s="26"/>
      <c r="H121" s="26"/>
      <c r="I121" s="23" t="s">
        <v>30</v>
      </c>
      <c r="J121" s="24" t="str">
        <f>E24</f>
        <v>Ing. BOTTLIK</v>
      </c>
      <c r="K121" s="26"/>
      <c r="L121" s="39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5" s="2" customFormat="1" ht="10.35" customHeight="1">
      <c r="A122" s="26"/>
      <c r="B122" s="27"/>
      <c r="C122" s="26"/>
      <c r="D122" s="26"/>
      <c r="E122" s="26"/>
      <c r="F122" s="26"/>
      <c r="G122" s="26"/>
      <c r="H122" s="26"/>
      <c r="I122" s="26"/>
      <c r="J122" s="26"/>
      <c r="K122" s="26"/>
      <c r="L122" s="39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5" s="11" customFormat="1" ht="29.25" customHeight="1">
      <c r="A123" s="126"/>
      <c r="B123" s="127"/>
      <c r="C123" s="128" t="s">
        <v>153</v>
      </c>
      <c r="D123" s="129" t="s">
        <v>58</v>
      </c>
      <c r="E123" s="129" t="s">
        <v>54</v>
      </c>
      <c r="F123" s="129" t="s">
        <v>55</v>
      </c>
      <c r="G123" s="129" t="s">
        <v>154</v>
      </c>
      <c r="H123" s="129" t="s">
        <v>155</v>
      </c>
      <c r="I123" s="129" t="s">
        <v>156</v>
      </c>
      <c r="J123" s="130" t="s">
        <v>139</v>
      </c>
      <c r="K123" s="131" t="s">
        <v>157</v>
      </c>
      <c r="L123" s="132"/>
      <c r="M123" s="59" t="s">
        <v>1</v>
      </c>
      <c r="N123" s="60" t="s">
        <v>37</v>
      </c>
      <c r="O123" s="60" t="s">
        <v>158</v>
      </c>
      <c r="P123" s="60" t="s">
        <v>159</v>
      </c>
      <c r="Q123" s="60" t="s">
        <v>160</v>
      </c>
      <c r="R123" s="60" t="s">
        <v>161</v>
      </c>
      <c r="S123" s="60" t="s">
        <v>162</v>
      </c>
      <c r="T123" s="61" t="s">
        <v>163</v>
      </c>
      <c r="U123" s="126"/>
      <c r="V123" s="126"/>
      <c r="W123" s="126"/>
      <c r="X123" s="126"/>
      <c r="Y123" s="126"/>
      <c r="Z123" s="126"/>
      <c r="AA123" s="126"/>
      <c r="AB123" s="126"/>
      <c r="AC123" s="126"/>
      <c r="AD123" s="126"/>
      <c r="AE123" s="126"/>
    </row>
    <row r="124" spans="1:65" s="2" customFormat="1" ht="22.9" customHeight="1">
      <c r="A124" s="26"/>
      <c r="B124" s="27"/>
      <c r="C124" s="66" t="s">
        <v>140</v>
      </c>
      <c r="D124" s="26"/>
      <c r="E124" s="26"/>
      <c r="F124" s="26"/>
      <c r="G124" s="26"/>
      <c r="H124" s="26"/>
      <c r="I124" s="26"/>
      <c r="J124" s="133">
        <f>BK124</f>
        <v>61363.73</v>
      </c>
      <c r="K124" s="26"/>
      <c r="L124" s="27"/>
      <c r="M124" s="62"/>
      <c r="N124" s="53"/>
      <c r="O124" s="63"/>
      <c r="P124" s="134">
        <f>P125+P213</f>
        <v>200.76106999999999</v>
      </c>
      <c r="Q124" s="63"/>
      <c r="R124" s="134">
        <f>R125+R213</f>
        <v>76.729079999999996</v>
      </c>
      <c r="S124" s="63"/>
      <c r="T124" s="135">
        <f>T125+T213</f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T124" s="14" t="s">
        <v>72</v>
      </c>
      <c r="AU124" s="14" t="s">
        <v>141</v>
      </c>
      <c r="BK124" s="136">
        <f>BK125+BK213</f>
        <v>61363.73</v>
      </c>
    </row>
    <row r="125" spans="1:65" s="12" customFormat="1" ht="25.9" customHeight="1">
      <c r="B125" s="137"/>
      <c r="D125" s="138" t="s">
        <v>72</v>
      </c>
      <c r="E125" s="139" t="s">
        <v>164</v>
      </c>
      <c r="F125" s="139" t="s">
        <v>165</v>
      </c>
      <c r="J125" s="140">
        <f>BK125</f>
        <v>56052.78</v>
      </c>
      <c r="L125" s="137"/>
      <c r="M125" s="141"/>
      <c r="N125" s="142"/>
      <c r="O125" s="142"/>
      <c r="P125" s="143">
        <f>P126+P147+P154+P174+P211</f>
        <v>200.76106999999999</v>
      </c>
      <c r="Q125" s="142"/>
      <c r="R125" s="143">
        <f>R126+R147+R154+R174+R211</f>
        <v>76.729079999999996</v>
      </c>
      <c r="S125" s="142"/>
      <c r="T125" s="144">
        <f>T126+T147+T154+T174+T211</f>
        <v>0</v>
      </c>
      <c r="AR125" s="138" t="s">
        <v>81</v>
      </c>
      <c r="AT125" s="145" t="s">
        <v>72</v>
      </c>
      <c r="AU125" s="145" t="s">
        <v>73</v>
      </c>
      <c r="AY125" s="138" t="s">
        <v>166</v>
      </c>
      <c r="BK125" s="146">
        <f>BK126+BK147+BK154+BK174+BK211</f>
        <v>56052.78</v>
      </c>
    </row>
    <row r="126" spans="1:65" s="12" customFormat="1" ht="22.9" customHeight="1">
      <c r="B126" s="137"/>
      <c r="D126" s="138" t="s">
        <v>72</v>
      </c>
      <c r="E126" s="147" t="s">
        <v>81</v>
      </c>
      <c r="F126" s="147" t="s">
        <v>345</v>
      </c>
      <c r="J126" s="148">
        <f>BK126</f>
        <v>6029.44</v>
      </c>
      <c r="L126" s="137"/>
      <c r="M126" s="141"/>
      <c r="N126" s="142"/>
      <c r="O126" s="142"/>
      <c r="P126" s="143">
        <f>SUM(P127:P146)</f>
        <v>68.948840000000004</v>
      </c>
      <c r="Q126" s="142"/>
      <c r="R126" s="143">
        <f>SUM(R127:R146)</f>
        <v>0</v>
      </c>
      <c r="S126" s="142"/>
      <c r="T126" s="144">
        <f>SUM(T127:T146)</f>
        <v>0</v>
      </c>
      <c r="AR126" s="138" t="s">
        <v>81</v>
      </c>
      <c r="AT126" s="145" t="s">
        <v>72</v>
      </c>
      <c r="AU126" s="145" t="s">
        <v>81</v>
      </c>
      <c r="AY126" s="138" t="s">
        <v>166</v>
      </c>
      <c r="BK126" s="146">
        <f>SUM(BK127:BK146)</f>
        <v>6029.44</v>
      </c>
    </row>
    <row r="127" spans="1:65" s="2" customFormat="1" ht="24.2" customHeight="1">
      <c r="A127" s="26"/>
      <c r="B127" s="149"/>
      <c r="C127" s="150" t="s">
        <v>81</v>
      </c>
      <c r="D127" s="150" t="s">
        <v>169</v>
      </c>
      <c r="E127" s="151" t="s">
        <v>2456</v>
      </c>
      <c r="F127" s="152" t="s">
        <v>2457</v>
      </c>
      <c r="G127" s="153" t="s">
        <v>222</v>
      </c>
      <c r="H127" s="154">
        <v>4</v>
      </c>
      <c r="I127" s="155">
        <v>5.2</v>
      </c>
      <c r="J127" s="155">
        <f t="shared" ref="J127:J146" si="0">ROUND(I127*H127,2)</f>
        <v>20.8</v>
      </c>
      <c r="K127" s="156"/>
      <c r="L127" s="27"/>
      <c r="M127" s="157" t="s">
        <v>1</v>
      </c>
      <c r="N127" s="158" t="s">
        <v>39</v>
      </c>
      <c r="O127" s="159">
        <v>0</v>
      </c>
      <c r="P127" s="159">
        <f t="shared" ref="P127:P146" si="1">O127*H127</f>
        <v>0</v>
      </c>
      <c r="Q127" s="159">
        <v>0</v>
      </c>
      <c r="R127" s="159">
        <f t="shared" ref="R127:R146" si="2">Q127*H127</f>
        <v>0</v>
      </c>
      <c r="S127" s="159">
        <v>0</v>
      </c>
      <c r="T127" s="160">
        <f t="shared" ref="T127:T146" si="3">S127*H127</f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61" t="s">
        <v>173</v>
      </c>
      <c r="AT127" s="161" t="s">
        <v>169</v>
      </c>
      <c r="AU127" s="161" t="s">
        <v>89</v>
      </c>
      <c r="AY127" s="14" t="s">
        <v>166</v>
      </c>
      <c r="BE127" s="162">
        <f t="shared" ref="BE127:BE146" si="4">IF(N127="základná",J127,0)</f>
        <v>0</v>
      </c>
      <c r="BF127" s="162">
        <f t="shared" ref="BF127:BF146" si="5">IF(N127="znížená",J127,0)</f>
        <v>20.8</v>
      </c>
      <c r="BG127" s="162">
        <f t="shared" ref="BG127:BG146" si="6">IF(N127="zákl. prenesená",J127,0)</f>
        <v>0</v>
      </c>
      <c r="BH127" s="162">
        <f t="shared" ref="BH127:BH146" si="7">IF(N127="zníž. prenesená",J127,0)</f>
        <v>0</v>
      </c>
      <c r="BI127" s="162">
        <f t="shared" ref="BI127:BI146" si="8">IF(N127="nulová",J127,0)</f>
        <v>0</v>
      </c>
      <c r="BJ127" s="14" t="s">
        <v>89</v>
      </c>
      <c r="BK127" s="162">
        <f t="shared" ref="BK127:BK146" si="9">ROUND(I127*H127,2)</f>
        <v>20.8</v>
      </c>
      <c r="BL127" s="14" t="s">
        <v>173</v>
      </c>
      <c r="BM127" s="161" t="s">
        <v>2458</v>
      </c>
    </row>
    <row r="128" spans="1:65" s="2" customFormat="1" ht="24.2" customHeight="1">
      <c r="A128" s="26"/>
      <c r="B128" s="149"/>
      <c r="C128" s="150" t="s">
        <v>89</v>
      </c>
      <c r="D128" s="150" t="s">
        <v>169</v>
      </c>
      <c r="E128" s="151" t="s">
        <v>2459</v>
      </c>
      <c r="F128" s="152" t="s">
        <v>2460</v>
      </c>
      <c r="G128" s="153" t="s">
        <v>222</v>
      </c>
      <c r="H128" s="154">
        <v>4</v>
      </c>
      <c r="I128" s="155">
        <v>13.09</v>
      </c>
      <c r="J128" s="155">
        <f t="shared" si="0"/>
        <v>52.36</v>
      </c>
      <c r="K128" s="156"/>
      <c r="L128" s="27"/>
      <c r="M128" s="157" t="s">
        <v>1</v>
      </c>
      <c r="N128" s="158" t="s">
        <v>39</v>
      </c>
      <c r="O128" s="159">
        <v>0</v>
      </c>
      <c r="P128" s="159">
        <f t="shared" si="1"/>
        <v>0</v>
      </c>
      <c r="Q128" s="159">
        <v>0</v>
      </c>
      <c r="R128" s="159">
        <f t="shared" si="2"/>
        <v>0</v>
      </c>
      <c r="S128" s="159">
        <v>0</v>
      </c>
      <c r="T128" s="160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61" t="s">
        <v>173</v>
      </c>
      <c r="AT128" s="161" t="s">
        <v>169</v>
      </c>
      <c r="AU128" s="161" t="s">
        <v>89</v>
      </c>
      <c r="AY128" s="14" t="s">
        <v>166</v>
      </c>
      <c r="BE128" s="162">
        <f t="shared" si="4"/>
        <v>0</v>
      </c>
      <c r="BF128" s="162">
        <f t="shared" si="5"/>
        <v>52.36</v>
      </c>
      <c r="BG128" s="162">
        <f t="shared" si="6"/>
        <v>0</v>
      </c>
      <c r="BH128" s="162">
        <f t="shared" si="7"/>
        <v>0</v>
      </c>
      <c r="BI128" s="162">
        <f t="shared" si="8"/>
        <v>0</v>
      </c>
      <c r="BJ128" s="14" t="s">
        <v>89</v>
      </c>
      <c r="BK128" s="162">
        <f t="shared" si="9"/>
        <v>52.36</v>
      </c>
      <c r="BL128" s="14" t="s">
        <v>173</v>
      </c>
      <c r="BM128" s="161" t="s">
        <v>2461</v>
      </c>
    </row>
    <row r="129" spans="1:65" s="2" customFormat="1" ht="24.2" customHeight="1">
      <c r="A129" s="26"/>
      <c r="B129" s="149"/>
      <c r="C129" s="150" t="s">
        <v>105</v>
      </c>
      <c r="D129" s="150" t="s">
        <v>169</v>
      </c>
      <c r="E129" s="151" t="s">
        <v>2462</v>
      </c>
      <c r="F129" s="152" t="s">
        <v>2463</v>
      </c>
      <c r="G129" s="153" t="s">
        <v>172</v>
      </c>
      <c r="H129" s="154">
        <v>16.48</v>
      </c>
      <c r="I129" s="155">
        <v>2.35</v>
      </c>
      <c r="J129" s="155">
        <f t="shared" si="0"/>
        <v>38.729999999999997</v>
      </c>
      <c r="K129" s="156"/>
      <c r="L129" s="27"/>
      <c r="M129" s="157" t="s">
        <v>1</v>
      </c>
      <c r="N129" s="158" t="s">
        <v>39</v>
      </c>
      <c r="O129" s="159">
        <v>0</v>
      </c>
      <c r="P129" s="159">
        <f t="shared" si="1"/>
        <v>0</v>
      </c>
      <c r="Q129" s="159">
        <v>0</v>
      </c>
      <c r="R129" s="159">
        <f t="shared" si="2"/>
        <v>0</v>
      </c>
      <c r="S129" s="159">
        <v>0</v>
      </c>
      <c r="T129" s="160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61" t="s">
        <v>173</v>
      </c>
      <c r="AT129" s="161" t="s">
        <v>169</v>
      </c>
      <c r="AU129" s="161" t="s">
        <v>89</v>
      </c>
      <c r="AY129" s="14" t="s">
        <v>166</v>
      </c>
      <c r="BE129" s="162">
        <f t="shared" si="4"/>
        <v>0</v>
      </c>
      <c r="BF129" s="162">
        <f t="shared" si="5"/>
        <v>38.729999999999997</v>
      </c>
      <c r="BG129" s="162">
        <f t="shared" si="6"/>
        <v>0</v>
      </c>
      <c r="BH129" s="162">
        <f t="shared" si="7"/>
        <v>0</v>
      </c>
      <c r="BI129" s="162">
        <f t="shared" si="8"/>
        <v>0</v>
      </c>
      <c r="BJ129" s="14" t="s">
        <v>89</v>
      </c>
      <c r="BK129" s="162">
        <f t="shared" si="9"/>
        <v>38.729999999999997</v>
      </c>
      <c r="BL129" s="14" t="s">
        <v>173</v>
      </c>
      <c r="BM129" s="161" t="s">
        <v>2464</v>
      </c>
    </row>
    <row r="130" spans="1:65" s="2" customFormat="1" ht="33" customHeight="1">
      <c r="A130" s="26"/>
      <c r="B130" s="149"/>
      <c r="C130" s="150" t="s">
        <v>173</v>
      </c>
      <c r="D130" s="150" t="s">
        <v>169</v>
      </c>
      <c r="E130" s="151" t="s">
        <v>2465</v>
      </c>
      <c r="F130" s="152" t="s">
        <v>2466</v>
      </c>
      <c r="G130" s="153" t="s">
        <v>172</v>
      </c>
      <c r="H130" s="154">
        <v>354.84</v>
      </c>
      <c r="I130" s="155">
        <v>2.78</v>
      </c>
      <c r="J130" s="155">
        <f t="shared" si="0"/>
        <v>986.46</v>
      </c>
      <c r="K130" s="156"/>
      <c r="L130" s="27"/>
      <c r="M130" s="157" t="s">
        <v>1</v>
      </c>
      <c r="N130" s="158" t="s">
        <v>39</v>
      </c>
      <c r="O130" s="159">
        <v>0</v>
      </c>
      <c r="P130" s="159">
        <f t="shared" si="1"/>
        <v>0</v>
      </c>
      <c r="Q130" s="159">
        <v>0</v>
      </c>
      <c r="R130" s="159">
        <f t="shared" si="2"/>
        <v>0</v>
      </c>
      <c r="S130" s="159">
        <v>0</v>
      </c>
      <c r="T130" s="160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61" t="s">
        <v>173</v>
      </c>
      <c r="AT130" s="161" t="s">
        <v>169</v>
      </c>
      <c r="AU130" s="161" t="s">
        <v>89</v>
      </c>
      <c r="AY130" s="14" t="s">
        <v>166</v>
      </c>
      <c r="BE130" s="162">
        <f t="shared" si="4"/>
        <v>0</v>
      </c>
      <c r="BF130" s="162">
        <f t="shared" si="5"/>
        <v>986.46</v>
      </c>
      <c r="BG130" s="162">
        <f t="shared" si="6"/>
        <v>0</v>
      </c>
      <c r="BH130" s="162">
        <f t="shared" si="7"/>
        <v>0</v>
      </c>
      <c r="BI130" s="162">
        <f t="shared" si="8"/>
        <v>0</v>
      </c>
      <c r="BJ130" s="14" t="s">
        <v>89</v>
      </c>
      <c r="BK130" s="162">
        <f t="shared" si="9"/>
        <v>986.46</v>
      </c>
      <c r="BL130" s="14" t="s">
        <v>173</v>
      </c>
      <c r="BM130" s="161" t="s">
        <v>2467</v>
      </c>
    </row>
    <row r="131" spans="1:65" s="2" customFormat="1" ht="24.2" customHeight="1">
      <c r="A131" s="26"/>
      <c r="B131" s="149"/>
      <c r="C131" s="150" t="s">
        <v>182</v>
      </c>
      <c r="D131" s="150" t="s">
        <v>169</v>
      </c>
      <c r="E131" s="151" t="s">
        <v>2468</v>
      </c>
      <c r="F131" s="152" t="s">
        <v>2469</v>
      </c>
      <c r="G131" s="153" t="s">
        <v>172</v>
      </c>
      <c r="H131" s="154">
        <v>288.62</v>
      </c>
      <c r="I131" s="155">
        <v>0.65</v>
      </c>
      <c r="J131" s="155">
        <f t="shared" si="0"/>
        <v>187.6</v>
      </c>
      <c r="K131" s="156"/>
      <c r="L131" s="27"/>
      <c r="M131" s="157" t="s">
        <v>1</v>
      </c>
      <c r="N131" s="158" t="s">
        <v>39</v>
      </c>
      <c r="O131" s="159">
        <v>0</v>
      </c>
      <c r="P131" s="159">
        <f t="shared" si="1"/>
        <v>0</v>
      </c>
      <c r="Q131" s="159">
        <v>0</v>
      </c>
      <c r="R131" s="159">
        <f t="shared" si="2"/>
        <v>0</v>
      </c>
      <c r="S131" s="159">
        <v>0</v>
      </c>
      <c r="T131" s="160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61" t="s">
        <v>173</v>
      </c>
      <c r="AT131" s="161" t="s">
        <v>169</v>
      </c>
      <c r="AU131" s="161" t="s">
        <v>89</v>
      </c>
      <c r="AY131" s="14" t="s">
        <v>166</v>
      </c>
      <c r="BE131" s="162">
        <f t="shared" si="4"/>
        <v>0</v>
      </c>
      <c r="BF131" s="162">
        <f t="shared" si="5"/>
        <v>187.6</v>
      </c>
      <c r="BG131" s="162">
        <f t="shared" si="6"/>
        <v>0</v>
      </c>
      <c r="BH131" s="162">
        <f t="shared" si="7"/>
        <v>0</v>
      </c>
      <c r="BI131" s="162">
        <f t="shared" si="8"/>
        <v>0</v>
      </c>
      <c r="BJ131" s="14" t="s">
        <v>89</v>
      </c>
      <c r="BK131" s="162">
        <f t="shared" si="9"/>
        <v>187.6</v>
      </c>
      <c r="BL131" s="14" t="s">
        <v>173</v>
      </c>
      <c r="BM131" s="161" t="s">
        <v>2470</v>
      </c>
    </row>
    <row r="132" spans="1:65" s="2" customFormat="1" ht="24.2" customHeight="1">
      <c r="A132" s="26"/>
      <c r="B132" s="149"/>
      <c r="C132" s="150" t="s">
        <v>178</v>
      </c>
      <c r="D132" s="150" t="s">
        <v>169</v>
      </c>
      <c r="E132" s="151" t="s">
        <v>2471</v>
      </c>
      <c r="F132" s="152" t="s">
        <v>2472</v>
      </c>
      <c r="G132" s="153" t="s">
        <v>237</v>
      </c>
      <c r="H132" s="154">
        <v>89.08</v>
      </c>
      <c r="I132" s="155">
        <v>1.4</v>
      </c>
      <c r="J132" s="155">
        <f t="shared" si="0"/>
        <v>124.71</v>
      </c>
      <c r="K132" s="156"/>
      <c r="L132" s="27"/>
      <c r="M132" s="157" t="s">
        <v>1</v>
      </c>
      <c r="N132" s="158" t="s">
        <v>39</v>
      </c>
      <c r="O132" s="159">
        <v>0</v>
      </c>
      <c r="P132" s="159">
        <f t="shared" si="1"/>
        <v>0</v>
      </c>
      <c r="Q132" s="159">
        <v>0</v>
      </c>
      <c r="R132" s="159">
        <f t="shared" si="2"/>
        <v>0</v>
      </c>
      <c r="S132" s="159">
        <v>0</v>
      </c>
      <c r="T132" s="160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61" t="s">
        <v>173</v>
      </c>
      <c r="AT132" s="161" t="s">
        <v>169</v>
      </c>
      <c r="AU132" s="161" t="s">
        <v>89</v>
      </c>
      <c r="AY132" s="14" t="s">
        <v>166</v>
      </c>
      <c r="BE132" s="162">
        <f t="shared" si="4"/>
        <v>0</v>
      </c>
      <c r="BF132" s="162">
        <f t="shared" si="5"/>
        <v>124.71</v>
      </c>
      <c r="BG132" s="162">
        <f t="shared" si="6"/>
        <v>0</v>
      </c>
      <c r="BH132" s="162">
        <f t="shared" si="7"/>
        <v>0</v>
      </c>
      <c r="BI132" s="162">
        <f t="shared" si="8"/>
        <v>0</v>
      </c>
      <c r="BJ132" s="14" t="s">
        <v>89</v>
      </c>
      <c r="BK132" s="162">
        <f t="shared" si="9"/>
        <v>124.71</v>
      </c>
      <c r="BL132" s="14" t="s">
        <v>173</v>
      </c>
      <c r="BM132" s="161" t="s">
        <v>2473</v>
      </c>
    </row>
    <row r="133" spans="1:65" s="2" customFormat="1" ht="37.9" customHeight="1">
      <c r="A133" s="26"/>
      <c r="B133" s="149"/>
      <c r="C133" s="150" t="s">
        <v>190</v>
      </c>
      <c r="D133" s="150" t="s">
        <v>169</v>
      </c>
      <c r="E133" s="151" t="s">
        <v>2474</v>
      </c>
      <c r="F133" s="152" t="s">
        <v>2475</v>
      </c>
      <c r="G133" s="153" t="s">
        <v>172</v>
      </c>
      <c r="H133" s="154">
        <v>659.94</v>
      </c>
      <c r="I133" s="155">
        <v>0.79</v>
      </c>
      <c r="J133" s="155">
        <f t="shared" si="0"/>
        <v>521.35</v>
      </c>
      <c r="K133" s="156"/>
      <c r="L133" s="27"/>
      <c r="M133" s="157" t="s">
        <v>1</v>
      </c>
      <c r="N133" s="158" t="s">
        <v>39</v>
      </c>
      <c r="O133" s="159">
        <v>0</v>
      </c>
      <c r="P133" s="159">
        <f t="shared" si="1"/>
        <v>0</v>
      </c>
      <c r="Q133" s="159">
        <v>0</v>
      </c>
      <c r="R133" s="159">
        <f t="shared" si="2"/>
        <v>0</v>
      </c>
      <c r="S133" s="159">
        <v>0</v>
      </c>
      <c r="T133" s="160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61" t="s">
        <v>173</v>
      </c>
      <c r="AT133" s="161" t="s">
        <v>169</v>
      </c>
      <c r="AU133" s="161" t="s">
        <v>89</v>
      </c>
      <c r="AY133" s="14" t="s">
        <v>166</v>
      </c>
      <c r="BE133" s="162">
        <f t="shared" si="4"/>
        <v>0</v>
      </c>
      <c r="BF133" s="162">
        <f t="shared" si="5"/>
        <v>521.35</v>
      </c>
      <c r="BG133" s="162">
        <f t="shared" si="6"/>
        <v>0</v>
      </c>
      <c r="BH133" s="162">
        <f t="shared" si="7"/>
        <v>0</v>
      </c>
      <c r="BI133" s="162">
        <f t="shared" si="8"/>
        <v>0</v>
      </c>
      <c r="BJ133" s="14" t="s">
        <v>89</v>
      </c>
      <c r="BK133" s="162">
        <f t="shared" si="9"/>
        <v>521.35</v>
      </c>
      <c r="BL133" s="14" t="s">
        <v>173</v>
      </c>
      <c r="BM133" s="161" t="s">
        <v>2476</v>
      </c>
    </row>
    <row r="134" spans="1:65" s="2" customFormat="1" ht="33" customHeight="1">
      <c r="A134" s="26"/>
      <c r="B134" s="149"/>
      <c r="C134" s="150" t="s">
        <v>181</v>
      </c>
      <c r="D134" s="150" t="s">
        <v>169</v>
      </c>
      <c r="E134" s="151" t="s">
        <v>2477</v>
      </c>
      <c r="F134" s="152" t="s">
        <v>2478</v>
      </c>
      <c r="G134" s="153" t="s">
        <v>172</v>
      </c>
      <c r="H134" s="154">
        <v>305.10000000000002</v>
      </c>
      <c r="I134" s="155">
        <v>2.78</v>
      </c>
      <c r="J134" s="155">
        <f t="shared" si="0"/>
        <v>848.18</v>
      </c>
      <c r="K134" s="156"/>
      <c r="L134" s="27"/>
      <c r="M134" s="157" t="s">
        <v>1</v>
      </c>
      <c r="N134" s="158" t="s">
        <v>39</v>
      </c>
      <c r="O134" s="159">
        <v>0</v>
      </c>
      <c r="P134" s="159">
        <f t="shared" si="1"/>
        <v>0</v>
      </c>
      <c r="Q134" s="159">
        <v>0</v>
      </c>
      <c r="R134" s="159">
        <f t="shared" si="2"/>
        <v>0</v>
      </c>
      <c r="S134" s="159">
        <v>0</v>
      </c>
      <c r="T134" s="160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61" t="s">
        <v>173</v>
      </c>
      <c r="AT134" s="161" t="s">
        <v>169</v>
      </c>
      <c r="AU134" s="161" t="s">
        <v>89</v>
      </c>
      <c r="AY134" s="14" t="s">
        <v>166</v>
      </c>
      <c r="BE134" s="162">
        <f t="shared" si="4"/>
        <v>0</v>
      </c>
      <c r="BF134" s="162">
        <f t="shared" si="5"/>
        <v>848.18</v>
      </c>
      <c r="BG134" s="162">
        <f t="shared" si="6"/>
        <v>0</v>
      </c>
      <c r="BH134" s="162">
        <f t="shared" si="7"/>
        <v>0</v>
      </c>
      <c r="BI134" s="162">
        <f t="shared" si="8"/>
        <v>0</v>
      </c>
      <c r="BJ134" s="14" t="s">
        <v>89</v>
      </c>
      <c r="BK134" s="162">
        <f t="shared" si="9"/>
        <v>848.18</v>
      </c>
      <c r="BL134" s="14" t="s">
        <v>173</v>
      </c>
      <c r="BM134" s="161" t="s">
        <v>2479</v>
      </c>
    </row>
    <row r="135" spans="1:65" s="2" customFormat="1" ht="33" customHeight="1">
      <c r="A135" s="26"/>
      <c r="B135" s="149"/>
      <c r="C135" s="150" t="s">
        <v>167</v>
      </c>
      <c r="D135" s="150" t="s">
        <v>169</v>
      </c>
      <c r="E135" s="151" t="s">
        <v>2480</v>
      </c>
      <c r="F135" s="152" t="s">
        <v>2481</v>
      </c>
      <c r="G135" s="153" t="s">
        <v>185</v>
      </c>
      <c r="H135" s="154">
        <v>214.786</v>
      </c>
      <c r="I135" s="155">
        <v>0.73</v>
      </c>
      <c r="J135" s="155">
        <f t="shared" si="0"/>
        <v>156.79</v>
      </c>
      <c r="K135" s="156"/>
      <c r="L135" s="27"/>
      <c r="M135" s="157" t="s">
        <v>1</v>
      </c>
      <c r="N135" s="158" t="s">
        <v>39</v>
      </c>
      <c r="O135" s="159">
        <v>0</v>
      </c>
      <c r="P135" s="159">
        <f t="shared" si="1"/>
        <v>0</v>
      </c>
      <c r="Q135" s="159">
        <v>0</v>
      </c>
      <c r="R135" s="159">
        <f t="shared" si="2"/>
        <v>0</v>
      </c>
      <c r="S135" s="159">
        <v>0</v>
      </c>
      <c r="T135" s="160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61" t="s">
        <v>173</v>
      </c>
      <c r="AT135" s="161" t="s">
        <v>169</v>
      </c>
      <c r="AU135" s="161" t="s">
        <v>89</v>
      </c>
      <c r="AY135" s="14" t="s">
        <v>166</v>
      </c>
      <c r="BE135" s="162">
        <f t="shared" si="4"/>
        <v>0</v>
      </c>
      <c r="BF135" s="162">
        <f t="shared" si="5"/>
        <v>156.79</v>
      </c>
      <c r="BG135" s="162">
        <f t="shared" si="6"/>
        <v>0</v>
      </c>
      <c r="BH135" s="162">
        <f t="shared" si="7"/>
        <v>0</v>
      </c>
      <c r="BI135" s="162">
        <f t="shared" si="8"/>
        <v>0</v>
      </c>
      <c r="BJ135" s="14" t="s">
        <v>89</v>
      </c>
      <c r="BK135" s="162">
        <f t="shared" si="9"/>
        <v>156.79</v>
      </c>
      <c r="BL135" s="14" t="s">
        <v>173</v>
      </c>
      <c r="BM135" s="161" t="s">
        <v>2482</v>
      </c>
    </row>
    <row r="136" spans="1:65" s="2" customFormat="1" ht="24.2" customHeight="1">
      <c r="A136" s="26"/>
      <c r="B136" s="149"/>
      <c r="C136" s="150" t="s">
        <v>186</v>
      </c>
      <c r="D136" s="150" t="s">
        <v>169</v>
      </c>
      <c r="E136" s="151" t="s">
        <v>2483</v>
      </c>
      <c r="F136" s="152" t="s">
        <v>2484</v>
      </c>
      <c r="G136" s="153" t="s">
        <v>185</v>
      </c>
      <c r="H136" s="154">
        <v>90.040999999999997</v>
      </c>
      <c r="I136" s="155">
        <v>3.66</v>
      </c>
      <c r="J136" s="155">
        <f t="shared" si="0"/>
        <v>329.55</v>
      </c>
      <c r="K136" s="156"/>
      <c r="L136" s="27"/>
      <c r="M136" s="157" t="s">
        <v>1</v>
      </c>
      <c r="N136" s="158" t="s">
        <v>39</v>
      </c>
      <c r="O136" s="159">
        <v>0</v>
      </c>
      <c r="P136" s="159">
        <f t="shared" si="1"/>
        <v>0</v>
      </c>
      <c r="Q136" s="159">
        <v>0</v>
      </c>
      <c r="R136" s="159">
        <f t="shared" si="2"/>
        <v>0</v>
      </c>
      <c r="S136" s="159">
        <v>0</v>
      </c>
      <c r="T136" s="160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61" t="s">
        <v>173</v>
      </c>
      <c r="AT136" s="161" t="s">
        <v>169</v>
      </c>
      <c r="AU136" s="161" t="s">
        <v>89</v>
      </c>
      <c r="AY136" s="14" t="s">
        <v>166</v>
      </c>
      <c r="BE136" s="162">
        <f t="shared" si="4"/>
        <v>0</v>
      </c>
      <c r="BF136" s="162">
        <f t="shared" si="5"/>
        <v>329.55</v>
      </c>
      <c r="BG136" s="162">
        <f t="shared" si="6"/>
        <v>0</v>
      </c>
      <c r="BH136" s="162">
        <f t="shared" si="7"/>
        <v>0</v>
      </c>
      <c r="BI136" s="162">
        <f t="shared" si="8"/>
        <v>0</v>
      </c>
      <c r="BJ136" s="14" t="s">
        <v>89</v>
      </c>
      <c r="BK136" s="162">
        <f t="shared" si="9"/>
        <v>329.55</v>
      </c>
      <c r="BL136" s="14" t="s">
        <v>173</v>
      </c>
      <c r="BM136" s="161" t="s">
        <v>2485</v>
      </c>
    </row>
    <row r="137" spans="1:65" s="2" customFormat="1" ht="24.2" customHeight="1">
      <c r="A137" s="26"/>
      <c r="B137" s="149"/>
      <c r="C137" s="150" t="s">
        <v>202</v>
      </c>
      <c r="D137" s="150" t="s">
        <v>169</v>
      </c>
      <c r="E137" s="151" t="s">
        <v>2486</v>
      </c>
      <c r="F137" s="152" t="s">
        <v>2487</v>
      </c>
      <c r="G137" s="153" t="s">
        <v>185</v>
      </c>
      <c r="H137" s="154">
        <v>27.012</v>
      </c>
      <c r="I137" s="155">
        <v>0.67</v>
      </c>
      <c r="J137" s="155">
        <f t="shared" si="0"/>
        <v>18.100000000000001</v>
      </c>
      <c r="K137" s="156"/>
      <c r="L137" s="27"/>
      <c r="M137" s="157" t="s">
        <v>1</v>
      </c>
      <c r="N137" s="158" t="s">
        <v>39</v>
      </c>
      <c r="O137" s="159">
        <v>0</v>
      </c>
      <c r="P137" s="159">
        <f t="shared" si="1"/>
        <v>0</v>
      </c>
      <c r="Q137" s="159">
        <v>0</v>
      </c>
      <c r="R137" s="159">
        <f t="shared" si="2"/>
        <v>0</v>
      </c>
      <c r="S137" s="159">
        <v>0</v>
      </c>
      <c r="T137" s="160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61" t="s">
        <v>173</v>
      </c>
      <c r="AT137" s="161" t="s">
        <v>169</v>
      </c>
      <c r="AU137" s="161" t="s">
        <v>89</v>
      </c>
      <c r="AY137" s="14" t="s">
        <v>166</v>
      </c>
      <c r="BE137" s="162">
        <f t="shared" si="4"/>
        <v>0</v>
      </c>
      <c r="BF137" s="162">
        <f t="shared" si="5"/>
        <v>18.100000000000001</v>
      </c>
      <c r="BG137" s="162">
        <f t="shared" si="6"/>
        <v>0</v>
      </c>
      <c r="BH137" s="162">
        <f t="shared" si="7"/>
        <v>0</v>
      </c>
      <c r="BI137" s="162">
        <f t="shared" si="8"/>
        <v>0</v>
      </c>
      <c r="BJ137" s="14" t="s">
        <v>89</v>
      </c>
      <c r="BK137" s="162">
        <f t="shared" si="9"/>
        <v>18.100000000000001</v>
      </c>
      <c r="BL137" s="14" t="s">
        <v>173</v>
      </c>
      <c r="BM137" s="161" t="s">
        <v>2488</v>
      </c>
    </row>
    <row r="138" spans="1:65" s="2" customFormat="1" ht="21.75" customHeight="1">
      <c r="A138" s="26"/>
      <c r="B138" s="149"/>
      <c r="C138" s="150" t="s">
        <v>189</v>
      </c>
      <c r="D138" s="150" t="s">
        <v>169</v>
      </c>
      <c r="E138" s="151" t="s">
        <v>352</v>
      </c>
      <c r="F138" s="152" t="s">
        <v>2489</v>
      </c>
      <c r="G138" s="153" t="s">
        <v>185</v>
      </c>
      <c r="H138" s="154">
        <v>17.353000000000002</v>
      </c>
      <c r="I138" s="155">
        <v>18.95</v>
      </c>
      <c r="J138" s="155">
        <f t="shared" si="0"/>
        <v>328.84</v>
      </c>
      <c r="K138" s="156"/>
      <c r="L138" s="27"/>
      <c r="M138" s="157" t="s">
        <v>1</v>
      </c>
      <c r="N138" s="158" t="s">
        <v>39</v>
      </c>
      <c r="O138" s="159">
        <v>2.5139999999999998</v>
      </c>
      <c r="P138" s="159">
        <f t="shared" si="1"/>
        <v>43.625439999999998</v>
      </c>
      <c r="Q138" s="159">
        <v>0</v>
      </c>
      <c r="R138" s="159">
        <f t="shared" si="2"/>
        <v>0</v>
      </c>
      <c r="S138" s="159">
        <v>0</v>
      </c>
      <c r="T138" s="160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61" t="s">
        <v>173</v>
      </c>
      <c r="AT138" s="161" t="s">
        <v>169</v>
      </c>
      <c r="AU138" s="161" t="s">
        <v>89</v>
      </c>
      <c r="AY138" s="14" t="s">
        <v>166</v>
      </c>
      <c r="BE138" s="162">
        <f t="shared" si="4"/>
        <v>0</v>
      </c>
      <c r="BF138" s="162">
        <f t="shared" si="5"/>
        <v>328.84</v>
      </c>
      <c r="BG138" s="162">
        <f t="shared" si="6"/>
        <v>0</v>
      </c>
      <c r="BH138" s="162">
        <f t="shared" si="7"/>
        <v>0</v>
      </c>
      <c r="BI138" s="162">
        <f t="shared" si="8"/>
        <v>0</v>
      </c>
      <c r="BJ138" s="14" t="s">
        <v>89</v>
      </c>
      <c r="BK138" s="162">
        <f t="shared" si="9"/>
        <v>328.84</v>
      </c>
      <c r="BL138" s="14" t="s">
        <v>173</v>
      </c>
      <c r="BM138" s="161" t="s">
        <v>2490</v>
      </c>
    </row>
    <row r="139" spans="1:65" s="2" customFormat="1" ht="24.2" customHeight="1">
      <c r="A139" s="26"/>
      <c r="B139" s="149"/>
      <c r="C139" s="150" t="s">
        <v>209</v>
      </c>
      <c r="D139" s="150" t="s">
        <v>169</v>
      </c>
      <c r="E139" s="151" t="s">
        <v>354</v>
      </c>
      <c r="F139" s="152" t="s">
        <v>2491</v>
      </c>
      <c r="G139" s="153" t="s">
        <v>185</v>
      </c>
      <c r="H139" s="154">
        <v>5.2060000000000004</v>
      </c>
      <c r="I139" s="155">
        <v>2.68</v>
      </c>
      <c r="J139" s="155">
        <f t="shared" si="0"/>
        <v>13.95</v>
      </c>
      <c r="K139" s="156"/>
      <c r="L139" s="27"/>
      <c r="M139" s="157" t="s">
        <v>1</v>
      </c>
      <c r="N139" s="158" t="s">
        <v>39</v>
      </c>
      <c r="O139" s="159">
        <v>0.61299999999999999</v>
      </c>
      <c r="P139" s="159">
        <f t="shared" si="1"/>
        <v>3.1912799999999999</v>
      </c>
      <c r="Q139" s="159">
        <v>0</v>
      </c>
      <c r="R139" s="159">
        <f t="shared" si="2"/>
        <v>0</v>
      </c>
      <c r="S139" s="159">
        <v>0</v>
      </c>
      <c r="T139" s="160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61" t="s">
        <v>173</v>
      </c>
      <c r="AT139" s="161" t="s">
        <v>169</v>
      </c>
      <c r="AU139" s="161" t="s">
        <v>89</v>
      </c>
      <c r="AY139" s="14" t="s">
        <v>166</v>
      </c>
      <c r="BE139" s="162">
        <f t="shared" si="4"/>
        <v>0</v>
      </c>
      <c r="BF139" s="162">
        <f t="shared" si="5"/>
        <v>13.95</v>
      </c>
      <c r="BG139" s="162">
        <f t="shared" si="6"/>
        <v>0</v>
      </c>
      <c r="BH139" s="162">
        <f t="shared" si="7"/>
        <v>0</v>
      </c>
      <c r="BI139" s="162">
        <f t="shared" si="8"/>
        <v>0</v>
      </c>
      <c r="BJ139" s="14" t="s">
        <v>89</v>
      </c>
      <c r="BK139" s="162">
        <f t="shared" si="9"/>
        <v>13.95</v>
      </c>
      <c r="BL139" s="14" t="s">
        <v>173</v>
      </c>
      <c r="BM139" s="161" t="s">
        <v>2492</v>
      </c>
    </row>
    <row r="140" spans="1:65" s="2" customFormat="1" ht="37.9" customHeight="1">
      <c r="A140" s="26"/>
      <c r="B140" s="149"/>
      <c r="C140" s="150" t="s">
        <v>193</v>
      </c>
      <c r="D140" s="150" t="s">
        <v>169</v>
      </c>
      <c r="E140" s="151" t="s">
        <v>2493</v>
      </c>
      <c r="F140" s="152" t="s">
        <v>2494</v>
      </c>
      <c r="G140" s="153" t="s">
        <v>185</v>
      </c>
      <c r="H140" s="154">
        <v>149.36000000000001</v>
      </c>
      <c r="I140" s="155">
        <v>1.07</v>
      </c>
      <c r="J140" s="155">
        <f t="shared" si="0"/>
        <v>159.82</v>
      </c>
      <c r="K140" s="156"/>
      <c r="L140" s="27"/>
      <c r="M140" s="157" t="s">
        <v>1</v>
      </c>
      <c r="N140" s="158" t="s">
        <v>39</v>
      </c>
      <c r="O140" s="159">
        <v>0</v>
      </c>
      <c r="P140" s="159">
        <f t="shared" si="1"/>
        <v>0</v>
      </c>
      <c r="Q140" s="159">
        <v>0</v>
      </c>
      <c r="R140" s="159">
        <f t="shared" si="2"/>
        <v>0</v>
      </c>
      <c r="S140" s="159">
        <v>0</v>
      </c>
      <c r="T140" s="160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61" t="s">
        <v>173</v>
      </c>
      <c r="AT140" s="161" t="s">
        <v>169</v>
      </c>
      <c r="AU140" s="161" t="s">
        <v>89</v>
      </c>
      <c r="AY140" s="14" t="s">
        <v>166</v>
      </c>
      <c r="BE140" s="162">
        <f t="shared" si="4"/>
        <v>0</v>
      </c>
      <c r="BF140" s="162">
        <f t="shared" si="5"/>
        <v>159.82</v>
      </c>
      <c r="BG140" s="162">
        <f t="shared" si="6"/>
        <v>0</v>
      </c>
      <c r="BH140" s="162">
        <f t="shared" si="7"/>
        <v>0</v>
      </c>
      <c r="BI140" s="162">
        <f t="shared" si="8"/>
        <v>0</v>
      </c>
      <c r="BJ140" s="14" t="s">
        <v>89</v>
      </c>
      <c r="BK140" s="162">
        <f t="shared" si="9"/>
        <v>159.82</v>
      </c>
      <c r="BL140" s="14" t="s">
        <v>173</v>
      </c>
      <c r="BM140" s="161" t="s">
        <v>2495</v>
      </c>
    </row>
    <row r="141" spans="1:65" s="2" customFormat="1" ht="37.9" customHeight="1">
      <c r="A141" s="26"/>
      <c r="B141" s="149"/>
      <c r="C141" s="150" t="s">
        <v>216</v>
      </c>
      <c r="D141" s="150" t="s">
        <v>169</v>
      </c>
      <c r="E141" s="151" t="s">
        <v>2496</v>
      </c>
      <c r="F141" s="152" t="s">
        <v>2497</v>
      </c>
      <c r="G141" s="153" t="s">
        <v>185</v>
      </c>
      <c r="H141" s="154">
        <v>247.5</v>
      </c>
      <c r="I141" s="155">
        <v>2.17</v>
      </c>
      <c r="J141" s="155">
        <f t="shared" si="0"/>
        <v>537.08000000000004</v>
      </c>
      <c r="K141" s="156"/>
      <c r="L141" s="27"/>
      <c r="M141" s="157" t="s">
        <v>1</v>
      </c>
      <c r="N141" s="158" t="s">
        <v>39</v>
      </c>
      <c r="O141" s="159">
        <v>0</v>
      </c>
      <c r="P141" s="159">
        <f t="shared" si="1"/>
        <v>0</v>
      </c>
      <c r="Q141" s="159">
        <v>0</v>
      </c>
      <c r="R141" s="159">
        <f t="shared" si="2"/>
        <v>0</v>
      </c>
      <c r="S141" s="159">
        <v>0</v>
      </c>
      <c r="T141" s="160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61" t="s">
        <v>173</v>
      </c>
      <c r="AT141" s="161" t="s">
        <v>169</v>
      </c>
      <c r="AU141" s="161" t="s">
        <v>89</v>
      </c>
      <c r="AY141" s="14" t="s">
        <v>166</v>
      </c>
      <c r="BE141" s="162">
        <f t="shared" si="4"/>
        <v>0</v>
      </c>
      <c r="BF141" s="162">
        <f t="shared" si="5"/>
        <v>537.08000000000004</v>
      </c>
      <c r="BG141" s="162">
        <f t="shared" si="6"/>
        <v>0</v>
      </c>
      <c r="BH141" s="162">
        <f t="shared" si="7"/>
        <v>0</v>
      </c>
      <c r="BI141" s="162">
        <f t="shared" si="8"/>
        <v>0</v>
      </c>
      <c r="BJ141" s="14" t="s">
        <v>89</v>
      </c>
      <c r="BK141" s="162">
        <f t="shared" si="9"/>
        <v>537.08000000000004</v>
      </c>
      <c r="BL141" s="14" t="s">
        <v>173</v>
      </c>
      <c r="BM141" s="161" t="s">
        <v>2498</v>
      </c>
    </row>
    <row r="142" spans="1:65" s="2" customFormat="1" ht="44.25" customHeight="1">
      <c r="A142" s="26"/>
      <c r="B142" s="149"/>
      <c r="C142" s="150" t="s">
        <v>196</v>
      </c>
      <c r="D142" s="150" t="s">
        <v>169</v>
      </c>
      <c r="E142" s="151" t="s">
        <v>2499</v>
      </c>
      <c r="F142" s="152" t="s">
        <v>2500</v>
      </c>
      <c r="G142" s="153" t="s">
        <v>185</v>
      </c>
      <c r="H142" s="154">
        <v>2970</v>
      </c>
      <c r="I142" s="155">
        <v>0.23</v>
      </c>
      <c r="J142" s="155">
        <f t="shared" si="0"/>
        <v>683.1</v>
      </c>
      <c r="K142" s="156"/>
      <c r="L142" s="27"/>
      <c r="M142" s="157" t="s">
        <v>1</v>
      </c>
      <c r="N142" s="158" t="s">
        <v>39</v>
      </c>
      <c r="O142" s="159">
        <v>0</v>
      </c>
      <c r="P142" s="159">
        <f t="shared" si="1"/>
        <v>0</v>
      </c>
      <c r="Q142" s="159">
        <v>0</v>
      </c>
      <c r="R142" s="159">
        <f t="shared" si="2"/>
        <v>0</v>
      </c>
      <c r="S142" s="159">
        <v>0</v>
      </c>
      <c r="T142" s="160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61" t="s">
        <v>173</v>
      </c>
      <c r="AT142" s="161" t="s">
        <v>169</v>
      </c>
      <c r="AU142" s="161" t="s">
        <v>89</v>
      </c>
      <c r="AY142" s="14" t="s">
        <v>166</v>
      </c>
      <c r="BE142" s="162">
        <f t="shared" si="4"/>
        <v>0</v>
      </c>
      <c r="BF142" s="162">
        <f t="shared" si="5"/>
        <v>683.1</v>
      </c>
      <c r="BG142" s="162">
        <f t="shared" si="6"/>
        <v>0</v>
      </c>
      <c r="BH142" s="162">
        <f t="shared" si="7"/>
        <v>0</v>
      </c>
      <c r="BI142" s="162">
        <f t="shared" si="8"/>
        <v>0</v>
      </c>
      <c r="BJ142" s="14" t="s">
        <v>89</v>
      </c>
      <c r="BK142" s="162">
        <f t="shared" si="9"/>
        <v>683.1</v>
      </c>
      <c r="BL142" s="14" t="s">
        <v>173</v>
      </c>
      <c r="BM142" s="161" t="s">
        <v>2501</v>
      </c>
    </row>
    <row r="143" spans="1:65" s="2" customFormat="1" ht="24.2" customHeight="1">
      <c r="A143" s="26"/>
      <c r="B143" s="149"/>
      <c r="C143" s="150" t="s">
        <v>224</v>
      </c>
      <c r="D143" s="150" t="s">
        <v>169</v>
      </c>
      <c r="E143" s="151" t="s">
        <v>2502</v>
      </c>
      <c r="F143" s="152" t="s">
        <v>2503</v>
      </c>
      <c r="G143" s="153" t="s">
        <v>185</v>
      </c>
      <c r="H143" s="154">
        <v>74.680000000000007</v>
      </c>
      <c r="I143" s="155">
        <v>4.62</v>
      </c>
      <c r="J143" s="155">
        <f t="shared" si="0"/>
        <v>345.02</v>
      </c>
      <c r="K143" s="156"/>
      <c r="L143" s="27"/>
      <c r="M143" s="157" t="s">
        <v>1</v>
      </c>
      <c r="N143" s="158" t="s">
        <v>39</v>
      </c>
      <c r="O143" s="159">
        <v>0</v>
      </c>
      <c r="P143" s="159">
        <f t="shared" si="1"/>
        <v>0</v>
      </c>
      <c r="Q143" s="159">
        <v>0</v>
      </c>
      <c r="R143" s="159">
        <f t="shared" si="2"/>
        <v>0</v>
      </c>
      <c r="S143" s="159">
        <v>0</v>
      </c>
      <c r="T143" s="160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61" t="s">
        <v>173</v>
      </c>
      <c r="AT143" s="161" t="s">
        <v>169</v>
      </c>
      <c r="AU143" s="161" t="s">
        <v>89</v>
      </c>
      <c r="AY143" s="14" t="s">
        <v>166</v>
      </c>
      <c r="BE143" s="162">
        <f t="shared" si="4"/>
        <v>0</v>
      </c>
      <c r="BF143" s="162">
        <f t="shared" si="5"/>
        <v>345.02</v>
      </c>
      <c r="BG143" s="162">
        <f t="shared" si="6"/>
        <v>0</v>
      </c>
      <c r="BH143" s="162">
        <f t="shared" si="7"/>
        <v>0</v>
      </c>
      <c r="BI143" s="162">
        <f t="shared" si="8"/>
        <v>0</v>
      </c>
      <c r="BJ143" s="14" t="s">
        <v>89</v>
      </c>
      <c r="BK143" s="162">
        <f t="shared" si="9"/>
        <v>345.02</v>
      </c>
      <c r="BL143" s="14" t="s">
        <v>173</v>
      </c>
      <c r="BM143" s="161" t="s">
        <v>2504</v>
      </c>
    </row>
    <row r="144" spans="1:65" s="2" customFormat="1" ht="24.2" customHeight="1">
      <c r="A144" s="26"/>
      <c r="B144" s="149"/>
      <c r="C144" s="150" t="s">
        <v>199</v>
      </c>
      <c r="D144" s="150" t="s">
        <v>169</v>
      </c>
      <c r="E144" s="151" t="s">
        <v>2505</v>
      </c>
      <c r="F144" s="152" t="s">
        <v>2506</v>
      </c>
      <c r="G144" s="153" t="s">
        <v>185</v>
      </c>
      <c r="H144" s="154">
        <v>35.015999999999998</v>
      </c>
      <c r="I144" s="155">
        <v>1.83</v>
      </c>
      <c r="J144" s="155">
        <f t="shared" si="0"/>
        <v>64.08</v>
      </c>
      <c r="K144" s="156"/>
      <c r="L144" s="27"/>
      <c r="M144" s="157" t="s">
        <v>1</v>
      </c>
      <c r="N144" s="158" t="s">
        <v>39</v>
      </c>
      <c r="O144" s="159">
        <v>0</v>
      </c>
      <c r="P144" s="159">
        <f t="shared" si="1"/>
        <v>0</v>
      </c>
      <c r="Q144" s="159">
        <v>0</v>
      </c>
      <c r="R144" s="159">
        <f t="shared" si="2"/>
        <v>0</v>
      </c>
      <c r="S144" s="159">
        <v>0</v>
      </c>
      <c r="T144" s="160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61" t="s">
        <v>173</v>
      </c>
      <c r="AT144" s="161" t="s">
        <v>169</v>
      </c>
      <c r="AU144" s="161" t="s">
        <v>89</v>
      </c>
      <c r="AY144" s="14" t="s">
        <v>166</v>
      </c>
      <c r="BE144" s="162">
        <f t="shared" si="4"/>
        <v>0</v>
      </c>
      <c r="BF144" s="162">
        <f t="shared" si="5"/>
        <v>64.08</v>
      </c>
      <c r="BG144" s="162">
        <f t="shared" si="6"/>
        <v>0</v>
      </c>
      <c r="BH144" s="162">
        <f t="shared" si="7"/>
        <v>0</v>
      </c>
      <c r="BI144" s="162">
        <f t="shared" si="8"/>
        <v>0</v>
      </c>
      <c r="BJ144" s="14" t="s">
        <v>89</v>
      </c>
      <c r="BK144" s="162">
        <f t="shared" si="9"/>
        <v>64.08</v>
      </c>
      <c r="BL144" s="14" t="s">
        <v>173</v>
      </c>
      <c r="BM144" s="161" t="s">
        <v>2507</v>
      </c>
    </row>
    <row r="145" spans="1:65" s="2" customFormat="1" ht="21.75" customHeight="1">
      <c r="A145" s="26"/>
      <c r="B145" s="149"/>
      <c r="C145" s="150" t="s">
        <v>231</v>
      </c>
      <c r="D145" s="150" t="s">
        <v>169</v>
      </c>
      <c r="E145" s="151" t="s">
        <v>368</v>
      </c>
      <c r="F145" s="152" t="s">
        <v>369</v>
      </c>
      <c r="G145" s="153" t="s">
        <v>185</v>
      </c>
      <c r="H145" s="154">
        <v>322.18</v>
      </c>
      <c r="I145" s="155">
        <v>0.51</v>
      </c>
      <c r="J145" s="155">
        <f t="shared" si="0"/>
        <v>164.31</v>
      </c>
      <c r="K145" s="156"/>
      <c r="L145" s="27"/>
      <c r="M145" s="157" t="s">
        <v>1</v>
      </c>
      <c r="N145" s="158" t="s">
        <v>39</v>
      </c>
      <c r="O145" s="159">
        <v>8.0000000000000002E-3</v>
      </c>
      <c r="P145" s="159">
        <f t="shared" si="1"/>
        <v>2.5774400000000002</v>
      </c>
      <c r="Q145" s="159">
        <v>0</v>
      </c>
      <c r="R145" s="159">
        <f t="shared" si="2"/>
        <v>0</v>
      </c>
      <c r="S145" s="159">
        <v>0</v>
      </c>
      <c r="T145" s="160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61" t="s">
        <v>173</v>
      </c>
      <c r="AT145" s="161" t="s">
        <v>169</v>
      </c>
      <c r="AU145" s="161" t="s">
        <v>89</v>
      </c>
      <c r="AY145" s="14" t="s">
        <v>166</v>
      </c>
      <c r="BE145" s="162">
        <f t="shared" si="4"/>
        <v>0</v>
      </c>
      <c r="BF145" s="162">
        <f t="shared" si="5"/>
        <v>164.31</v>
      </c>
      <c r="BG145" s="162">
        <f t="shared" si="6"/>
        <v>0</v>
      </c>
      <c r="BH145" s="162">
        <f t="shared" si="7"/>
        <v>0</v>
      </c>
      <c r="BI145" s="162">
        <f t="shared" si="8"/>
        <v>0</v>
      </c>
      <c r="BJ145" s="14" t="s">
        <v>89</v>
      </c>
      <c r="BK145" s="162">
        <f t="shared" si="9"/>
        <v>164.31</v>
      </c>
      <c r="BL145" s="14" t="s">
        <v>173</v>
      </c>
      <c r="BM145" s="161" t="s">
        <v>2508</v>
      </c>
    </row>
    <row r="146" spans="1:65" s="2" customFormat="1" ht="21.75" customHeight="1">
      <c r="A146" s="26"/>
      <c r="B146" s="149"/>
      <c r="C146" s="150" t="s">
        <v>7</v>
      </c>
      <c r="D146" s="150" t="s">
        <v>169</v>
      </c>
      <c r="E146" s="151" t="s">
        <v>2509</v>
      </c>
      <c r="F146" s="152" t="s">
        <v>2510</v>
      </c>
      <c r="G146" s="153" t="s">
        <v>172</v>
      </c>
      <c r="H146" s="154">
        <v>1150.2750000000001</v>
      </c>
      <c r="I146" s="155">
        <v>0.39</v>
      </c>
      <c r="J146" s="155">
        <f t="shared" si="0"/>
        <v>448.61</v>
      </c>
      <c r="K146" s="156"/>
      <c r="L146" s="27"/>
      <c r="M146" s="157" t="s">
        <v>1</v>
      </c>
      <c r="N146" s="158" t="s">
        <v>39</v>
      </c>
      <c r="O146" s="159">
        <v>1.7000000000000001E-2</v>
      </c>
      <c r="P146" s="159">
        <f t="shared" si="1"/>
        <v>19.554680000000001</v>
      </c>
      <c r="Q146" s="159">
        <v>0</v>
      </c>
      <c r="R146" s="159">
        <f t="shared" si="2"/>
        <v>0</v>
      </c>
      <c r="S146" s="159">
        <v>0</v>
      </c>
      <c r="T146" s="160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61" t="s">
        <v>173</v>
      </c>
      <c r="AT146" s="161" t="s">
        <v>169</v>
      </c>
      <c r="AU146" s="161" t="s">
        <v>89</v>
      </c>
      <c r="AY146" s="14" t="s">
        <v>166</v>
      </c>
      <c r="BE146" s="162">
        <f t="shared" si="4"/>
        <v>0</v>
      </c>
      <c r="BF146" s="162">
        <f t="shared" si="5"/>
        <v>448.61</v>
      </c>
      <c r="BG146" s="162">
        <f t="shared" si="6"/>
        <v>0</v>
      </c>
      <c r="BH146" s="162">
        <f t="shared" si="7"/>
        <v>0</v>
      </c>
      <c r="BI146" s="162">
        <f t="shared" si="8"/>
        <v>0</v>
      </c>
      <c r="BJ146" s="14" t="s">
        <v>89</v>
      </c>
      <c r="BK146" s="162">
        <f t="shared" si="9"/>
        <v>448.61</v>
      </c>
      <c r="BL146" s="14" t="s">
        <v>173</v>
      </c>
      <c r="BM146" s="161" t="s">
        <v>2511</v>
      </c>
    </row>
    <row r="147" spans="1:65" s="12" customFormat="1" ht="22.9" customHeight="1">
      <c r="B147" s="137"/>
      <c r="D147" s="138" t="s">
        <v>72</v>
      </c>
      <c r="E147" s="147" t="s">
        <v>89</v>
      </c>
      <c r="F147" s="147" t="s">
        <v>379</v>
      </c>
      <c r="J147" s="148">
        <f>BK147</f>
        <v>1921.2</v>
      </c>
      <c r="L147" s="137"/>
      <c r="M147" s="141"/>
      <c r="N147" s="142"/>
      <c r="O147" s="142"/>
      <c r="P147" s="143">
        <f>SUM(P148:P153)</f>
        <v>29.23603</v>
      </c>
      <c r="Q147" s="142"/>
      <c r="R147" s="143">
        <f>SUM(R148:R153)</f>
        <v>28.333110000000001</v>
      </c>
      <c r="S147" s="142"/>
      <c r="T147" s="144">
        <f>SUM(T148:T153)</f>
        <v>0</v>
      </c>
      <c r="AR147" s="138" t="s">
        <v>81</v>
      </c>
      <c r="AT147" s="145" t="s">
        <v>72</v>
      </c>
      <c r="AU147" s="145" t="s">
        <v>81</v>
      </c>
      <c r="AY147" s="138" t="s">
        <v>166</v>
      </c>
      <c r="BK147" s="146">
        <f>SUM(BK148:BK153)</f>
        <v>1921.2</v>
      </c>
    </row>
    <row r="148" spans="1:65" s="2" customFormat="1" ht="24.2" customHeight="1">
      <c r="A148" s="26"/>
      <c r="B148" s="149"/>
      <c r="C148" s="150" t="s">
        <v>239</v>
      </c>
      <c r="D148" s="150" t="s">
        <v>169</v>
      </c>
      <c r="E148" s="151" t="s">
        <v>2512</v>
      </c>
      <c r="F148" s="152" t="s">
        <v>2513</v>
      </c>
      <c r="G148" s="153" t="s">
        <v>185</v>
      </c>
      <c r="H148" s="154">
        <v>17.353000000000002</v>
      </c>
      <c r="I148" s="155">
        <v>32.33</v>
      </c>
      <c r="J148" s="155">
        <f t="shared" ref="J148:J153" si="10">ROUND(I148*H148,2)</f>
        <v>561.02</v>
      </c>
      <c r="K148" s="156"/>
      <c r="L148" s="27"/>
      <c r="M148" s="157" t="s">
        <v>1</v>
      </c>
      <c r="N148" s="158" t="s">
        <v>39</v>
      </c>
      <c r="O148" s="159">
        <v>0.90800000000000003</v>
      </c>
      <c r="P148" s="159">
        <f t="shared" ref="P148:P153" si="11">O148*H148</f>
        <v>15.75652</v>
      </c>
      <c r="Q148" s="159">
        <v>1.63</v>
      </c>
      <c r="R148" s="159">
        <f t="shared" ref="R148:R153" si="12">Q148*H148</f>
        <v>28.28539</v>
      </c>
      <c r="S148" s="159">
        <v>0</v>
      </c>
      <c r="T148" s="160">
        <f t="shared" ref="T148:T153" si="13">S148*H148</f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61" t="s">
        <v>173</v>
      </c>
      <c r="AT148" s="161" t="s">
        <v>169</v>
      </c>
      <c r="AU148" s="161" t="s">
        <v>89</v>
      </c>
      <c r="AY148" s="14" t="s">
        <v>166</v>
      </c>
      <c r="BE148" s="162">
        <f t="shared" ref="BE148:BE153" si="14">IF(N148="základná",J148,0)</f>
        <v>0</v>
      </c>
      <c r="BF148" s="162">
        <f t="shared" ref="BF148:BF153" si="15">IF(N148="znížená",J148,0)</f>
        <v>561.02</v>
      </c>
      <c r="BG148" s="162">
        <f t="shared" ref="BG148:BG153" si="16">IF(N148="zákl. prenesená",J148,0)</f>
        <v>0</v>
      </c>
      <c r="BH148" s="162">
        <f t="shared" ref="BH148:BH153" si="17">IF(N148="zníž. prenesená",J148,0)</f>
        <v>0</v>
      </c>
      <c r="BI148" s="162">
        <f t="shared" ref="BI148:BI153" si="18">IF(N148="nulová",J148,0)</f>
        <v>0</v>
      </c>
      <c r="BJ148" s="14" t="s">
        <v>89</v>
      </c>
      <c r="BK148" s="162">
        <f t="shared" ref="BK148:BK153" si="19">ROUND(I148*H148,2)</f>
        <v>561.02</v>
      </c>
      <c r="BL148" s="14" t="s">
        <v>173</v>
      </c>
      <c r="BM148" s="161" t="s">
        <v>2514</v>
      </c>
    </row>
    <row r="149" spans="1:65" s="2" customFormat="1" ht="33" customHeight="1">
      <c r="A149" s="26"/>
      <c r="B149" s="149"/>
      <c r="C149" s="150" t="s">
        <v>205</v>
      </c>
      <c r="D149" s="150" t="s">
        <v>169</v>
      </c>
      <c r="E149" s="151" t="s">
        <v>2515</v>
      </c>
      <c r="F149" s="152" t="s">
        <v>2516</v>
      </c>
      <c r="G149" s="153" t="s">
        <v>172</v>
      </c>
      <c r="H149" s="154">
        <v>125.343</v>
      </c>
      <c r="I149" s="155">
        <v>1.43</v>
      </c>
      <c r="J149" s="155">
        <f t="shared" si="10"/>
        <v>179.24</v>
      </c>
      <c r="K149" s="156"/>
      <c r="L149" s="27"/>
      <c r="M149" s="157" t="s">
        <v>1</v>
      </c>
      <c r="N149" s="158" t="s">
        <v>39</v>
      </c>
      <c r="O149" s="159">
        <v>8.5000000000000006E-2</v>
      </c>
      <c r="P149" s="159">
        <f t="shared" si="11"/>
        <v>10.654159999999999</v>
      </c>
      <c r="Q149" s="159">
        <v>3.5E-4</v>
      </c>
      <c r="R149" s="159">
        <f t="shared" si="12"/>
        <v>4.3869999999999999E-2</v>
      </c>
      <c r="S149" s="159">
        <v>0</v>
      </c>
      <c r="T149" s="160">
        <f t="shared" si="1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61" t="s">
        <v>173</v>
      </c>
      <c r="AT149" s="161" t="s">
        <v>169</v>
      </c>
      <c r="AU149" s="161" t="s">
        <v>89</v>
      </c>
      <c r="AY149" s="14" t="s">
        <v>166</v>
      </c>
      <c r="BE149" s="162">
        <f t="shared" si="14"/>
        <v>0</v>
      </c>
      <c r="BF149" s="162">
        <f t="shared" si="15"/>
        <v>179.24</v>
      </c>
      <c r="BG149" s="162">
        <f t="shared" si="16"/>
        <v>0</v>
      </c>
      <c r="BH149" s="162">
        <f t="shared" si="17"/>
        <v>0</v>
      </c>
      <c r="BI149" s="162">
        <f t="shared" si="18"/>
        <v>0</v>
      </c>
      <c r="BJ149" s="14" t="s">
        <v>89</v>
      </c>
      <c r="BK149" s="162">
        <f t="shared" si="19"/>
        <v>179.24</v>
      </c>
      <c r="BL149" s="14" t="s">
        <v>173</v>
      </c>
      <c r="BM149" s="161" t="s">
        <v>2517</v>
      </c>
    </row>
    <row r="150" spans="1:65" s="2" customFormat="1" ht="16.5" customHeight="1">
      <c r="A150" s="26"/>
      <c r="B150" s="149"/>
      <c r="C150" s="167" t="s">
        <v>247</v>
      </c>
      <c r="D150" s="167" t="s">
        <v>374</v>
      </c>
      <c r="E150" s="168" t="s">
        <v>2518</v>
      </c>
      <c r="F150" s="169" t="s">
        <v>2519</v>
      </c>
      <c r="G150" s="170" t="s">
        <v>172</v>
      </c>
      <c r="H150" s="171">
        <v>150.41200000000001</v>
      </c>
      <c r="I150" s="172">
        <v>1</v>
      </c>
      <c r="J150" s="172">
        <f t="shared" si="10"/>
        <v>150.41</v>
      </c>
      <c r="K150" s="173"/>
      <c r="L150" s="174"/>
      <c r="M150" s="175" t="s">
        <v>1</v>
      </c>
      <c r="N150" s="176" t="s">
        <v>39</v>
      </c>
      <c r="O150" s="159">
        <v>0</v>
      </c>
      <c r="P150" s="159">
        <f t="shared" si="11"/>
        <v>0</v>
      </c>
      <c r="Q150" s="159">
        <v>0</v>
      </c>
      <c r="R150" s="159">
        <f t="shared" si="12"/>
        <v>0</v>
      </c>
      <c r="S150" s="159">
        <v>0</v>
      </c>
      <c r="T150" s="160">
        <f t="shared" si="1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61" t="s">
        <v>181</v>
      </c>
      <c r="AT150" s="161" t="s">
        <v>374</v>
      </c>
      <c r="AU150" s="161" t="s">
        <v>89</v>
      </c>
      <c r="AY150" s="14" t="s">
        <v>166</v>
      </c>
      <c r="BE150" s="162">
        <f t="shared" si="14"/>
        <v>0</v>
      </c>
      <c r="BF150" s="162">
        <f t="shared" si="15"/>
        <v>150.41</v>
      </c>
      <c r="BG150" s="162">
        <f t="shared" si="16"/>
        <v>0</v>
      </c>
      <c r="BH150" s="162">
        <f t="shared" si="17"/>
        <v>0</v>
      </c>
      <c r="BI150" s="162">
        <f t="shared" si="18"/>
        <v>0</v>
      </c>
      <c r="BJ150" s="14" t="s">
        <v>89</v>
      </c>
      <c r="BK150" s="162">
        <f t="shared" si="19"/>
        <v>150.41</v>
      </c>
      <c r="BL150" s="14" t="s">
        <v>173</v>
      </c>
      <c r="BM150" s="161" t="s">
        <v>2520</v>
      </c>
    </row>
    <row r="151" spans="1:65" s="2" customFormat="1" ht="33" customHeight="1">
      <c r="A151" s="26"/>
      <c r="B151" s="149"/>
      <c r="C151" s="150" t="s">
        <v>208</v>
      </c>
      <c r="D151" s="150" t="s">
        <v>169</v>
      </c>
      <c r="E151" s="151" t="s">
        <v>2521</v>
      </c>
      <c r="F151" s="152" t="s">
        <v>2522</v>
      </c>
      <c r="G151" s="153" t="s">
        <v>172</v>
      </c>
      <c r="H151" s="154">
        <v>128.42500000000001</v>
      </c>
      <c r="I151" s="155">
        <v>0.37</v>
      </c>
      <c r="J151" s="155">
        <f t="shared" si="10"/>
        <v>47.52</v>
      </c>
      <c r="K151" s="156"/>
      <c r="L151" s="27"/>
      <c r="M151" s="157" t="s">
        <v>1</v>
      </c>
      <c r="N151" s="158" t="s">
        <v>39</v>
      </c>
      <c r="O151" s="159">
        <v>2.1999999999999999E-2</v>
      </c>
      <c r="P151" s="159">
        <f t="shared" si="11"/>
        <v>2.8253499999999998</v>
      </c>
      <c r="Q151" s="159">
        <v>3.0000000000000001E-5</v>
      </c>
      <c r="R151" s="159">
        <f t="shared" si="12"/>
        <v>3.8500000000000001E-3</v>
      </c>
      <c r="S151" s="159">
        <v>0</v>
      </c>
      <c r="T151" s="160">
        <f t="shared" si="1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61" t="s">
        <v>173</v>
      </c>
      <c r="AT151" s="161" t="s">
        <v>169</v>
      </c>
      <c r="AU151" s="161" t="s">
        <v>89</v>
      </c>
      <c r="AY151" s="14" t="s">
        <v>166</v>
      </c>
      <c r="BE151" s="162">
        <f t="shared" si="14"/>
        <v>0</v>
      </c>
      <c r="BF151" s="162">
        <f t="shared" si="15"/>
        <v>47.52</v>
      </c>
      <c r="BG151" s="162">
        <f t="shared" si="16"/>
        <v>0</v>
      </c>
      <c r="BH151" s="162">
        <f t="shared" si="17"/>
        <v>0</v>
      </c>
      <c r="BI151" s="162">
        <f t="shared" si="18"/>
        <v>0</v>
      </c>
      <c r="BJ151" s="14" t="s">
        <v>89</v>
      </c>
      <c r="BK151" s="162">
        <f t="shared" si="19"/>
        <v>47.52</v>
      </c>
      <c r="BL151" s="14" t="s">
        <v>173</v>
      </c>
      <c r="BM151" s="161" t="s">
        <v>2523</v>
      </c>
    </row>
    <row r="152" spans="1:65" s="2" customFormat="1" ht="24.2" customHeight="1">
      <c r="A152" s="26"/>
      <c r="B152" s="149"/>
      <c r="C152" s="167" t="s">
        <v>254</v>
      </c>
      <c r="D152" s="167" t="s">
        <v>374</v>
      </c>
      <c r="E152" s="168" t="s">
        <v>2524</v>
      </c>
      <c r="F152" s="169" t="s">
        <v>2525</v>
      </c>
      <c r="G152" s="170" t="s">
        <v>172</v>
      </c>
      <c r="H152" s="171">
        <v>91.74</v>
      </c>
      <c r="I152" s="172">
        <v>1</v>
      </c>
      <c r="J152" s="172">
        <f t="shared" si="10"/>
        <v>91.74</v>
      </c>
      <c r="K152" s="173"/>
      <c r="L152" s="174"/>
      <c r="M152" s="175" t="s">
        <v>1</v>
      </c>
      <c r="N152" s="176" t="s">
        <v>39</v>
      </c>
      <c r="O152" s="159">
        <v>0</v>
      </c>
      <c r="P152" s="159">
        <f t="shared" si="11"/>
        <v>0</v>
      </c>
      <c r="Q152" s="159">
        <v>0</v>
      </c>
      <c r="R152" s="159">
        <f t="shared" si="12"/>
        <v>0</v>
      </c>
      <c r="S152" s="159">
        <v>0</v>
      </c>
      <c r="T152" s="160">
        <f t="shared" si="1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61" t="s">
        <v>181</v>
      </c>
      <c r="AT152" s="161" t="s">
        <v>374</v>
      </c>
      <c r="AU152" s="161" t="s">
        <v>89</v>
      </c>
      <c r="AY152" s="14" t="s">
        <v>166</v>
      </c>
      <c r="BE152" s="162">
        <f t="shared" si="14"/>
        <v>0</v>
      </c>
      <c r="BF152" s="162">
        <f t="shared" si="15"/>
        <v>91.74</v>
      </c>
      <c r="BG152" s="162">
        <f t="shared" si="16"/>
        <v>0</v>
      </c>
      <c r="BH152" s="162">
        <f t="shared" si="17"/>
        <v>0</v>
      </c>
      <c r="BI152" s="162">
        <f t="shared" si="18"/>
        <v>0</v>
      </c>
      <c r="BJ152" s="14" t="s">
        <v>89</v>
      </c>
      <c r="BK152" s="162">
        <f t="shared" si="19"/>
        <v>91.74</v>
      </c>
      <c r="BL152" s="14" t="s">
        <v>173</v>
      </c>
      <c r="BM152" s="161" t="s">
        <v>2526</v>
      </c>
    </row>
    <row r="153" spans="1:65" s="2" customFormat="1" ht="16.5" customHeight="1">
      <c r="A153" s="26"/>
      <c r="B153" s="149"/>
      <c r="C153" s="167" t="s">
        <v>212</v>
      </c>
      <c r="D153" s="167" t="s">
        <v>374</v>
      </c>
      <c r="E153" s="168" t="s">
        <v>2527</v>
      </c>
      <c r="F153" s="169" t="s">
        <v>2528</v>
      </c>
      <c r="G153" s="170" t="s">
        <v>172</v>
      </c>
      <c r="H153" s="171">
        <v>62.37</v>
      </c>
      <c r="I153" s="172">
        <v>14.29</v>
      </c>
      <c r="J153" s="172">
        <f t="shared" si="10"/>
        <v>891.27</v>
      </c>
      <c r="K153" s="173"/>
      <c r="L153" s="174"/>
      <c r="M153" s="175" t="s">
        <v>1</v>
      </c>
      <c r="N153" s="176" t="s">
        <v>39</v>
      </c>
      <c r="O153" s="159">
        <v>0</v>
      </c>
      <c r="P153" s="159">
        <f t="shared" si="11"/>
        <v>0</v>
      </c>
      <c r="Q153" s="159">
        <v>0</v>
      </c>
      <c r="R153" s="159">
        <f t="shared" si="12"/>
        <v>0</v>
      </c>
      <c r="S153" s="159">
        <v>0</v>
      </c>
      <c r="T153" s="160">
        <f t="shared" si="1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61" t="s">
        <v>181</v>
      </c>
      <c r="AT153" s="161" t="s">
        <v>374</v>
      </c>
      <c r="AU153" s="161" t="s">
        <v>89</v>
      </c>
      <c r="AY153" s="14" t="s">
        <v>166</v>
      </c>
      <c r="BE153" s="162">
        <f t="shared" si="14"/>
        <v>0</v>
      </c>
      <c r="BF153" s="162">
        <f t="shared" si="15"/>
        <v>891.27</v>
      </c>
      <c r="BG153" s="162">
        <f t="shared" si="16"/>
        <v>0</v>
      </c>
      <c r="BH153" s="162">
        <f t="shared" si="17"/>
        <v>0</v>
      </c>
      <c r="BI153" s="162">
        <f t="shared" si="18"/>
        <v>0</v>
      </c>
      <c r="BJ153" s="14" t="s">
        <v>89</v>
      </c>
      <c r="BK153" s="162">
        <f t="shared" si="19"/>
        <v>891.27</v>
      </c>
      <c r="BL153" s="14" t="s">
        <v>173</v>
      </c>
      <c r="BM153" s="161" t="s">
        <v>2529</v>
      </c>
    </row>
    <row r="154" spans="1:65" s="12" customFormat="1" ht="22.9" customHeight="1">
      <c r="B154" s="137"/>
      <c r="D154" s="138" t="s">
        <v>72</v>
      </c>
      <c r="E154" s="147" t="s">
        <v>182</v>
      </c>
      <c r="F154" s="147" t="s">
        <v>2530</v>
      </c>
      <c r="J154" s="148">
        <f>BK154</f>
        <v>35500.74</v>
      </c>
      <c r="L154" s="137"/>
      <c r="M154" s="141"/>
      <c r="N154" s="142"/>
      <c r="O154" s="142"/>
      <c r="P154" s="143">
        <f>SUM(P155:P173)</f>
        <v>30.293790000000001</v>
      </c>
      <c r="Q154" s="142"/>
      <c r="R154" s="143">
        <f>SUM(R155:R173)</f>
        <v>22.793469999999999</v>
      </c>
      <c r="S154" s="142"/>
      <c r="T154" s="144">
        <f>SUM(T155:T173)</f>
        <v>0</v>
      </c>
      <c r="AR154" s="138" t="s">
        <v>81</v>
      </c>
      <c r="AT154" s="145" t="s">
        <v>72</v>
      </c>
      <c r="AU154" s="145" t="s">
        <v>81</v>
      </c>
      <c r="AY154" s="138" t="s">
        <v>166</v>
      </c>
      <c r="BK154" s="146">
        <f>SUM(BK155:BK173)</f>
        <v>35500.74</v>
      </c>
    </row>
    <row r="155" spans="1:65" s="2" customFormat="1" ht="37.9" customHeight="1">
      <c r="A155" s="26"/>
      <c r="B155" s="149"/>
      <c r="C155" s="150" t="s">
        <v>265</v>
      </c>
      <c r="D155" s="150" t="s">
        <v>169</v>
      </c>
      <c r="E155" s="151" t="s">
        <v>2531</v>
      </c>
      <c r="F155" s="152" t="s">
        <v>2532</v>
      </c>
      <c r="G155" s="153" t="s">
        <v>172</v>
      </c>
      <c r="H155" s="154">
        <v>29.56</v>
      </c>
      <c r="I155" s="155">
        <v>6.36</v>
      </c>
      <c r="J155" s="155">
        <f t="shared" ref="J155:J173" si="20">ROUND(I155*H155,2)</f>
        <v>188</v>
      </c>
      <c r="K155" s="156"/>
      <c r="L155" s="27"/>
      <c r="M155" s="157" t="s">
        <v>1</v>
      </c>
      <c r="N155" s="158" t="s">
        <v>39</v>
      </c>
      <c r="O155" s="159">
        <v>0</v>
      </c>
      <c r="P155" s="159">
        <f t="shared" ref="P155:P173" si="21">O155*H155</f>
        <v>0</v>
      </c>
      <c r="Q155" s="159">
        <v>0</v>
      </c>
      <c r="R155" s="159">
        <f t="shared" ref="R155:R173" si="22">Q155*H155</f>
        <v>0</v>
      </c>
      <c r="S155" s="159">
        <v>0</v>
      </c>
      <c r="T155" s="160">
        <f t="shared" ref="T155:T173" si="23">S155*H155</f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61" t="s">
        <v>173</v>
      </c>
      <c r="AT155" s="161" t="s">
        <v>169</v>
      </c>
      <c r="AU155" s="161" t="s">
        <v>89</v>
      </c>
      <c r="AY155" s="14" t="s">
        <v>166</v>
      </c>
      <c r="BE155" s="162">
        <f t="shared" ref="BE155:BE173" si="24">IF(N155="základná",J155,0)</f>
        <v>0</v>
      </c>
      <c r="BF155" s="162">
        <f t="shared" ref="BF155:BF173" si="25">IF(N155="znížená",J155,0)</f>
        <v>188</v>
      </c>
      <c r="BG155" s="162">
        <f t="shared" ref="BG155:BG173" si="26">IF(N155="zákl. prenesená",J155,0)</f>
        <v>0</v>
      </c>
      <c r="BH155" s="162">
        <f t="shared" ref="BH155:BH173" si="27">IF(N155="zníž. prenesená",J155,0)</f>
        <v>0</v>
      </c>
      <c r="BI155" s="162">
        <f t="shared" ref="BI155:BI173" si="28">IF(N155="nulová",J155,0)</f>
        <v>0</v>
      </c>
      <c r="BJ155" s="14" t="s">
        <v>89</v>
      </c>
      <c r="BK155" s="162">
        <f t="shared" ref="BK155:BK173" si="29">ROUND(I155*H155,2)</f>
        <v>188</v>
      </c>
      <c r="BL155" s="14" t="s">
        <v>173</v>
      </c>
      <c r="BM155" s="161" t="s">
        <v>2533</v>
      </c>
    </row>
    <row r="156" spans="1:65" s="2" customFormat="1" ht="33" customHeight="1">
      <c r="A156" s="26"/>
      <c r="B156" s="149"/>
      <c r="C156" s="150" t="s">
        <v>215</v>
      </c>
      <c r="D156" s="150" t="s">
        <v>169</v>
      </c>
      <c r="E156" s="151" t="s">
        <v>2534</v>
      </c>
      <c r="F156" s="152" t="s">
        <v>2535</v>
      </c>
      <c r="G156" s="153" t="s">
        <v>172</v>
      </c>
      <c r="H156" s="154">
        <v>35.159999999999997</v>
      </c>
      <c r="I156" s="155">
        <v>6.97</v>
      </c>
      <c r="J156" s="155">
        <f t="shared" si="20"/>
        <v>245.07</v>
      </c>
      <c r="K156" s="156"/>
      <c r="L156" s="27"/>
      <c r="M156" s="157" t="s">
        <v>1</v>
      </c>
      <c r="N156" s="158" t="s">
        <v>39</v>
      </c>
      <c r="O156" s="159">
        <v>2.3120000000000002E-2</v>
      </c>
      <c r="P156" s="159">
        <f t="shared" si="21"/>
        <v>0.81289999999999996</v>
      </c>
      <c r="Q156" s="159">
        <v>0.38624999999999998</v>
      </c>
      <c r="R156" s="159">
        <f t="shared" si="22"/>
        <v>13.580550000000001</v>
      </c>
      <c r="S156" s="159">
        <v>0</v>
      </c>
      <c r="T156" s="160">
        <f t="shared" si="2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61" t="s">
        <v>173</v>
      </c>
      <c r="AT156" s="161" t="s">
        <v>169</v>
      </c>
      <c r="AU156" s="161" t="s">
        <v>89</v>
      </c>
      <c r="AY156" s="14" t="s">
        <v>166</v>
      </c>
      <c r="BE156" s="162">
        <f t="shared" si="24"/>
        <v>0</v>
      </c>
      <c r="BF156" s="162">
        <f t="shared" si="25"/>
        <v>245.07</v>
      </c>
      <c r="BG156" s="162">
        <f t="shared" si="26"/>
        <v>0</v>
      </c>
      <c r="BH156" s="162">
        <f t="shared" si="27"/>
        <v>0</v>
      </c>
      <c r="BI156" s="162">
        <f t="shared" si="28"/>
        <v>0</v>
      </c>
      <c r="BJ156" s="14" t="s">
        <v>89</v>
      </c>
      <c r="BK156" s="162">
        <f t="shared" si="29"/>
        <v>245.07</v>
      </c>
      <c r="BL156" s="14" t="s">
        <v>173</v>
      </c>
      <c r="BM156" s="161" t="s">
        <v>2536</v>
      </c>
    </row>
    <row r="157" spans="1:65" s="2" customFormat="1" ht="24.2" customHeight="1">
      <c r="A157" s="26"/>
      <c r="B157" s="149"/>
      <c r="C157" s="150" t="s">
        <v>274</v>
      </c>
      <c r="D157" s="150" t="s">
        <v>169</v>
      </c>
      <c r="E157" s="151" t="s">
        <v>2537</v>
      </c>
      <c r="F157" s="152" t="s">
        <v>2538</v>
      </c>
      <c r="G157" s="153" t="s">
        <v>172</v>
      </c>
      <c r="H157" s="154">
        <v>149.089</v>
      </c>
      <c r="I157" s="155">
        <v>3.02</v>
      </c>
      <c r="J157" s="155">
        <f t="shared" si="20"/>
        <v>450.25</v>
      </c>
      <c r="K157" s="156"/>
      <c r="L157" s="27"/>
      <c r="M157" s="157" t="s">
        <v>1</v>
      </c>
      <c r="N157" s="158" t="s">
        <v>39</v>
      </c>
      <c r="O157" s="159">
        <v>0</v>
      </c>
      <c r="P157" s="159">
        <f t="shared" si="21"/>
        <v>0</v>
      </c>
      <c r="Q157" s="159">
        <v>0</v>
      </c>
      <c r="R157" s="159">
        <f t="shared" si="22"/>
        <v>0</v>
      </c>
      <c r="S157" s="159">
        <v>0</v>
      </c>
      <c r="T157" s="160">
        <f t="shared" si="2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61" t="s">
        <v>173</v>
      </c>
      <c r="AT157" s="161" t="s">
        <v>169</v>
      </c>
      <c r="AU157" s="161" t="s">
        <v>89</v>
      </c>
      <c r="AY157" s="14" t="s">
        <v>166</v>
      </c>
      <c r="BE157" s="162">
        <f t="shared" si="24"/>
        <v>0</v>
      </c>
      <c r="BF157" s="162">
        <f t="shared" si="25"/>
        <v>450.25</v>
      </c>
      <c r="BG157" s="162">
        <f t="shared" si="26"/>
        <v>0</v>
      </c>
      <c r="BH157" s="162">
        <f t="shared" si="27"/>
        <v>0</v>
      </c>
      <c r="BI157" s="162">
        <f t="shared" si="28"/>
        <v>0</v>
      </c>
      <c r="BJ157" s="14" t="s">
        <v>89</v>
      </c>
      <c r="BK157" s="162">
        <f t="shared" si="29"/>
        <v>450.25</v>
      </c>
      <c r="BL157" s="14" t="s">
        <v>173</v>
      </c>
      <c r="BM157" s="161" t="s">
        <v>2539</v>
      </c>
    </row>
    <row r="158" spans="1:65" s="2" customFormat="1" ht="24.2" customHeight="1">
      <c r="A158" s="26"/>
      <c r="B158" s="149"/>
      <c r="C158" s="150" t="s">
        <v>219</v>
      </c>
      <c r="D158" s="150" t="s">
        <v>169</v>
      </c>
      <c r="E158" s="151" t="s">
        <v>2540</v>
      </c>
      <c r="F158" s="152" t="s">
        <v>2541</v>
      </c>
      <c r="G158" s="153" t="s">
        <v>172</v>
      </c>
      <c r="H158" s="154">
        <v>45.384</v>
      </c>
      <c r="I158" s="155">
        <v>4.3099999999999996</v>
      </c>
      <c r="J158" s="155">
        <f t="shared" si="20"/>
        <v>195.61</v>
      </c>
      <c r="K158" s="156"/>
      <c r="L158" s="27"/>
      <c r="M158" s="157" t="s">
        <v>1</v>
      </c>
      <c r="N158" s="158" t="s">
        <v>39</v>
      </c>
      <c r="O158" s="159">
        <v>0</v>
      </c>
      <c r="P158" s="159">
        <f t="shared" si="21"/>
        <v>0</v>
      </c>
      <c r="Q158" s="159">
        <v>0</v>
      </c>
      <c r="R158" s="159">
        <f t="shared" si="22"/>
        <v>0</v>
      </c>
      <c r="S158" s="159">
        <v>0</v>
      </c>
      <c r="T158" s="160">
        <f t="shared" si="2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61" t="s">
        <v>173</v>
      </c>
      <c r="AT158" s="161" t="s">
        <v>169</v>
      </c>
      <c r="AU158" s="161" t="s">
        <v>89</v>
      </c>
      <c r="AY158" s="14" t="s">
        <v>166</v>
      </c>
      <c r="BE158" s="162">
        <f t="shared" si="24"/>
        <v>0</v>
      </c>
      <c r="BF158" s="162">
        <f t="shared" si="25"/>
        <v>195.61</v>
      </c>
      <c r="BG158" s="162">
        <f t="shared" si="26"/>
        <v>0</v>
      </c>
      <c r="BH158" s="162">
        <f t="shared" si="27"/>
        <v>0</v>
      </c>
      <c r="BI158" s="162">
        <f t="shared" si="28"/>
        <v>0</v>
      </c>
      <c r="BJ158" s="14" t="s">
        <v>89</v>
      </c>
      <c r="BK158" s="162">
        <f t="shared" si="29"/>
        <v>195.61</v>
      </c>
      <c r="BL158" s="14" t="s">
        <v>173</v>
      </c>
      <c r="BM158" s="161" t="s">
        <v>2542</v>
      </c>
    </row>
    <row r="159" spans="1:65" s="2" customFormat="1" ht="24.2" customHeight="1">
      <c r="A159" s="26"/>
      <c r="B159" s="149"/>
      <c r="C159" s="150" t="s">
        <v>281</v>
      </c>
      <c r="D159" s="150" t="s">
        <v>169</v>
      </c>
      <c r="E159" s="151" t="s">
        <v>2543</v>
      </c>
      <c r="F159" s="152" t="s">
        <v>2544</v>
      </c>
      <c r="G159" s="153" t="s">
        <v>172</v>
      </c>
      <c r="H159" s="154">
        <v>1001.186</v>
      </c>
      <c r="I159" s="155">
        <v>5.62</v>
      </c>
      <c r="J159" s="155">
        <f t="shared" si="20"/>
        <v>5626.67</v>
      </c>
      <c r="K159" s="156"/>
      <c r="L159" s="27"/>
      <c r="M159" s="157" t="s">
        <v>1</v>
      </c>
      <c r="N159" s="158" t="s">
        <v>39</v>
      </c>
      <c r="O159" s="159">
        <v>0</v>
      </c>
      <c r="P159" s="159">
        <f t="shared" si="21"/>
        <v>0</v>
      </c>
      <c r="Q159" s="159">
        <v>0</v>
      </c>
      <c r="R159" s="159">
        <f t="shared" si="22"/>
        <v>0</v>
      </c>
      <c r="S159" s="159">
        <v>0</v>
      </c>
      <c r="T159" s="160">
        <f t="shared" si="2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61" t="s">
        <v>173</v>
      </c>
      <c r="AT159" s="161" t="s">
        <v>169</v>
      </c>
      <c r="AU159" s="161" t="s">
        <v>89</v>
      </c>
      <c r="AY159" s="14" t="s">
        <v>166</v>
      </c>
      <c r="BE159" s="162">
        <f t="shared" si="24"/>
        <v>0</v>
      </c>
      <c r="BF159" s="162">
        <f t="shared" si="25"/>
        <v>5626.67</v>
      </c>
      <c r="BG159" s="162">
        <f t="shared" si="26"/>
        <v>0</v>
      </c>
      <c r="BH159" s="162">
        <f t="shared" si="27"/>
        <v>0</v>
      </c>
      <c r="BI159" s="162">
        <f t="shared" si="28"/>
        <v>0</v>
      </c>
      <c r="BJ159" s="14" t="s">
        <v>89</v>
      </c>
      <c r="BK159" s="162">
        <f t="shared" si="29"/>
        <v>5626.67</v>
      </c>
      <c r="BL159" s="14" t="s">
        <v>173</v>
      </c>
      <c r="BM159" s="161" t="s">
        <v>2545</v>
      </c>
    </row>
    <row r="160" spans="1:65" s="2" customFormat="1" ht="37.9" customHeight="1">
      <c r="A160" s="26"/>
      <c r="B160" s="149"/>
      <c r="C160" s="150" t="s">
        <v>223</v>
      </c>
      <c r="D160" s="150" t="s">
        <v>169</v>
      </c>
      <c r="E160" s="151" t="s">
        <v>2546</v>
      </c>
      <c r="F160" s="152" t="s">
        <v>2547</v>
      </c>
      <c r="G160" s="153" t="s">
        <v>172</v>
      </c>
      <c r="H160" s="154">
        <v>586.90200000000004</v>
      </c>
      <c r="I160" s="155">
        <v>7.63</v>
      </c>
      <c r="J160" s="155">
        <f t="shared" si="20"/>
        <v>4478.0600000000004</v>
      </c>
      <c r="K160" s="156"/>
      <c r="L160" s="27"/>
      <c r="M160" s="157" t="s">
        <v>1</v>
      </c>
      <c r="N160" s="158" t="s">
        <v>39</v>
      </c>
      <c r="O160" s="159">
        <v>0</v>
      </c>
      <c r="P160" s="159">
        <f t="shared" si="21"/>
        <v>0</v>
      </c>
      <c r="Q160" s="159">
        <v>0</v>
      </c>
      <c r="R160" s="159">
        <f t="shared" si="22"/>
        <v>0</v>
      </c>
      <c r="S160" s="159">
        <v>0</v>
      </c>
      <c r="T160" s="160">
        <f t="shared" si="2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61" t="s">
        <v>173</v>
      </c>
      <c r="AT160" s="161" t="s">
        <v>169</v>
      </c>
      <c r="AU160" s="161" t="s">
        <v>89</v>
      </c>
      <c r="AY160" s="14" t="s">
        <v>166</v>
      </c>
      <c r="BE160" s="162">
        <f t="shared" si="24"/>
        <v>0</v>
      </c>
      <c r="BF160" s="162">
        <f t="shared" si="25"/>
        <v>4478.0600000000004</v>
      </c>
      <c r="BG160" s="162">
        <f t="shared" si="26"/>
        <v>0</v>
      </c>
      <c r="BH160" s="162">
        <f t="shared" si="27"/>
        <v>0</v>
      </c>
      <c r="BI160" s="162">
        <f t="shared" si="28"/>
        <v>0</v>
      </c>
      <c r="BJ160" s="14" t="s">
        <v>89</v>
      </c>
      <c r="BK160" s="162">
        <f t="shared" si="29"/>
        <v>4478.0600000000004</v>
      </c>
      <c r="BL160" s="14" t="s">
        <v>173</v>
      </c>
      <c r="BM160" s="161" t="s">
        <v>2548</v>
      </c>
    </row>
    <row r="161" spans="1:65" s="2" customFormat="1" ht="37.9" customHeight="1">
      <c r="A161" s="26"/>
      <c r="B161" s="149"/>
      <c r="C161" s="150" t="s">
        <v>292</v>
      </c>
      <c r="D161" s="150" t="s">
        <v>169</v>
      </c>
      <c r="E161" s="151" t="s">
        <v>2549</v>
      </c>
      <c r="F161" s="152" t="s">
        <v>2550</v>
      </c>
      <c r="G161" s="153" t="s">
        <v>172</v>
      </c>
      <c r="H161" s="154">
        <v>302.154</v>
      </c>
      <c r="I161" s="155">
        <v>10.41</v>
      </c>
      <c r="J161" s="155">
        <f t="shared" si="20"/>
        <v>3145.42</v>
      </c>
      <c r="K161" s="156"/>
      <c r="L161" s="27"/>
      <c r="M161" s="157" t="s">
        <v>1</v>
      </c>
      <c r="N161" s="158" t="s">
        <v>39</v>
      </c>
      <c r="O161" s="159">
        <v>0</v>
      </c>
      <c r="P161" s="159">
        <f t="shared" si="21"/>
        <v>0</v>
      </c>
      <c r="Q161" s="159">
        <v>0</v>
      </c>
      <c r="R161" s="159">
        <f t="shared" si="22"/>
        <v>0</v>
      </c>
      <c r="S161" s="159">
        <v>0</v>
      </c>
      <c r="T161" s="160">
        <f t="shared" si="2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61" t="s">
        <v>173</v>
      </c>
      <c r="AT161" s="161" t="s">
        <v>169</v>
      </c>
      <c r="AU161" s="161" t="s">
        <v>89</v>
      </c>
      <c r="AY161" s="14" t="s">
        <v>166</v>
      </c>
      <c r="BE161" s="162">
        <f t="shared" si="24"/>
        <v>0</v>
      </c>
      <c r="BF161" s="162">
        <f t="shared" si="25"/>
        <v>3145.42</v>
      </c>
      <c r="BG161" s="162">
        <f t="shared" si="26"/>
        <v>0</v>
      </c>
      <c r="BH161" s="162">
        <f t="shared" si="27"/>
        <v>0</v>
      </c>
      <c r="BI161" s="162">
        <f t="shared" si="28"/>
        <v>0</v>
      </c>
      <c r="BJ161" s="14" t="s">
        <v>89</v>
      </c>
      <c r="BK161" s="162">
        <f t="shared" si="29"/>
        <v>3145.42</v>
      </c>
      <c r="BL161" s="14" t="s">
        <v>173</v>
      </c>
      <c r="BM161" s="161" t="s">
        <v>2551</v>
      </c>
    </row>
    <row r="162" spans="1:65" s="2" customFormat="1" ht="24.2" customHeight="1">
      <c r="A162" s="26"/>
      <c r="B162" s="149"/>
      <c r="C162" s="150" t="s">
        <v>227</v>
      </c>
      <c r="D162" s="150" t="s">
        <v>169</v>
      </c>
      <c r="E162" s="151" t="s">
        <v>2552</v>
      </c>
      <c r="F162" s="152" t="s">
        <v>2553</v>
      </c>
      <c r="G162" s="153" t="s">
        <v>185</v>
      </c>
      <c r="H162" s="154">
        <v>15.137</v>
      </c>
      <c r="I162" s="155">
        <v>6.91</v>
      </c>
      <c r="J162" s="155">
        <f t="shared" si="20"/>
        <v>104.6</v>
      </c>
      <c r="K162" s="156"/>
      <c r="L162" s="27"/>
      <c r="M162" s="157" t="s">
        <v>1</v>
      </c>
      <c r="N162" s="158" t="s">
        <v>39</v>
      </c>
      <c r="O162" s="159">
        <v>0</v>
      </c>
      <c r="P162" s="159">
        <f t="shared" si="21"/>
        <v>0</v>
      </c>
      <c r="Q162" s="159">
        <v>0</v>
      </c>
      <c r="R162" s="159">
        <f t="shared" si="22"/>
        <v>0</v>
      </c>
      <c r="S162" s="159">
        <v>0</v>
      </c>
      <c r="T162" s="160">
        <f t="shared" si="2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61" t="s">
        <v>173</v>
      </c>
      <c r="AT162" s="161" t="s">
        <v>169</v>
      </c>
      <c r="AU162" s="161" t="s">
        <v>89</v>
      </c>
      <c r="AY162" s="14" t="s">
        <v>166</v>
      </c>
      <c r="BE162" s="162">
        <f t="shared" si="24"/>
        <v>0</v>
      </c>
      <c r="BF162" s="162">
        <f t="shared" si="25"/>
        <v>104.6</v>
      </c>
      <c r="BG162" s="162">
        <f t="shared" si="26"/>
        <v>0</v>
      </c>
      <c r="BH162" s="162">
        <f t="shared" si="27"/>
        <v>0</v>
      </c>
      <c r="BI162" s="162">
        <f t="shared" si="28"/>
        <v>0</v>
      </c>
      <c r="BJ162" s="14" t="s">
        <v>89</v>
      </c>
      <c r="BK162" s="162">
        <f t="shared" si="29"/>
        <v>104.6</v>
      </c>
      <c r="BL162" s="14" t="s">
        <v>173</v>
      </c>
      <c r="BM162" s="161" t="s">
        <v>2554</v>
      </c>
    </row>
    <row r="163" spans="1:65" s="2" customFormat="1" ht="33" customHeight="1">
      <c r="A163" s="26"/>
      <c r="B163" s="149"/>
      <c r="C163" s="150" t="s">
        <v>299</v>
      </c>
      <c r="D163" s="150" t="s">
        <v>169</v>
      </c>
      <c r="E163" s="151" t="s">
        <v>2555</v>
      </c>
      <c r="F163" s="152" t="s">
        <v>2556</v>
      </c>
      <c r="G163" s="153" t="s">
        <v>172</v>
      </c>
      <c r="H163" s="154">
        <v>10.99</v>
      </c>
      <c r="I163" s="155">
        <v>0.54</v>
      </c>
      <c r="J163" s="155">
        <f t="shared" si="20"/>
        <v>5.93</v>
      </c>
      <c r="K163" s="156"/>
      <c r="L163" s="27"/>
      <c r="M163" s="157" t="s">
        <v>1</v>
      </c>
      <c r="N163" s="158" t="s">
        <v>39</v>
      </c>
      <c r="O163" s="159">
        <v>4.0000000000000001E-3</v>
      </c>
      <c r="P163" s="159">
        <f t="shared" si="21"/>
        <v>4.3959999999999999E-2</v>
      </c>
      <c r="Q163" s="159">
        <v>5.6100000000000004E-3</v>
      </c>
      <c r="R163" s="159">
        <f t="shared" si="22"/>
        <v>6.1650000000000003E-2</v>
      </c>
      <c r="S163" s="159">
        <v>0</v>
      </c>
      <c r="T163" s="160">
        <f t="shared" si="2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61" t="s">
        <v>173</v>
      </c>
      <c r="AT163" s="161" t="s">
        <v>169</v>
      </c>
      <c r="AU163" s="161" t="s">
        <v>89</v>
      </c>
      <c r="AY163" s="14" t="s">
        <v>166</v>
      </c>
      <c r="BE163" s="162">
        <f t="shared" si="24"/>
        <v>0</v>
      </c>
      <c r="BF163" s="162">
        <f t="shared" si="25"/>
        <v>5.93</v>
      </c>
      <c r="BG163" s="162">
        <f t="shared" si="26"/>
        <v>0</v>
      </c>
      <c r="BH163" s="162">
        <f t="shared" si="27"/>
        <v>0</v>
      </c>
      <c r="BI163" s="162">
        <f t="shared" si="28"/>
        <v>0</v>
      </c>
      <c r="BJ163" s="14" t="s">
        <v>89</v>
      </c>
      <c r="BK163" s="162">
        <f t="shared" si="29"/>
        <v>5.93</v>
      </c>
      <c r="BL163" s="14" t="s">
        <v>173</v>
      </c>
      <c r="BM163" s="161" t="s">
        <v>2557</v>
      </c>
    </row>
    <row r="164" spans="1:65" s="2" customFormat="1" ht="33" customHeight="1">
      <c r="A164" s="26"/>
      <c r="B164" s="149"/>
      <c r="C164" s="150" t="s">
        <v>230</v>
      </c>
      <c r="D164" s="150" t="s">
        <v>169</v>
      </c>
      <c r="E164" s="151" t="s">
        <v>2558</v>
      </c>
      <c r="F164" s="152" t="s">
        <v>2559</v>
      </c>
      <c r="G164" s="153" t="s">
        <v>172</v>
      </c>
      <c r="H164" s="154">
        <v>598.88</v>
      </c>
      <c r="I164" s="155">
        <v>9.99</v>
      </c>
      <c r="J164" s="155">
        <f t="shared" si="20"/>
        <v>5982.81</v>
      </c>
      <c r="K164" s="156"/>
      <c r="L164" s="27"/>
      <c r="M164" s="157" t="s">
        <v>1</v>
      </c>
      <c r="N164" s="158" t="s">
        <v>39</v>
      </c>
      <c r="O164" s="159">
        <v>0</v>
      </c>
      <c r="P164" s="159">
        <f t="shared" si="21"/>
        <v>0</v>
      </c>
      <c r="Q164" s="159">
        <v>0</v>
      </c>
      <c r="R164" s="159">
        <f t="shared" si="22"/>
        <v>0</v>
      </c>
      <c r="S164" s="159">
        <v>0</v>
      </c>
      <c r="T164" s="160">
        <f t="shared" si="2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61" t="s">
        <v>173</v>
      </c>
      <c r="AT164" s="161" t="s">
        <v>169</v>
      </c>
      <c r="AU164" s="161" t="s">
        <v>89</v>
      </c>
      <c r="AY164" s="14" t="s">
        <v>166</v>
      </c>
      <c r="BE164" s="162">
        <f t="shared" si="24"/>
        <v>0</v>
      </c>
      <c r="BF164" s="162">
        <f t="shared" si="25"/>
        <v>5982.81</v>
      </c>
      <c r="BG164" s="162">
        <f t="shared" si="26"/>
        <v>0</v>
      </c>
      <c r="BH164" s="162">
        <f t="shared" si="27"/>
        <v>0</v>
      </c>
      <c r="BI164" s="162">
        <f t="shared" si="28"/>
        <v>0</v>
      </c>
      <c r="BJ164" s="14" t="s">
        <v>89</v>
      </c>
      <c r="BK164" s="162">
        <f t="shared" si="29"/>
        <v>5982.81</v>
      </c>
      <c r="BL164" s="14" t="s">
        <v>173</v>
      </c>
      <c r="BM164" s="161" t="s">
        <v>2560</v>
      </c>
    </row>
    <row r="165" spans="1:65" s="2" customFormat="1" ht="16.5" customHeight="1">
      <c r="A165" s="26"/>
      <c r="B165" s="149"/>
      <c r="C165" s="167" t="s">
        <v>308</v>
      </c>
      <c r="D165" s="167" t="s">
        <v>374</v>
      </c>
      <c r="E165" s="168" t="s">
        <v>2561</v>
      </c>
      <c r="F165" s="169" t="s">
        <v>2562</v>
      </c>
      <c r="G165" s="170" t="s">
        <v>172</v>
      </c>
      <c r="H165" s="171">
        <v>604.86900000000003</v>
      </c>
      <c r="I165" s="172">
        <v>9.2899999999999991</v>
      </c>
      <c r="J165" s="172">
        <f t="shared" si="20"/>
        <v>5619.23</v>
      </c>
      <c r="K165" s="173"/>
      <c r="L165" s="174"/>
      <c r="M165" s="175" t="s">
        <v>1</v>
      </c>
      <c r="N165" s="176" t="s">
        <v>39</v>
      </c>
      <c r="O165" s="159">
        <v>0</v>
      </c>
      <c r="P165" s="159">
        <f t="shared" si="21"/>
        <v>0</v>
      </c>
      <c r="Q165" s="159">
        <v>0</v>
      </c>
      <c r="R165" s="159">
        <f t="shared" si="22"/>
        <v>0</v>
      </c>
      <c r="S165" s="159">
        <v>0</v>
      </c>
      <c r="T165" s="160">
        <f t="shared" si="2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61" t="s">
        <v>181</v>
      </c>
      <c r="AT165" s="161" t="s">
        <v>374</v>
      </c>
      <c r="AU165" s="161" t="s">
        <v>89</v>
      </c>
      <c r="AY165" s="14" t="s">
        <v>166</v>
      </c>
      <c r="BE165" s="162">
        <f t="shared" si="24"/>
        <v>0</v>
      </c>
      <c r="BF165" s="162">
        <f t="shared" si="25"/>
        <v>5619.23</v>
      </c>
      <c r="BG165" s="162">
        <f t="shared" si="26"/>
        <v>0</v>
      </c>
      <c r="BH165" s="162">
        <f t="shared" si="27"/>
        <v>0</v>
      </c>
      <c r="BI165" s="162">
        <f t="shared" si="28"/>
        <v>0</v>
      </c>
      <c r="BJ165" s="14" t="s">
        <v>89</v>
      </c>
      <c r="BK165" s="162">
        <f t="shared" si="29"/>
        <v>5619.23</v>
      </c>
      <c r="BL165" s="14" t="s">
        <v>173</v>
      </c>
      <c r="BM165" s="161" t="s">
        <v>2563</v>
      </c>
    </row>
    <row r="166" spans="1:65" s="2" customFormat="1" ht="33" customHeight="1">
      <c r="A166" s="26"/>
      <c r="B166" s="149"/>
      <c r="C166" s="150" t="s">
        <v>234</v>
      </c>
      <c r="D166" s="150" t="s">
        <v>169</v>
      </c>
      <c r="E166" s="151" t="s">
        <v>2564</v>
      </c>
      <c r="F166" s="152" t="s">
        <v>2565</v>
      </c>
      <c r="G166" s="153" t="s">
        <v>172</v>
      </c>
      <c r="H166" s="154">
        <v>310.42</v>
      </c>
      <c r="I166" s="155">
        <v>10.96</v>
      </c>
      <c r="J166" s="155">
        <f t="shared" si="20"/>
        <v>3402.2</v>
      </c>
      <c r="K166" s="156"/>
      <c r="L166" s="27"/>
      <c r="M166" s="157" t="s">
        <v>1</v>
      </c>
      <c r="N166" s="158" t="s">
        <v>39</v>
      </c>
      <c r="O166" s="159">
        <v>0</v>
      </c>
      <c r="P166" s="159">
        <f t="shared" si="21"/>
        <v>0</v>
      </c>
      <c r="Q166" s="159">
        <v>0</v>
      </c>
      <c r="R166" s="159">
        <f t="shared" si="22"/>
        <v>0</v>
      </c>
      <c r="S166" s="159">
        <v>0</v>
      </c>
      <c r="T166" s="160">
        <f t="shared" si="2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61" t="s">
        <v>173</v>
      </c>
      <c r="AT166" s="161" t="s">
        <v>169</v>
      </c>
      <c r="AU166" s="161" t="s">
        <v>89</v>
      </c>
      <c r="AY166" s="14" t="s">
        <v>166</v>
      </c>
      <c r="BE166" s="162">
        <f t="shared" si="24"/>
        <v>0</v>
      </c>
      <c r="BF166" s="162">
        <f t="shared" si="25"/>
        <v>3402.2</v>
      </c>
      <c r="BG166" s="162">
        <f t="shared" si="26"/>
        <v>0</v>
      </c>
      <c r="BH166" s="162">
        <f t="shared" si="27"/>
        <v>0</v>
      </c>
      <c r="BI166" s="162">
        <f t="shared" si="28"/>
        <v>0</v>
      </c>
      <c r="BJ166" s="14" t="s">
        <v>89</v>
      </c>
      <c r="BK166" s="162">
        <f t="shared" si="29"/>
        <v>3402.2</v>
      </c>
      <c r="BL166" s="14" t="s">
        <v>173</v>
      </c>
      <c r="BM166" s="161" t="s">
        <v>2566</v>
      </c>
    </row>
    <row r="167" spans="1:65" s="2" customFormat="1" ht="16.5" customHeight="1">
      <c r="A167" s="26"/>
      <c r="B167" s="149"/>
      <c r="C167" s="167" t="s">
        <v>319</v>
      </c>
      <c r="D167" s="167" t="s">
        <v>374</v>
      </c>
      <c r="E167" s="168" t="s">
        <v>2567</v>
      </c>
      <c r="F167" s="169" t="s">
        <v>2568</v>
      </c>
      <c r="G167" s="170" t="s">
        <v>172</v>
      </c>
      <c r="H167" s="171">
        <v>266.91300000000001</v>
      </c>
      <c r="I167" s="172">
        <v>10.91</v>
      </c>
      <c r="J167" s="172">
        <f t="shared" si="20"/>
        <v>2912.02</v>
      </c>
      <c r="K167" s="173"/>
      <c r="L167" s="174"/>
      <c r="M167" s="175" t="s">
        <v>1</v>
      </c>
      <c r="N167" s="176" t="s">
        <v>39</v>
      </c>
      <c r="O167" s="159">
        <v>0</v>
      </c>
      <c r="P167" s="159">
        <f t="shared" si="21"/>
        <v>0</v>
      </c>
      <c r="Q167" s="159">
        <v>0</v>
      </c>
      <c r="R167" s="159">
        <f t="shared" si="22"/>
        <v>0</v>
      </c>
      <c r="S167" s="159">
        <v>0</v>
      </c>
      <c r="T167" s="160">
        <f t="shared" si="23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61" t="s">
        <v>181</v>
      </c>
      <c r="AT167" s="161" t="s">
        <v>374</v>
      </c>
      <c r="AU167" s="161" t="s">
        <v>89</v>
      </c>
      <c r="AY167" s="14" t="s">
        <v>166</v>
      </c>
      <c r="BE167" s="162">
        <f t="shared" si="24"/>
        <v>0</v>
      </c>
      <c r="BF167" s="162">
        <f t="shared" si="25"/>
        <v>2912.02</v>
      </c>
      <c r="BG167" s="162">
        <f t="shared" si="26"/>
        <v>0</v>
      </c>
      <c r="BH167" s="162">
        <f t="shared" si="27"/>
        <v>0</v>
      </c>
      <c r="BI167" s="162">
        <f t="shared" si="28"/>
        <v>0</v>
      </c>
      <c r="BJ167" s="14" t="s">
        <v>89</v>
      </c>
      <c r="BK167" s="162">
        <f t="shared" si="29"/>
        <v>2912.02</v>
      </c>
      <c r="BL167" s="14" t="s">
        <v>173</v>
      </c>
      <c r="BM167" s="161" t="s">
        <v>2569</v>
      </c>
    </row>
    <row r="168" spans="1:65" s="2" customFormat="1" ht="24.2" customHeight="1">
      <c r="A168" s="26"/>
      <c r="B168" s="149"/>
      <c r="C168" s="167" t="s">
        <v>238</v>
      </c>
      <c r="D168" s="167" t="s">
        <v>374</v>
      </c>
      <c r="E168" s="168" t="s">
        <v>2570</v>
      </c>
      <c r="F168" s="169" t="s">
        <v>2571</v>
      </c>
      <c r="G168" s="170" t="s">
        <v>172</v>
      </c>
      <c r="H168" s="171">
        <v>46.612000000000002</v>
      </c>
      <c r="I168" s="172">
        <v>12.86</v>
      </c>
      <c r="J168" s="172">
        <f t="shared" si="20"/>
        <v>599.42999999999995</v>
      </c>
      <c r="K168" s="173"/>
      <c r="L168" s="174"/>
      <c r="M168" s="175" t="s">
        <v>1</v>
      </c>
      <c r="N168" s="176" t="s">
        <v>39</v>
      </c>
      <c r="O168" s="159">
        <v>0</v>
      </c>
      <c r="P168" s="159">
        <f t="shared" si="21"/>
        <v>0</v>
      </c>
      <c r="Q168" s="159">
        <v>0</v>
      </c>
      <c r="R168" s="159">
        <f t="shared" si="22"/>
        <v>0</v>
      </c>
      <c r="S168" s="159">
        <v>0</v>
      </c>
      <c r="T168" s="160">
        <f t="shared" si="2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61" t="s">
        <v>181</v>
      </c>
      <c r="AT168" s="161" t="s">
        <v>374</v>
      </c>
      <c r="AU168" s="161" t="s">
        <v>89</v>
      </c>
      <c r="AY168" s="14" t="s">
        <v>166</v>
      </c>
      <c r="BE168" s="162">
        <f t="shared" si="24"/>
        <v>0</v>
      </c>
      <c r="BF168" s="162">
        <f t="shared" si="25"/>
        <v>599.42999999999995</v>
      </c>
      <c r="BG168" s="162">
        <f t="shared" si="26"/>
        <v>0</v>
      </c>
      <c r="BH168" s="162">
        <f t="shared" si="27"/>
        <v>0</v>
      </c>
      <c r="BI168" s="162">
        <f t="shared" si="28"/>
        <v>0</v>
      </c>
      <c r="BJ168" s="14" t="s">
        <v>89</v>
      </c>
      <c r="BK168" s="162">
        <f t="shared" si="29"/>
        <v>599.42999999999995</v>
      </c>
      <c r="BL168" s="14" t="s">
        <v>173</v>
      </c>
      <c r="BM168" s="161" t="s">
        <v>2572</v>
      </c>
    </row>
    <row r="169" spans="1:65" s="2" customFormat="1" ht="37.9" customHeight="1">
      <c r="A169" s="26"/>
      <c r="B169" s="149"/>
      <c r="C169" s="150" t="s">
        <v>430</v>
      </c>
      <c r="D169" s="150" t="s">
        <v>169</v>
      </c>
      <c r="E169" s="151" t="s">
        <v>2573</v>
      </c>
      <c r="F169" s="152" t="s">
        <v>2574</v>
      </c>
      <c r="G169" s="153" t="s">
        <v>172</v>
      </c>
      <c r="H169" s="154">
        <v>44.21</v>
      </c>
      <c r="I169" s="155">
        <v>10.47</v>
      </c>
      <c r="J169" s="155">
        <f t="shared" si="20"/>
        <v>462.88</v>
      </c>
      <c r="K169" s="156"/>
      <c r="L169" s="27"/>
      <c r="M169" s="157" t="s">
        <v>1</v>
      </c>
      <c r="N169" s="158" t="s">
        <v>39</v>
      </c>
      <c r="O169" s="159">
        <v>0.59299999999999997</v>
      </c>
      <c r="P169" s="159">
        <f t="shared" si="21"/>
        <v>26.216529999999999</v>
      </c>
      <c r="Q169" s="159">
        <v>0.112</v>
      </c>
      <c r="R169" s="159">
        <f t="shared" si="22"/>
        <v>4.9515200000000004</v>
      </c>
      <c r="S169" s="159">
        <v>0</v>
      </c>
      <c r="T169" s="160">
        <f t="shared" si="2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61" t="s">
        <v>173</v>
      </c>
      <c r="AT169" s="161" t="s">
        <v>169</v>
      </c>
      <c r="AU169" s="161" t="s">
        <v>89</v>
      </c>
      <c r="AY169" s="14" t="s">
        <v>166</v>
      </c>
      <c r="BE169" s="162">
        <f t="shared" si="24"/>
        <v>0</v>
      </c>
      <c r="BF169" s="162">
        <f t="shared" si="25"/>
        <v>462.88</v>
      </c>
      <c r="BG169" s="162">
        <f t="shared" si="26"/>
        <v>0</v>
      </c>
      <c r="BH169" s="162">
        <f t="shared" si="27"/>
        <v>0</v>
      </c>
      <c r="BI169" s="162">
        <f t="shared" si="28"/>
        <v>0</v>
      </c>
      <c r="BJ169" s="14" t="s">
        <v>89</v>
      </c>
      <c r="BK169" s="162">
        <f t="shared" si="29"/>
        <v>462.88</v>
      </c>
      <c r="BL169" s="14" t="s">
        <v>173</v>
      </c>
      <c r="BM169" s="161" t="s">
        <v>2575</v>
      </c>
    </row>
    <row r="170" spans="1:65" s="2" customFormat="1" ht="24.2" customHeight="1">
      <c r="A170" s="26"/>
      <c r="B170" s="149"/>
      <c r="C170" s="167" t="s">
        <v>242</v>
      </c>
      <c r="D170" s="167" t="s">
        <v>374</v>
      </c>
      <c r="E170" s="168" t="s">
        <v>2576</v>
      </c>
      <c r="F170" s="169" t="s">
        <v>2577</v>
      </c>
      <c r="G170" s="170" t="s">
        <v>172</v>
      </c>
      <c r="H170" s="171">
        <v>45.094000000000001</v>
      </c>
      <c r="I170" s="172">
        <v>14.02</v>
      </c>
      <c r="J170" s="172">
        <f t="shared" si="20"/>
        <v>632.22</v>
      </c>
      <c r="K170" s="173"/>
      <c r="L170" s="174"/>
      <c r="M170" s="175" t="s">
        <v>1</v>
      </c>
      <c r="N170" s="176" t="s">
        <v>39</v>
      </c>
      <c r="O170" s="159">
        <v>0</v>
      </c>
      <c r="P170" s="159">
        <f t="shared" si="21"/>
        <v>0</v>
      </c>
      <c r="Q170" s="159">
        <v>0</v>
      </c>
      <c r="R170" s="159">
        <f t="shared" si="22"/>
        <v>0</v>
      </c>
      <c r="S170" s="159">
        <v>0</v>
      </c>
      <c r="T170" s="160">
        <f t="shared" si="2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61" t="s">
        <v>181</v>
      </c>
      <c r="AT170" s="161" t="s">
        <v>374</v>
      </c>
      <c r="AU170" s="161" t="s">
        <v>89</v>
      </c>
      <c r="AY170" s="14" t="s">
        <v>166</v>
      </c>
      <c r="BE170" s="162">
        <f t="shared" si="24"/>
        <v>0</v>
      </c>
      <c r="BF170" s="162">
        <f t="shared" si="25"/>
        <v>632.22</v>
      </c>
      <c r="BG170" s="162">
        <f t="shared" si="26"/>
        <v>0</v>
      </c>
      <c r="BH170" s="162">
        <f t="shared" si="27"/>
        <v>0</v>
      </c>
      <c r="BI170" s="162">
        <f t="shared" si="28"/>
        <v>0</v>
      </c>
      <c r="BJ170" s="14" t="s">
        <v>89</v>
      </c>
      <c r="BK170" s="162">
        <f t="shared" si="29"/>
        <v>632.22</v>
      </c>
      <c r="BL170" s="14" t="s">
        <v>173</v>
      </c>
      <c r="BM170" s="161" t="s">
        <v>2578</v>
      </c>
    </row>
    <row r="171" spans="1:65" s="2" customFormat="1" ht="24.2" customHeight="1">
      <c r="A171" s="26"/>
      <c r="B171" s="149"/>
      <c r="C171" s="150" t="s">
        <v>437</v>
      </c>
      <c r="D171" s="150" t="s">
        <v>169</v>
      </c>
      <c r="E171" s="151" t="s">
        <v>2579</v>
      </c>
      <c r="F171" s="152" t="s">
        <v>2580</v>
      </c>
      <c r="G171" s="153" t="s">
        <v>237</v>
      </c>
      <c r="H171" s="154">
        <v>9.4700000000000006</v>
      </c>
      <c r="I171" s="155">
        <v>37.53</v>
      </c>
      <c r="J171" s="155">
        <f t="shared" si="20"/>
        <v>355.41</v>
      </c>
      <c r="K171" s="156"/>
      <c r="L171" s="27"/>
      <c r="M171" s="157" t="s">
        <v>1</v>
      </c>
      <c r="N171" s="158" t="s">
        <v>39</v>
      </c>
      <c r="O171" s="159">
        <v>0.19500000000000001</v>
      </c>
      <c r="P171" s="159">
        <f t="shared" si="21"/>
        <v>1.8466499999999999</v>
      </c>
      <c r="Q171" s="159">
        <v>0.44087999999999999</v>
      </c>
      <c r="R171" s="159">
        <f t="shared" si="22"/>
        <v>4.1751300000000002</v>
      </c>
      <c r="S171" s="159">
        <v>0</v>
      </c>
      <c r="T171" s="160">
        <f t="shared" si="2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61" t="s">
        <v>173</v>
      </c>
      <c r="AT171" s="161" t="s">
        <v>169</v>
      </c>
      <c r="AU171" s="161" t="s">
        <v>89</v>
      </c>
      <c r="AY171" s="14" t="s">
        <v>166</v>
      </c>
      <c r="BE171" s="162">
        <f t="shared" si="24"/>
        <v>0</v>
      </c>
      <c r="BF171" s="162">
        <f t="shared" si="25"/>
        <v>355.41</v>
      </c>
      <c r="BG171" s="162">
        <f t="shared" si="26"/>
        <v>0</v>
      </c>
      <c r="BH171" s="162">
        <f t="shared" si="27"/>
        <v>0</v>
      </c>
      <c r="BI171" s="162">
        <f t="shared" si="28"/>
        <v>0</v>
      </c>
      <c r="BJ171" s="14" t="s">
        <v>89</v>
      </c>
      <c r="BK171" s="162">
        <f t="shared" si="29"/>
        <v>355.41</v>
      </c>
      <c r="BL171" s="14" t="s">
        <v>173</v>
      </c>
      <c r="BM171" s="161" t="s">
        <v>2581</v>
      </c>
    </row>
    <row r="172" spans="1:65" s="2" customFormat="1" ht="24.2" customHeight="1">
      <c r="A172" s="26"/>
      <c r="B172" s="149"/>
      <c r="C172" s="167" t="s">
        <v>246</v>
      </c>
      <c r="D172" s="167" t="s">
        <v>374</v>
      </c>
      <c r="E172" s="168" t="s">
        <v>2582</v>
      </c>
      <c r="F172" s="169" t="s">
        <v>2583</v>
      </c>
      <c r="G172" s="170" t="s">
        <v>222</v>
      </c>
      <c r="H172" s="171">
        <v>10</v>
      </c>
      <c r="I172" s="172">
        <v>104.8</v>
      </c>
      <c r="J172" s="172">
        <f t="shared" si="20"/>
        <v>1048</v>
      </c>
      <c r="K172" s="173"/>
      <c r="L172" s="174"/>
      <c r="M172" s="175" t="s">
        <v>1</v>
      </c>
      <c r="N172" s="176" t="s">
        <v>39</v>
      </c>
      <c r="O172" s="159">
        <v>0</v>
      </c>
      <c r="P172" s="159">
        <f t="shared" si="21"/>
        <v>0</v>
      </c>
      <c r="Q172" s="159">
        <v>0</v>
      </c>
      <c r="R172" s="159">
        <f t="shared" si="22"/>
        <v>0</v>
      </c>
      <c r="S172" s="159">
        <v>0</v>
      </c>
      <c r="T172" s="160">
        <f t="shared" si="2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61" t="s">
        <v>181</v>
      </c>
      <c r="AT172" s="161" t="s">
        <v>374</v>
      </c>
      <c r="AU172" s="161" t="s">
        <v>89</v>
      </c>
      <c r="AY172" s="14" t="s">
        <v>166</v>
      </c>
      <c r="BE172" s="162">
        <f t="shared" si="24"/>
        <v>0</v>
      </c>
      <c r="BF172" s="162">
        <f t="shared" si="25"/>
        <v>1048</v>
      </c>
      <c r="BG172" s="162">
        <f t="shared" si="26"/>
        <v>0</v>
      </c>
      <c r="BH172" s="162">
        <f t="shared" si="27"/>
        <v>0</v>
      </c>
      <c r="BI172" s="162">
        <f t="shared" si="28"/>
        <v>0</v>
      </c>
      <c r="BJ172" s="14" t="s">
        <v>89</v>
      </c>
      <c r="BK172" s="162">
        <f t="shared" si="29"/>
        <v>1048</v>
      </c>
      <c r="BL172" s="14" t="s">
        <v>173</v>
      </c>
      <c r="BM172" s="161" t="s">
        <v>2584</v>
      </c>
    </row>
    <row r="173" spans="1:65" s="2" customFormat="1" ht="33" customHeight="1">
      <c r="A173" s="26"/>
      <c r="B173" s="149"/>
      <c r="C173" s="150" t="s">
        <v>444</v>
      </c>
      <c r="D173" s="150" t="s">
        <v>169</v>
      </c>
      <c r="E173" s="151" t="s">
        <v>2585</v>
      </c>
      <c r="F173" s="152" t="s">
        <v>2586</v>
      </c>
      <c r="G173" s="153" t="s">
        <v>237</v>
      </c>
      <c r="H173" s="154">
        <v>10.99</v>
      </c>
      <c r="I173" s="155">
        <v>4.2699999999999996</v>
      </c>
      <c r="J173" s="155">
        <f t="shared" si="20"/>
        <v>46.93</v>
      </c>
      <c r="K173" s="156"/>
      <c r="L173" s="27"/>
      <c r="M173" s="157" t="s">
        <v>1</v>
      </c>
      <c r="N173" s="158" t="s">
        <v>39</v>
      </c>
      <c r="O173" s="159">
        <v>0.125</v>
      </c>
      <c r="P173" s="159">
        <f t="shared" si="21"/>
        <v>1.37375</v>
      </c>
      <c r="Q173" s="159">
        <v>2.2399999999999998E-3</v>
      </c>
      <c r="R173" s="159">
        <f t="shared" si="22"/>
        <v>2.462E-2</v>
      </c>
      <c r="S173" s="159">
        <v>0</v>
      </c>
      <c r="T173" s="160">
        <f t="shared" si="2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61" t="s">
        <v>173</v>
      </c>
      <c r="AT173" s="161" t="s">
        <v>169</v>
      </c>
      <c r="AU173" s="161" t="s">
        <v>89</v>
      </c>
      <c r="AY173" s="14" t="s">
        <v>166</v>
      </c>
      <c r="BE173" s="162">
        <f t="shared" si="24"/>
        <v>0</v>
      </c>
      <c r="BF173" s="162">
        <f t="shared" si="25"/>
        <v>46.93</v>
      </c>
      <c r="BG173" s="162">
        <f t="shared" si="26"/>
        <v>0</v>
      </c>
      <c r="BH173" s="162">
        <f t="shared" si="27"/>
        <v>0</v>
      </c>
      <c r="BI173" s="162">
        <f t="shared" si="28"/>
        <v>0</v>
      </c>
      <c r="BJ173" s="14" t="s">
        <v>89</v>
      </c>
      <c r="BK173" s="162">
        <f t="shared" si="29"/>
        <v>46.93</v>
      </c>
      <c r="BL173" s="14" t="s">
        <v>173</v>
      </c>
      <c r="BM173" s="161" t="s">
        <v>2587</v>
      </c>
    </row>
    <row r="174" spans="1:65" s="12" customFormat="1" ht="22.9" customHeight="1">
      <c r="B174" s="137"/>
      <c r="D174" s="138" t="s">
        <v>72</v>
      </c>
      <c r="E174" s="147" t="s">
        <v>167</v>
      </c>
      <c r="F174" s="147" t="s">
        <v>168</v>
      </c>
      <c r="J174" s="148">
        <f>BK174</f>
        <v>11552.61</v>
      </c>
      <c r="L174" s="137"/>
      <c r="M174" s="141"/>
      <c r="N174" s="142"/>
      <c r="O174" s="142"/>
      <c r="P174" s="143">
        <f>SUM(P175:P210)</f>
        <v>72.282409999999999</v>
      </c>
      <c r="Q174" s="142"/>
      <c r="R174" s="143">
        <f>SUM(R175:R210)</f>
        <v>25.602499999999999</v>
      </c>
      <c r="S174" s="142"/>
      <c r="T174" s="144">
        <f>SUM(T175:T210)</f>
        <v>0</v>
      </c>
      <c r="AR174" s="138" t="s">
        <v>81</v>
      </c>
      <c r="AT174" s="145" t="s">
        <v>72</v>
      </c>
      <c r="AU174" s="145" t="s">
        <v>81</v>
      </c>
      <c r="AY174" s="138" t="s">
        <v>166</v>
      </c>
      <c r="BK174" s="146">
        <f>SUM(BK175:BK210)</f>
        <v>11552.61</v>
      </c>
    </row>
    <row r="175" spans="1:65" s="2" customFormat="1" ht="24.2" customHeight="1">
      <c r="A175" s="26"/>
      <c r="B175" s="149"/>
      <c r="C175" s="150" t="s">
        <v>250</v>
      </c>
      <c r="D175" s="150" t="s">
        <v>169</v>
      </c>
      <c r="E175" s="151" t="s">
        <v>2588</v>
      </c>
      <c r="F175" s="152" t="s">
        <v>2589</v>
      </c>
      <c r="G175" s="153" t="s">
        <v>222</v>
      </c>
      <c r="H175" s="154">
        <v>20</v>
      </c>
      <c r="I175" s="155">
        <v>28.58</v>
      </c>
      <c r="J175" s="155">
        <f t="shared" ref="J175:J210" si="30">ROUND(I175*H175,2)</f>
        <v>571.6</v>
      </c>
      <c r="K175" s="156"/>
      <c r="L175" s="27"/>
      <c r="M175" s="157" t="s">
        <v>1</v>
      </c>
      <c r="N175" s="158" t="s">
        <v>39</v>
      </c>
      <c r="O175" s="159">
        <v>0</v>
      </c>
      <c r="P175" s="159">
        <f t="shared" ref="P175:P210" si="31">O175*H175</f>
        <v>0</v>
      </c>
      <c r="Q175" s="159">
        <v>0</v>
      </c>
      <c r="R175" s="159">
        <f t="shared" ref="R175:R210" si="32">Q175*H175</f>
        <v>0</v>
      </c>
      <c r="S175" s="159">
        <v>0</v>
      </c>
      <c r="T175" s="160">
        <f t="shared" ref="T175:T210" si="33">S175*H175</f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61" t="s">
        <v>173</v>
      </c>
      <c r="AT175" s="161" t="s">
        <v>169</v>
      </c>
      <c r="AU175" s="161" t="s">
        <v>89</v>
      </c>
      <c r="AY175" s="14" t="s">
        <v>166</v>
      </c>
      <c r="BE175" s="162">
        <f t="shared" ref="BE175:BE210" si="34">IF(N175="základná",J175,0)</f>
        <v>0</v>
      </c>
      <c r="BF175" s="162">
        <f t="shared" ref="BF175:BF210" si="35">IF(N175="znížená",J175,0)</f>
        <v>571.6</v>
      </c>
      <c r="BG175" s="162">
        <f t="shared" ref="BG175:BG210" si="36">IF(N175="zákl. prenesená",J175,0)</f>
        <v>0</v>
      </c>
      <c r="BH175" s="162">
        <f t="shared" ref="BH175:BH210" si="37">IF(N175="zníž. prenesená",J175,0)</f>
        <v>0</v>
      </c>
      <c r="BI175" s="162">
        <f t="shared" ref="BI175:BI210" si="38">IF(N175="nulová",J175,0)</f>
        <v>0</v>
      </c>
      <c r="BJ175" s="14" t="s">
        <v>89</v>
      </c>
      <c r="BK175" s="162">
        <f t="shared" ref="BK175:BK210" si="39">ROUND(I175*H175,2)</f>
        <v>571.6</v>
      </c>
      <c r="BL175" s="14" t="s">
        <v>173</v>
      </c>
      <c r="BM175" s="161" t="s">
        <v>2590</v>
      </c>
    </row>
    <row r="176" spans="1:65" s="2" customFormat="1" ht="37.9" customHeight="1">
      <c r="A176" s="26"/>
      <c r="B176" s="149"/>
      <c r="C176" s="167" t="s">
        <v>451</v>
      </c>
      <c r="D176" s="167" t="s">
        <v>374</v>
      </c>
      <c r="E176" s="168" t="s">
        <v>2591</v>
      </c>
      <c r="F176" s="169" t="s">
        <v>2592</v>
      </c>
      <c r="G176" s="170" t="s">
        <v>222</v>
      </c>
      <c r="H176" s="171">
        <v>1</v>
      </c>
      <c r="I176" s="172">
        <v>56.31</v>
      </c>
      <c r="J176" s="172">
        <f t="shared" si="30"/>
        <v>56.31</v>
      </c>
      <c r="K176" s="173"/>
      <c r="L176" s="174"/>
      <c r="M176" s="175" t="s">
        <v>1</v>
      </c>
      <c r="N176" s="176" t="s">
        <v>39</v>
      </c>
      <c r="O176" s="159">
        <v>0</v>
      </c>
      <c r="P176" s="159">
        <f t="shared" si="31"/>
        <v>0</v>
      </c>
      <c r="Q176" s="159">
        <v>0</v>
      </c>
      <c r="R176" s="159">
        <f t="shared" si="32"/>
        <v>0</v>
      </c>
      <c r="S176" s="159">
        <v>0</v>
      </c>
      <c r="T176" s="160">
        <f t="shared" si="3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61" t="s">
        <v>181</v>
      </c>
      <c r="AT176" s="161" t="s">
        <v>374</v>
      </c>
      <c r="AU176" s="161" t="s">
        <v>89</v>
      </c>
      <c r="AY176" s="14" t="s">
        <v>166</v>
      </c>
      <c r="BE176" s="162">
        <f t="shared" si="34"/>
        <v>0</v>
      </c>
      <c r="BF176" s="162">
        <f t="shared" si="35"/>
        <v>56.31</v>
      </c>
      <c r="BG176" s="162">
        <f t="shared" si="36"/>
        <v>0</v>
      </c>
      <c r="BH176" s="162">
        <f t="shared" si="37"/>
        <v>0</v>
      </c>
      <c r="BI176" s="162">
        <f t="shared" si="38"/>
        <v>0</v>
      </c>
      <c r="BJ176" s="14" t="s">
        <v>89</v>
      </c>
      <c r="BK176" s="162">
        <f t="shared" si="39"/>
        <v>56.31</v>
      </c>
      <c r="BL176" s="14" t="s">
        <v>173</v>
      </c>
      <c r="BM176" s="161" t="s">
        <v>2593</v>
      </c>
    </row>
    <row r="177" spans="1:65" s="2" customFormat="1" ht="37.9" customHeight="1">
      <c r="A177" s="26"/>
      <c r="B177" s="149"/>
      <c r="C177" s="167" t="s">
        <v>253</v>
      </c>
      <c r="D177" s="167" t="s">
        <v>374</v>
      </c>
      <c r="E177" s="168" t="s">
        <v>2594</v>
      </c>
      <c r="F177" s="169" t="s">
        <v>2595</v>
      </c>
      <c r="G177" s="170" t="s">
        <v>222</v>
      </c>
      <c r="H177" s="171">
        <v>2</v>
      </c>
      <c r="I177" s="172">
        <v>56.31</v>
      </c>
      <c r="J177" s="172">
        <f t="shared" si="30"/>
        <v>112.62</v>
      </c>
      <c r="K177" s="173"/>
      <c r="L177" s="174"/>
      <c r="M177" s="175" t="s">
        <v>1</v>
      </c>
      <c r="N177" s="176" t="s">
        <v>39</v>
      </c>
      <c r="O177" s="159">
        <v>0</v>
      </c>
      <c r="P177" s="159">
        <f t="shared" si="31"/>
        <v>0</v>
      </c>
      <c r="Q177" s="159">
        <v>0</v>
      </c>
      <c r="R177" s="159">
        <f t="shared" si="32"/>
        <v>0</v>
      </c>
      <c r="S177" s="159">
        <v>0</v>
      </c>
      <c r="T177" s="160">
        <f t="shared" si="33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61" t="s">
        <v>181</v>
      </c>
      <c r="AT177" s="161" t="s">
        <v>374</v>
      </c>
      <c r="AU177" s="161" t="s">
        <v>89</v>
      </c>
      <c r="AY177" s="14" t="s">
        <v>166</v>
      </c>
      <c r="BE177" s="162">
        <f t="shared" si="34"/>
        <v>0</v>
      </c>
      <c r="BF177" s="162">
        <f t="shared" si="35"/>
        <v>112.62</v>
      </c>
      <c r="BG177" s="162">
        <f t="shared" si="36"/>
        <v>0</v>
      </c>
      <c r="BH177" s="162">
        <f t="shared" si="37"/>
        <v>0</v>
      </c>
      <c r="BI177" s="162">
        <f t="shared" si="38"/>
        <v>0</v>
      </c>
      <c r="BJ177" s="14" t="s">
        <v>89</v>
      </c>
      <c r="BK177" s="162">
        <f t="shared" si="39"/>
        <v>112.62</v>
      </c>
      <c r="BL177" s="14" t="s">
        <v>173</v>
      </c>
      <c r="BM177" s="161" t="s">
        <v>2596</v>
      </c>
    </row>
    <row r="178" spans="1:65" s="2" customFormat="1" ht="37.9" customHeight="1">
      <c r="A178" s="26"/>
      <c r="B178" s="149"/>
      <c r="C178" s="167" t="s">
        <v>458</v>
      </c>
      <c r="D178" s="167" t="s">
        <v>374</v>
      </c>
      <c r="E178" s="168" t="s">
        <v>2597</v>
      </c>
      <c r="F178" s="169" t="s">
        <v>2598</v>
      </c>
      <c r="G178" s="170" t="s">
        <v>222</v>
      </c>
      <c r="H178" s="171">
        <v>3</v>
      </c>
      <c r="I178" s="172">
        <v>56.31</v>
      </c>
      <c r="J178" s="172">
        <f t="shared" si="30"/>
        <v>168.93</v>
      </c>
      <c r="K178" s="173"/>
      <c r="L178" s="174"/>
      <c r="M178" s="175" t="s">
        <v>1</v>
      </c>
      <c r="N178" s="176" t="s">
        <v>39</v>
      </c>
      <c r="O178" s="159">
        <v>0</v>
      </c>
      <c r="P178" s="159">
        <f t="shared" si="31"/>
        <v>0</v>
      </c>
      <c r="Q178" s="159">
        <v>0</v>
      </c>
      <c r="R178" s="159">
        <f t="shared" si="32"/>
        <v>0</v>
      </c>
      <c r="S178" s="159">
        <v>0</v>
      </c>
      <c r="T178" s="160">
        <f t="shared" si="33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61" t="s">
        <v>181</v>
      </c>
      <c r="AT178" s="161" t="s">
        <v>374</v>
      </c>
      <c r="AU178" s="161" t="s">
        <v>89</v>
      </c>
      <c r="AY178" s="14" t="s">
        <v>166</v>
      </c>
      <c r="BE178" s="162">
        <f t="shared" si="34"/>
        <v>0</v>
      </c>
      <c r="BF178" s="162">
        <f t="shared" si="35"/>
        <v>168.93</v>
      </c>
      <c r="BG178" s="162">
        <f t="shared" si="36"/>
        <v>0</v>
      </c>
      <c r="BH178" s="162">
        <f t="shared" si="37"/>
        <v>0</v>
      </c>
      <c r="BI178" s="162">
        <f t="shared" si="38"/>
        <v>0</v>
      </c>
      <c r="BJ178" s="14" t="s">
        <v>89</v>
      </c>
      <c r="BK178" s="162">
        <f t="shared" si="39"/>
        <v>168.93</v>
      </c>
      <c r="BL178" s="14" t="s">
        <v>173</v>
      </c>
      <c r="BM178" s="161" t="s">
        <v>2599</v>
      </c>
    </row>
    <row r="179" spans="1:65" s="2" customFormat="1" ht="37.9" customHeight="1">
      <c r="A179" s="26"/>
      <c r="B179" s="149"/>
      <c r="C179" s="167" t="s">
        <v>257</v>
      </c>
      <c r="D179" s="167" t="s">
        <v>374</v>
      </c>
      <c r="E179" s="168" t="s">
        <v>2600</v>
      </c>
      <c r="F179" s="169" t="s">
        <v>2601</v>
      </c>
      <c r="G179" s="170" t="s">
        <v>222</v>
      </c>
      <c r="H179" s="171">
        <v>1</v>
      </c>
      <c r="I179" s="172">
        <v>56.31</v>
      </c>
      <c r="J179" s="172">
        <f t="shared" si="30"/>
        <v>56.31</v>
      </c>
      <c r="K179" s="173"/>
      <c r="L179" s="174"/>
      <c r="M179" s="175" t="s">
        <v>1</v>
      </c>
      <c r="N179" s="176" t="s">
        <v>39</v>
      </c>
      <c r="O179" s="159">
        <v>0</v>
      </c>
      <c r="P179" s="159">
        <f t="shared" si="31"/>
        <v>0</v>
      </c>
      <c r="Q179" s="159">
        <v>0</v>
      </c>
      <c r="R179" s="159">
        <f t="shared" si="32"/>
        <v>0</v>
      </c>
      <c r="S179" s="159">
        <v>0</v>
      </c>
      <c r="T179" s="160">
        <f t="shared" si="33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61" t="s">
        <v>181</v>
      </c>
      <c r="AT179" s="161" t="s">
        <v>374</v>
      </c>
      <c r="AU179" s="161" t="s">
        <v>89</v>
      </c>
      <c r="AY179" s="14" t="s">
        <v>166</v>
      </c>
      <c r="BE179" s="162">
        <f t="shared" si="34"/>
        <v>0</v>
      </c>
      <c r="BF179" s="162">
        <f t="shared" si="35"/>
        <v>56.31</v>
      </c>
      <c r="BG179" s="162">
        <f t="shared" si="36"/>
        <v>0</v>
      </c>
      <c r="BH179" s="162">
        <f t="shared" si="37"/>
        <v>0</v>
      </c>
      <c r="BI179" s="162">
        <f t="shared" si="38"/>
        <v>0</v>
      </c>
      <c r="BJ179" s="14" t="s">
        <v>89</v>
      </c>
      <c r="BK179" s="162">
        <f t="shared" si="39"/>
        <v>56.31</v>
      </c>
      <c r="BL179" s="14" t="s">
        <v>173</v>
      </c>
      <c r="BM179" s="161" t="s">
        <v>2602</v>
      </c>
    </row>
    <row r="180" spans="1:65" s="2" customFormat="1" ht="37.9" customHeight="1">
      <c r="A180" s="26"/>
      <c r="B180" s="149"/>
      <c r="C180" s="167" t="s">
        <v>466</v>
      </c>
      <c r="D180" s="167" t="s">
        <v>374</v>
      </c>
      <c r="E180" s="168" t="s">
        <v>2603</v>
      </c>
      <c r="F180" s="169" t="s">
        <v>2604</v>
      </c>
      <c r="G180" s="170" t="s">
        <v>222</v>
      </c>
      <c r="H180" s="171">
        <v>1</v>
      </c>
      <c r="I180" s="172">
        <v>62.52</v>
      </c>
      <c r="J180" s="172">
        <f t="shared" si="30"/>
        <v>62.52</v>
      </c>
      <c r="K180" s="173"/>
      <c r="L180" s="174"/>
      <c r="M180" s="175" t="s">
        <v>1</v>
      </c>
      <c r="N180" s="176" t="s">
        <v>39</v>
      </c>
      <c r="O180" s="159">
        <v>0</v>
      </c>
      <c r="P180" s="159">
        <f t="shared" si="31"/>
        <v>0</v>
      </c>
      <c r="Q180" s="159">
        <v>0</v>
      </c>
      <c r="R180" s="159">
        <f t="shared" si="32"/>
        <v>0</v>
      </c>
      <c r="S180" s="159">
        <v>0</v>
      </c>
      <c r="T180" s="160">
        <f t="shared" si="33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61" t="s">
        <v>181</v>
      </c>
      <c r="AT180" s="161" t="s">
        <v>374</v>
      </c>
      <c r="AU180" s="161" t="s">
        <v>89</v>
      </c>
      <c r="AY180" s="14" t="s">
        <v>166</v>
      </c>
      <c r="BE180" s="162">
        <f t="shared" si="34"/>
        <v>0</v>
      </c>
      <c r="BF180" s="162">
        <f t="shared" si="35"/>
        <v>62.52</v>
      </c>
      <c r="BG180" s="162">
        <f t="shared" si="36"/>
        <v>0</v>
      </c>
      <c r="BH180" s="162">
        <f t="shared" si="37"/>
        <v>0</v>
      </c>
      <c r="BI180" s="162">
        <f t="shared" si="38"/>
        <v>0</v>
      </c>
      <c r="BJ180" s="14" t="s">
        <v>89</v>
      </c>
      <c r="BK180" s="162">
        <f t="shared" si="39"/>
        <v>62.52</v>
      </c>
      <c r="BL180" s="14" t="s">
        <v>173</v>
      </c>
      <c r="BM180" s="161" t="s">
        <v>2605</v>
      </c>
    </row>
    <row r="181" spans="1:65" s="2" customFormat="1" ht="37.9" customHeight="1">
      <c r="A181" s="26"/>
      <c r="B181" s="149"/>
      <c r="C181" s="167" t="s">
        <v>260</v>
      </c>
      <c r="D181" s="167" t="s">
        <v>374</v>
      </c>
      <c r="E181" s="168" t="s">
        <v>2606</v>
      </c>
      <c r="F181" s="169" t="s">
        <v>2607</v>
      </c>
      <c r="G181" s="170" t="s">
        <v>222</v>
      </c>
      <c r="H181" s="171">
        <v>2</v>
      </c>
      <c r="I181" s="172">
        <v>49.33</v>
      </c>
      <c r="J181" s="172">
        <f t="shared" si="30"/>
        <v>98.66</v>
      </c>
      <c r="K181" s="173"/>
      <c r="L181" s="174"/>
      <c r="M181" s="175" t="s">
        <v>1</v>
      </c>
      <c r="N181" s="176" t="s">
        <v>39</v>
      </c>
      <c r="O181" s="159">
        <v>0</v>
      </c>
      <c r="P181" s="159">
        <f t="shared" si="31"/>
        <v>0</v>
      </c>
      <c r="Q181" s="159">
        <v>0</v>
      </c>
      <c r="R181" s="159">
        <f t="shared" si="32"/>
        <v>0</v>
      </c>
      <c r="S181" s="159">
        <v>0</v>
      </c>
      <c r="T181" s="160">
        <f t="shared" si="33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61" t="s">
        <v>181</v>
      </c>
      <c r="AT181" s="161" t="s">
        <v>374</v>
      </c>
      <c r="AU181" s="161" t="s">
        <v>89</v>
      </c>
      <c r="AY181" s="14" t="s">
        <v>166</v>
      </c>
      <c r="BE181" s="162">
        <f t="shared" si="34"/>
        <v>0</v>
      </c>
      <c r="BF181" s="162">
        <f t="shared" si="35"/>
        <v>98.66</v>
      </c>
      <c r="BG181" s="162">
        <f t="shared" si="36"/>
        <v>0</v>
      </c>
      <c r="BH181" s="162">
        <f t="shared" si="37"/>
        <v>0</v>
      </c>
      <c r="BI181" s="162">
        <f t="shared" si="38"/>
        <v>0</v>
      </c>
      <c r="BJ181" s="14" t="s">
        <v>89</v>
      </c>
      <c r="BK181" s="162">
        <f t="shared" si="39"/>
        <v>98.66</v>
      </c>
      <c r="BL181" s="14" t="s">
        <v>173</v>
      </c>
      <c r="BM181" s="161" t="s">
        <v>2608</v>
      </c>
    </row>
    <row r="182" spans="1:65" s="2" customFormat="1" ht="24.2" customHeight="1">
      <c r="A182" s="26"/>
      <c r="B182" s="149"/>
      <c r="C182" s="167" t="s">
        <v>473</v>
      </c>
      <c r="D182" s="167" t="s">
        <v>374</v>
      </c>
      <c r="E182" s="168" t="s">
        <v>2609</v>
      </c>
      <c r="F182" s="169" t="s">
        <v>2610</v>
      </c>
      <c r="G182" s="170" t="s">
        <v>222</v>
      </c>
      <c r="H182" s="171">
        <v>4</v>
      </c>
      <c r="I182" s="172">
        <v>56.31</v>
      </c>
      <c r="J182" s="172">
        <f t="shared" si="30"/>
        <v>225.24</v>
      </c>
      <c r="K182" s="173"/>
      <c r="L182" s="174"/>
      <c r="M182" s="175" t="s">
        <v>1</v>
      </c>
      <c r="N182" s="176" t="s">
        <v>39</v>
      </c>
      <c r="O182" s="159">
        <v>0</v>
      </c>
      <c r="P182" s="159">
        <f t="shared" si="31"/>
        <v>0</v>
      </c>
      <c r="Q182" s="159">
        <v>0</v>
      </c>
      <c r="R182" s="159">
        <f t="shared" si="32"/>
        <v>0</v>
      </c>
      <c r="S182" s="159">
        <v>0</v>
      </c>
      <c r="T182" s="160">
        <f t="shared" si="33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61" t="s">
        <v>181</v>
      </c>
      <c r="AT182" s="161" t="s">
        <v>374</v>
      </c>
      <c r="AU182" s="161" t="s">
        <v>89</v>
      </c>
      <c r="AY182" s="14" t="s">
        <v>166</v>
      </c>
      <c r="BE182" s="162">
        <f t="shared" si="34"/>
        <v>0</v>
      </c>
      <c r="BF182" s="162">
        <f t="shared" si="35"/>
        <v>225.24</v>
      </c>
      <c r="BG182" s="162">
        <f t="shared" si="36"/>
        <v>0</v>
      </c>
      <c r="BH182" s="162">
        <f t="shared" si="37"/>
        <v>0</v>
      </c>
      <c r="BI182" s="162">
        <f t="shared" si="38"/>
        <v>0</v>
      </c>
      <c r="BJ182" s="14" t="s">
        <v>89</v>
      </c>
      <c r="BK182" s="162">
        <f t="shared" si="39"/>
        <v>225.24</v>
      </c>
      <c r="BL182" s="14" t="s">
        <v>173</v>
      </c>
      <c r="BM182" s="161" t="s">
        <v>2611</v>
      </c>
    </row>
    <row r="183" spans="1:65" s="2" customFormat="1" ht="37.9" customHeight="1">
      <c r="A183" s="26"/>
      <c r="B183" s="149"/>
      <c r="C183" s="167" t="s">
        <v>268</v>
      </c>
      <c r="D183" s="167" t="s">
        <v>374</v>
      </c>
      <c r="E183" s="168" t="s">
        <v>2612</v>
      </c>
      <c r="F183" s="169" t="s">
        <v>2613</v>
      </c>
      <c r="G183" s="170" t="s">
        <v>222</v>
      </c>
      <c r="H183" s="171">
        <v>1</v>
      </c>
      <c r="I183" s="172">
        <v>157.19999999999999</v>
      </c>
      <c r="J183" s="172">
        <f t="shared" si="30"/>
        <v>157.19999999999999</v>
      </c>
      <c r="K183" s="173"/>
      <c r="L183" s="174"/>
      <c r="M183" s="175" t="s">
        <v>1</v>
      </c>
      <c r="N183" s="176" t="s">
        <v>39</v>
      </c>
      <c r="O183" s="159">
        <v>0</v>
      </c>
      <c r="P183" s="159">
        <f t="shared" si="31"/>
        <v>0</v>
      </c>
      <c r="Q183" s="159">
        <v>0</v>
      </c>
      <c r="R183" s="159">
        <f t="shared" si="32"/>
        <v>0</v>
      </c>
      <c r="S183" s="159">
        <v>0</v>
      </c>
      <c r="T183" s="160">
        <f t="shared" si="33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61" t="s">
        <v>181</v>
      </c>
      <c r="AT183" s="161" t="s">
        <v>374</v>
      </c>
      <c r="AU183" s="161" t="s">
        <v>89</v>
      </c>
      <c r="AY183" s="14" t="s">
        <v>166</v>
      </c>
      <c r="BE183" s="162">
        <f t="shared" si="34"/>
        <v>0</v>
      </c>
      <c r="BF183" s="162">
        <f t="shared" si="35"/>
        <v>157.19999999999999</v>
      </c>
      <c r="BG183" s="162">
        <f t="shared" si="36"/>
        <v>0</v>
      </c>
      <c r="BH183" s="162">
        <f t="shared" si="37"/>
        <v>0</v>
      </c>
      <c r="BI183" s="162">
        <f t="shared" si="38"/>
        <v>0</v>
      </c>
      <c r="BJ183" s="14" t="s">
        <v>89</v>
      </c>
      <c r="BK183" s="162">
        <f t="shared" si="39"/>
        <v>157.19999999999999</v>
      </c>
      <c r="BL183" s="14" t="s">
        <v>173</v>
      </c>
      <c r="BM183" s="161" t="s">
        <v>2614</v>
      </c>
    </row>
    <row r="184" spans="1:65" s="2" customFormat="1" ht="49.15" customHeight="1">
      <c r="A184" s="26"/>
      <c r="B184" s="149"/>
      <c r="C184" s="167" t="s">
        <v>480</v>
      </c>
      <c r="D184" s="167" t="s">
        <v>374</v>
      </c>
      <c r="E184" s="168" t="s">
        <v>2615</v>
      </c>
      <c r="F184" s="169" t="s">
        <v>2616</v>
      </c>
      <c r="G184" s="170" t="s">
        <v>222</v>
      </c>
      <c r="H184" s="171">
        <v>1</v>
      </c>
      <c r="I184" s="172">
        <v>56.31</v>
      </c>
      <c r="J184" s="172">
        <f t="shared" si="30"/>
        <v>56.31</v>
      </c>
      <c r="K184" s="173"/>
      <c r="L184" s="174"/>
      <c r="M184" s="175" t="s">
        <v>1</v>
      </c>
      <c r="N184" s="176" t="s">
        <v>39</v>
      </c>
      <c r="O184" s="159">
        <v>0</v>
      </c>
      <c r="P184" s="159">
        <f t="shared" si="31"/>
        <v>0</v>
      </c>
      <c r="Q184" s="159">
        <v>0</v>
      </c>
      <c r="R184" s="159">
        <f t="shared" si="32"/>
        <v>0</v>
      </c>
      <c r="S184" s="159">
        <v>0</v>
      </c>
      <c r="T184" s="160">
        <f t="shared" si="33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61" t="s">
        <v>181</v>
      </c>
      <c r="AT184" s="161" t="s">
        <v>374</v>
      </c>
      <c r="AU184" s="161" t="s">
        <v>89</v>
      </c>
      <c r="AY184" s="14" t="s">
        <v>166</v>
      </c>
      <c r="BE184" s="162">
        <f t="shared" si="34"/>
        <v>0</v>
      </c>
      <c r="BF184" s="162">
        <f t="shared" si="35"/>
        <v>56.31</v>
      </c>
      <c r="BG184" s="162">
        <f t="shared" si="36"/>
        <v>0</v>
      </c>
      <c r="BH184" s="162">
        <f t="shared" si="37"/>
        <v>0</v>
      </c>
      <c r="BI184" s="162">
        <f t="shared" si="38"/>
        <v>0</v>
      </c>
      <c r="BJ184" s="14" t="s">
        <v>89</v>
      </c>
      <c r="BK184" s="162">
        <f t="shared" si="39"/>
        <v>56.31</v>
      </c>
      <c r="BL184" s="14" t="s">
        <v>173</v>
      </c>
      <c r="BM184" s="161" t="s">
        <v>2617</v>
      </c>
    </row>
    <row r="185" spans="1:65" s="2" customFormat="1" ht="44.25" customHeight="1">
      <c r="A185" s="26"/>
      <c r="B185" s="149"/>
      <c r="C185" s="167" t="s">
        <v>273</v>
      </c>
      <c r="D185" s="167" t="s">
        <v>374</v>
      </c>
      <c r="E185" s="168" t="s">
        <v>2618</v>
      </c>
      <c r="F185" s="169" t="s">
        <v>2619</v>
      </c>
      <c r="G185" s="170" t="s">
        <v>222</v>
      </c>
      <c r="H185" s="171">
        <v>2</v>
      </c>
      <c r="I185" s="172">
        <v>56.31</v>
      </c>
      <c r="J185" s="172">
        <f t="shared" si="30"/>
        <v>112.62</v>
      </c>
      <c r="K185" s="173"/>
      <c r="L185" s="174"/>
      <c r="M185" s="175" t="s">
        <v>1</v>
      </c>
      <c r="N185" s="176" t="s">
        <v>39</v>
      </c>
      <c r="O185" s="159">
        <v>0</v>
      </c>
      <c r="P185" s="159">
        <f t="shared" si="31"/>
        <v>0</v>
      </c>
      <c r="Q185" s="159">
        <v>0</v>
      </c>
      <c r="R185" s="159">
        <f t="shared" si="32"/>
        <v>0</v>
      </c>
      <c r="S185" s="159">
        <v>0</v>
      </c>
      <c r="T185" s="160">
        <f t="shared" si="33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61" t="s">
        <v>181</v>
      </c>
      <c r="AT185" s="161" t="s">
        <v>374</v>
      </c>
      <c r="AU185" s="161" t="s">
        <v>89</v>
      </c>
      <c r="AY185" s="14" t="s">
        <v>166</v>
      </c>
      <c r="BE185" s="162">
        <f t="shared" si="34"/>
        <v>0</v>
      </c>
      <c r="BF185" s="162">
        <f t="shared" si="35"/>
        <v>112.62</v>
      </c>
      <c r="BG185" s="162">
        <f t="shared" si="36"/>
        <v>0</v>
      </c>
      <c r="BH185" s="162">
        <f t="shared" si="37"/>
        <v>0</v>
      </c>
      <c r="BI185" s="162">
        <f t="shared" si="38"/>
        <v>0</v>
      </c>
      <c r="BJ185" s="14" t="s">
        <v>89</v>
      </c>
      <c r="BK185" s="162">
        <f t="shared" si="39"/>
        <v>112.62</v>
      </c>
      <c r="BL185" s="14" t="s">
        <v>173</v>
      </c>
      <c r="BM185" s="161" t="s">
        <v>2620</v>
      </c>
    </row>
    <row r="186" spans="1:65" s="2" customFormat="1" ht="37.9" customHeight="1">
      <c r="A186" s="26"/>
      <c r="B186" s="149"/>
      <c r="C186" s="167" t="s">
        <v>487</v>
      </c>
      <c r="D186" s="167" t="s">
        <v>374</v>
      </c>
      <c r="E186" s="168" t="s">
        <v>2621</v>
      </c>
      <c r="F186" s="169" t="s">
        <v>2622</v>
      </c>
      <c r="G186" s="170" t="s">
        <v>222</v>
      </c>
      <c r="H186" s="171">
        <v>1</v>
      </c>
      <c r="I186" s="172">
        <v>56.31</v>
      </c>
      <c r="J186" s="172">
        <f t="shared" si="30"/>
        <v>56.31</v>
      </c>
      <c r="K186" s="173"/>
      <c r="L186" s="174"/>
      <c r="M186" s="175" t="s">
        <v>1</v>
      </c>
      <c r="N186" s="176" t="s">
        <v>39</v>
      </c>
      <c r="O186" s="159">
        <v>0</v>
      </c>
      <c r="P186" s="159">
        <f t="shared" si="31"/>
        <v>0</v>
      </c>
      <c r="Q186" s="159">
        <v>0</v>
      </c>
      <c r="R186" s="159">
        <f t="shared" si="32"/>
        <v>0</v>
      </c>
      <c r="S186" s="159">
        <v>0</v>
      </c>
      <c r="T186" s="160">
        <f t="shared" si="33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61" t="s">
        <v>181</v>
      </c>
      <c r="AT186" s="161" t="s">
        <v>374</v>
      </c>
      <c r="AU186" s="161" t="s">
        <v>89</v>
      </c>
      <c r="AY186" s="14" t="s">
        <v>166</v>
      </c>
      <c r="BE186" s="162">
        <f t="shared" si="34"/>
        <v>0</v>
      </c>
      <c r="BF186" s="162">
        <f t="shared" si="35"/>
        <v>56.31</v>
      </c>
      <c r="BG186" s="162">
        <f t="shared" si="36"/>
        <v>0</v>
      </c>
      <c r="BH186" s="162">
        <f t="shared" si="37"/>
        <v>0</v>
      </c>
      <c r="BI186" s="162">
        <f t="shared" si="38"/>
        <v>0</v>
      </c>
      <c r="BJ186" s="14" t="s">
        <v>89</v>
      </c>
      <c r="BK186" s="162">
        <f t="shared" si="39"/>
        <v>56.31</v>
      </c>
      <c r="BL186" s="14" t="s">
        <v>173</v>
      </c>
      <c r="BM186" s="161" t="s">
        <v>2623</v>
      </c>
    </row>
    <row r="187" spans="1:65" s="2" customFormat="1" ht="37.9" customHeight="1">
      <c r="A187" s="26"/>
      <c r="B187" s="149"/>
      <c r="C187" s="167" t="s">
        <v>277</v>
      </c>
      <c r="D187" s="167" t="s">
        <v>374</v>
      </c>
      <c r="E187" s="168" t="s">
        <v>2624</v>
      </c>
      <c r="F187" s="169" t="s">
        <v>2625</v>
      </c>
      <c r="G187" s="170" t="s">
        <v>222</v>
      </c>
      <c r="H187" s="171">
        <v>1</v>
      </c>
      <c r="I187" s="172">
        <v>56.31</v>
      </c>
      <c r="J187" s="172">
        <f t="shared" si="30"/>
        <v>56.31</v>
      </c>
      <c r="K187" s="173"/>
      <c r="L187" s="174"/>
      <c r="M187" s="175" t="s">
        <v>1</v>
      </c>
      <c r="N187" s="176" t="s">
        <v>39</v>
      </c>
      <c r="O187" s="159">
        <v>0</v>
      </c>
      <c r="P187" s="159">
        <f t="shared" si="31"/>
        <v>0</v>
      </c>
      <c r="Q187" s="159">
        <v>0</v>
      </c>
      <c r="R187" s="159">
        <f t="shared" si="32"/>
        <v>0</v>
      </c>
      <c r="S187" s="159">
        <v>0</v>
      </c>
      <c r="T187" s="160">
        <f t="shared" si="33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61" t="s">
        <v>181</v>
      </c>
      <c r="AT187" s="161" t="s">
        <v>374</v>
      </c>
      <c r="AU187" s="161" t="s">
        <v>89</v>
      </c>
      <c r="AY187" s="14" t="s">
        <v>166</v>
      </c>
      <c r="BE187" s="162">
        <f t="shared" si="34"/>
        <v>0</v>
      </c>
      <c r="BF187" s="162">
        <f t="shared" si="35"/>
        <v>56.31</v>
      </c>
      <c r="BG187" s="162">
        <f t="shared" si="36"/>
        <v>0</v>
      </c>
      <c r="BH187" s="162">
        <f t="shared" si="37"/>
        <v>0</v>
      </c>
      <c r="BI187" s="162">
        <f t="shared" si="38"/>
        <v>0</v>
      </c>
      <c r="BJ187" s="14" t="s">
        <v>89</v>
      </c>
      <c r="BK187" s="162">
        <f t="shared" si="39"/>
        <v>56.31</v>
      </c>
      <c r="BL187" s="14" t="s">
        <v>173</v>
      </c>
      <c r="BM187" s="161" t="s">
        <v>2626</v>
      </c>
    </row>
    <row r="188" spans="1:65" s="2" customFormat="1" ht="16.5" customHeight="1">
      <c r="A188" s="26"/>
      <c r="B188" s="149"/>
      <c r="C188" s="167" t="s">
        <v>494</v>
      </c>
      <c r="D188" s="167" t="s">
        <v>374</v>
      </c>
      <c r="E188" s="168" t="s">
        <v>2627</v>
      </c>
      <c r="F188" s="169" t="s">
        <v>2628</v>
      </c>
      <c r="G188" s="170" t="s">
        <v>237</v>
      </c>
      <c r="H188" s="171">
        <v>45.5</v>
      </c>
      <c r="I188" s="172">
        <v>5.85</v>
      </c>
      <c r="J188" s="172">
        <f t="shared" si="30"/>
        <v>266.18</v>
      </c>
      <c r="K188" s="173"/>
      <c r="L188" s="174"/>
      <c r="M188" s="175" t="s">
        <v>1</v>
      </c>
      <c r="N188" s="176" t="s">
        <v>39</v>
      </c>
      <c r="O188" s="159">
        <v>0</v>
      </c>
      <c r="P188" s="159">
        <f t="shared" si="31"/>
        <v>0</v>
      </c>
      <c r="Q188" s="159">
        <v>0</v>
      </c>
      <c r="R188" s="159">
        <f t="shared" si="32"/>
        <v>0</v>
      </c>
      <c r="S188" s="159">
        <v>0</v>
      </c>
      <c r="T188" s="160">
        <f t="shared" si="33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61" t="s">
        <v>181</v>
      </c>
      <c r="AT188" s="161" t="s">
        <v>374</v>
      </c>
      <c r="AU188" s="161" t="s">
        <v>89</v>
      </c>
      <c r="AY188" s="14" t="s">
        <v>166</v>
      </c>
      <c r="BE188" s="162">
        <f t="shared" si="34"/>
        <v>0</v>
      </c>
      <c r="BF188" s="162">
        <f t="shared" si="35"/>
        <v>266.18</v>
      </c>
      <c r="BG188" s="162">
        <f t="shared" si="36"/>
        <v>0</v>
      </c>
      <c r="BH188" s="162">
        <f t="shared" si="37"/>
        <v>0</v>
      </c>
      <c r="BI188" s="162">
        <f t="shared" si="38"/>
        <v>0</v>
      </c>
      <c r="BJ188" s="14" t="s">
        <v>89</v>
      </c>
      <c r="BK188" s="162">
        <f t="shared" si="39"/>
        <v>266.18</v>
      </c>
      <c r="BL188" s="14" t="s">
        <v>173</v>
      </c>
      <c r="BM188" s="161" t="s">
        <v>2629</v>
      </c>
    </row>
    <row r="189" spans="1:65" s="2" customFormat="1" ht="16.5" customHeight="1">
      <c r="A189" s="26"/>
      <c r="B189" s="149"/>
      <c r="C189" s="167" t="s">
        <v>280</v>
      </c>
      <c r="D189" s="167" t="s">
        <v>374</v>
      </c>
      <c r="E189" s="168" t="s">
        <v>2630</v>
      </c>
      <c r="F189" s="169" t="s">
        <v>2631</v>
      </c>
      <c r="G189" s="170" t="s">
        <v>222</v>
      </c>
      <c r="H189" s="171">
        <v>40</v>
      </c>
      <c r="I189" s="172">
        <v>3.05</v>
      </c>
      <c r="J189" s="172">
        <f t="shared" si="30"/>
        <v>122</v>
      </c>
      <c r="K189" s="173"/>
      <c r="L189" s="174"/>
      <c r="M189" s="175" t="s">
        <v>1</v>
      </c>
      <c r="N189" s="176" t="s">
        <v>39</v>
      </c>
      <c r="O189" s="159">
        <v>0</v>
      </c>
      <c r="P189" s="159">
        <f t="shared" si="31"/>
        <v>0</v>
      </c>
      <c r="Q189" s="159">
        <v>0</v>
      </c>
      <c r="R189" s="159">
        <f t="shared" si="32"/>
        <v>0</v>
      </c>
      <c r="S189" s="159">
        <v>0</v>
      </c>
      <c r="T189" s="160">
        <f t="shared" si="33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61" t="s">
        <v>181</v>
      </c>
      <c r="AT189" s="161" t="s">
        <v>374</v>
      </c>
      <c r="AU189" s="161" t="s">
        <v>89</v>
      </c>
      <c r="AY189" s="14" t="s">
        <v>166</v>
      </c>
      <c r="BE189" s="162">
        <f t="shared" si="34"/>
        <v>0</v>
      </c>
      <c r="BF189" s="162">
        <f t="shared" si="35"/>
        <v>122</v>
      </c>
      <c r="BG189" s="162">
        <f t="shared" si="36"/>
        <v>0</v>
      </c>
      <c r="BH189" s="162">
        <f t="shared" si="37"/>
        <v>0</v>
      </c>
      <c r="BI189" s="162">
        <f t="shared" si="38"/>
        <v>0</v>
      </c>
      <c r="BJ189" s="14" t="s">
        <v>89</v>
      </c>
      <c r="BK189" s="162">
        <f t="shared" si="39"/>
        <v>122</v>
      </c>
      <c r="BL189" s="14" t="s">
        <v>173</v>
      </c>
      <c r="BM189" s="161" t="s">
        <v>2632</v>
      </c>
    </row>
    <row r="190" spans="1:65" s="2" customFormat="1" ht="16.5" customHeight="1">
      <c r="A190" s="26"/>
      <c r="B190" s="149"/>
      <c r="C190" s="167" t="s">
        <v>501</v>
      </c>
      <c r="D190" s="167" t="s">
        <v>374</v>
      </c>
      <c r="E190" s="168" t="s">
        <v>2633</v>
      </c>
      <c r="F190" s="169" t="s">
        <v>2634</v>
      </c>
      <c r="G190" s="170" t="s">
        <v>222</v>
      </c>
      <c r="H190" s="171">
        <v>13</v>
      </c>
      <c r="I190" s="172">
        <v>0.67</v>
      </c>
      <c r="J190" s="172">
        <f t="shared" si="30"/>
        <v>8.7100000000000009</v>
      </c>
      <c r="K190" s="173"/>
      <c r="L190" s="174"/>
      <c r="M190" s="175" t="s">
        <v>1</v>
      </c>
      <c r="N190" s="176" t="s">
        <v>39</v>
      </c>
      <c r="O190" s="159">
        <v>0</v>
      </c>
      <c r="P190" s="159">
        <f t="shared" si="31"/>
        <v>0</v>
      </c>
      <c r="Q190" s="159">
        <v>0</v>
      </c>
      <c r="R190" s="159">
        <f t="shared" si="32"/>
        <v>0</v>
      </c>
      <c r="S190" s="159">
        <v>0</v>
      </c>
      <c r="T190" s="160">
        <f t="shared" si="33"/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61" t="s">
        <v>181</v>
      </c>
      <c r="AT190" s="161" t="s">
        <v>374</v>
      </c>
      <c r="AU190" s="161" t="s">
        <v>89</v>
      </c>
      <c r="AY190" s="14" t="s">
        <v>166</v>
      </c>
      <c r="BE190" s="162">
        <f t="shared" si="34"/>
        <v>0</v>
      </c>
      <c r="BF190" s="162">
        <f t="shared" si="35"/>
        <v>8.7100000000000009</v>
      </c>
      <c r="BG190" s="162">
        <f t="shared" si="36"/>
        <v>0</v>
      </c>
      <c r="BH190" s="162">
        <f t="shared" si="37"/>
        <v>0</v>
      </c>
      <c r="BI190" s="162">
        <f t="shared" si="38"/>
        <v>0</v>
      </c>
      <c r="BJ190" s="14" t="s">
        <v>89</v>
      </c>
      <c r="BK190" s="162">
        <f t="shared" si="39"/>
        <v>8.7100000000000009</v>
      </c>
      <c r="BL190" s="14" t="s">
        <v>173</v>
      </c>
      <c r="BM190" s="161" t="s">
        <v>2635</v>
      </c>
    </row>
    <row r="191" spans="1:65" s="2" customFormat="1" ht="24.2" customHeight="1">
      <c r="A191" s="26"/>
      <c r="B191" s="149"/>
      <c r="C191" s="167" t="s">
        <v>284</v>
      </c>
      <c r="D191" s="167" t="s">
        <v>374</v>
      </c>
      <c r="E191" s="168" t="s">
        <v>2636</v>
      </c>
      <c r="F191" s="169" t="s">
        <v>2637</v>
      </c>
      <c r="G191" s="170" t="s">
        <v>222</v>
      </c>
      <c r="H191" s="171">
        <v>13</v>
      </c>
      <c r="I191" s="172">
        <v>14.43</v>
      </c>
      <c r="J191" s="172">
        <f t="shared" si="30"/>
        <v>187.59</v>
      </c>
      <c r="K191" s="173"/>
      <c r="L191" s="174"/>
      <c r="M191" s="175" t="s">
        <v>1</v>
      </c>
      <c r="N191" s="176" t="s">
        <v>39</v>
      </c>
      <c r="O191" s="159">
        <v>0</v>
      </c>
      <c r="P191" s="159">
        <f t="shared" si="31"/>
        <v>0</v>
      </c>
      <c r="Q191" s="159">
        <v>0</v>
      </c>
      <c r="R191" s="159">
        <f t="shared" si="32"/>
        <v>0</v>
      </c>
      <c r="S191" s="159">
        <v>0</v>
      </c>
      <c r="T191" s="160">
        <f t="shared" si="33"/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61" t="s">
        <v>181</v>
      </c>
      <c r="AT191" s="161" t="s">
        <v>374</v>
      </c>
      <c r="AU191" s="161" t="s">
        <v>89</v>
      </c>
      <c r="AY191" s="14" t="s">
        <v>166</v>
      </c>
      <c r="BE191" s="162">
        <f t="shared" si="34"/>
        <v>0</v>
      </c>
      <c r="BF191" s="162">
        <f t="shared" si="35"/>
        <v>187.59</v>
      </c>
      <c r="BG191" s="162">
        <f t="shared" si="36"/>
        <v>0</v>
      </c>
      <c r="BH191" s="162">
        <f t="shared" si="37"/>
        <v>0</v>
      </c>
      <c r="BI191" s="162">
        <f t="shared" si="38"/>
        <v>0</v>
      </c>
      <c r="BJ191" s="14" t="s">
        <v>89</v>
      </c>
      <c r="BK191" s="162">
        <f t="shared" si="39"/>
        <v>187.59</v>
      </c>
      <c r="BL191" s="14" t="s">
        <v>173</v>
      </c>
      <c r="BM191" s="161" t="s">
        <v>2638</v>
      </c>
    </row>
    <row r="192" spans="1:65" s="2" customFormat="1" ht="24.2" customHeight="1">
      <c r="A192" s="26"/>
      <c r="B192" s="149"/>
      <c r="C192" s="150" t="s">
        <v>508</v>
      </c>
      <c r="D192" s="150" t="s">
        <v>169</v>
      </c>
      <c r="E192" s="151" t="s">
        <v>2639</v>
      </c>
      <c r="F192" s="152" t="s">
        <v>2640</v>
      </c>
      <c r="G192" s="153" t="s">
        <v>237</v>
      </c>
      <c r="H192" s="154">
        <v>187.12</v>
      </c>
      <c r="I192" s="155">
        <v>0.71</v>
      </c>
      <c r="J192" s="155">
        <f t="shared" si="30"/>
        <v>132.86000000000001</v>
      </c>
      <c r="K192" s="156"/>
      <c r="L192" s="27"/>
      <c r="M192" s="157" t="s">
        <v>1</v>
      </c>
      <c r="N192" s="158" t="s">
        <v>39</v>
      </c>
      <c r="O192" s="159">
        <v>0</v>
      </c>
      <c r="P192" s="159">
        <f t="shared" si="31"/>
        <v>0</v>
      </c>
      <c r="Q192" s="159">
        <v>0</v>
      </c>
      <c r="R192" s="159">
        <f t="shared" si="32"/>
        <v>0</v>
      </c>
      <c r="S192" s="159">
        <v>0</v>
      </c>
      <c r="T192" s="160">
        <f t="shared" si="33"/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61" t="s">
        <v>173</v>
      </c>
      <c r="AT192" s="161" t="s">
        <v>169</v>
      </c>
      <c r="AU192" s="161" t="s">
        <v>89</v>
      </c>
      <c r="AY192" s="14" t="s">
        <v>166</v>
      </c>
      <c r="BE192" s="162">
        <f t="shared" si="34"/>
        <v>0</v>
      </c>
      <c r="BF192" s="162">
        <f t="shared" si="35"/>
        <v>132.86000000000001</v>
      </c>
      <c r="BG192" s="162">
        <f t="shared" si="36"/>
        <v>0</v>
      </c>
      <c r="BH192" s="162">
        <f t="shared" si="37"/>
        <v>0</v>
      </c>
      <c r="BI192" s="162">
        <f t="shared" si="38"/>
        <v>0</v>
      </c>
      <c r="BJ192" s="14" t="s">
        <v>89</v>
      </c>
      <c r="BK192" s="162">
        <f t="shared" si="39"/>
        <v>132.86000000000001</v>
      </c>
      <c r="BL192" s="14" t="s">
        <v>173</v>
      </c>
      <c r="BM192" s="161" t="s">
        <v>2641</v>
      </c>
    </row>
    <row r="193" spans="1:65" s="2" customFormat="1" ht="24.2" customHeight="1">
      <c r="A193" s="26"/>
      <c r="B193" s="149"/>
      <c r="C193" s="150" t="s">
        <v>289</v>
      </c>
      <c r="D193" s="150" t="s">
        <v>169</v>
      </c>
      <c r="E193" s="151" t="s">
        <v>2642</v>
      </c>
      <c r="F193" s="152" t="s">
        <v>2643</v>
      </c>
      <c r="G193" s="153" t="s">
        <v>237</v>
      </c>
      <c r="H193" s="154">
        <v>187.12</v>
      </c>
      <c r="I193" s="155">
        <v>0.33</v>
      </c>
      <c r="J193" s="155">
        <f t="shared" si="30"/>
        <v>61.75</v>
      </c>
      <c r="K193" s="156"/>
      <c r="L193" s="27"/>
      <c r="M193" s="157" t="s">
        <v>1</v>
      </c>
      <c r="N193" s="158" t="s">
        <v>39</v>
      </c>
      <c r="O193" s="159">
        <v>0</v>
      </c>
      <c r="P193" s="159">
        <f t="shared" si="31"/>
        <v>0</v>
      </c>
      <c r="Q193" s="159">
        <v>0</v>
      </c>
      <c r="R193" s="159">
        <f t="shared" si="32"/>
        <v>0</v>
      </c>
      <c r="S193" s="159">
        <v>0</v>
      </c>
      <c r="T193" s="160">
        <f t="shared" si="33"/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61" t="s">
        <v>173</v>
      </c>
      <c r="AT193" s="161" t="s">
        <v>169</v>
      </c>
      <c r="AU193" s="161" t="s">
        <v>89</v>
      </c>
      <c r="AY193" s="14" t="s">
        <v>166</v>
      </c>
      <c r="BE193" s="162">
        <f t="shared" si="34"/>
        <v>0</v>
      </c>
      <c r="BF193" s="162">
        <f t="shared" si="35"/>
        <v>61.75</v>
      </c>
      <c r="BG193" s="162">
        <f t="shared" si="36"/>
        <v>0</v>
      </c>
      <c r="BH193" s="162">
        <f t="shared" si="37"/>
        <v>0</v>
      </c>
      <c r="BI193" s="162">
        <f t="shared" si="38"/>
        <v>0</v>
      </c>
      <c r="BJ193" s="14" t="s">
        <v>89</v>
      </c>
      <c r="BK193" s="162">
        <f t="shared" si="39"/>
        <v>61.75</v>
      </c>
      <c r="BL193" s="14" t="s">
        <v>173</v>
      </c>
      <c r="BM193" s="161" t="s">
        <v>2644</v>
      </c>
    </row>
    <row r="194" spans="1:65" s="2" customFormat="1" ht="33" customHeight="1">
      <c r="A194" s="26"/>
      <c r="B194" s="149"/>
      <c r="C194" s="150" t="s">
        <v>515</v>
      </c>
      <c r="D194" s="150" t="s">
        <v>169</v>
      </c>
      <c r="E194" s="151" t="s">
        <v>2645</v>
      </c>
      <c r="F194" s="152" t="s">
        <v>2646</v>
      </c>
      <c r="G194" s="153" t="s">
        <v>172</v>
      </c>
      <c r="H194" s="154">
        <v>20.65</v>
      </c>
      <c r="I194" s="155">
        <v>10.24</v>
      </c>
      <c r="J194" s="155">
        <f t="shared" si="30"/>
        <v>211.46</v>
      </c>
      <c r="K194" s="156"/>
      <c r="L194" s="27"/>
      <c r="M194" s="157" t="s">
        <v>1</v>
      </c>
      <c r="N194" s="158" t="s">
        <v>39</v>
      </c>
      <c r="O194" s="159">
        <v>0</v>
      </c>
      <c r="P194" s="159">
        <f t="shared" si="31"/>
        <v>0</v>
      </c>
      <c r="Q194" s="159">
        <v>0</v>
      </c>
      <c r="R194" s="159">
        <f t="shared" si="32"/>
        <v>0</v>
      </c>
      <c r="S194" s="159">
        <v>0</v>
      </c>
      <c r="T194" s="160">
        <f t="shared" si="33"/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61" t="s">
        <v>173</v>
      </c>
      <c r="AT194" s="161" t="s">
        <v>169</v>
      </c>
      <c r="AU194" s="161" t="s">
        <v>89</v>
      </c>
      <c r="AY194" s="14" t="s">
        <v>166</v>
      </c>
      <c r="BE194" s="162">
        <f t="shared" si="34"/>
        <v>0</v>
      </c>
      <c r="BF194" s="162">
        <f t="shared" si="35"/>
        <v>211.46</v>
      </c>
      <c r="BG194" s="162">
        <f t="shared" si="36"/>
        <v>0</v>
      </c>
      <c r="BH194" s="162">
        <f t="shared" si="37"/>
        <v>0</v>
      </c>
      <c r="BI194" s="162">
        <f t="shared" si="38"/>
        <v>0</v>
      </c>
      <c r="BJ194" s="14" t="s">
        <v>89</v>
      </c>
      <c r="BK194" s="162">
        <f t="shared" si="39"/>
        <v>211.46</v>
      </c>
      <c r="BL194" s="14" t="s">
        <v>173</v>
      </c>
      <c r="BM194" s="161" t="s">
        <v>2647</v>
      </c>
    </row>
    <row r="195" spans="1:65" s="2" customFormat="1" ht="24.2" customHeight="1">
      <c r="A195" s="26"/>
      <c r="B195" s="149"/>
      <c r="C195" s="150" t="s">
        <v>295</v>
      </c>
      <c r="D195" s="150" t="s">
        <v>169</v>
      </c>
      <c r="E195" s="151" t="s">
        <v>2648</v>
      </c>
      <c r="F195" s="152" t="s">
        <v>2649</v>
      </c>
      <c r="G195" s="153" t="s">
        <v>172</v>
      </c>
      <c r="H195" s="154">
        <v>20.65</v>
      </c>
      <c r="I195" s="155">
        <v>2.38</v>
      </c>
      <c r="J195" s="155">
        <f t="shared" si="30"/>
        <v>49.15</v>
      </c>
      <c r="K195" s="156"/>
      <c r="L195" s="27"/>
      <c r="M195" s="157" t="s">
        <v>1</v>
      </c>
      <c r="N195" s="158" t="s">
        <v>39</v>
      </c>
      <c r="O195" s="159">
        <v>0</v>
      </c>
      <c r="P195" s="159">
        <f t="shared" si="31"/>
        <v>0</v>
      </c>
      <c r="Q195" s="159">
        <v>0</v>
      </c>
      <c r="R195" s="159">
        <f t="shared" si="32"/>
        <v>0</v>
      </c>
      <c r="S195" s="159">
        <v>0</v>
      </c>
      <c r="T195" s="160">
        <f t="shared" si="33"/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61" t="s">
        <v>173</v>
      </c>
      <c r="AT195" s="161" t="s">
        <v>169</v>
      </c>
      <c r="AU195" s="161" t="s">
        <v>89</v>
      </c>
      <c r="AY195" s="14" t="s">
        <v>166</v>
      </c>
      <c r="BE195" s="162">
        <f t="shared" si="34"/>
        <v>0</v>
      </c>
      <c r="BF195" s="162">
        <f t="shared" si="35"/>
        <v>49.15</v>
      </c>
      <c r="BG195" s="162">
        <f t="shared" si="36"/>
        <v>0</v>
      </c>
      <c r="BH195" s="162">
        <f t="shared" si="37"/>
        <v>0</v>
      </c>
      <c r="BI195" s="162">
        <f t="shared" si="38"/>
        <v>0</v>
      </c>
      <c r="BJ195" s="14" t="s">
        <v>89</v>
      </c>
      <c r="BK195" s="162">
        <f t="shared" si="39"/>
        <v>49.15</v>
      </c>
      <c r="BL195" s="14" t="s">
        <v>173</v>
      </c>
      <c r="BM195" s="161" t="s">
        <v>2650</v>
      </c>
    </row>
    <row r="196" spans="1:65" s="2" customFormat="1" ht="24.2" customHeight="1">
      <c r="A196" s="26"/>
      <c r="B196" s="149"/>
      <c r="C196" s="150" t="s">
        <v>522</v>
      </c>
      <c r="D196" s="150" t="s">
        <v>169</v>
      </c>
      <c r="E196" s="151" t="s">
        <v>2651</v>
      </c>
      <c r="F196" s="152" t="s">
        <v>2652</v>
      </c>
      <c r="G196" s="153" t="s">
        <v>237</v>
      </c>
      <c r="H196" s="154">
        <v>187.12</v>
      </c>
      <c r="I196" s="155">
        <v>0.25</v>
      </c>
      <c r="J196" s="155">
        <f t="shared" si="30"/>
        <v>46.78</v>
      </c>
      <c r="K196" s="156"/>
      <c r="L196" s="27"/>
      <c r="M196" s="157" t="s">
        <v>1</v>
      </c>
      <c r="N196" s="158" t="s">
        <v>39</v>
      </c>
      <c r="O196" s="159">
        <v>1.4999999999999999E-2</v>
      </c>
      <c r="P196" s="159">
        <f t="shared" si="31"/>
        <v>2.8068</v>
      </c>
      <c r="Q196" s="159">
        <v>0</v>
      </c>
      <c r="R196" s="159">
        <f t="shared" si="32"/>
        <v>0</v>
      </c>
      <c r="S196" s="159">
        <v>0</v>
      </c>
      <c r="T196" s="160">
        <f t="shared" si="33"/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61" t="s">
        <v>173</v>
      </c>
      <c r="AT196" s="161" t="s">
        <v>169</v>
      </c>
      <c r="AU196" s="161" t="s">
        <v>89</v>
      </c>
      <c r="AY196" s="14" t="s">
        <v>166</v>
      </c>
      <c r="BE196" s="162">
        <f t="shared" si="34"/>
        <v>0</v>
      </c>
      <c r="BF196" s="162">
        <f t="shared" si="35"/>
        <v>46.78</v>
      </c>
      <c r="BG196" s="162">
        <f t="shared" si="36"/>
        <v>0</v>
      </c>
      <c r="BH196" s="162">
        <f t="shared" si="37"/>
        <v>0</v>
      </c>
      <c r="BI196" s="162">
        <f t="shared" si="38"/>
        <v>0</v>
      </c>
      <c r="BJ196" s="14" t="s">
        <v>89</v>
      </c>
      <c r="BK196" s="162">
        <f t="shared" si="39"/>
        <v>46.78</v>
      </c>
      <c r="BL196" s="14" t="s">
        <v>173</v>
      </c>
      <c r="BM196" s="161" t="s">
        <v>2653</v>
      </c>
    </row>
    <row r="197" spans="1:65" s="2" customFormat="1" ht="24.2" customHeight="1">
      <c r="A197" s="26"/>
      <c r="B197" s="149"/>
      <c r="C197" s="150" t="s">
        <v>298</v>
      </c>
      <c r="D197" s="150" t="s">
        <v>169</v>
      </c>
      <c r="E197" s="151" t="s">
        <v>2654</v>
      </c>
      <c r="F197" s="152" t="s">
        <v>2655</v>
      </c>
      <c r="G197" s="153" t="s">
        <v>172</v>
      </c>
      <c r="H197" s="154">
        <v>20.65</v>
      </c>
      <c r="I197" s="155">
        <v>1.91</v>
      </c>
      <c r="J197" s="155">
        <f t="shared" si="30"/>
        <v>39.44</v>
      </c>
      <c r="K197" s="156"/>
      <c r="L197" s="27"/>
      <c r="M197" s="157" t="s">
        <v>1</v>
      </c>
      <c r="N197" s="158" t="s">
        <v>39</v>
      </c>
      <c r="O197" s="159">
        <v>0.11899999999999999</v>
      </c>
      <c r="P197" s="159">
        <f t="shared" si="31"/>
        <v>2.4573499999999999</v>
      </c>
      <c r="Q197" s="159">
        <v>1.0000000000000001E-5</v>
      </c>
      <c r="R197" s="159">
        <f t="shared" si="32"/>
        <v>2.1000000000000001E-4</v>
      </c>
      <c r="S197" s="159">
        <v>0</v>
      </c>
      <c r="T197" s="160">
        <f t="shared" si="33"/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61" t="s">
        <v>173</v>
      </c>
      <c r="AT197" s="161" t="s">
        <v>169</v>
      </c>
      <c r="AU197" s="161" t="s">
        <v>89</v>
      </c>
      <c r="AY197" s="14" t="s">
        <v>166</v>
      </c>
      <c r="BE197" s="162">
        <f t="shared" si="34"/>
        <v>0</v>
      </c>
      <c r="BF197" s="162">
        <f t="shared" si="35"/>
        <v>39.44</v>
      </c>
      <c r="BG197" s="162">
        <f t="shared" si="36"/>
        <v>0</v>
      </c>
      <c r="BH197" s="162">
        <f t="shared" si="37"/>
        <v>0</v>
      </c>
      <c r="BI197" s="162">
        <f t="shared" si="38"/>
        <v>0</v>
      </c>
      <c r="BJ197" s="14" t="s">
        <v>89</v>
      </c>
      <c r="BK197" s="162">
        <f t="shared" si="39"/>
        <v>39.44</v>
      </c>
      <c r="BL197" s="14" t="s">
        <v>173</v>
      </c>
      <c r="BM197" s="161" t="s">
        <v>2656</v>
      </c>
    </row>
    <row r="198" spans="1:65" s="2" customFormat="1" ht="16.5" customHeight="1">
      <c r="A198" s="26"/>
      <c r="B198" s="149"/>
      <c r="C198" s="150" t="s">
        <v>529</v>
      </c>
      <c r="D198" s="150" t="s">
        <v>169</v>
      </c>
      <c r="E198" s="151" t="s">
        <v>2657</v>
      </c>
      <c r="F198" s="152" t="s">
        <v>2658</v>
      </c>
      <c r="G198" s="153" t="s">
        <v>222</v>
      </c>
      <c r="H198" s="154">
        <v>4</v>
      </c>
      <c r="I198" s="155">
        <v>4.9400000000000004</v>
      </c>
      <c r="J198" s="155">
        <f t="shared" si="30"/>
        <v>19.760000000000002</v>
      </c>
      <c r="K198" s="156"/>
      <c r="L198" s="27"/>
      <c r="M198" s="157" t="s">
        <v>1</v>
      </c>
      <c r="N198" s="158" t="s">
        <v>39</v>
      </c>
      <c r="O198" s="159">
        <v>0</v>
      </c>
      <c r="P198" s="159">
        <f t="shared" si="31"/>
        <v>0</v>
      </c>
      <c r="Q198" s="159">
        <v>0</v>
      </c>
      <c r="R198" s="159">
        <f t="shared" si="32"/>
        <v>0</v>
      </c>
      <c r="S198" s="159">
        <v>0</v>
      </c>
      <c r="T198" s="160">
        <f t="shared" si="33"/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61" t="s">
        <v>173</v>
      </c>
      <c r="AT198" s="161" t="s">
        <v>169</v>
      </c>
      <c r="AU198" s="161" t="s">
        <v>89</v>
      </c>
      <c r="AY198" s="14" t="s">
        <v>166</v>
      </c>
      <c r="BE198" s="162">
        <f t="shared" si="34"/>
        <v>0</v>
      </c>
      <c r="BF198" s="162">
        <f t="shared" si="35"/>
        <v>19.760000000000002</v>
      </c>
      <c r="BG198" s="162">
        <f t="shared" si="36"/>
        <v>0</v>
      </c>
      <c r="BH198" s="162">
        <f t="shared" si="37"/>
        <v>0</v>
      </c>
      <c r="BI198" s="162">
        <f t="shared" si="38"/>
        <v>0</v>
      </c>
      <c r="BJ198" s="14" t="s">
        <v>89</v>
      </c>
      <c r="BK198" s="162">
        <f t="shared" si="39"/>
        <v>19.760000000000002</v>
      </c>
      <c r="BL198" s="14" t="s">
        <v>173</v>
      </c>
      <c r="BM198" s="161" t="s">
        <v>2659</v>
      </c>
    </row>
    <row r="199" spans="1:65" s="2" customFormat="1" ht="16.5" customHeight="1">
      <c r="A199" s="26"/>
      <c r="B199" s="149"/>
      <c r="C199" s="167" t="s">
        <v>302</v>
      </c>
      <c r="D199" s="167" t="s">
        <v>374</v>
      </c>
      <c r="E199" s="168" t="s">
        <v>2660</v>
      </c>
      <c r="F199" s="169" t="s">
        <v>2661</v>
      </c>
      <c r="G199" s="170" t="s">
        <v>222</v>
      </c>
      <c r="H199" s="171">
        <v>4</v>
      </c>
      <c r="I199" s="172">
        <v>43.59</v>
      </c>
      <c r="J199" s="172">
        <f t="shared" si="30"/>
        <v>174.36</v>
      </c>
      <c r="K199" s="173"/>
      <c r="L199" s="174"/>
      <c r="M199" s="175" t="s">
        <v>1</v>
      </c>
      <c r="N199" s="176" t="s">
        <v>39</v>
      </c>
      <c r="O199" s="159">
        <v>0</v>
      </c>
      <c r="P199" s="159">
        <f t="shared" si="31"/>
        <v>0</v>
      </c>
      <c r="Q199" s="159">
        <v>0</v>
      </c>
      <c r="R199" s="159">
        <f t="shared" si="32"/>
        <v>0</v>
      </c>
      <c r="S199" s="159">
        <v>0</v>
      </c>
      <c r="T199" s="160">
        <f t="shared" si="33"/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61" t="s">
        <v>181</v>
      </c>
      <c r="AT199" s="161" t="s">
        <v>374</v>
      </c>
      <c r="AU199" s="161" t="s">
        <v>89</v>
      </c>
      <c r="AY199" s="14" t="s">
        <v>166</v>
      </c>
      <c r="BE199" s="162">
        <f t="shared" si="34"/>
        <v>0</v>
      </c>
      <c r="BF199" s="162">
        <f t="shared" si="35"/>
        <v>174.36</v>
      </c>
      <c r="BG199" s="162">
        <f t="shared" si="36"/>
        <v>0</v>
      </c>
      <c r="BH199" s="162">
        <f t="shared" si="37"/>
        <v>0</v>
      </c>
      <c r="BI199" s="162">
        <f t="shared" si="38"/>
        <v>0</v>
      </c>
      <c r="BJ199" s="14" t="s">
        <v>89</v>
      </c>
      <c r="BK199" s="162">
        <f t="shared" si="39"/>
        <v>174.36</v>
      </c>
      <c r="BL199" s="14" t="s">
        <v>173</v>
      </c>
      <c r="BM199" s="161" t="s">
        <v>2662</v>
      </c>
    </row>
    <row r="200" spans="1:65" s="2" customFormat="1" ht="37.9" customHeight="1">
      <c r="A200" s="26"/>
      <c r="B200" s="149"/>
      <c r="C200" s="150" t="s">
        <v>537</v>
      </c>
      <c r="D200" s="150" t="s">
        <v>169</v>
      </c>
      <c r="E200" s="151" t="s">
        <v>2663</v>
      </c>
      <c r="F200" s="152" t="s">
        <v>2664</v>
      </c>
      <c r="G200" s="153" t="s">
        <v>237</v>
      </c>
      <c r="H200" s="154">
        <v>167</v>
      </c>
      <c r="I200" s="155">
        <v>5.14</v>
      </c>
      <c r="J200" s="155">
        <f t="shared" si="30"/>
        <v>858.38</v>
      </c>
      <c r="K200" s="156"/>
      <c r="L200" s="27"/>
      <c r="M200" s="157" t="s">
        <v>1</v>
      </c>
      <c r="N200" s="158" t="s">
        <v>39</v>
      </c>
      <c r="O200" s="159">
        <v>0.13200000000000001</v>
      </c>
      <c r="P200" s="159">
        <f t="shared" si="31"/>
        <v>22.044</v>
      </c>
      <c r="Q200" s="159">
        <v>9.7930000000000003E-2</v>
      </c>
      <c r="R200" s="159">
        <f t="shared" si="32"/>
        <v>16.354310000000002</v>
      </c>
      <c r="S200" s="159">
        <v>0</v>
      </c>
      <c r="T200" s="160">
        <f t="shared" si="33"/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61" t="s">
        <v>173</v>
      </c>
      <c r="AT200" s="161" t="s">
        <v>169</v>
      </c>
      <c r="AU200" s="161" t="s">
        <v>89</v>
      </c>
      <c r="AY200" s="14" t="s">
        <v>166</v>
      </c>
      <c r="BE200" s="162">
        <f t="shared" si="34"/>
        <v>0</v>
      </c>
      <c r="BF200" s="162">
        <f t="shared" si="35"/>
        <v>858.38</v>
      </c>
      <c r="BG200" s="162">
        <f t="shared" si="36"/>
        <v>0</v>
      </c>
      <c r="BH200" s="162">
        <f t="shared" si="37"/>
        <v>0</v>
      </c>
      <c r="BI200" s="162">
        <f t="shared" si="38"/>
        <v>0</v>
      </c>
      <c r="BJ200" s="14" t="s">
        <v>89</v>
      </c>
      <c r="BK200" s="162">
        <f t="shared" si="39"/>
        <v>858.38</v>
      </c>
      <c r="BL200" s="14" t="s">
        <v>173</v>
      </c>
      <c r="BM200" s="161" t="s">
        <v>2665</v>
      </c>
    </row>
    <row r="201" spans="1:65" s="2" customFormat="1" ht="24.2" customHeight="1">
      <c r="A201" s="26"/>
      <c r="B201" s="149"/>
      <c r="C201" s="167" t="s">
        <v>305</v>
      </c>
      <c r="D201" s="167" t="s">
        <v>374</v>
      </c>
      <c r="E201" s="168" t="s">
        <v>2666</v>
      </c>
      <c r="F201" s="169" t="s">
        <v>2667</v>
      </c>
      <c r="G201" s="170" t="s">
        <v>222</v>
      </c>
      <c r="H201" s="171">
        <v>340.00099999999998</v>
      </c>
      <c r="I201" s="172">
        <v>1.69</v>
      </c>
      <c r="J201" s="172">
        <f t="shared" si="30"/>
        <v>574.6</v>
      </c>
      <c r="K201" s="173"/>
      <c r="L201" s="174"/>
      <c r="M201" s="175" t="s">
        <v>1</v>
      </c>
      <c r="N201" s="176" t="s">
        <v>39</v>
      </c>
      <c r="O201" s="159">
        <v>0</v>
      </c>
      <c r="P201" s="159">
        <f t="shared" si="31"/>
        <v>0</v>
      </c>
      <c r="Q201" s="159">
        <v>0</v>
      </c>
      <c r="R201" s="159">
        <f t="shared" si="32"/>
        <v>0</v>
      </c>
      <c r="S201" s="159">
        <v>0</v>
      </c>
      <c r="T201" s="160">
        <f t="shared" si="33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61" t="s">
        <v>181</v>
      </c>
      <c r="AT201" s="161" t="s">
        <v>374</v>
      </c>
      <c r="AU201" s="161" t="s">
        <v>89</v>
      </c>
      <c r="AY201" s="14" t="s">
        <v>166</v>
      </c>
      <c r="BE201" s="162">
        <f t="shared" si="34"/>
        <v>0</v>
      </c>
      <c r="BF201" s="162">
        <f t="shared" si="35"/>
        <v>574.6</v>
      </c>
      <c r="BG201" s="162">
        <f t="shared" si="36"/>
        <v>0</v>
      </c>
      <c r="BH201" s="162">
        <f t="shared" si="37"/>
        <v>0</v>
      </c>
      <c r="BI201" s="162">
        <f t="shared" si="38"/>
        <v>0</v>
      </c>
      <c r="BJ201" s="14" t="s">
        <v>89</v>
      </c>
      <c r="BK201" s="162">
        <f t="shared" si="39"/>
        <v>574.6</v>
      </c>
      <c r="BL201" s="14" t="s">
        <v>173</v>
      </c>
      <c r="BM201" s="161" t="s">
        <v>2668</v>
      </c>
    </row>
    <row r="202" spans="1:65" s="2" customFormat="1" ht="33" customHeight="1">
      <c r="A202" s="26"/>
      <c r="B202" s="149"/>
      <c r="C202" s="150" t="s">
        <v>544</v>
      </c>
      <c r="D202" s="150" t="s">
        <v>169</v>
      </c>
      <c r="E202" s="151" t="s">
        <v>2669</v>
      </c>
      <c r="F202" s="152" t="s">
        <v>2670</v>
      </c>
      <c r="G202" s="153" t="s">
        <v>237</v>
      </c>
      <c r="H202" s="154">
        <v>73.489999999999995</v>
      </c>
      <c r="I202" s="155">
        <v>7.12</v>
      </c>
      <c r="J202" s="155">
        <f t="shared" si="30"/>
        <v>523.25</v>
      </c>
      <c r="K202" s="156"/>
      <c r="L202" s="27"/>
      <c r="M202" s="157" t="s">
        <v>1</v>
      </c>
      <c r="N202" s="158" t="s">
        <v>39</v>
      </c>
      <c r="O202" s="159">
        <v>0.20399999999999999</v>
      </c>
      <c r="P202" s="159">
        <f t="shared" si="31"/>
        <v>14.991960000000001</v>
      </c>
      <c r="Q202" s="159">
        <v>0.12584000000000001</v>
      </c>
      <c r="R202" s="159">
        <f t="shared" si="32"/>
        <v>9.2479800000000001</v>
      </c>
      <c r="S202" s="159">
        <v>0</v>
      </c>
      <c r="T202" s="160">
        <f t="shared" si="33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61" t="s">
        <v>173</v>
      </c>
      <c r="AT202" s="161" t="s">
        <v>169</v>
      </c>
      <c r="AU202" s="161" t="s">
        <v>89</v>
      </c>
      <c r="AY202" s="14" t="s">
        <v>166</v>
      </c>
      <c r="BE202" s="162">
        <f t="shared" si="34"/>
        <v>0</v>
      </c>
      <c r="BF202" s="162">
        <f t="shared" si="35"/>
        <v>523.25</v>
      </c>
      <c r="BG202" s="162">
        <f t="shared" si="36"/>
        <v>0</v>
      </c>
      <c r="BH202" s="162">
        <f t="shared" si="37"/>
        <v>0</v>
      </c>
      <c r="BI202" s="162">
        <f t="shared" si="38"/>
        <v>0</v>
      </c>
      <c r="BJ202" s="14" t="s">
        <v>89</v>
      </c>
      <c r="BK202" s="162">
        <f t="shared" si="39"/>
        <v>523.25</v>
      </c>
      <c r="BL202" s="14" t="s">
        <v>173</v>
      </c>
      <c r="BM202" s="161" t="s">
        <v>2671</v>
      </c>
    </row>
    <row r="203" spans="1:65" s="2" customFormat="1" ht="24.2" customHeight="1">
      <c r="A203" s="26"/>
      <c r="B203" s="149"/>
      <c r="C203" s="167" t="s">
        <v>311</v>
      </c>
      <c r="D203" s="167" t="s">
        <v>374</v>
      </c>
      <c r="E203" s="168" t="s">
        <v>2672</v>
      </c>
      <c r="F203" s="169" t="s">
        <v>2673</v>
      </c>
      <c r="G203" s="170" t="s">
        <v>222</v>
      </c>
      <c r="H203" s="171">
        <v>75</v>
      </c>
      <c r="I203" s="172">
        <v>7.05</v>
      </c>
      <c r="J203" s="172">
        <f t="shared" si="30"/>
        <v>528.75</v>
      </c>
      <c r="K203" s="173"/>
      <c r="L203" s="174"/>
      <c r="M203" s="175" t="s">
        <v>1</v>
      </c>
      <c r="N203" s="176" t="s">
        <v>39</v>
      </c>
      <c r="O203" s="159">
        <v>0</v>
      </c>
      <c r="P203" s="159">
        <f t="shared" si="31"/>
        <v>0</v>
      </c>
      <c r="Q203" s="159">
        <v>0</v>
      </c>
      <c r="R203" s="159">
        <f t="shared" si="32"/>
        <v>0</v>
      </c>
      <c r="S203" s="159">
        <v>0</v>
      </c>
      <c r="T203" s="160">
        <f t="shared" si="33"/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61" t="s">
        <v>181</v>
      </c>
      <c r="AT203" s="161" t="s">
        <v>374</v>
      </c>
      <c r="AU203" s="161" t="s">
        <v>89</v>
      </c>
      <c r="AY203" s="14" t="s">
        <v>166</v>
      </c>
      <c r="BE203" s="162">
        <f t="shared" si="34"/>
        <v>0</v>
      </c>
      <c r="BF203" s="162">
        <f t="shared" si="35"/>
        <v>528.75</v>
      </c>
      <c r="BG203" s="162">
        <f t="shared" si="36"/>
        <v>0</v>
      </c>
      <c r="BH203" s="162">
        <f t="shared" si="37"/>
        <v>0</v>
      </c>
      <c r="BI203" s="162">
        <f t="shared" si="38"/>
        <v>0</v>
      </c>
      <c r="BJ203" s="14" t="s">
        <v>89</v>
      </c>
      <c r="BK203" s="162">
        <f t="shared" si="39"/>
        <v>528.75</v>
      </c>
      <c r="BL203" s="14" t="s">
        <v>173</v>
      </c>
      <c r="BM203" s="161" t="s">
        <v>2674</v>
      </c>
    </row>
    <row r="204" spans="1:65" s="2" customFormat="1" ht="24.2" customHeight="1">
      <c r="A204" s="26"/>
      <c r="B204" s="149"/>
      <c r="C204" s="150" t="s">
        <v>551</v>
      </c>
      <c r="D204" s="150" t="s">
        <v>169</v>
      </c>
      <c r="E204" s="151" t="s">
        <v>2675</v>
      </c>
      <c r="F204" s="152" t="s">
        <v>2676</v>
      </c>
      <c r="G204" s="153" t="s">
        <v>237</v>
      </c>
      <c r="H204" s="154">
        <v>2.2999999999999998</v>
      </c>
      <c r="I204" s="155">
        <v>1.91</v>
      </c>
      <c r="J204" s="155">
        <f t="shared" si="30"/>
        <v>4.3899999999999997</v>
      </c>
      <c r="K204" s="156"/>
      <c r="L204" s="27"/>
      <c r="M204" s="157" t="s">
        <v>1</v>
      </c>
      <c r="N204" s="158" t="s">
        <v>39</v>
      </c>
      <c r="O204" s="159">
        <v>0</v>
      </c>
      <c r="P204" s="159">
        <f t="shared" si="31"/>
        <v>0</v>
      </c>
      <c r="Q204" s="159">
        <v>0</v>
      </c>
      <c r="R204" s="159">
        <f t="shared" si="32"/>
        <v>0</v>
      </c>
      <c r="S204" s="159">
        <v>0</v>
      </c>
      <c r="T204" s="160">
        <f t="shared" si="33"/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61" t="s">
        <v>173</v>
      </c>
      <c r="AT204" s="161" t="s">
        <v>169</v>
      </c>
      <c r="AU204" s="161" t="s">
        <v>89</v>
      </c>
      <c r="AY204" s="14" t="s">
        <v>166</v>
      </c>
      <c r="BE204" s="162">
        <f t="shared" si="34"/>
        <v>0</v>
      </c>
      <c r="BF204" s="162">
        <f t="shared" si="35"/>
        <v>4.3899999999999997</v>
      </c>
      <c r="BG204" s="162">
        <f t="shared" si="36"/>
        <v>0</v>
      </c>
      <c r="BH204" s="162">
        <f t="shared" si="37"/>
        <v>0</v>
      </c>
      <c r="BI204" s="162">
        <f t="shared" si="38"/>
        <v>0</v>
      </c>
      <c r="BJ204" s="14" t="s">
        <v>89</v>
      </c>
      <c r="BK204" s="162">
        <f t="shared" si="39"/>
        <v>4.3899999999999997</v>
      </c>
      <c r="BL204" s="14" t="s">
        <v>173</v>
      </c>
      <c r="BM204" s="161" t="s">
        <v>2677</v>
      </c>
    </row>
    <row r="205" spans="1:65" s="2" customFormat="1" ht="24.2" customHeight="1">
      <c r="A205" s="26"/>
      <c r="B205" s="149"/>
      <c r="C205" s="150" t="s">
        <v>316</v>
      </c>
      <c r="D205" s="150" t="s">
        <v>169</v>
      </c>
      <c r="E205" s="151" t="s">
        <v>2678</v>
      </c>
      <c r="F205" s="152" t="s">
        <v>2679</v>
      </c>
      <c r="G205" s="153" t="s">
        <v>237</v>
      </c>
      <c r="H205" s="154">
        <v>8.69</v>
      </c>
      <c r="I205" s="155">
        <v>12.47</v>
      </c>
      <c r="J205" s="155">
        <f t="shared" si="30"/>
        <v>108.36</v>
      </c>
      <c r="K205" s="156"/>
      <c r="L205" s="27"/>
      <c r="M205" s="157" t="s">
        <v>1</v>
      </c>
      <c r="N205" s="158" t="s">
        <v>39</v>
      </c>
      <c r="O205" s="159">
        <v>0</v>
      </c>
      <c r="P205" s="159">
        <f t="shared" si="31"/>
        <v>0</v>
      </c>
      <c r="Q205" s="159">
        <v>0</v>
      </c>
      <c r="R205" s="159">
        <f t="shared" si="32"/>
        <v>0</v>
      </c>
      <c r="S205" s="159">
        <v>0</v>
      </c>
      <c r="T205" s="160">
        <f t="shared" si="33"/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61" t="s">
        <v>173</v>
      </c>
      <c r="AT205" s="161" t="s">
        <v>169</v>
      </c>
      <c r="AU205" s="161" t="s">
        <v>89</v>
      </c>
      <c r="AY205" s="14" t="s">
        <v>166</v>
      </c>
      <c r="BE205" s="162">
        <f t="shared" si="34"/>
        <v>0</v>
      </c>
      <c r="BF205" s="162">
        <f t="shared" si="35"/>
        <v>108.36</v>
      </c>
      <c r="BG205" s="162">
        <f t="shared" si="36"/>
        <v>0</v>
      </c>
      <c r="BH205" s="162">
        <f t="shared" si="37"/>
        <v>0</v>
      </c>
      <c r="BI205" s="162">
        <f t="shared" si="38"/>
        <v>0</v>
      </c>
      <c r="BJ205" s="14" t="s">
        <v>89</v>
      </c>
      <c r="BK205" s="162">
        <f t="shared" si="39"/>
        <v>108.36</v>
      </c>
      <c r="BL205" s="14" t="s">
        <v>173</v>
      </c>
      <c r="BM205" s="161" t="s">
        <v>2680</v>
      </c>
    </row>
    <row r="206" spans="1:65" s="2" customFormat="1" ht="24.2" customHeight="1">
      <c r="A206" s="26"/>
      <c r="B206" s="149"/>
      <c r="C206" s="150" t="s">
        <v>558</v>
      </c>
      <c r="D206" s="150" t="s">
        <v>169</v>
      </c>
      <c r="E206" s="151" t="s">
        <v>2681</v>
      </c>
      <c r="F206" s="152" t="s">
        <v>2682</v>
      </c>
      <c r="G206" s="153" t="s">
        <v>222</v>
      </c>
      <c r="H206" s="154">
        <v>4</v>
      </c>
      <c r="I206" s="155">
        <v>2.11</v>
      </c>
      <c r="J206" s="155">
        <f t="shared" si="30"/>
        <v>8.44</v>
      </c>
      <c r="K206" s="156"/>
      <c r="L206" s="27"/>
      <c r="M206" s="157" t="s">
        <v>1</v>
      </c>
      <c r="N206" s="158" t="s">
        <v>39</v>
      </c>
      <c r="O206" s="159">
        <v>0.16500000000000001</v>
      </c>
      <c r="P206" s="159">
        <f t="shared" si="31"/>
        <v>0.66</v>
      </c>
      <c r="Q206" s="159">
        <v>0</v>
      </c>
      <c r="R206" s="159">
        <f t="shared" si="32"/>
        <v>0</v>
      </c>
      <c r="S206" s="159">
        <v>0</v>
      </c>
      <c r="T206" s="160">
        <f t="shared" si="33"/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61" t="s">
        <v>173</v>
      </c>
      <c r="AT206" s="161" t="s">
        <v>169</v>
      </c>
      <c r="AU206" s="161" t="s">
        <v>89</v>
      </c>
      <c r="AY206" s="14" t="s">
        <v>166</v>
      </c>
      <c r="BE206" s="162">
        <f t="shared" si="34"/>
        <v>0</v>
      </c>
      <c r="BF206" s="162">
        <f t="shared" si="35"/>
        <v>8.44</v>
      </c>
      <c r="BG206" s="162">
        <f t="shared" si="36"/>
        <v>0</v>
      </c>
      <c r="BH206" s="162">
        <f t="shared" si="37"/>
        <v>0</v>
      </c>
      <c r="BI206" s="162">
        <f t="shared" si="38"/>
        <v>0</v>
      </c>
      <c r="BJ206" s="14" t="s">
        <v>89</v>
      </c>
      <c r="BK206" s="162">
        <f t="shared" si="39"/>
        <v>8.44</v>
      </c>
      <c r="BL206" s="14" t="s">
        <v>173</v>
      </c>
      <c r="BM206" s="161" t="s">
        <v>2683</v>
      </c>
    </row>
    <row r="207" spans="1:65" s="2" customFormat="1" ht="24.2" customHeight="1">
      <c r="A207" s="26"/>
      <c r="B207" s="149"/>
      <c r="C207" s="150" t="s">
        <v>322</v>
      </c>
      <c r="D207" s="150" t="s">
        <v>169</v>
      </c>
      <c r="E207" s="151" t="s">
        <v>2684</v>
      </c>
      <c r="F207" s="152" t="s">
        <v>2685</v>
      </c>
      <c r="G207" s="153" t="s">
        <v>245</v>
      </c>
      <c r="H207" s="154">
        <v>349.07499999999999</v>
      </c>
      <c r="I207" s="155">
        <v>1.17</v>
      </c>
      <c r="J207" s="155">
        <f t="shared" si="30"/>
        <v>408.42</v>
      </c>
      <c r="K207" s="156"/>
      <c r="L207" s="27"/>
      <c r="M207" s="157" t="s">
        <v>1</v>
      </c>
      <c r="N207" s="158" t="s">
        <v>39</v>
      </c>
      <c r="O207" s="159">
        <v>0</v>
      </c>
      <c r="P207" s="159">
        <f t="shared" si="31"/>
        <v>0</v>
      </c>
      <c r="Q207" s="159">
        <v>0</v>
      </c>
      <c r="R207" s="159">
        <f t="shared" si="32"/>
        <v>0</v>
      </c>
      <c r="S207" s="159">
        <v>0</v>
      </c>
      <c r="T207" s="160">
        <f t="shared" si="33"/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61" t="s">
        <v>173</v>
      </c>
      <c r="AT207" s="161" t="s">
        <v>169</v>
      </c>
      <c r="AU207" s="161" t="s">
        <v>89</v>
      </c>
      <c r="AY207" s="14" t="s">
        <v>166</v>
      </c>
      <c r="BE207" s="162">
        <f t="shared" si="34"/>
        <v>0</v>
      </c>
      <c r="BF207" s="162">
        <f t="shared" si="35"/>
        <v>408.42</v>
      </c>
      <c r="BG207" s="162">
        <f t="shared" si="36"/>
        <v>0</v>
      </c>
      <c r="BH207" s="162">
        <f t="shared" si="37"/>
        <v>0</v>
      </c>
      <c r="BI207" s="162">
        <f t="shared" si="38"/>
        <v>0</v>
      </c>
      <c r="BJ207" s="14" t="s">
        <v>89</v>
      </c>
      <c r="BK207" s="162">
        <f t="shared" si="39"/>
        <v>408.42</v>
      </c>
      <c r="BL207" s="14" t="s">
        <v>173</v>
      </c>
      <c r="BM207" s="161" t="s">
        <v>2686</v>
      </c>
    </row>
    <row r="208" spans="1:65" s="2" customFormat="1" ht="21.75" customHeight="1">
      <c r="A208" s="26"/>
      <c r="B208" s="149"/>
      <c r="C208" s="150" t="s">
        <v>565</v>
      </c>
      <c r="D208" s="150" t="s">
        <v>169</v>
      </c>
      <c r="E208" s="151" t="s">
        <v>255</v>
      </c>
      <c r="F208" s="152" t="s">
        <v>2687</v>
      </c>
      <c r="G208" s="153" t="s">
        <v>245</v>
      </c>
      <c r="H208" s="154">
        <v>4887.05</v>
      </c>
      <c r="I208" s="155">
        <v>0.25</v>
      </c>
      <c r="J208" s="155">
        <f t="shared" si="30"/>
        <v>1221.76</v>
      </c>
      <c r="K208" s="156"/>
      <c r="L208" s="27"/>
      <c r="M208" s="157" t="s">
        <v>1</v>
      </c>
      <c r="N208" s="158" t="s">
        <v>39</v>
      </c>
      <c r="O208" s="159">
        <v>6.0000000000000001E-3</v>
      </c>
      <c r="P208" s="159">
        <f t="shared" si="31"/>
        <v>29.322299999999998</v>
      </c>
      <c r="Q208" s="159">
        <v>0</v>
      </c>
      <c r="R208" s="159">
        <f t="shared" si="32"/>
        <v>0</v>
      </c>
      <c r="S208" s="159">
        <v>0</v>
      </c>
      <c r="T208" s="160">
        <f t="shared" si="33"/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61" t="s">
        <v>173</v>
      </c>
      <c r="AT208" s="161" t="s">
        <v>169</v>
      </c>
      <c r="AU208" s="161" t="s">
        <v>89</v>
      </c>
      <c r="AY208" s="14" t="s">
        <v>166</v>
      </c>
      <c r="BE208" s="162">
        <f t="shared" si="34"/>
        <v>0</v>
      </c>
      <c r="BF208" s="162">
        <f t="shared" si="35"/>
        <v>1221.76</v>
      </c>
      <c r="BG208" s="162">
        <f t="shared" si="36"/>
        <v>0</v>
      </c>
      <c r="BH208" s="162">
        <f t="shared" si="37"/>
        <v>0</v>
      </c>
      <c r="BI208" s="162">
        <f t="shared" si="38"/>
        <v>0</v>
      </c>
      <c r="BJ208" s="14" t="s">
        <v>89</v>
      </c>
      <c r="BK208" s="162">
        <f t="shared" si="39"/>
        <v>1221.76</v>
      </c>
      <c r="BL208" s="14" t="s">
        <v>173</v>
      </c>
      <c r="BM208" s="161" t="s">
        <v>2688</v>
      </c>
    </row>
    <row r="209" spans="1:65" s="2" customFormat="1" ht="24.2" customHeight="1">
      <c r="A209" s="26"/>
      <c r="B209" s="149"/>
      <c r="C209" s="150" t="s">
        <v>429</v>
      </c>
      <c r="D209" s="150" t="s">
        <v>169</v>
      </c>
      <c r="E209" s="151" t="s">
        <v>2689</v>
      </c>
      <c r="F209" s="152" t="s">
        <v>2690</v>
      </c>
      <c r="G209" s="153" t="s">
        <v>245</v>
      </c>
      <c r="H209" s="154">
        <v>320.774</v>
      </c>
      <c r="I209" s="155">
        <v>11.43</v>
      </c>
      <c r="J209" s="155">
        <f t="shared" si="30"/>
        <v>3666.45</v>
      </c>
      <c r="K209" s="156"/>
      <c r="L209" s="27"/>
      <c r="M209" s="157" t="s">
        <v>1</v>
      </c>
      <c r="N209" s="158" t="s">
        <v>39</v>
      </c>
      <c r="O209" s="159">
        <v>0</v>
      </c>
      <c r="P209" s="159">
        <f t="shared" si="31"/>
        <v>0</v>
      </c>
      <c r="Q209" s="159">
        <v>0</v>
      </c>
      <c r="R209" s="159">
        <f t="shared" si="32"/>
        <v>0</v>
      </c>
      <c r="S209" s="159">
        <v>0</v>
      </c>
      <c r="T209" s="160">
        <f t="shared" si="33"/>
        <v>0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R209" s="161" t="s">
        <v>173</v>
      </c>
      <c r="AT209" s="161" t="s">
        <v>169</v>
      </c>
      <c r="AU209" s="161" t="s">
        <v>89</v>
      </c>
      <c r="AY209" s="14" t="s">
        <v>166</v>
      </c>
      <c r="BE209" s="162">
        <f t="shared" si="34"/>
        <v>0</v>
      </c>
      <c r="BF209" s="162">
        <f t="shared" si="35"/>
        <v>3666.45</v>
      </c>
      <c r="BG209" s="162">
        <f t="shared" si="36"/>
        <v>0</v>
      </c>
      <c r="BH209" s="162">
        <f t="shared" si="37"/>
        <v>0</v>
      </c>
      <c r="BI209" s="162">
        <f t="shared" si="38"/>
        <v>0</v>
      </c>
      <c r="BJ209" s="14" t="s">
        <v>89</v>
      </c>
      <c r="BK209" s="162">
        <f t="shared" si="39"/>
        <v>3666.45</v>
      </c>
      <c r="BL209" s="14" t="s">
        <v>173</v>
      </c>
      <c r="BM209" s="161" t="s">
        <v>2691</v>
      </c>
    </row>
    <row r="210" spans="1:65" s="2" customFormat="1" ht="24.2" customHeight="1">
      <c r="A210" s="26"/>
      <c r="B210" s="149"/>
      <c r="C210" s="150" t="s">
        <v>572</v>
      </c>
      <c r="D210" s="150" t="s">
        <v>169</v>
      </c>
      <c r="E210" s="151" t="s">
        <v>2692</v>
      </c>
      <c r="F210" s="152" t="s">
        <v>2693</v>
      </c>
      <c r="G210" s="153" t="s">
        <v>245</v>
      </c>
      <c r="H210" s="154">
        <v>28.285</v>
      </c>
      <c r="I210" s="155">
        <v>19.05</v>
      </c>
      <c r="J210" s="155">
        <f t="shared" si="30"/>
        <v>538.83000000000004</v>
      </c>
      <c r="K210" s="156"/>
      <c r="L210" s="27"/>
      <c r="M210" s="157" t="s">
        <v>1</v>
      </c>
      <c r="N210" s="158" t="s">
        <v>39</v>
      </c>
      <c r="O210" s="159">
        <v>0</v>
      </c>
      <c r="P210" s="159">
        <f t="shared" si="31"/>
        <v>0</v>
      </c>
      <c r="Q210" s="159">
        <v>0</v>
      </c>
      <c r="R210" s="159">
        <f t="shared" si="32"/>
        <v>0</v>
      </c>
      <c r="S210" s="159">
        <v>0</v>
      </c>
      <c r="T210" s="160">
        <f t="shared" si="33"/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61" t="s">
        <v>173</v>
      </c>
      <c r="AT210" s="161" t="s">
        <v>169</v>
      </c>
      <c r="AU210" s="161" t="s">
        <v>89</v>
      </c>
      <c r="AY210" s="14" t="s">
        <v>166</v>
      </c>
      <c r="BE210" s="162">
        <f t="shared" si="34"/>
        <v>0</v>
      </c>
      <c r="BF210" s="162">
        <f t="shared" si="35"/>
        <v>538.83000000000004</v>
      </c>
      <c r="BG210" s="162">
        <f t="shared" si="36"/>
        <v>0</v>
      </c>
      <c r="BH210" s="162">
        <f t="shared" si="37"/>
        <v>0</v>
      </c>
      <c r="BI210" s="162">
        <f t="shared" si="38"/>
        <v>0</v>
      </c>
      <c r="BJ210" s="14" t="s">
        <v>89</v>
      </c>
      <c r="BK210" s="162">
        <f t="shared" si="39"/>
        <v>538.83000000000004</v>
      </c>
      <c r="BL210" s="14" t="s">
        <v>173</v>
      </c>
      <c r="BM210" s="161" t="s">
        <v>2694</v>
      </c>
    </row>
    <row r="211" spans="1:65" s="12" customFormat="1" ht="22.9" customHeight="1">
      <c r="B211" s="137"/>
      <c r="D211" s="138" t="s">
        <v>72</v>
      </c>
      <c r="E211" s="147" t="s">
        <v>631</v>
      </c>
      <c r="F211" s="147" t="s">
        <v>655</v>
      </c>
      <c r="J211" s="148">
        <f>BK211</f>
        <v>1048.79</v>
      </c>
      <c r="L211" s="137"/>
      <c r="M211" s="141"/>
      <c r="N211" s="142"/>
      <c r="O211" s="142"/>
      <c r="P211" s="143">
        <f>P212</f>
        <v>0</v>
      </c>
      <c r="Q211" s="142"/>
      <c r="R211" s="143">
        <f>R212</f>
        <v>0</v>
      </c>
      <c r="S211" s="142"/>
      <c r="T211" s="144">
        <f>T212</f>
        <v>0</v>
      </c>
      <c r="AR211" s="138" t="s">
        <v>81</v>
      </c>
      <c r="AT211" s="145" t="s">
        <v>72</v>
      </c>
      <c r="AU211" s="145" t="s">
        <v>81</v>
      </c>
      <c r="AY211" s="138" t="s">
        <v>166</v>
      </c>
      <c r="BK211" s="146">
        <f>BK212</f>
        <v>1048.79</v>
      </c>
    </row>
    <row r="212" spans="1:65" s="2" customFormat="1" ht="33" customHeight="1">
      <c r="A212" s="26"/>
      <c r="B212" s="149"/>
      <c r="C212" s="150" t="s">
        <v>433</v>
      </c>
      <c r="D212" s="150" t="s">
        <v>169</v>
      </c>
      <c r="E212" s="151" t="s">
        <v>2695</v>
      </c>
      <c r="F212" s="152" t="s">
        <v>2696</v>
      </c>
      <c r="G212" s="153" t="s">
        <v>245</v>
      </c>
      <c r="H212" s="154">
        <v>1103.9929999999999</v>
      </c>
      <c r="I212" s="155">
        <v>0.95</v>
      </c>
      <c r="J212" s="155">
        <f>ROUND(I212*H212,2)</f>
        <v>1048.79</v>
      </c>
      <c r="K212" s="156"/>
      <c r="L212" s="27"/>
      <c r="M212" s="157" t="s">
        <v>1</v>
      </c>
      <c r="N212" s="158" t="s">
        <v>39</v>
      </c>
      <c r="O212" s="159">
        <v>0</v>
      </c>
      <c r="P212" s="159">
        <f>O212*H212</f>
        <v>0</v>
      </c>
      <c r="Q212" s="159">
        <v>0</v>
      </c>
      <c r="R212" s="159">
        <f>Q212*H212</f>
        <v>0</v>
      </c>
      <c r="S212" s="159">
        <v>0</v>
      </c>
      <c r="T212" s="160">
        <f>S212*H212</f>
        <v>0</v>
      </c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R212" s="161" t="s">
        <v>173</v>
      </c>
      <c r="AT212" s="161" t="s">
        <v>169</v>
      </c>
      <c r="AU212" s="161" t="s">
        <v>89</v>
      </c>
      <c r="AY212" s="14" t="s">
        <v>166</v>
      </c>
      <c r="BE212" s="162">
        <f>IF(N212="základná",J212,0)</f>
        <v>0</v>
      </c>
      <c r="BF212" s="162">
        <f>IF(N212="znížená",J212,0)</f>
        <v>1048.79</v>
      </c>
      <c r="BG212" s="162">
        <f>IF(N212="zákl. prenesená",J212,0)</f>
        <v>0</v>
      </c>
      <c r="BH212" s="162">
        <f>IF(N212="zníž. prenesená",J212,0)</f>
        <v>0</v>
      </c>
      <c r="BI212" s="162">
        <f>IF(N212="nulová",J212,0)</f>
        <v>0</v>
      </c>
      <c r="BJ212" s="14" t="s">
        <v>89</v>
      </c>
      <c r="BK212" s="162">
        <f>ROUND(I212*H212,2)</f>
        <v>1048.79</v>
      </c>
      <c r="BL212" s="14" t="s">
        <v>173</v>
      </c>
      <c r="BM212" s="161" t="s">
        <v>2697</v>
      </c>
    </row>
    <row r="213" spans="1:65" s="12" customFormat="1" ht="25.9" customHeight="1">
      <c r="B213" s="137"/>
      <c r="D213" s="138" t="s">
        <v>72</v>
      </c>
      <c r="E213" s="139" t="s">
        <v>261</v>
      </c>
      <c r="F213" s="139" t="s">
        <v>261</v>
      </c>
      <c r="J213" s="140">
        <f>BK213</f>
        <v>5310.95</v>
      </c>
      <c r="L213" s="137"/>
      <c r="M213" s="141"/>
      <c r="N213" s="142"/>
      <c r="O213" s="142"/>
      <c r="P213" s="143">
        <f>P214</f>
        <v>0</v>
      </c>
      <c r="Q213" s="142"/>
      <c r="R213" s="143">
        <f>R214</f>
        <v>0</v>
      </c>
      <c r="S213" s="142"/>
      <c r="T213" s="144">
        <f>T214</f>
        <v>0</v>
      </c>
      <c r="AR213" s="138" t="s">
        <v>89</v>
      </c>
      <c r="AT213" s="145" t="s">
        <v>72</v>
      </c>
      <c r="AU213" s="145" t="s">
        <v>73</v>
      </c>
      <c r="AY213" s="138" t="s">
        <v>166</v>
      </c>
      <c r="BK213" s="146">
        <f>BK214</f>
        <v>5310.95</v>
      </c>
    </row>
    <row r="214" spans="1:65" s="12" customFormat="1" ht="22.9" customHeight="1">
      <c r="B214" s="137"/>
      <c r="D214" s="138" t="s">
        <v>72</v>
      </c>
      <c r="E214" s="147" t="s">
        <v>2698</v>
      </c>
      <c r="F214" s="147" t="s">
        <v>2699</v>
      </c>
      <c r="J214" s="148">
        <f>BK214</f>
        <v>5310.95</v>
      </c>
      <c r="L214" s="137"/>
      <c r="M214" s="141"/>
      <c r="N214" s="142"/>
      <c r="O214" s="142"/>
      <c r="P214" s="143">
        <f>SUM(P215:P216)</f>
        <v>0</v>
      </c>
      <c r="Q214" s="142"/>
      <c r="R214" s="143">
        <f>SUM(R215:R216)</f>
        <v>0</v>
      </c>
      <c r="S214" s="142"/>
      <c r="T214" s="144">
        <f>SUM(T215:T216)</f>
        <v>0</v>
      </c>
      <c r="AR214" s="138" t="s">
        <v>89</v>
      </c>
      <c r="AT214" s="145" t="s">
        <v>72</v>
      </c>
      <c r="AU214" s="145" t="s">
        <v>81</v>
      </c>
      <c r="AY214" s="138" t="s">
        <v>166</v>
      </c>
      <c r="BK214" s="146">
        <f>SUM(BK215:BK216)</f>
        <v>5310.95</v>
      </c>
    </row>
    <row r="215" spans="1:65" s="2" customFormat="1" ht="16.5" customHeight="1">
      <c r="A215" s="26"/>
      <c r="B215" s="149"/>
      <c r="C215" s="150" t="s">
        <v>579</v>
      </c>
      <c r="D215" s="150" t="s">
        <v>169</v>
      </c>
      <c r="E215" s="151" t="s">
        <v>2700</v>
      </c>
      <c r="F215" s="152" t="s">
        <v>2701</v>
      </c>
      <c r="G215" s="153" t="s">
        <v>222</v>
      </c>
      <c r="H215" s="154">
        <v>4</v>
      </c>
      <c r="I215" s="155">
        <v>619.15</v>
      </c>
      <c r="J215" s="155">
        <f>ROUND(I215*H215,2)</f>
        <v>2476.6</v>
      </c>
      <c r="K215" s="156"/>
      <c r="L215" s="27"/>
      <c r="M215" s="157" t="s">
        <v>1</v>
      </c>
      <c r="N215" s="158" t="s">
        <v>39</v>
      </c>
      <c r="O215" s="159">
        <v>0</v>
      </c>
      <c r="P215" s="159">
        <f>O215*H215</f>
        <v>0</v>
      </c>
      <c r="Q215" s="159">
        <v>0</v>
      </c>
      <c r="R215" s="159">
        <f>Q215*H215</f>
        <v>0</v>
      </c>
      <c r="S215" s="159">
        <v>0</v>
      </c>
      <c r="T215" s="160">
        <f>S215*H215</f>
        <v>0</v>
      </c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R215" s="161" t="s">
        <v>196</v>
      </c>
      <c r="AT215" s="161" t="s">
        <v>169</v>
      </c>
      <c r="AU215" s="161" t="s">
        <v>89</v>
      </c>
      <c r="AY215" s="14" t="s">
        <v>166</v>
      </c>
      <c r="BE215" s="162">
        <f>IF(N215="základná",J215,0)</f>
        <v>0</v>
      </c>
      <c r="BF215" s="162">
        <f>IF(N215="znížená",J215,0)</f>
        <v>2476.6</v>
      </c>
      <c r="BG215" s="162">
        <f>IF(N215="zákl. prenesená",J215,0)</f>
        <v>0</v>
      </c>
      <c r="BH215" s="162">
        <f>IF(N215="zníž. prenesená",J215,0)</f>
        <v>0</v>
      </c>
      <c r="BI215" s="162">
        <f>IF(N215="nulová",J215,0)</f>
        <v>0</v>
      </c>
      <c r="BJ215" s="14" t="s">
        <v>89</v>
      </c>
      <c r="BK215" s="162">
        <f>ROUND(I215*H215,2)</f>
        <v>2476.6</v>
      </c>
      <c r="BL215" s="14" t="s">
        <v>196</v>
      </c>
      <c r="BM215" s="161" t="s">
        <v>2702</v>
      </c>
    </row>
    <row r="216" spans="1:65" s="2" customFormat="1" ht="16.5" customHeight="1">
      <c r="A216" s="26"/>
      <c r="B216" s="149"/>
      <c r="C216" s="150" t="s">
        <v>436</v>
      </c>
      <c r="D216" s="150" t="s">
        <v>169</v>
      </c>
      <c r="E216" s="151" t="s">
        <v>2703</v>
      </c>
      <c r="F216" s="152" t="s">
        <v>2704</v>
      </c>
      <c r="G216" s="153" t="s">
        <v>222</v>
      </c>
      <c r="H216" s="154">
        <v>5</v>
      </c>
      <c r="I216" s="155">
        <v>566.87</v>
      </c>
      <c r="J216" s="155">
        <f>ROUND(I216*H216,2)</f>
        <v>2834.35</v>
      </c>
      <c r="K216" s="156"/>
      <c r="L216" s="27"/>
      <c r="M216" s="163" t="s">
        <v>1</v>
      </c>
      <c r="N216" s="164" t="s">
        <v>39</v>
      </c>
      <c r="O216" s="165">
        <v>0</v>
      </c>
      <c r="P216" s="165">
        <f>O216*H216</f>
        <v>0</v>
      </c>
      <c r="Q216" s="165">
        <v>0</v>
      </c>
      <c r="R216" s="165">
        <f>Q216*H216</f>
        <v>0</v>
      </c>
      <c r="S216" s="165">
        <v>0</v>
      </c>
      <c r="T216" s="166">
        <f>S216*H216</f>
        <v>0</v>
      </c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R216" s="161" t="s">
        <v>196</v>
      </c>
      <c r="AT216" s="161" t="s">
        <v>169</v>
      </c>
      <c r="AU216" s="161" t="s">
        <v>89</v>
      </c>
      <c r="AY216" s="14" t="s">
        <v>166</v>
      </c>
      <c r="BE216" s="162">
        <f>IF(N216="základná",J216,0)</f>
        <v>0</v>
      </c>
      <c r="BF216" s="162">
        <f>IF(N216="znížená",J216,0)</f>
        <v>2834.35</v>
      </c>
      <c r="BG216" s="162">
        <f>IF(N216="zákl. prenesená",J216,0)</f>
        <v>0</v>
      </c>
      <c r="BH216" s="162">
        <f>IF(N216="zníž. prenesená",J216,0)</f>
        <v>0</v>
      </c>
      <c r="BI216" s="162">
        <f>IF(N216="nulová",J216,0)</f>
        <v>0</v>
      </c>
      <c r="BJ216" s="14" t="s">
        <v>89</v>
      </c>
      <c r="BK216" s="162">
        <f>ROUND(I216*H216,2)</f>
        <v>2834.35</v>
      </c>
      <c r="BL216" s="14" t="s">
        <v>196</v>
      </c>
      <c r="BM216" s="161" t="s">
        <v>2705</v>
      </c>
    </row>
    <row r="217" spans="1:65" s="2" customFormat="1" ht="6.95" customHeight="1">
      <c r="A217" s="26"/>
      <c r="B217" s="44"/>
      <c r="C217" s="45"/>
      <c r="D217" s="45"/>
      <c r="E217" s="45"/>
      <c r="F217" s="45"/>
      <c r="G217" s="45"/>
      <c r="H217" s="45"/>
      <c r="I217" s="45"/>
      <c r="J217" s="45"/>
      <c r="K217" s="45"/>
      <c r="L217" s="27"/>
      <c r="M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</row>
  </sheetData>
  <autoFilter ref="C123:K216" xr:uid="{00000000-0009-0000-0000-00000B000000}"/>
  <mergeCells count="8">
    <mergeCell ref="E114:H114"/>
    <mergeCell ref="E116:H116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BM19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95"/>
    </row>
    <row r="2" spans="1:46" s="1" customFormat="1" ht="36.950000000000003" customHeight="1">
      <c r="L2" s="204" t="s">
        <v>5</v>
      </c>
      <c r="M2" s="188"/>
      <c r="N2" s="188"/>
      <c r="O2" s="188"/>
      <c r="P2" s="188"/>
      <c r="Q2" s="188"/>
      <c r="R2" s="188"/>
      <c r="S2" s="188"/>
      <c r="T2" s="188"/>
      <c r="U2" s="188"/>
      <c r="V2" s="188"/>
      <c r="AT2" s="14" t="s">
        <v>124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5" customHeight="1">
      <c r="B4" s="17"/>
      <c r="D4" s="18" t="s">
        <v>134</v>
      </c>
      <c r="L4" s="17"/>
      <c r="M4" s="96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16.5" customHeight="1">
      <c r="B7" s="17"/>
      <c r="E7" s="221" t="str">
        <f>'Rekapitulácia stavby'!K6</f>
        <v>Adaptácia, prestavba, prístavba a nadstavba ZŠ Kalinkovo</v>
      </c>
      <c r="F7" s="222"/>
      <c r="G7" s="222"/>
      <c r="H7" s="222"/>
      <c r="L7" s="17"/>
    </row>
    <row r="8" spans="1:46" s="2" customFormat="1" ht="12" customHeight="1">
      <c r="A8" s="26"/>
      <c r="B8" s="27"/>
      <c r="C8" s="26"/>
      <c r="D8" s="23" t="s">
        <v>135</v>
      </c>
      <c r="E8" s="26"/>
      <c r="F8" s="26"/>
      <c r="G8" s="26"/>
      <c r="H8" s="26"/>
      <c r="I8" s="26"/>
      <c r="J8" s="26"/>
      <c r="K8" s="26"/>
      <c r="L8" s="39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184" t="s">
        <v>2706</v>
      </c>
      <c r="F9" s="223"/>
      <c r="G9" s="223"/>
      <c r="H9" s="223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1.25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17</v>
      </c>
      <c r="E12" s="26"/>
      <c r="F12" s="21" t="s">
        <v>18</v>
      </c>
      <c r="G12" s="26"/>
      <c r="H12" s="26"/>
      <c r="I12" s="23" t="s">
        <v>19</v>
      </c>
      <c r="J12" s="52" t="str">
        <f>'Rekapitulácia stavby'!AN8</f>
        <v>9. 7. 2021</v>
      </c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21</v>
      </c>
      <c r="E14" s="26"/>
      <c r="F14" s="26"/>
      <c r="G14" s="26"/>
      <c r="H14" s="26"/>
      <c r="I14" s="23" t="s">
        <v>22</v>
      </c>
      <c r="J14" s="21" t="s">
        <v>1</v>
      </c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">
        <v>23</v>
      </c>
      <c r="F15" s="26"/>
      <c r="G15" s="26"/>
      <c r="H15" s="26"/>
      <c r="I15" s="23" t="s">
        <v>24</v>
      </c>
      <c r="J15" s="21" t="s">
        <v>1</v>
      </c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25</v>
      </c>
      <c r="E17" s="26"/>
      <c r="F17" s="26"/>
      <c r="G17" s="26"/>
      <c r="H17" s="26"/>
      <c r="I17" s="23" t="s">
        <v>22</v>
      </c>
      <c r="J17" s="21" t="s">
        <v>1</v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21" t="s">
        <v>26</v>
      </c>
      <c r="F18" s="26"/>
      <c r="G18" s="26"/>
      <c r="H18" s="26"/>
      <c r="I18" s="23" t="s">
        <v>24</v>
      </c>
      <c r="J18" s="21" t="s">
        <v>1</v>
      </c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27</v>
      </c>
      <c r="E20" s="26"/>
      <c r="F20" s="26"/>
      <c r="G20" s="26"/>
      <c r="H20" s="26"/>
      <c r="I20" s="23" t="s">
        <v>22</v>
      </c>
      <c r="J20" s="21" t="str">
        <f>IF('Rekapitulácia stavby'!AN16="","",'Rekapitulácia stavby'!AN16)</f>
        <v/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23" t="s">
        <v>24</v>
      </c>
      <c r="J21" s="21" t="str">
        <f>IF('Rekapitulácia stavby'!AN17="","",'Rekapitulácia stavby'!AN17)</f>
        <v/>
      </c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30</v>
      </c>
      <c r="E23" s="26"/>
      <c r="F23" s="26"/>
      <c r="G23" s="26"/>
      <c r="H23" s="26"/>
      <c r="I23" s="23" t="s">
        <v>22</v>
      </c>
      <c r="J23" s="21" t="s">
        <v>1</v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">
        <v>31</v>
      </c>
      <c r="F24" s="26"/>
      <c r="G24" s="26"/>
      <c r="H24" s="26"/>
      <c r="I24" s="23" t="s">
        <v>24</v>
      </c>
      <c r="J24" s="21" t="s">
        <v>1</v>
      </c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32</v>
      </c>
      <c r="E26" s="26"/>
      <c r="F26" s="26"/>
      <c r="G26" s="26"/>
      <c r="H26" s="26"/>
      <c r="I26" s="26"/>
      <c r="J26" s="26"/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97"/>
      <c r="B27" s="98"/>
      <c r="C27" s="97"/>
      <c r="D27" s="97"/>
      <c r="E27" s="190" t="s">
        <v>1</v>
      </c>
      <c r="F27" s="190"/>
      <c r="G27" s="190"/>
      <c r="H27" s="190"/>
      <c r="I27" s="97"/>
      <c r="J27" s="97"/>
      <c r="K27" s="97"/>
      <c r="L27" s="99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</row>
    <row r="28" spans="1:31" s="2" customFormat="1" ht="6.95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3"/>
      <c r="E29" s="63"/>
      <c r="F29" s="63"/>
      <c r="G29" s="63"/>
      <c r="H29" s="63"/>
      <c r="I29" s="63"/>
      <c r="J29" s="63"/>
      <c r="K29" s="63"/>
      <c r="L29" s="39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100" t="s">
        <v>33</v>
      </c>
      <c r="E30" s="26"/>
      <c r="F30" s="26"/>
      <c r="G30" s="26"/>
      <c r="H30" s="26"/>
      <c r="I30" s="26"/>
      <c r="J30" s="68">
        <f>ROUND(J120, 2)</f>
        <v>34143.379999999997</v>
      </c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3"/>
      <c r="E31" s="63"/>
      <c r="F31" s="63"/>
      <c r="G31" s="63"/>
      <c r="H31" s="63"/>
      <c r="I31" s="63"/>
      <c r="J31" s="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6"/>
      <c r="F32" s="30" t="s">
        <v>35</v>
      </c>
      <c r="G32" s="26"/>
      <c r="H32" s="26"/>
      <c r="I32" s="30" t="s">
        <v>34</v>
      </c>
      <c r="J32" s="30" t="s">
        <v>36</v>
      </c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>
      <c r="A33" s="26"/>
      <c r="B33" s="27"/>
      <c r="C33" s="26"/>
      <c r="D33" s="101" t="s">
        <v>37</v>
      </c>
      <c r="E33" s="32" t="s">
        <v>38</v>
      </c>
      <c r="F33" s="102">
        <f>ROUND((SUM(BE120:BE191)),  2)</f>
        <v>0</v>
      </c>
      <c r="G33" s="103"/>
      <c r="H33" s="103"/>
      <c r="I33" s="104">
        <v>0.2</v>
      </c>
      <c r="J33" s="102">
        <f>ROUND(((SUM(BE120:BE191))*I33),  2)</f>
        <v>0</v>
      </c>
      <c r="K33" s="26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32" t="s">
        <v>39</v>
      </c>
      <c r="F34" s="105">
        <f>ROUND((SUM(BF120:BF191)),  2)</f>
        <v>34143.379999999997</v>
      </c>
      <c r="G34" s="26"/>
      <c r="H34" s="26"/>
      <c r="I34" s="106">
        <v>0.2</v>
      </c>
      <c r="J34" s="105">
        <f>ROUND(((SUM(BF120:BF191))*I34),  2)</f>
        <v>6828.68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40</v>
      </c>
      <c r="F35" s="105">
        <f>ROUND((SUM(BG120:BG191)),  2)</f>
        <v>0</v>
      </c>
      <c r="G35" s="26"/>
      <c r="H35" s="26"/>
      <c r="I35" s="106">
        <v>0.2</v>
      </c>
      <c r="J35" s="105">
        <f>0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41</v>
      </c>
      <c r="F36" s="105">
        <f>ROUND((SUM(BH120:BH191)),  2)</f>
        <v>0</v>
      </c>
      <c r="G36" s="26"/>
      <c r="H36" s="26"/>
      <c r="I36" s="106">
        <v>0.2</v>
      </c>
      <c r="J36" s="105">
        <f>0</f>
        <v>0</v>
      </c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32" t="s">
        <v>42</v>
      </c>
      <c r="F37" s="102">
        <f>ROUND((SUM(BI120:BI191)),  2)</f>
        <v>0</v>
      </c>
      <c r="G37" s="103"/>
      <c r="H37" s="103"/>
      <c r="I37" s="104">
        <v>0</v>
      </c>
      <c r="J37" s="102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107"/>
      <c r="D39" s="108" t="s">
        <v>43</v>
      </c>
      <c r="E39" s="57"/>
      <c r="F39" s="57"/>
      <c r="G39" s="109" t="s">
        <v>44</v>
      </c>
      <c r="H39" s="110" t="s">
        <v>45</v>
      </c>
      <c r="I39" s="57"/>
      <c r="J39" s="111">
        <f>SUM(J30:J37)</f>
        <v>40972.06</v>
      </c>
      <c r="K39" s="112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6"/>
      <c r="B61" s="27"/>
      <c r="C61" s="26"/>
      <c r="D61" s="42" t="s">
        <v>48</v>
      </c>
      <c r="E61" s="29"/>
      <c r="F61" s="113" t="s">
        <v>49</v>
      </c>
      <c r="G61" s="42" t="s">
        <v>48</v>
      </c>
      <c r="H61" s="29"/>
      <c r="I61" s="29"/>
      <c r="J61" s="114" t="s">
        <v>49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6"/>
      <c r="B65" s="27"/>
      <c r="C65" s="26"/>
      <c r="D65" s="40" t="s">
        <v>50</v>
      </c>
      <c r="E65" s="43"/>
      <c r="F65" s="43"/>
      <c r="G65" s="40" t="s">
        <v>51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6"/>
      <c r="B76" s="27"/>
      <c r="C76" s="26"/>
      <c r="D76" s="42" t="s">
        <v>48</v>
      </c>
      <c r="E76" s="29"/>
      <c r="F76" s="113" t="s">
        <v>49</v>
      </c>
      <c r="G76" s="42" t="s">
        <v>48</v>
      </c>
      <c r="H76" s="29"/>
      <c r="I76" s="29"/>
      <c r="J76" s="114" t="s">
        <v>49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>
      <c r="A82" s="26"/>
      <c r="B82" s="27"/>
      <c r="C82" s="18" t="s">
        <v>137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>
      <c r="A85" s="26"/>
      <c r="B85" s="27"/>
      <c r="C85" s="26"/>
      <c r="D85" s="26"/>
      <c r="E85" s="221" t="str">
        <f>E7</f>
        <v>Adaptácia, prestavba, prístavba a nadstavba ZŠ Kalinkovo</v>
      </c>
      <c r="F85" s="222"/>
      <c r="G85" s="222"/>
      <c r="H85" s="222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3" t="s">
        <v>135</v>
      </c>
      <c r="D86" s="26"/>
      <c r="E86" s="26"/>
      <c r="F86" s="26"/>
      <c r="G86" s="26"/>
      <c r="H86" s="26"/>
      <c r="I86" s="26"/>
      <c r="J86" s="26"/>
      <c r="K86" s="26"/>
      <c r="L86" s="39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184" t="str">
        <f>E9</f>
        <v>03 - Sadové úpravy</v>
      </c>
      <c r="F87" s="223"/>
      <c r="G87" s="223"/>
      <c r="H87" s="223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3" t="s">
        <v>17</v>
      </c>
      <c r="D89" s="26"/>
      <c r="E89" s="26"/>
      <c r="F89" s="21" t="str">
        <f>F12</f>
        <v>Kalinkovo</v>
      </c>
      <c r="G89" s="26"/>
      <c r="H89" s="26"/>
      <c r="I89" s="23" t="s">
        <v>19</v>
      </c>
      <c r="J89" s="52" t="str">
        <f>IF(J12="","",J12)</f>
        <v>9. 7. 2021</v>
      </c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customHeight="1">
      <c r="A91" s="26"/>
      <c r="B91" s="27"/>
      <c r="C91" s="23" t="s">
        <v>21</v>
      </c>
      <c r="D91" s="26"/>
      <c r="E91" s="26"/>
      <c r="F91" s="21" t="str">
        <f>E15</f>
        <v>Obec Kalinkovo</v>
      </c>
      <c r="G91" s="26"/>
      <c r="H91" s="26"/>
      <c r="I91" s="23" t="s">
        <v>27</v>
      </c>
      <c r="J91" s="24" t="str">
        <f>E21</f>
        <v xml:space="preserve"> </v>
      </c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>
      <c r="A92" s="26"/>
      <c r="B92" s="27"/>
      <c r="C92" s="23" t="s">
        <v>25</v>
      </c>
      <c r="D92" s="26"/>
      <c r="E92" s="26"/>
      <c r="F92" s="21" t="str">
        <f>IF(E18="","",E18)</f>
        <v>AVA-stav, s.r.o.</v>
      </c>
      <c r="G92" s="26"/>
      <c r="H92" s="26"/>
      <c r="I92" s="23" t="s">
        <v>30</v>
      </c>
      <c r="J92" s="24" t="str">
        <f>E24</f>
        <v>Ing. BOTTLIK</v>
      </c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15" t="s">
        <v>138</v>
      </c>
      <c r="D94" s="107"/>
      <c r="E94" s="107"/>
      <c r="F94" s="107"/>
      <c r="G94" s="107"/>
      <c r="H94" s="107"/>
      <c r="I94" s="107"/>
      <c r="J94" s="116" t="s">
        <v>139</v>
      </c>
      <c r="K94" s="107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customHeight="1">
      <c r="A96" s="26"/>
      <c r="B96" s="27"/>
      <c r="C96" s="117" t="s">
        <v>140</v>
      </c>
      <c r="D96" s="26"/>
      <c r="E96" s="26"/>
      <c r="F96" s="26"/>
      <c r="G96" s="26"/>
      <c r="H96" s="26"/>
      <c r="I96" s="26"/>
      <c r="J96" s="68">
        <f>J120</f>
        <v>34143.379999999997</v>
      </c>
      <c r="K96" s="26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141</v>
      </c>
    </row>
    <row r="97" spans="1:31" s="9" customFormat="1" ht="24.95" customHeight="1">
      <c r="B97" s="118"/>
      <c r="D97" s="119" t="s">
        <v>2707</v>
      </c>
      <c r="E97" s="120"/>
      <c r="F97" s="120"/>
      <c r="G97" s="120"/>
      <c r="H97" s="120"/>
      <c r="I97" s="120"/>
      <c r="J97" s="121">
        <f>J121</f>
        <v>34143.379999999997</v>
      </c>
      <c r="L97" s="118"/>
    </row>
    <row r="98" spans="1:31" s="10" customFormat="1" ht="19.899999999999999" customHeight="1">
      <c r="B98" s="122"/>
      <c r="D98" s="123" t="s">
        <v>2708</v>
      </c>
      <c r="E98" s="124"/>
      <c r="F98" s="124"/>
      <c r="G98" s="124"/>
      <c r="H98" s="124"/>
      <c r="I98" s="124"/>
      <c r="J98" s="125">
        <f>J122</f>
        <v>11465.02</v>
      </c>
      <c r="L98" s="122"/>
    </row>
    <row r="99" spans="1:31" s="10" customFormat="1" ht="19.899999999999999" customHeight="1">
      <c r="B99" s="122"/>
      <c r="D99" s="123" t="s">
        <v>2709</v>
      </c>
      <c r="E99" s="124"/>
      <c r="F99" s="124"/>
      <c r="G99" s="124"/>
      <c r="H99" s="124"/>
      <c r="I99" s="124"/>
      <c r="J99" s="125">
        <f>J149</f>
        <v>18789.14</v>
      </c>
      <c r="L99" s="122"/>
    </row>
    <row r="100" spans="1:31" s="10" customFormat="1" ht="19.899999999999999" customHeight="1">
      <c r="B100" s="122"/>
      <c r="D100" s="123" t="s">
        <v>2710</v>
      </c>
      <c r="E100" s="124"/>
      <c r="F100" s="124"/>
      <c r="G100" s="124"/>
      <c r="H100" s="124"/>
      <c r="I100" s="124"/>
      <c r="J100" s="125">
        <f>J167</f>
        <v>3889.22</v>
      </c>
      <c r="L100" s="122"/>
    </row>
    <row r="101" spans="1:31" s="2" customFormat="1" ht="21.75" customHeight="1">
      <c r="A101" s="26"/>
      <c r="B101" s="27"/>
      <c r="C101" s="26"/>
      <c r="D101" s="26"/>
      <c r="E101" s="26"/>
      <c r="F101" s="26"/>
      <c r="G101" s="26"/>
      <c r="H101" s="26"/>
      <c r="I101" s="26"/>
      <c r="J101" s="26"/>
      <c r="K101" s="26"/>
      <c r="L101" s="39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</row>
    <row r="102" spans="1:31" s="2" customFormat="1" ht="6.95" customHeight="1">
      <c r="A102" s="26"/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39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6" spans="1:31" s="2" customFormat="1" ht="6.95" customHeight="1">
      <c r="A106" s="26"/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39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s="2" customFormat="1" ht="24.95" customHeight="1">
      <c r="A107" s="26"/>
      <c r="B107" s="27"/>
      <c r="C107" s="18" t="s">
        <v>152</v>
      </c>
      <c r="D107" s="26"/>
      <c r="E107" s="26"/>
      <c r="F107" s="26"/>
      <c r="G107" s="26"/>
      <c r="H107" s="26"/>
      <c r="I107" s="26"/>
      <c r="J107" s="26"/>
      <c r="K107" s="26"/>
      <c r="L107" s="39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6.95" customHeight="1">
      <c r="A108" s="26"/>
      <c r="B108" s="27"/>
      <c r="C108" s="26"/>
      <c r="D108" s="26"/>
      <c r="E108" s="26"/>
      <c r="F108" s="26"/>
      <c r="G108" s="26"/>
      <c r="H108" s="26"/>
      <c r="I108" s="26"/>
      <c r="J108" s="26"/>
      <c r="K108" s="26"/>
      <c r="L108" s="39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12" customHeight="1">
      <c r="A109" s="26"/>
      <c r="B109" s="27"/>
      <c r="C109" s="23" t="s">
        <v>13</v>
      </c>
      <c r="D109" s="26"/>
      <c r="E109" s="26"/>
      <c r="F109" s="26"/>
      <c r="G109" s="26"/>
      <c r="H109" s="26"/>
      <c r="I109" s="26"/>
      <c r="J109" s="26"/>
      <c r="K109" s="26"/>
      <c r="L109" s="39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6.5" customHeight="1">
      <c r="A110" s="26"/>
      <c r="B110" s="27"/>
      <c r="C110" s="26"/>
      <c r="D110" s="26"/>
      <c r="E110" s="221" t="str">
        <f>E7</f>
        <v>Adaptácia, prestavba, prístavba a nadstavba ZŠ Kalinkovo</v>
      </c>
      <c r="F110" s="222"/>
      <c r="G110" s="222"/>
      <c r="H110" s="222"/>
      <c r="I110" s="26"/>
      <c r="J110" s="26"/>
      <c r="K110" s="26"/>
      <c r="L110" s="39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12" customHeight="1">
      <c r="A111" s="26"/>
      <c r="B111" s="27"/>
      <c r="C111" s="23" t="s">
        <v>135</v>
      </c>
      <c r="D111" s="26"/>
      <c r="E111" s="26"/>
      <c r="F111" s="26"/>
      <c r="G111" s="26"/>
      <c r="H111" s="26"/>
      <c r="I111" s="26"/>
      <c r="J111" s="26"/>
      <c r="K111" s="26"/>
      <c r="L111" s="39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6.5" customHeight="1">
      <c r="A112" s="26"/>
      <c r="B112" s="27"/>
      <c r="C112" s="26"/>
      <c r="D112" s="26"/>
      <c r="E112" s="184" t="str">
        <f>E9</f>
        <v>03 - Sadové úpravy</v>
      </c>
      <c r="F112" s="223"/>
      <c r="G112" s="223"/>
      <c r="H112" s="223"/>
      <c r="I112" s="26"/>
      <c r="J112" s="26"/>
      <c r="K112" s="26"/>
      <c r="L112" s="39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6.95" customHeight="1">
      <c r="A113" s="26"/>
      <c r="B113" s="27"/>
      <c r="C113" s="26"/>
      <c r="D113" s="26"/>
      <c r="E113" s="26"/>
      <c r="F113" s="26"/>
      <c r="G113" s="26"/>
      <c r="H113" s="26"/>
      <c r="I113" s="26"/>
      <c r="J113" s="26"/>
      <c r="K113" s="26"/>
      <c r="L113" s="39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2" customHeight="1">
      <c r="A114" s="26"/>
      <c r="B114" s="27"/>
      <c r="C114" s="23" t="s">
        <v>17</v>
      </c>
      <c r="D114" s="26"/>
      <c r="E114" s="26"/>
      <c r="F114" s="21" t="str">
        <f>F12</f>
        <v>Kalinkovo</v>
      </c>
      <c r="G114" s="26"/>
      <c r="H114" s="26"/>
      <c r="I114" s="23" t="s">
        <v>19</v>
      </c>
      <c r="J114" s="52" t="str">
        <f>IF(J12="","",J12)</f>
        <v>9. 7. 2021</v>
      </c>
      <c r="K114" s="26"/>
      <c r="L114" s="39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6.95" customHeight="1">
      <c r="A115" s="26"/>
      <c r="B115" s="27"/>
      <c r="C115" s="26"/>
      <c r="D115" s="26"/>
      <c r="E115" s="26"/>
      <c r="F115" s="26"/>
      <c r="G115" s="26"/>
      <c r="H115" s="26"/>
      <c r="I115" s="26"/>
      <c r="J115" s="26"/>
      <c r="K115" s="26"/>
      <c r="L115" s="39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5.2" customHeight="1">
      <c r="A116" s="26"/>
      <c r="B116" s="27"/>
      <c r="C116" s="23" t="s">
        <v>21</v>
      </c>
      <c r="D116" s="26"/>
      <c r="E116" s="26"/>
      <c r="F116" s="21" t="str">
        <f>E15</f>
        <v>Obec Kalinkovo</v>
      </c>
      <c r="G116" s="26"/>
      <c r="H116" s="26"/>
      <c r="I116" s="23" t="s">
        <v>27</v>
      </c>
      <c r="J116" s="24" t="str">
        <f>E21</f>
        <v xml:space="preserve"> </v>
      </c>
      <c r="K116" s="26"/>
      <c r="L116" s="39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5.2" customHeight="1">
      <c r="A117" s="26"/>
      <c r="B117" s="27"/>
      <c r="C117" s="23" t="s">
        <v>25</v>
      </c>
      <c r="D117" s="26"/>
      <c r="E117" s="26"/>
      <c r="F117" s="21" t="str">
        <f>IF(E18="","",E18)</f>
        <v>AVA-stav, s.r.o.</v>
      </c>
      <c r="G117" s="26"/>
      <c r="H117" s="26"/>
      <c r="I117" s="23" t="s">
        <v>30</v>
      </c>
      <c r="J117" s="24" t="str">
        <f>E24</f>
        <v>Ing. BOTTLIK</v>
      </c>
      <c r="K117" s="26"/>
      <c r="L117" s="39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0.35" customHeight="1">
      <c r="A118" s="26"/>
      <c r="B118" s="27"/>
      <c r="C118" s="26"/>
      <c r="D118" s="26"/>
      <c r="E118" s="26"/>
      <c r="F118" s="26"/>
      <c r="G118" s="26"/>
      <c r="H118" s="26"/>
      <c r="I118" s="26"/>
      <c r="J118" s="26"/>
      <c r="K118" s="26"/>
      <c r="L118" s="39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11" customFormat="1" ht="29.25" customHeight="1">
      <c r="A119" s="126"/>
      <c r="B119" s="127"/>
      <c r="C119" s="128" t="s">
        <v>153</v>
      </c>
      <c r="D119" s="129" t="s">
        <v>58</v>
      </c>
      <c r="E119" s="129" t="s">
        <v>54</v>
      </c>
      <c r="F119" s="129" t="s">
        <v>55</v>
      </c>
      <c r="G119" s="129" t="s">
        <v>154</v>
      </c>
      <c r="H119" s="129" t="s">
        <v>155</v>
      </c>
      <c r="I119" s="129" t="s">
        <v>156</v>
      </c>
      <c r="J119" s="130" t="s">
        <v>139</v>
      </c>
      <c r="K119" s="131" t="s">
        <v>157</v>
      </c>
      <c r="L119" s="132"/>
      <c r="M119" s="59" t="s">
        <v>1</v>
      </c>
      <c r="N119" s="60" t="s">
        <v>37</v>
      </c>
      <c r="O119" s="60" t="s">
        <v>158</v>
      </c>
      <c r="P119" s="60" t="s">
        <v>159</v>
      </c>
      <c r="Q119" s="60" t="s">
        <v>160</v>
      </c>
      <c r="R119" s="60" t="s">
        <v>161</v>
      </c>
      <c r="S119" s="60" t="s">
        <v>162</v>
      </c>
      <c r="T119" s="61" t="s">
        <v>163</v>
      </c>
      <c r="U119" s="126"/>
      <c r="V119" s="126"/>
      <c r="W119" s="126"/>
      <c r="X119" s="126"/>
      <c r="Y119" s="126"/>
      <c r="Z119" s="126"/>
      <c r="AA119" s="126"/>
      <c r="AB119" s="126"/>
      <c r="AC119" s="126"/>
      <c r="AD119" s="126"/>
      <c r="AE119" s="126"/>
    </row>
    <row r="120" spans="1:65" s="2" customFormat="1" ht="22.9" customHeight="1">
      <c r="A120" s="26"/>
      <c r="B120" s="27"/>
      <c r="C120" s="66" t="s">
        <v>140</v>
      </c>
      <c r="D120" s="26"/>
      <c r="E120" s="26"/>
      <c r="F120" s="26"/>
      <c r="G120" s="26"/>
      <c r="H120" s="26"/>
      <c r="I120" s="26"/>
      <c r="J120" s="133">
        <f>BK120</f>
        <v>34143.379999999997</v>
      </c>
      <c r="K120" s="26"/>
      <c r="L120" s="27"/>
      <c r="M120" s="62"/>
      <c r="N120" s="53"/>
      <c r="O120" s="63"/>
      <c r="P120" s="134">
        <f>P121</f>
        <v>0</v>
      </c>
      <c r="Q120" s="63"/>
      <c r="R120" s="134">
        <f>R121</f>
        <v>0</v>
      </c>
      <c r="S120" s="63"/>
      <c r="T120" s="135">
        <f>T121</f>
        <v>0</v>
      </c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T120" s="14" t="s">
        <v>72</v>
      </c>
      <c r="AU120" s="14" t="s">
        <v>141</v>
      </c>
      <c r="BK120" s="136">
        <f>BK121</f>
        <v>34143.379999999997</v>
      </c>
    </row>
    <row r="121" spans="1:65" s="12" customFormat="1" ht="25.9" customHeight="1">
      <c r="B121" s="137"/>
      <c r="D121" s="138" t="s">
        <v>72</v>
      </c>
      <c r="E121" s="139" t="s">
        <v>164</v>
      </c>
      <c r="F121" s="139" t="s">
        <v>164</v>
      </c>
      <c r="J121" s="140">
        <f>BK121</f>
        <v>34143.379999999997</v>
      </c>
      <c r="L121" s="137"/>
      <c r="M121" s="141"/>
      <c r="N121" s="142"/>
      <c r="O121" s="142"/>
      <c r="P121" s="143">
        <f>P122+P149+P167</f>
        <v>0</v>
      </c>
      <c r="Q121" s="142"/>
      <c r="R121" s="143">
        <f>R122+R149+R167</f>
        <v>0</v>
      </c>
      <c r="S121" s="142"/>
      <c r="T121" s="144">
        <f>T122+T149+T167</f>
        <v>0</v>
      </c>
      <c r="AR121" s="138" t="s">
        <v>81</v>
      </c>
      <c r="AT121" s="145" t="s">
        <v>72</v>
      </c>
      <c r="AU121" s="145" t="s">
        <v>73</v>
      </c>
      <c r="AY121" s="138" t="s">
        <v>166</v>
      </c>
      <c r="BK121" s="146">
        <f>BK122+BK149+BK167</f>
        <v>34143.379999999997</v>
      </c>
    </row>
    <row r="122" spans="1:65" s="12" customFormat="1" ht="22.9" customHeight="1">
      <c r="B122" s="137"/>
      <c r="D122" s="138" t="s">
        <v>72</v>
      </c>
      <c r="E122" s="147" t="s">
        <v>2316</v>
      </c>
      <c r="F122" s="147" t="s">
        <v>2711</v>
      </c>
      <c r="J122" s="148">
        <f>BK122</f>
        <v>11465.02</v>
      </c>
      <c r="L122" s="137"/>
      <c r="M122" s="141"/>
      <c r="N122" s="142"/>
      <c r="O122" s="142"/>
      <c r="P122" s="143">
        <f>SUM(P123:P148)</f>
        <v>0</v>
      </c>
      <c r="Q122" s="142"/>
      <c r="R122" s="143">
        <f>SUM(R123:R148)</f>
        <v>0</v>
      </c>
      <c r="S122" s="142"/>
      <c r="T122" s="144">
        <f>SUM(T123:T148)</f>
        <v>0</v>
      </c>
      <c r="AR122" s="138" t="s">
        <v>81</v>
      </c>
      <c r="AT122" s="145" t="s">
        <v>72</v>
      </c>
      <c r="AU122" s="145" t="s">
        <v>81</v>
      </c>
      <c r="AY122" s="138" t="s">
        <v>166</v>
      </c>
      <c r="BK122" s="146">
        <f>SUM(BK123:BK148)</f>
        <v>11465.02</v>
      </c>
    </row>
    <row r="123" spans="1:65" s="2" customFormat="1" ht="16.5" customHeight="1">
      <c r="A123" s="26"/>
      <c r="B123" s="149"/>
      <c r="C123" s="150" t="s">
        <v>81</v>
      </c>
      <c r="D123" s="150" t="s">
        <v>169</v>
      </c>
      <c r="E123" s="151" t="s">
        <v>2712</v>
      </c>
      <c r="F123" s="152" t="s">
        <v>2713</v>
      </c>
      <c r="G123" s="153" t="s">
        <v>172</v>
      </c>
      <c r="H123" s="154">
        <v>945</v>
      </c>
      <c r="I123" s="155">
        <v>0.83</v>
      </c>
      <c r="J123" s="155">
        <f t="shared" ref="J123:J148" si="0">ROUND(I123*H123,2)</f>
        <v>784.35</v>
      </c>
      <c r="K123" s="156"/>
      <c r="L123" s="27"/>
      <c r="M123" s="157" t="s">
        <v>1</v>
      </c>
      <c r="N123" s="158" t="s">
        <v>39</v>
      </c>
      <c r="O123" s="159">
        <v>0</v>
      </c>
      <c r="P123" s="159">
        <f t="shared" ref="P123:P148" si="1">O123*H123</f>
        <v>0</v>
      </c>
      <c r="Q123" s="159">
        <v>0</v>
      </c>
      <c r="R123" s="159">
        <f t="shared" ref="R123:R148" si="2">Q123*H123</f>
        <v>0</v>
      </c>
      <c r="S123" s="159">
        <v>0</v>
      </c>
      <c r="T123" s="160">
        <f t="shared" ref="T123:T148" si="3">S123*H123</f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R123" s="161" t="s">
        <v>173</v>
      </c>
      <c r="AT123" s="161" t="s">
        <v>169</v>
      </c>
      <c r="AU123" s="161" t="s">
        <v>89</v>
      </c>
      <c r="AY123" s="14" t="s">
        <v>166</v>
      </c>
      <c r="BE123" s="162">
        <f t="shared" ref="BE123:BE148" si="4">IF(N123="základná",J123,0)</f>
        <v>0</v>
      </c>
      <c r="BF123" s="162">
        <f t="shared" ref="BF123:BF148" si="5">IF(N123="znížená",J123,0)</f>
        <v>784.35</v>
      </c>
      <c r="BG123" s="162">
        <f t="shared" ref="BG123:BG148" si="6">IF(N123="zákl. prenesená",J123,0)</f>
        <v>0</v>
      </c>
      <c r="BH123" s="162">
        <f t="shared" ref="BH123:BH148" si="7">IF(N123="zníž. prenesená",J123,0)</f>
        <v>0</v>
      </c>
      <c r="BI123" s="162">
        <f t="shared" ref="BI123:BI148" si="8">IF(N123="nulová",J123,0)</f>
        <v>0</v>
      </c>
      <c r="BJ123" s="14" t="s">
        <v>89</v>
      </c>
      <c r="BK123" s="162">
        <f t="shared" ref="BK123:BK148" si="9">ROUND(I123*H123,2)</f>
        <v>784.35</v>
      </c>
      <c r="BL123" s="14" t="s">
        <v>173</v>
      </c>
      <c r="BM123" s="161" t="s">
        <v>2714</v>
      </c>
    </row>
    <row r="124" spans="1:65" s="2" customFormat="1" ht="16.5" customHeight="1">
      <c r="A124" s="26"/>
      <c r="B124" s="149"/>
      <c r="C124" s="150" t="s">
        <v>89</v>
      </c>
      <c r="D124" s="150" t="s">
        <v>169</v>
      </c>
      <c r="E124" s="151" t="s">
        <v>2715</v>
      </c>
      <c r="F124" s="152" t="s">
        <v>2716</v>
      </c>
      <c r="G124" s="153" t="s">
        <v>172</v>
      </c>
      <c r="H124" s="154">
        <v>945</v>
      </c>
      <c r="I124" s="155">
        <v>0.24</v>
      </c>
      <c r="J124" s="155">
        <f t="shared" si="0"/>
        <v>226.8</v>
      </c>
      <c r="K124" s="156"/>
      <c r="L124" s="27"/>
      <c r="M124" s="157" t="s">
        <v>1</v>
      </c>
      <c r="N124" s="158" t="s">
        <v>39</v>
      </c>
      <c r="O124" s="159">
        <v>0</v>
      </c>
      <c r="P124" s="159">
        <f t="shared" si="1"/>
        <v>0</v>
      </c>
      <c r="Q124" s="159">
        <v>0</v>
      </c>
      <c r="R124" s="159">
        <f t="shared" si="2"/>
        <v>0</v>
      </c>
      <c r="S124" s="159">
        <v>0</v>
      </c>
      <c r="T124" s="160">
        <f t="shared" si="3"/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R124" s="161" t="s">
        <v>173</v>
      </c>
      <c r="AT124" s="161" t="s">
        <v>169</v>
      </c>
      <c r="AU124" s="161" t="s">
        <v>89</v>
      </c>
      <c r="AY124" s="14" t="s">
        <v>166</v>
      </c>
      <c r="BE124" s="162">
        <f t="shared" si="4"/>
        <v>0</v>
      </c>
      <c r="BF124" s="162">
        <f t="shared" si="5"/>
        <v>226.8</v>
      </c>
      <c r="BG124" s="162">
        <f t="shared" si="6"/>
        <v>0</v>
      </c>
      <c r="BH124" s="162">
        <f t="shared" si="7"/>
        <v>0</v>
      </c>
      <c r="BI124" s="162">
        <f t="shared" si="8"/>
        <v>0</v>
      </c>
      <c r="BJ124" s="14" t="s">
        <v>89</v>
      </c>
      <c r="BK124" s="162">
        <f t="shared" si="9"/>
        <v>226.8</v>
      </c>
      <c r="BL124" s="14" t="s">
        <v>173</v>
      </c>
      <c r="BM124" s="161" t="s">
        <v>2717</v>
      </c>
    </row>
    <row r="125" spans="1:65" s="2" customFormat="1" ht="16.5" customHeight="1">
      <c r="A125" s="26"/>
      <c r="B125" s="149"/>
      <c r="C125" s="150" t="s">
        <v>105</v>
      </c>
      <c r="D125" s="150" t="s">
        <v>169</v>
      </c>
      <c r="E125" s="151" t="s">
        <v>2718</v>
      </c>
      <c r="F125" s="152" t="s">
        <v>2719</v>
      </c>
      <c r="G125" s="153" t="s">
        <v>172</v>
      </c>
      <c r="H125" s="154">
        <v>945</v>
      </c>
      <c r="I125" s="155">
        <v>0.16</v>
      </c>
      <c r="J125" s="155">
        <f t="shared" si="0"/>
        <v>151.19999999999999</v>
      </c>
      <c r="K125" s="156"/>
      <c r="L125" s="27"/>
      <c r="M125" s="157" t="s">
        <v>1</v>
      </c>
      <c r="N125" s="158" t="s">
        <v>39</v>
      </c>
      <c r="O125" s="159">
        <v>0</v>
      </c>
      <c r="P125" s="159">
        <f t="shared" si="1"/>
        <v>0</v>
      </c>
      <c r="Q125" s="159">
        <v>0</v>
      </c>
      <c r="R125" s="159">
        <f t="shared" si="2"/>
        <v>0</v>
      </c>
      <c r="S125" s="159">
        <v>0</v>
      </c>
      <c r="T125" s="160">
        <f t="shared" si="3"/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61" t="s">
        <v>173</v>
      </c>
      <c r="AT125" s="161" t="s">
        <v>169</v>
      </c>
      <c r="AU125" s="161" t="s">
        <v>89</v>
      </c>
      <c r="AY125" s="14" t="s">
        <v>166</v>
      </c>
      <c r="BE125" s="162">
        <f t="shared" si="4"/>
        <v>0</v>
      </c>
      <c r="BF125" s="162">
        <f t="shared" si="5"/>
        <v>151.19999999999999</v>
      </c>
      <c r="BG125" s="162">
        <f t="shared" si="6"/>
        <v>0</v>
      </c>
      <c r="BH125" s="162">
        <f t="shared" si="7"/>
        <v>0</v>
      </c>
      <c r="BI125" s="162">
        <f t="shared" si="8"/>
        <v>0</v>
      </c>
      <c r="BJ125" s="14" t="s">
        <v>89</v>
      </c>
      <c r="BK125" s="162">
        <f t="shared" si="9"/>
        <v>151.19999999999999</v>
      </c>
      <c r="BL125" s="14" t="s">
        <v>173</v>
      </c>
      <c r="BM125" s="161" t="s">
        <v>2720</v>
      </c>
    </row>
    <row r="126" spans="1:65" s="2" customFormat="1" ht="16.5" customHeight="1">
      <c r="A126" s="26"/>
      <c r="B126" s="149"/>
      <c r="C126" s="150" t="s">
        <v>173</v>
      </c>
      <c r="D126" s="150" t="s">
        <v>169</v>
      </c>
      <c r="E126" s="151" t="s">
        <v>2721</v>
      </c>
      <c r="F126" s="152" t="s">
        <v>2722</v>
      </c>
      <c r="G126" s="153" t="s">
        <v>172</v>
      </c>
      <c r="H126" s="154">
        <v>73</v>
      </c>
      <c r="I126" s="155">
        <v>0.98</v>
      </c>
      <c r="J126" s="155">
        <f t="shared" si="0"/>
        <v>71.540000000000006</v>
      </c>
      <c r="K126" s="156"/>
      <c r="L126" s="27"/>
      <c r="M126" s="157" t="s">
        <v>1</v>
      </c>
      <c r="N126" s="158" t="s">
        <v>39</v>
      </c>
      <c r="O126" s="159">
        <v>0</v>
      </c>
      <c r="P126" s="159">
        <f t="shared" si="1"/>
        <v>0</v>
      </c>
      <c r="Q126" s="159">
        <v>0</v>
      </c>
      <c r="R126" s="159">
        <f t="shared" si="2"/>
        <v>0</v>
      </c>
      <c r="S126" s="159">
        <v>0</v>
      </c>
      <c r="T126" s="160">
        <f t="shared" si="3"/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61" t="s">
        <v>173</v>
      </c>
      <c r="AT126" s="161" t="s">
        <v>169</v>
      </c>
      <c r="AU126" s="161" t="s">
        <v>89</v>
      </c>
      <c r="AY126" s="14" t="s">
        <v>166</v>
      </c>
      <c r="BE126" s="162">
        <f t="shared" si="4"/>
        <v>0</v>
      </c>
      <c r="BF126" s="162">
        <f t="shared" si="5"/>
        <v>71.540000000000006</v>
      </c>
      <c r="BG126" s="162">
        <f t="shared" si="6"/>
        <v>0</v>
      </c>
      <c r="BH126" s="162">
        <f t="shared" si="7"/>
        <v>0</v>
      </c>
      <c r="BI126" s="162">
        <f t="shared" si="8"/>
        <v>0</v>
      </c>
      <c r="BJ126" s="14" t="s">
        <v>89</v>
      </c>
      <c r="BK126" s="162">
        <f t="shared" si="9"/>
        <v>71.540000000000006</v>
      </c>
      <c r="BL126" s="14" t="s">
        <v>173</v>
      </c>
      <c r="BM126" s="161" t="s">
        <v>2723</v>
      </c>
    </row>
    <row r="127" spans="1:65" s="2" customFormat="1" ht="16.5" customHeight="1">
      <c r="A127" s="26"/>
      <c r="B127" s="149"/>
      <c r="C127" s="150" t="s">
        <v>182</v>
      </c>
      <c r="D127" s="150" t="s">
        <v>169</v>
      </c>
      <c r="E127" s="151" t="s">
        <v>2724</v>
      </c>
      <c r="F127" s="152" t="s">
        <v>2725</v>
      </c>
      <c r="G127" s="153" t="s">
        <v>185</v>
      </c>
      <c r="H127" s="154">
        <v>3</v>
      </c>
      <c r="I127" s="155">
        <v>52.9</v>
      </c>
      <c r="J127" s="155">
        <f t="shared" si="0"/>
        <v>158.69999999999999</v>
      </c>
      <c r="K127" s="156"/>
      <c r="L127" s="27"/>
      <c r="M127" s="157" t="s">
        <v>1</v>
      </c>
      <c r="N127" s="158" t="s">
        <v>39</v>
      </c>
      <c r="O127" s="159">
        <v>0</v>
      </c>
      <c r="P127" s="159">
        <f t="shared" si="1"/>
        <v>0</v>
      </c>
      <c r="Q127" s="159">
        <v>0</v>
      </c>
      <c r="R127" s="159">
        <f t="shared" si="2"/>
        <v>0</v>
      </c>
      <c r="S127" s="159">
        <v>0</v>
      </c>
      <c r="T127" s="160">
        <f t="shared" si="3"/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61" t="s">
        <v>173</v>
      </c>
      <c r="AT127" s="161" t="s">
        <v>169</v>
      </c>
      <c r="AU127" s="161" t="s">
        <v>89</v>
      </c>
      <c r="AY127" s="14" t="s">
        <v>166</v>
      </c>
      <c r="BE127" s="162">
        <f t="shared" si="4"/>
        <v>0</v>
      </c>
      <c r="BF127" s="162">
        <f t="shared" si="5"/>
        <v>158.69999999999999</v>
      </c>
      <c r="BG127" s="162">
        <f t="shared" si="6"/>
        <v>0</v>
      </c>
      <c r="BH127" s="162">
        <f t="shared" si="7"/>
        <v>0</v>
      </c>
      <c r="BI127" s="162">
        <f t="shared" si="8"/>
        <v>0</v>
      </c>
      <c r="BJ127" s="14" t="s">
        <v>89</v>
      </c>
      <c r="BK127" s="162">
        <f t="shared" si="9"/>
        <v>158.69999999999999</v>
      </c>
      <c r="BL127" s="14" t="s">
        <v>173</v>
      </c>
      <c r="BM127" s="161" t="s">
        <v>2726</v>
      </c>
    </row>
    <row r="128" spans="1:65" s="2" customFormat="1" ht="16.5" customHeight="1">
      <c r="A128" s="26"/>
      <c r="B128" s="149"/>
      <c r="C128" s="150" t="s">
        <v>178</v>
      </c>
      <c r="D128" s="150" t="s">
        <v>169</v>
      </c>
      <c r="E128" s="151" t="s">
        <v>2727</v>
      </c>
      <c r="F128" s="152" t="s">
        <v>2728</v>
      </c>
      <c r="G128" s="153" t="s">
        <v>172</v>
      </c>
      <c r="H128" s="154">
        <v>140</v>
      </c>
      <c r="I128" s="155">
        <v>1.56</v>
      </c>
      <c r="J128" s="155">
        <f t="shared" si="0"/>
        <v>218.4</v>
      </c>
      <c r="K128" s="156"/>
      <c r="L128" s="27"/>
      <c r="M128" s="157" t="s">
        <v>1</v>
      </c>
      <c r="N128" s="158" t="s">
        <v>39</v>
      </c>
      <c r="O128" s="159">
        <v>0</v>
      </c>
      <c r="P128" s="159">
        <f t="shared" si="1"/>
        <v>0</v>
      </c>
      <c r="Q128" s="159">
        <v>0</v>
      </c>
      <c r="R128" s="159">
        <f t="shared" si="2"/>
        <v>0</v>
      </c>
      <c r="S128" s="159">
        <v>0</v>
      </c>
      <c r="T128" s="160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61" t="s">
        <v>173</v>
      </c>
      <c r="AT128" s="161" t="s">
        <v>169</v>
      </c>
      <c r="AU128" s="161" t="s">
        <v>89</v>
      </c>
      <c r="AY128" s="14" t="s">
        <v>166</v>
      </c>
      <c r="BE128" s="162">
        <f t="shared" si="4"/>
        <v>0</v>
      </c>
      <c r="BF128" s="162">
        <f t="shared" si="5"/>
        <v>218.4</v>
      </c>
      <c r="BG128" s="162">
        <f t="shared" si="6"/>
        <v>0</v>
      </c>
      <c r="BH128" s="162">
        <f t="shared" si="7"/>
        <v>0</v>
      </c>
      <c r="BI128" s="162">
        <f t="shared" si="8"/>
        <v>0</v>
      </c>
      <c r="BJ128" s="14" t="s">
        <v>89</v>
      </c>
      <c r="BK128" s="162">
        <f t="shared" si="9"/>
        <v>218.4</v>
      </c>
      <c r="BL128" s="14" t="s">
        <v>173</v>
      </c>
      <c r="BM128" s="161" t="s">
        <v>2729</v>
      </c>
    </row>
    <row r="129" spans="1:65" s="2" customFormat="1" ht="16.5" customHeight="1">
      <c r="A129" s="26"/>
      <c r="B129" s="149"/>
      <c r="C129" s="150" t="s">
        <v>190</v>
      </c>
      <c r="D129" s="150" t="s">
        <v>169</v>
      </c>
      <c r="E129" s="151" t="s">
        <v>2730</v>
      </c>
      <c r="F129" s="152" t="s">
        <v>2731</v>
      </c>
      <c r="G129" s="153" t="s">
        <v>172</v>
      </c>
      <c r="H129" s="154">
        <v>818</v>
      </c>
      <c r="I129" s="155">
        <v>0.65</v>
      </c>
      <c r="J129" s="155">
        <f t="shared" si="0"/>
        <v>531.70000000000005</v>
      </c>
      <c r="K129" s="156"/>
      <c r="L129" s="27"/>
      <c r="M129" s="157" t="s">
        <v>1</v>
      </c>
      <c r="N129" s="158" t="s">
        <v>39</v>
      </c>
      <c r="O129" s="159">
        <v>0</v>
      </c>
      <c r="P129" s="159">
        <f t="shared" si="1"/>
        <v>0</v>
      </c>
      <c r="Q129" s="159">
        <v>0</v>
      </c>
      <c r="R129" s="159">
        <f t="shared" si="2"/>
        <v>0</v>
      </c>
      <c r="S129" s="159">
        <v>0</v>
      </c>
      <c r="T129" s="160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61" t="s">
        <v>173</v>
      </c>
      <c r="AT129" s="161" t="s">
        <v>169</v>
      </c>
      <c r="AU129" s="161" t="s">
        <v>89</v>
      </c>
      <c r="AY129" s="14" t="s">
        <v>166</v>
      </c>
      <c r="BE129" s="162">
        <f t="shared" si="4"/>
        <v>0</v>
      </c>
      <c r="BF129" s="162">
        <f t="shared" si="5"/>
        <v>531.70000000000005</v>
      </c>
      <c r="BG129" s="162">
        <f t="shared" si="6"/>
        <v>0</v>
      </c>
      <c r="BH129" s="162">
        <f t="shared" si="7"/>
        <v>0</v>
      </c>
      <c r="BI129" s="162">
        <f t="shared" si="8"/>
        <v>0</v>
      </c>
      <c r="BJ129" s="14" t="s">
        <v>89</v>
      </c>
      <c r="BK129" s="162">
        <f t="shared" si="9"/>
        <v>531.70000000000005</v>
      </c>
      <c r="BL129" s="14" t="s">
        <v>173</v>
      </c>
      <c r="BM129" s="161" t="s">
        <v>2732</v>
      </c>
    </row>
    <row r="130" spans="1:65" s="2" customFormat="1" ht="16.5" customHeight="1">
      <c r="A130" s="26"/>
      <c r="B130" s="149"/>
      <c r="C130" s="150" t="s">
        <v>181</v>
      </c>
      <c r="D130" s="150" t="s">
        <v>169</v>
      </c>
      <c r="E130" s="151" t="s">
        <v>2733</v>
      </c>
      <c r="F130" s="152" t="s">
        <v>2734</v>
      </c>
      <c r="G130" s="153" t="s">
        <v>172</v>
      </c>
      <c r="H130" s="154">
        <v>818</v>
      </c>
      <c r="I130" s="155">
        <v>0.01</v>
      </c>
      <c r="J130" s="155">
        <f t="shared" si="0"/>
        <v>8.18</v>
      </c>
      <c r="K130" s="156"/>
      <c r="L130" s="27"/>
      <c r="M130" s="157" t="s">
        <v>1</v>
      </c>
      <c r="N130" s="158" t="s">
        <v>39</v>
      </c>
      <c r="O130" s="159">
        <v>0</v>
      </c>
      <c r="P130" s="159">
        <f t="shared" si="1"/>
        <v>0</v>
      </c>
      <c r="Q130" s="159">
        <v>0</v>
      </c>
      <c r="R130" s="159">
        <f t="shared" si="2"/>
        <v>0</v>
      </c>
      <c r="S130" s="159">
        <v>0</v>
      </c>
      <c r="T130" s="160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61" t="s">
        <v>173</v>
      </c>
      <c r="AT130" s="161" t="s">
        <v>169</v>
      </c>
      <c r="AU130" s="161" t="s">
        <v>89</v>
      </c>
      <c r="AY130" s="14" t="s">
        <v>166</v>
      </c>
      <c r="BE130" s="162">
        <f t="shared" si="4"/>
        <v>0</v>
      </c>
      <c r="BF130" s="162">
        <f t="shared" si="5"/>
        <v>8.18</v>
      </c>
      <c r="BG130" s="162">
        <f t="shared" si="6"/>
        <v>0</v>
      </c>
      <c r="BH130" s="162">
        <f t="shared" si="7"/>
        <v>0</v>
      </c>
      <c r="BI130" s="162">
        <f t="shared" si="8"/>
        <v>0</v>
      </c>
      <c r="BJ130" s="14" t="s">
        <v>89</v>
      </c>
      <c r="BK130" s="162">
        <f t="shared" si="9"/>
        <v>8.18</v>
      </c>
      <c r="BL130" s="14" t="s">
        <v>173</v>
      </c>
      <c r="BM130" s="161" t="s">
        <v>2735</v>
      </c>
    </row>
    <row r="131" spans="1:65" s="2" customFormat="1" ht="16.5" customHeight="1">
      <c r="A131" s="26"/>
      <c r="B131" s="149"/>
      <c r="C131" s="150" t="s">
        <v>167</v>
      </c>
      <c r="D131" s="150" t="s">
        <v>169</v>
      </c>
      <c r="E131" s="151" t="s">
        <v>2736</v>
      </c>
      <c r="F131" s="152" t="s">
        <v>2737</v>
      </c>
      <c r="G131" s="153" t="s">
        <v>1283</v>
      </c>
      <c r="H131" s="154">
        <v>170</v>
      </c>
      <c r="I131" s="155">
        <v>6.19</v>
      </c>
      <c r="J131" s="155">
        <f t="shared" si="0"/>
        <v>1052.3</v>
      </c>
      <c r="K131" s="156"/>
      <c r="L131" s="27"/>
      <c r="M131" s="157" t="s">
        <v>1</v>
      </c>
      <c r="N131" s="158" t="s">
        <v>39</v>
      </c>
      <c r="O131" s="159">
        <v>0</v>
      </c>
      <c r="P131" s="159">
        <f t="shared" si="1"/>
        <v>0</v>
      </c>
      <c r="Q131" s="159">
        <v>0</v>
      </c>
      <c r="R131" s="159">
        <f t="shared" si="2"/>
        <v>0</v>
      </c>
      <c r="S131" s="159">
        <v>0</v>
      </c>
      <c r="T131" s="160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61" t="s">
        <v>173</v>
      </c>
      <c r="AT131" s="161" t="s">
        <v>169</v>
      </c>
      <c r="AU131" s="161" t="s">
        <v>89</v>
      </c>
      <c r="AY131" s="14" t="s">
        <v>166</v>
      </c>
      <c r="BE131" s="162">
        <f t="shared" si="4"/>
        <v>0</v>
      </c>
      <c r="BF131" s="162">
        <f t="shared" si="5"/>
        <v>1052.3</v>
      </c>
      <c r="BG131" s="162">
        <f t="shared" si="6"/>
        <v>0</v>
      </c>
      <c r="BH131" s="162">
        <f t="shared" si="7"/>
        <v>0</v>
      </c>
      <c r="BI131" s="162">
        <f t="shared" si="8"/>
        <v>0</v>
      </c>
      <c r="BJ131" s="14" t="s">
        <v>89</v>
      </c>
      <c r="BK131" s="162">
        <f t="shared" si="9"/>
        <v>1052.3</v>
      </c>
      <c r="BL131" s="14" t="s">
        <v>173</v>
      </c>
      <c r="BM131" s="161" t="s">
        <v>2738</v>
      </c>
    </row>
    <row r="132" spans="1:65" s="2" customFormat="1" ht="16.5" customHeight="1">
      <c r="A132" s="26"/>
      <c r="B132" s="149"/>
      <c r="C132" s="150" t="s">
        <v>186</v>
      </c>
      <c r="D132" s="150" t="s">
        <v>169</v>
      </c>
      <c r="E132" s="151" t="s">
        <v>2739</v>
      </c>
      <c r="F132" s="152" t="s">
        <v>2740</v>
      </c>
      <c r="G132" s="153" t="s">
        <v>1</v>
      </c>
      <c r="H132" s="154">
        <v>0</v>
      </c>
      <c r="I132" s="155">
        <v>0</v>
      </c>
      <c r="J132" s="155">
        <f t="shared" si="0"/>
        <v>0</v>
      </c>
      <c r="K132" s="156"/>
      <c r="L132" s="27"/>
      <c r="M132" s="157" t="s">
        <v>1</v>
      </c>
      <c r="N132" s="158" t="s">
        <v>39</v>
      </c>
      <c r="O132" s="159">
        <v>0</v>
      </c>
      <c r="P132" s="159">
        <f t="shared" si="1"/>
        <v>0</v>
      </c>
      <c r="Q132" s="159">
        <v>0</v>
      </c>
      <c r="R132" s="159">
        <f t="shared" si="2"/>
        <v>0</v>
      </c>
      <c r="S132" s="159">
        <v>0</v>
      </c>
      <c r="T132" s="160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61" t="s">
        <v>173</v>
      </c>
      <c r="AT132" s="161" t="s">
        <v>169</v>
      </c>
      <c r="AU132" s="161" t="s">
        <v>89</v>
      </c>
      <c r="AY132" s="14" t="s">
        <v>166</v>
      </c>
      <c r="BE132" s="162">
        <f t="shared" si="4"/>
        <v>0</v>
      </c>
      <c r="BF132" s="162">
        <f t="shared" si="5"/>
        <v>0</v>
      </c>
      <c r="BG132" s="162">
        <f t="shared" si="6"/>
        <v>0</v>
      </c>
      <c r="BH132" s="162">
        <f t="shared" si="7"/>
        <v>0</v>
      </c>
      <c r="BI132" s="162">
        <f t="shared" si="8"/>
        <v>0</v>
      </c>
      <c r="BJ132" s="14" t="s">
        <v>89</v>
      </c>
      <c r="BK132" s="162">
        <f t="shared" si="9"/>
        <v>0</v>
      </c>
      <c r="BL132" s="14" t="s">
        <v>173</v>
      </c>
      <c r="BM132" s="161" t="s">
        <v>2741</v>
      </c>
    </row>
    <row r="133" spans="1:65" s="2" customFormat="1" ht="16.5" customHeight="1">
      <c r="A133" s="26"/>
      <c r="B133" s="149"/>
      <c r="C133" s="150" t="s">
        <v>202</v>
      </c>
      <c r="D133" s="150" t="s">
        <v>169</v>
      </c>
      <c r="E133" s="151" t="s">
        <v>2742</v>
      </c>
      <c r="F133" s="152" t="s">
        <v>2743</v>
      </c>
      <c r="G133" s="153" t="s">
        <v>172</v>
      </c>
      <c r="H133" s="154">
        <v>633</v>
      </c>
      <c r="I133" s="155">
        <v>1.38</v>
      </c>
      <c r="J133" s="155">
        <f t="shared" si="0"/>
        <v>873.54</v>
      </c>
      <c r="K133" s="156"/>
      <c r="L133" s="27"/>
      <c r="M133" s="157" t="s">
        <v>1</v>
      </c>
      <c r="N133" s="158" t="s">
        <v>39</v>
      </c>
      <c r="O133" s="159">
        <v>0</v>
      </c>
      <c r="P133" s="159">
        <f t="shared" si="1"/>
        <v>0</v>
      </c>
      <c r="Q133" s="159">
        <v>0</v>
      </c>
      <c r="R133" s="159">
        <f t="shared" si="2"/>
        <v>0</v>
      </c>
      <c r="S133" s="159">
        <v>0</v>
      </c>
      <c r="T133" s="160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61" t="s">
        <v>173</v>
      </c>
      <c r="AT133" s="161" t="s">
        <v>169</v>
      </c>
      <c r="AU133" s="161" t="s">
        <v>89</v>
      </c>
      <c r="AY133" s="14" t="s">
        <v>166</v>
      </c>
      <c r="BE133" s="162">
        <f t="shared" si="4"/>
        <v>0</v>
      </c>
      <c r="BF133" s="162">
        <f t="shared" si="5"/>
        <v>873.54</v>
      </c>
      <c r="BG133" s="162">
        <f t="shared" si="6"/>
        <v>0</v>
      </c>
      <c r="BH133" s="162">
        <f t="shared" si="7"/>
        <v>0</v>
      </c>
      <c r="BI133" s="162">
        <f t="shared" si="8"/>
        <v>0</v>
      </c>
      <c r="BJ133" s="14" t="s">
        <v>89</v>
      </c>
      <c r="BK133" s="162">
        <f t="shared" si="9"/>
        <v>873.54</v>
      </c>
      <c r="BL133" s="14" t="s">
        <v>173</v>
      </c>
      <c r="BM133" s="161" t="s">
        <v>2744</v>
      </c>
    </row>
    <row r="134" spans="1:65" s="2" customFormat="1" ht="16.5" customHeight="1">
      <c r="A134" s="26"/>
      <c r="B134" s="149"/>
      <c r="C134" s="150" t="s">
        <v>189</v>
      </c>
      <c r="D134" s="150" t="s">
        <v>169</v>
      </c>
      <c r="E134" s="151" t="s">
        <v>2718</v>
      </c>
      <c r="F134" s="152" t="s">
        <v>2719</v>
      </c>
      <c r="G134" s="153" t="s">
        <v>172</v>
      </c>
      <c r="H134" s="154">
        <v>633</v>
      </c>
      <c r="I134" s="155">
        <v>0.16</v>
      </c>
      <c r="J134" s="155">
        <f t="shared" si="0"/>
        <v>101.28</v>
      </c>
      <c r="K134" s="156"/>
      <c r="L134" s="27"/>
      <c r="M134" s="157" t="s">
        <v>1</v>
      </c>
      <c r="N134" s="158" t="s">
        <v>39</v>
      </c>
      <c r="O134" s="159">
        <v>0</v>
      </c>
      <c r="P134" s="159">
        <f t="shared" si="1"/>
        <v>0</v>
      </c>
      <c r="Q134" s="159">
        <v>0</v>
      </c>
      <c r="R134" s="159">
        <f t="shared" si="2"/>
        <v>0</v>
      </c>
      <c r="S134" s="159">
        <v>0</v>
      </c>
      <c r="T134" s="160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61" t="s">
        <v>173</v>
      </c>
      <c r="AT134" s="161" t="s">
        <v>169</v>
      </c>
      <c r="AU134" s="161" t="s">
        <v>89</v>
      </c>
      <c r="AY134" s="14" t="s">
        <v>166</v>
      </c>
      <c r="BE134" s="162">
        <f t="shared" si="4"/>
        <v>0</v>
      </c>
      <c r="BF134" s="162">
        <f t="shared" si="5"/>
        <v>101.28</v>
      </c>
      <c r="BG134" s="162">
        <f t="shared" si="6"/>
        <v>0</v>
      </c>
      <c r="BH134" s="162">
        <f t="shared" si="7"/>
        <v>0</v>
      </c>
      <c r="BI134" s="162">
        <f t="shared" si="8"/>
        <v>0</v>
      </c>
      <c r="BJ134" s="14" t="s">
        <v>89</v>
      </c>
      <c r="BK134" s="162">
        <f t="shared" si="9"/>
        <v>101.28</v>
      </c>
      <c r="BL134" s="14" t="s">
        <v>173</v>
      </c>
      <c r="BM134" s="161" t="s">
        <v>2745</v>
      </c>
    </row>
    <row r="135" spans="1:65" s="2" customFormat="1" ht="16.5" customHeight="1">
      <c r="A135" s="26"/>
      <c r="B135" s="149"/>
      <c r="C135" s="150" t="s">
        <v>209</v>
      </c>
      <c r="D135" s="150" t="s">
        <v>169</v>
      </c>
      <c r="E135" s="151" t="s">
        <v>2746</v>
      </c>
      <c r="F135" s="152" t="s">
        <v>2747</v>
      </c>
      <c r="G135" s="153" t="s">
        <v>185</v>
      </c>
      <c r="H135" s="154">
        <v>4.5</v>
      </c>
      <c r="I135" s="155">
        <v>80.98</v>
      </c>
      <c r="J135" s="155">
        <f t="shared" si="0"/>
        <v>364.41</v>
      </c>
      <c r="K135" s="156"/>
      <c r="L135" s="27"/>
      <c r="M135" s="157" t="s">
        <v>1</v>
      </c>
      <c r="N135" s="158" t="s">
        <v>39</v>
      </c>
      <c r="O135" s="159">
        <v>0</v>
      </c>
      <c r="P135" s="159">
        <f t="shared" si="1"/>
        <v>0</v>
      </c>
      <c r="Q135" s="159">
        <v>0</v>
      </c>
      <c r="R135" s="159">
        <f t="shared" si="2"/>
        <v>0</v>
      </c>
      <c r="S135" s="159">
        <v>0</v>
      </c>
      <c r="T135" s="160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61" t="s">
        <v>173</v>
      </c>
      <c r="AT135" s="161" t="s">
        <v>169</v>
      </c>
      <c r="AU135" s="161" t="s">
        <v>89</v>
      </c>
      <c r="AY135" s="14" t="s">
        <v>166</v>
      </c>
      <c r="BE135" s="162">
        <f t="shared" si="4"/>
        <v>0</v>
      </c>
      <c r="BF135" s="162">
        <f t="shared" si="5"/>
        <v>364.41</v>
      </c>
      <c r="BG135" s="162">
        <f t="shared" si="6"/>
        <v>0</v>
      </c>
      <c r="BH135" s="162">
        <f t="shared" si="7"/>
        <v>0</v>
      </c>
      <c r="BI135" s="162">
        <f t="shared" si="8"/>
        <v>0</v>
      </c>
      <c r="BJ135" s="14" t="s">
        <v>89</v>
      </c>
      <c r="BK135" s="162">
        <f t="shared" si="9"/>
        <v>364.41</v>
      </c>
      <c r="BL135" s="14" t="s">
        <v>173</v>
      </c>
      <c r="BM135" s="161" t="s">
        <v>2748</v>
      </c>
    </row>
    <row r="136" spans="1:65" s="2" customFormat="1" ht="16.5" customHeight="1">
      <c r="A136" s="26"/>
      <c r="B136" s="149"/>
      <c r="C136" s="150" t="s">
        <v>193</v>
      </c>
      <c r="D136" s="150" t="s">
        <v>169</v>
      </c>
      <c r="E136" s="151" t="s">
        <v>2749</v>
      </c>
      <c r="F136" s="152" t="s">
        <v>2750</v>
      </c>
      <c r="G136" s="153" t="s">
        <v>172</v>
      </c>
      <c r="H136" s="154">
        <v>750</v>
      </c>
      <c r="I136" s="155">
        <v>4.29</v>
      </c>
      <c r="J136" s="155">
        <f t="shared" si="0"/>
        <v>3217.5</v>
      </c>
      <c r="K136" s="156"/>
      <c r="L136" s="27"/>
      <c r="M136" s="157" t="s">
        <v>1</v>
      </c>
      <c r="N136" s="158" t="s">
        <v>39</v>
      </c>
      <c r="O136" s="159">
        <v>0</v>
      </c>
      <c r="P136" s="159">
        <f t="shared" si="1"/>
        <v>0</v>
      </c>
      <c r="Q136" s="159">
        <v>0</v>
      </c>
      <c r="R136" s="159">
        <f t="shared" si="2"/>
        <v>0</v>
      </c>
      <c r="S136" s="159">
        <v>0</v>
      </c>
      <c r="T136" s="160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61" t="s">
        <v>173</v>
      </c>
      <c r="AT136" s="161" t="s">
        <v>169</v>
      </c>
      <c r="AU136" s="161" t="s">
        <v>89</v>
      </c>
      <c r="AY136" s="14" t="s">
        <v>166</v>
      </c>
      <c r="BE136" s="162">
        <f t="shared" si="4"/>
        <v>0</v>
      </c>
      <c r="BF136" s="162">
        <f t="shared" si="5"/>
        <v>3217.5</v>
      </c>
      <c r="BG136" s="162">
        <f t="shared" si="6"/>
        <v>0</v>
      </c>
      <c r="BH136" s="162">
        <f t="shared" si="7"/>
        <v>0</v>
      </c>
      <c r="BI136" s="162">
        <f t="shared" si="8"/>
        <v>0</v>
      </c>
      <c r="BJ136" s="14" t="s">
        <v>89</v>
      </c>
      <c r="BK136" s="162">
        <f t="shared" si="9"/>
        <v>3217.5</v>
      </c>
      <c r="BL136" s="14" t="s">
        <v>173</v>
      </c>
      <c r="BM136" s="161" t="s">
        <v>2751</v>
      </c>
    </row>
    <row r="137" spans="1:65" s="2" customFormat="1" ht="16.5" customHeight="1">
      <c r="A137" s="26"/>
      <c r="B137" s="149"/>
      <c r="C137" s="150" t="s">
        <v>216</v>
      </c>
      <c r="D137" s="150" t="s">
        <v>169</v>
      </c>
      <c r="E137" s="151" t="s">
        <v>2752</v>
      </c>
      <c r="F137" s="152" t="s">
        <v>2753</v>
      </c>
      <c r="G137" s="153" t="s">
        <v>1</v>
      </c>
      <c r="H137" s="154">
        <v>0</v>
      </c>
      <c r="I137" s="155">
        <v>0</v>
      </c>
      <c r="J137" s="155">
        <f t="shared" si="0"/>
        <v>0</v>
      </c>
      <c r="K137" s="156"/>
      <c r="L137" s="27"/>
      <c r="M137" s="157" t="s">
        <v>1</v>
      </c>
      <c r="N137" s="158" t="s">
        <v>39</v>
      </c>
      <c r="O137" s="159">
        <v>0</v>
      </c>
      <c r="P137" s="159">
        <f t="shared" si="1"/>
        <v>0</v>
      </c>
      <c r="Q137" s="159">
        <v>0</v>
      </c>
      <c r="R137" s="159">
        <f t="shared" si="2"/>
        <v>0</v>
      </c>
      <c r="S137" s="159">
        <v>0</v>
      </c>
      <c r="T137" s="160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61" t="s">
        <v>173</v>
      </c>
      <c r="AT137" s="161" t="s">
        <v>169</v>
      </c>
      <c r="AU137" s="161" t="s">
        <v>89</v>
      </c>
      <c r="AY137" s="14" t="s">
        <v>166</v>
      </c>
      <c r="BE137" s="162">
        <f t="shared" si="4"/>
        <v>0</v>
      </c>
      <c r="BF137" s="162">
        <f t="shared" si="5"/>
        <v>0</v>
      </c>
      <c r="BG137" s="162">
        <f t="shared" si="6"/>
        <v>0</v>
      </c>
      <c r="BH137" s="162">
        <f t="shared" si="7"/>
        <v>0</v>
      </c>
      <c r="BI137" s="162">
        <f t="shared" si="8"/>
        <v>0</v>
      </c>
      <c r="BJ137" s="14" t="s">
        <v>89</v>
      </c>
      <c r="BK137" s="162">
        <f t="shared" si="9"/>
        <v>0</v>
      </c>
      <c r="BL137" s="14" t="s">
        <v>173</v>
      </c>
      <c r="BM137" s="161" t="s">
        <v>2754</v>
      </c>
    </row>
    <row r="138" spans="1:65" s="2" customFormat="1" ht="16.5" customHeight="1">
      <c r="A138" s="26"/>
      <c r="B138" s="149"/>
      <c r="C138" s="150" t="s">
        <v>196</v>
      </c>
      <c r="D138" s="150" t="s">
        <v>169</v>
      </c>
      <c r="E138" s="151" t="s">
        <v>2755</v>
      </c>
      <c r="F138" s="152" t="s">
        <v>2756</v>
      </c>
      <c r="G138" s="153" t="s">
        <v>1</v>
      </c>
      <c r="H138" s="154">
        <v>0</v>
      </c>
      <c r="I138" s="155">
        <v>0</v>
      </c>
      <c r="J138" s="155">
        <f t="shared" si="0"/>
        <v>0</v>
      </c>
      <c r="K138" s="156"/>
      <c r="L138" s="27"/>
      <c r="M138" s="157" t="s">
        <v>1</v>
      </c>
      <c r="N138" s="158" t="s">
        <v>39</v>
      </c>
      <c r="O138" s="159">
        <v>0</v>
      </c>
      <c r="P138" s="159">
        <f t="shared" si="1"/>
        <v>0</v>
      </c>
      <c r="Q138" s="159">
        <v>0</v>
      </c>
      <c r="R138" s="159">
        <f t="shared" si="2"/>
        <v>0</v>
      </c>
      <c r="S138" s="159">
        <v>0</v>
      </c>
      <c r="T138" s="160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61" t="s">
        <v>173</v>
      </c>
      <c r="AT138" s="161" t="s">
        <v>169</v>
      </c>
      <c r="AU138" s="161" t="s">
        <v>89</v>
      </c>
      <c r="AY138" s="14" t="s">
        <v>166</v>
      </c>
      <c r="BE138" s="162">
        <f t="shared" si="4"/>
        <v>0</v>
      </c>
      <c r="BF138" s="162">
        <f t="shared" si="5"/>
        <v>0</v>
      </c>
      <c r="BG138" s="162">
        <f t="shared" si="6"/>
        <v>0</v>
      </c>
      <c r="BH138" s="162">
        <f t="shared" si="7"/>
        <v>0</v>
      </c>
      <c r="BI138" s="162">
        <f t="shared" si="8"/>
        <v>0</v>
      </c>
      <c r="BJ138" s="14" t="s">
        <v>89</v>
      </c>
      <c r="BK138" s="162">
        <f t="shared" si="9"/>
        <v>0</v>
      </c>
      <c r="BL138" s="14" t="s">
        <v>173</v>
      </c>
      <c r="BM138" s="161" t="s">
        <v>2757</v>
      </c>
    </row>
    <row r="139" spans="1:65" s="2" customFormat="1" ht="16.5" customHeight="1">
      <c r="A139" s="26"/>
      <c r="B139" s="149"/>
      <c r="C139" s="150" t="s">
        <v>224</v>
      </c>
      <c r="D139" s="150" t="s">
        <v>169</v>
      </c>
      <c r="E139" s="151" t="s">
        <v>2758</v>
      </c>
      <c r="F139" s="152" t="s">
        <v>2759</v>
      </c>
      <c r="G139" s="153" t="s">
        <v>172</v>
      </c>
      <c r="H139" s="154">
        <v>633</v>
      </c>
      <c r="I139" s="155">
        <v>2.38</v>
      </c>
      <c r="J139" s="155">
        <f t="shared" si="0"/>
        <v>1506.54</v>
      </c>
      <c r="K139" s="156"/>
      <c r="L139" s="27"/>
      <c r="M139" s="157" t="s">
        <v>1</v>
      </c>
      <c r="N139" s="158" t="s">
        <v>39</v>
      </c>
      <c r="O139" s="159">
        <v>0</v>
      </c>
      <c r="P139" s="159">
        <f t="shared" si="1"/>
        <v>0</v>
      </c>
      <c r="Q139" s="159">
        <v>0</v>
      </c>
      <c r="R139" s="159">
        <f t="shared" si="2"/>
        <v>0</v>
      </c>
      <c r="S139" s="159">
        <v>0</v>
      </c>
      <c r="T139" s="160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61" t="s">
        <v>173</v>
      </c>
      <c r="AT139" s="161" t="s">
        <v>169</v>
      </c>
      <c r="AU139" s="161" t="s">
        <v>89</v>
      </c>
      <c r="AY139" s="14" t="s">
        <v>166</v>
      </c>
      <c r="BE139" s="162">
        <f t="shared" si="4"/>
        <v>0</v>
      </c>
      <c r="BF139" s="162">
        <f t="shared" si="5"/>
        <v>1506.54</v>
      </c>
      <c r="BG139" s="162">
        <f t="shared" si="6"/>
        <v>0</v>
      </c>
      <c r="BH139" s="162">
        <f t="shared" si="7"/>
        <v>0</v>
      </c>
      <c r="BI139" s="162">
        <f t="shared" si="8"/>
        <v>0</v>
      </c>
      <c r="BJ139" s="14" t="s">
        <v>89</v>
      </c>
      <c r="BK139" s="162">
        <f t="shared" si="9"/>
        <v>1506.54</v>
      </c>
      <c r="BL139" s="14" t="s">
        <v>173</v>
      </c>
      <c r="BM139" s="161" t="s">
        <v>2760</v>
      </c>
    </row>
    <row r="140" spans="1:65" s="2" customFormat="1" ht="24.2" customHeight="1">
      <c r="A140" s="26"/>
      <c r="B140" s="149"/>
      <c r="C140" s="150" t="s">
        <v>199</v>
      </c>
      <c r="D140" s="150" t="s">
        <v>169</v>
      </c>
      <c r="E140" s="151" t="s">
        <v>2761</v>
      </c>
      <c r="F140" s="152" t="s">
        <v>2762</v>
      </c>
      <c r="G140" s="153" t="s">
        <v>2763</v>
      </c>
      <c r="H140" s="154">
        <v>16</v>
      </c>
      <c r="I140" s="155">
        <v>17.07</v>
      </c>
      <c r="J140" s="155">
        <f t="shared" si="0"/>
        <v>273.12</v>
      </c>
      <c r="K140" s="156"/>
      <c r="L140" s="27"/>
      <c r="M140" s="157" t="s">
        <v>1</v>
      </c>
      <c r="N140" s="158" t="s">
        <v>39</v>
      </c>
      <c r="O140" s="159">
        <v>0</v>
      </c>
      <c r="P140" s="159">
        <f t="shared" si="1"/>
        <v>0</v>
      </c>
      <c r="Q140" s="159">
        <v>0</v>
      </c>
      <c r="R140" s="159">
        <f t="shared" si="2"/>
        <v>0</v>
      </c>
      <c r="S140" s="159">
        <v>0</v>
      </c>
      <c r="T140" s="160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61" t="s">
        <v>173</v>
      </c>
      <c r="AT140" s="161" t="s">
        <v>169</v>
      </c>
      <c r="AU140" s="161" t="s">
        <v>89</v>
      </c>
      <c r="AY140" s="14" t="s">
        <v>166</v>
      </c>
      <c r="BE140" s="162">
        <f t="shared" si="4"/>
        <v>0</v>
      </c>
      <c r="BF140" s="162">
        <f t="shared" si="5"/>
        <v>273.12</v>
      </c>
      <c r="BG140" s="162">
        <f t="shared" si="6"/>
        <v>0</v>
      </c>
      <c r="BH140" s="162">
        <f t="shared" si="7"/>
        <v>0</v>
      </c>
      <c r="BI140" s="162">
        <f t="shared" si="8"/>
        <v>0</v>
      </c>
      <c r="BJ140" s="14" t="s">
        <v>89</v>
      </c>
      <c r="BK140" s="162">
        <f t="shared" si="9"/>
        <v>273.12</v>
      </c>
      <c r="BL140" s="14" t="s">
        <v>173</v>
      </c>
      <c r="BM140" s="161" t="s">
        <v>2764</v>
      </c>
    </row>
    <row r="141" spans="1:65" s="2" customFormat="1" ht="24.2" customHeight="1">
      <c r="A141" s="26"/>
      <c r="B141" s="149"/>
      <c r="C141" s="150" t="s">
        <v>231</v>
      </c>
      <c r="D141" s="150" t="s">
        <v>169</v>
      </c>
      <c r="E141" s="151" t="s">
        <v>2765</v>
      </c>
      <c r="F141" s="152" t="s">
        <v>2766</v>
      </c>
      <c r="G141" s="153" t="s">
        <v>2763</v>
      </c>
      <c r="H141" s="154">
        <v>48</v>
      </c>
      <c r="I141" s="155">
        <v>1.66</v>
      </c>
      <c r="J141" s="155">
        <f t="shared" si="0"/>
        <v>79.680000000000007</v>
      </c>
      <c r="K141" s="156"/>
      <c r="L141" s="27"/>
      <c r="M141" s="157" t="s">
        <v>1</v>
      </c>
      <c r="N141" s="158" t="s">
        <v>39</v>
      </c>
      <c r="O141" s="159">
        <v>0</v>
      </c>
      <c r="P141" s="159">
        <f t="shared" si="1"/>
        <v>0</v>
      </c>
      <c r="Q141" s="159">
        <v>0</v>
      </c>
      <c r="R141" s="159">
        <f t="shared" si="2"/>
        <v>0</v>
      </c>
      <c r="S141" s="159">
        <v>0</v>
      </c>
      <c r="T141" s="160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61" t="s">
        <v>173</v>
      </c>
      <c r="AT141" s="161" t="s">
        <v>169</v>
      </c>
      <c r="AU141" s="161" t="s">
        <v>89</v>
      </c>
      <c r="AY141" s="14" t="s">
        <v>166</v>
      </c>
      <c r="BE141" s="162">
        <f t="shared" si="4"/>
        <v>0</v>
      </c>
      <c r="BF141" s="162">
        <f t="shared" si="5"/>
        <v>79.680000000000007</v>
      </c>
      <c r="BG141" s="162">
        <f t="shared" si="6"/>
        <v>0</v>
      </c>
      <c r="BH141" s="162">
        <f t="shared" si="7"/>
        <v>0</v>
      </c>
      <c r="BI141" s="162">
        <f t="shared" si="8"/>
        <v>0</v>
      </c>
      <c r="BJ141" s="14" t="s">
        <v>89</v>
      </c>
      <c r="BK141" s="162">
        <f t="shared" si="9"/>
        <v>79.680000000000007</v>
      </c>
      <c r="BL141" s="14" t="s">
        <v>173</v>
      </c>
      <c r="BM141" s="161" t="s">
        <v>2767</v>
      </c>
    </row>
    <row r="142" spans="1:65" s="2" customFormat="1" ht="24.2" customHeight="1">
      <c r="A142" s="26"/>
      <c r="B142" s="149"/>
      <c r="C142" s="150" t="s">
        <v>7</v>
      </c>
      <c r="D142" s="150" t="s">
        <v>169</v>
      </c>
      <c r="E142" s="151" t="s">
        <v>2768</v>
      </c>
      <c r="F142" s="152" t="s">
        <v>2769</v>
      </c>
      <c r="G142" s="153" t="s">
        <v>2763</v>
      </c>
      <c r="H142" s="154">
        <v>255</v>
      </c>
      <c r="I142" s="155">
        <v>2.4</v>
      </c>
      <c r="J142" s="155">
        <f t="shared" si="0"/>
        <v>612</v>
      </c>
      <c r="K142" s="156"/>
      <c r="L142" s="27"/>
      <c r="M142" s="157" t="s">
        <v>1</v>
      </c>
      <c r="N142" s="158" t="s">
        <v>39</v>
      </c>
      <c r="O142" s="159">
        <v>0</v>
      </c>
      <c r="P142" s="159">
        <f t="shared" si="1"/>
        <v>0</v>
      </c>
      <c r="Q142" s="159">
        <v>0</v>
      </c>
      <c r="R142" s="159">
        <f t="shared" si="2"/>
        <v>0</v>
      </c>
      <c r="S142" s="159">
        <v>0</v>
      </c>
      <c r="T142" s="160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61" t="s">
        <v>173</v>
      </c>
      <c r="AT142" s="161" t="s">
        <v>169</v>
      </c>
      <c r="AU142" s="161" t="s">
        <v>89</v>
      </c>
      <c r="AY142" s="14" t="s">
        <v>166</v>
      </c>
      <c r="BE142" s="162">
        <f t="shared" si="4"/>
        <v>0</v>
      </c>
      <c r="BF142" s="162">
        <f t="shared" si="5"/>
        <v>612</v>
      </c>
      <c r="BG142" s="162">
        <f t="shared" si="6"/>
        <v>0</v>
      </c>
      <c r="BH142" s="162">
        <f t="shared" si="7"/>
        <v>0</v>
      </c>
      <c r="BI142" s="162">
        <f t="shared" si="8"/>
        <v>0</v>
      </c>
      <c r="BJ142" s="14" t="s">
        <v>89</v>
      </c>
      <c r="BK142" s="162">
        <f t="shared" si="9"/>
        <v>612</v>
      </c>
      <c r="BL142" s="14" t="s">
        <v>173</v>
      </c>
      <c r="BM142" s="161" t="s">
        <v>2770</v>
      </c>
    </row>
    <row r="143" spans="1:65" s="2" customFormat="1" ht="24.2" customHeight="1">
      <c r="A143" s="26"/>
      <c r="B143" s="149"/>
      <c r="C143" s="150" t="s">
        <v>239</v>
      </c>
      <c r="D143" s="150" t="s">
        <v>169</v>
      </c>
      <c r="E143" s="151" t="s">
        <v>2771</v>
      </c>
      <c r="F143" s="152" t="s">
        <v>2772</v>
      </c>
      <c r="G143" s="153" t="s">
        <v>2763</v>
      </c>
      <c r="H143" s="154">
        <v>195</v>
      </c>
      <c r="I143" s="155">
        <v>1.0900000000000001</v>
      </c>
      <c r="J143" s="155">
        <f t="shared" si="0"/>
        <v>212.55</v>
      </c>
      <c r="K143" s="156"/>
      <c r="L143" s="27"/>
      <c r="M143" s="157" t="s">
        <v>1</v>
      </c>
      <c r="N143" s="158" t="s">
        <v>39</v>
      </c>
      <c r="O143" s="159">
        <v>0</v>
      </c>
      <c r="P143" s="159">
        <f t="shared" si="1"/>
        <v>0</v>
      </c>
      <c r="Q143" s="159">
        <v>0</v>
      </c>
      <c r="R143" s="159">
        <f t="shared" si="2"/>
        <v>0</v>
      </c>
      <c r="S143" s="159">
        <v>0</v>
      </c>
      <c r="T143" s="160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61" t="s">
        <v>173</v>
      </c>
      <c r="AT143" s="161" t="s">
        <v>169</v>
      </c>
      <c r="AU143" s="161" t="s">
        <v>89</v>
      </c>
      <c r="AY143" s="14" t="s">
        <v>166</v>
      </c>
      <c r="BE143" s="162">
        <f t="shared" si="4"/>
        <v>0</v>
      </c>
      <c r="BF143" s="162">
        <f t="shared" si="5"/>
        <v>212.55</v>
      </c>
      <c r="BG143" s="162">
        <f t="shared" si="6"/>
        <v>0</v>
      </c>
      <c r="BH143" s="162">
        <f t="shared" si="7"/>
        <v>0</v>
      </c>
      <c r="BI143" s="162">
        <f t="shared" si="8"/>
        <v>0</v>
      </c>
      <c r="BJ143" s="14" t="s">
        <v>89</v>
      </c>
      <c r="BK143" s="162">
        <f t="shared" si="9"/>
        <v>212.55</v>
      </c>
      <c r="BL143" s="14" t="s">
        <v>173</v>
      </c>
      <c r="BM143" s="161" t="s">
        <v>2773</v>
      </c>
    </row>
    <row r="144" spans="1:65" s="2" customFormat="1" ht="24.2" customHeight="1">
      <c r="A144" s="26"/>
      <c r="B144" s="149"/>
      <c r="C144" s="150" t="s">
        <v>205</v>
      </c>
      <c r="D144" s="150" t="s">
        <v>169</v>
      </c>
      <c r="E144" s="151" t="s">
        <v>2774</v>
      </c>
      <c r="F144" s="152" t="s">
        <v>2775</v>
      </c>
      <c r="G144" s="153" t="s">
        <v>2763</v>
      </c>
      <c r="H144" s="154">
        <v>16</v>
      </c>
      <c r="I144" s="155">
        <v>10.82</v>
      </c>
      <c r="J144" s="155">
        <f t="shared" si="0"/>
        <v>173.12</v>
      </c>
      <c r="K144" s="156"/>
      <c r="L144" s="27"/>
      <c r="M144" s="157" t="s">
        <v>1</v>
      </c>
      <c r="N144" s="158" t="s">
        <v>39</v>
      </c>
      <c r="O144" s="159">
        <v>0</v>
      </c>
      <c r="P144" s="159">
        <f t="shared" si="1"/>
        <v>0</v>
      </c>
      <c r="Q144" s="159">
        <v>0</v>
      </c>
      <c r="R144" s="159">
        <f t="shared" si="2"/>
        <v>0</v>
      </c>
      <c r="S144" s="159">
        <v>0</v>
      </c>
      <c r="T144" s="160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61" t="s">
        <v>173</v>
      </c>
      <c r="AT144" s="161" t="s">
        <v>169</v>
      </c>
      <c r="AU144" s="161" t="s">
        <v>89</v>
      </c>
      <c r="AY144" s="14" t="s">
        <v>166</v>
      </c>
      <c r="BE144" s="162">
        <f t="shared" si="4"/>
        <v>0</v>
      </c>
      <c r="BF144" s="162">
        <f t="shared" si="5"/>
        <v>173.12</v>
      </c>
      <c r="BG144" s="162">
        <f t="shared" si="6"/>
        <v>0</v>
      </c>
      <c r="BH144" s="162">
        <f t="shared" si="7"/>
        <v>0</v>
      </c>
      <c r="BI144" s="162">
        <f t="shared" si="8"/>
        <v>0</v>
      </c>
      <c r="BJ144" s="14" t="s">
        <v>89</v>
      </c>
      <c r="BK144" s="162">
        <f t="shared" si="9"/>
        <v>173.12</v>
      </c>
      <c r="BL144" s="14" t="s">
        <v>173</v>
      </c>
      <c r="BM144" s="161" t="s">
        <v>2776</v>
      </c>
    </row>
    <row r="145" spans="1:65" s="2" customFormat="1" ht="24.2" customHeight="1">
      <c r="A145" s="26"/>
      <c r="B145" s="149"/>
      <c r="C145" s="150" t="s">
        <v>247</v>
      </c>
      <c r="D145" s="150" t="s">
        <v>169</v>
      </c>
      <c r="E145" s="151" t="s">
        <v>2777</v>
      </c>
      <c r="F145" s="152" t="s">
        <v>2778</v>
      </c>
      <c r="G145" s="153" t="s">
        <v>2763</v>
      </c>
      <c r="H145" s="154">
        <v>16</v>
      </c>
      <c r="I145" s="155">
        <v>20.079999999999998</v>
      </c>
      <c r="J145" s="155">
        <f t="shared" si="0"/>
        <v>321.27999999999997</v>
      </c>
      <c r="K145" s="156"/>
      <c r="L145" s="27"/>
      <c r="M145" s="157" t="s">
        <v>1</v>
      </c>
      <c r="N145" s="158" t="s">
        <v>39</v>
      </c>
      <c r="O145" s="159">
        <v>0</v>
      </c>
      <c r="P145" s="159">
        <f t="shared" si="1"/>
        <v>0</v>
      </c>
      <c r="Q145" s="159">
        <v>0</v>
      </c>
      <c r="R145" s="159">
        <f t="shared" si="2"/>
        <v>0</v>
      </c>
      <c r="S145" s="159">
        <v>0</v>
      </c>
      <c r="T145" s="160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61" t="s">
        <v>173</v>
      </c>
      <c r="AT145" s="161" t="s">
        <v>169</v>
      </c>
      <c r="AU145" s="161" t="s">
        <v>89</v>
      </c>
      <c r="AY145" s="14" t="s">
        <v>166</v>
      </c>
      <c r="BE145" s="162">
        <f t="shared" si="4"/>
        <v>0</v>
      </c>
      <c r="BF145" s="162">
        <f t="shared" si="5"/>
        <v>321.27999999999997</v>
      </c>
      <c r="BG145" s="162">
        <f t="shared" si="6"/>
        <v>0</v>
      </c>
      <c r="BH145" s="162">
        <f t="shared" si="7"/>
        <v>0</v>
      </c>
      <c r="BI145" s="162">
        <f t="shared" si="8"/>
        <v>0</v>
      </c>
      <c r="BJ145" s="14" t="s">
        <v>89</v>
      </c>
      <c r="BK145" s="162">
        <f t="shared" si="9"/>
        <v>321.27999999999997</v>
      </c>
      <c r="BL145" s="14" t="s">
        <v>173</v>
      </c>
      <c r="BM145" s="161" t="s">
        <v>2779</v>
      </c>
    </row>
    <row r="146" spans="1:65" s="2" customFormat="1" ht="24.2" customHeight="1">
      <c r="A146" s="26"/>
      <c r="B146" s="149"/>
      <c r="C146" s="150" t="s">
        <v>208</v>
      </c>
      <c r="D146" s="150" t="s">
        <v>169</v>
      </c>
      <c r="E146" s="151" t="s">
        <v>2780</v>
      </c>
      <c r="F146" s="152" t="s">
        <v>2781</v>
      </c>
      <c r="G146" s="153" t="s">
        <v>2763</v>
      </c>
      <c r="H146" s="154">
        <v>255</v>
      </c>
      <c r="I146" s="155">
        <v>1.23</v>
      </c>
      <c r="J146" s="155">
        <f t="shared" si="0"/>
        <v>313.64999999999998</v>
      </c>
      <c r="K146" s="156"/>
      <c r="L146" s="27"/>
      <c r="M146" s="157" t="s">
        <v>1</v>
      </c>
      <c r="N146" s="158" t="s">
        <v>39</v>
      </c>
      <c r="O146" s="159">
        <v>0</v>
      </c>
      <c r="P146" s="159">
        <f t="shared" si="1"/>
        <v>0</v>
      </c>
      <c r="Q146" s="159">
        <v>0</v>
      </c>
      <c r="R146" s="159">
        <f t="shared" si="2"/>
        <v>0</v>
      </c>
      <c r="S146" s="159">
        <v>0</v>
      </c>
      <c r="T146" s="160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61" t="s">
        <v>173</v>
      </c>
      <c r="AT146" s="161" t="s">
        <v>169</v>
      </c>
      <c r="AU146" s="161" t="s">
        <v>89</v>
      </c>
      <c r="AY146" s="14" t="s">
        <v>166</v>
      </c>
      <c r="BE146" s="162">
        <f t="shared" si="4"/>
        <v>0</v>
      </c>
      <c r="BF146" s="162">
        <f t="shared" si="5"/>
        <v>313.64999999999998</v>
      </c>
      <c r="BG146" s="162">
        <f t="shared" si="6"/>
        <v>0</v>
      </c>
      <c r="BH146" s="162">
        <f t="shared" si="7"/>
        <v>0</v>
      </c>
      <c r="BI146" s="162">
        <f t="shared" si="8"/>
        <v>0</v>
      </c>
      <c r="BJ146" s="14" t="s">
        <v>89</v>
      </c>
      <c r="BK146" s="162">
        <f t="shared" si="9"/>
        <v>313.64999999999998</v>
      </c>
      <c r="BL146" s="14" t="s">
        <v>173</v>
      </c>
      <c r="BM146" s="161" t="s">
        <v>2782</v>
      </c>
    </row>
    <row r="147" spans="1:65" s="2" customFormat="1" ht="24.2" customHeight="1">
      <c r="A147" s="26"/>
      <c r="B147" s="149"/>
      <c r="C147" s="150" t="s">
        <v>254</v>
      </c>
      <c r="D147" s="150" t="s">
        <v>169</v>
      </c>
      <c r="E147" s="151" t="s">
        <v>2783</v>
      </c>
      <c r="F147" s="152" t="s">
        <v>2784</v>
      </c>
      <c r="G147" s="153" t="s">
        <v>2763</v>
      </c>
      <c r="H147" s="154">
        <v>243</v>
      </c>
      <c r="I147" s="155">
        <v>0.26</v>
      </c>
      <c r="J147" s="155">
        <f t="shared" si="0"/>
        <v>63.18</v>
      </c>
      <c r="K147" s="156"/>
      <c r="L147" s="27"/>
      <c r="M147" s="157" t="s">
        <v>1</v>
      </c>
      <c r="N147" s="158" t="s">
        <v>39</v>
      </c>
      <c r="O147" s="159">
        <v>0</v>
      </c>
      <c r="P147" s="159">
        <f t="shared" si="1"/>
        <v>0</v>
      </c>
      <c r="Q147" s="159">
        <v>0</v>
      </c>
      <c r="R147" s="159">
        <f t="shared" si="2"/>
        <v>0</v>
      </c>
      <c r="S147" s="159">
        <v>0</v>
      </c>
      <c r="T147" s="160">
        <f t="shared" si="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61" t="s">
        <v>173</v>
      </c>
      <c r="AT147" s="161" t="s">
        <v>169</v>
      </c>
      <c r="AU147" s="161" t="s">
        <v>89</v>
      </c>
      <c r="AY147" s="14" t="s">
        <v>166</v>
      </c>
      <c r="BE147" s="162">
        <f t="shared" si="4"/>
        <v>0</v>
      </c>
      <c r="BF147" s="162">
        <f t="shared" si="5"/>
        <v>63.18</v>
      </c>
      <c r="BG147" s="162">
        <f t="shared" si="6"/>
        <v>0</v>
      </c>
      <c r="BH147" s="162">
        <f t="shared" si="7"/>
        <v>0</v>
      </c>
      <c r="BI147" s="162">
        <f t="shared" si="8"/>
        <v>0</v>
      </c>
      <c r="BJ147" s="14" t="s">
        <v>89</v>
      </c>
      <c r="BK147" s="162">
        <f t="shared" si="9"/>
        <v>63.18</v>
      </c>
      <c r="BL147" s="14" t="s">
        <v>173</v>
      </c>
      <c r="BM147" s="161" t="s">
        <v>2785</v>
      </c>
    </row>
    <row r="148" spans="1:65" s="2" customFormat="1" ht="16.5" customHeight="1">
      <c r="A148" s="26"/>
      <c r="B148" s="149"/>
      <c r="C148" s="150" t="s">
        <v>212</v>
      </c>
      <c r="D148" s="150" t="s">
        <v>169</v>
      </c>
      <c r="E148" s="151" t="s">
        <v>2786</v>
      </c>
      <c r="F148" s="152" t="s">
        <v>2787</v>
      </c>
      <c r="G148" s="153" t="s">
        <v>185</v>
      </c>
      <c r="H148" s="154">
        <v>12</v>
      </c>
      <c r="I148" s="155">
        <v>12.5</v>
      </c>
      <c r="J148" s="155">
        <f t="shared" si="0"/>
        <v>150</v>
      </c>
      <c r="K148" s="156"/>
      <c r="L148" s="27"/>
      <c r="M148" s="157" t="s">
        <v>1</v>
      </c>
      <c r="N148" s="158" t="s">
        <v>39</v>
      </c>
      <c r="O148" s="159">
        <v>0</v>
      </c>
      <c r="P148" s="159">
        <f t="shared" si="1"/>
        <v>0</v>
      </c>
      <c r="Q148" s="159">
        <v>0</v>
      </c>
      <c r="R148" s="159">
        <f t="shared" si="2"/>
        <v>0</v>
      </c>
      <c r="S148" s="159">
        <v>0</v>
      </c>
      <c r="T148" s="160">
        <f t="shared" si="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61" t="s">
        <v>173</v>
      </c>
      <c r="AT148" s="161" t="s">
        <v>169</v>
      </c>
      <c r="AU148" s="161" t="s">
        <v>89</v>
      </c>
      <c r="AY148" s="14" t="s">
        <v>166</v>
      </c>
      <c r="BE148" s="162">
        <f t="shared" si="4"/>
        <v>0</v>
      </c>
      <c r="BF148" s="162">
        <f t="shared" si="5"/>
        <v>150</v>
      </c>
      <c r="BG148" s="162">
        <f t="shared" si="6"/>
        <v>0</v>
      </c>
      <c r="BH148" s="162">
        <f t="shared" si="7"/>
        <v>0</v>
      </c>
      <c r="BI148" s="162">
        <f t="shared" si="8"/>
        <v>0</v>
      </c>
      <c r="BJ148" s="14" t="s">
        <v>89</v>
      </c>
      <c r="BK148" s="162">
        <f t="shared" si="9"/>
        <v>150</v>
      </c>
      <c r="BL148" s="14" t="s">
        <v>173</v>
      </c>
      <c r="BM148" s="161" t="s">
        <v>2788</v>
      </c>
    </row>
    <row r="149" spans="1:65" s="12" customFormat="1" ht="22.9" customHeight="1">
      <c r="B149" s="137"/>
      <c r="D149" s="138" t="s">
        <v>72</v>
      </c>
      <c r="E149" s="147" t="s">
        <v>2340</v>
      </c>
      <c r="F149" s="147" t="s">
        <v>2789</v>
      </c>
      <c r="J149" s="148">
        <f>BK149</f>
        <v>18789.14</v>
      </c>
      <c r="L149" s="137"/>
      <c r="M149" s="141"/>
      <c r="N149" s="142"/>
      <c r="O149" s="142"/>
      <c r="P149" s="143">
        <f>SUM(P150:P166)</f>
        <v>0</v>
      </c>
      <c r="Q149" s="142"/>
      <c r="R149" s="143">
        <f>SUM(R150:R166)</f>
        <v>0</v>
      </c>
      <c r="S149" s="142"/>
      <c r="T149" s="144">
        <f>SUM(T150:T166)</f>
        <v>0</v>
      </c>
      <c r="AR149" s="138" t="s">
        <v>81</v>
      </c>
      <c r="AT149" s="145" t="s">
        <v>72</v>
      </c>
      <c r="AU149" s="145" t="s">
        <v>81</v>
      </c>
      <c r="AY149" s="138" t="s">
        <v>166</v>
      </c>
      <c r="BK149" s="146">
        <f>SUM(BK150:BK166)</f>
        <v>18789.14</v>
      </c>
    </row>
    <row r="150" spans="1:65" s="2" customFormat="1" ht="16.5" customHeight="1">
      <c r="A150" s="26"/>
      <c r="B150" s="149"/>
      <c r="C150" s="167" t="s">
        <v>265</v>
      </c>
      <c r="D150" s="167" t="s">
        <v>374</v>
      </c>
      <c r="E150" s="168" t="s">
        <v>2790</v>
      </c>
      <c r="F150" s="169" t="s">
        <v>2791</v>
      </c>
      <c r="G150" s="170" t="s">
        <v>222</v>
      </c>
      <c r="H150" s="171">
        <v>73</v>
      </c>
      <c r="I150" s="172">
        <v>4.16</v>
      </c>
      <c r="J150" s="172">
        <f t="shared" ref="J150:J166" si="10">ROUND(I150*H150,2)</f>
        <v>303.68</v>
      </c>
      <c r="K150" s="173"/>
      <c r="L150" s="174"/>
      <c r="M150" s="175" t="s">
        <v>1</v>
      </c>
      <c r="N150" s="176" t="s">
        <v>39</v>
      </c>
      <c r="O150" s="159">
        <v>0</v>
      </c>
      <c r="P150" s="159">
        <f t="shared" ref="P150:P166" si="11">O150*H150</f>
        <v>0</v>
      </c>
      <c r="Q150" s="159">
        <v>0</v>
      </c>
      <c r="R150" s="159">
        <f t="shared" ref="R150:R166" si="12">Q150*H150</f>
        <v>0</v>
      </c>
      <c r="S150" s="159">
        <v>0</v>
      </c>
      <c r="T150" s="160">
        <f t="shared" ref="T150:T166" si="13">S150*H150</f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61" t="s">
        <v>181</v>
      </c>
      <c r="AT150" s="161" t="s">
        <v>374</v>
      </c>
      <c r="AU150" s="161" t="s">
        <v>89</v>
      </c>
      <c r="AY150" s="14" t="s">
        <v>166</v>
      </c>
      <c r="BE150" s="162">
        <f t="shared" ref="BE150:BE166" si="14">IF(N150="základná",J150,0)</f>
        <v>0</v>
      </c>
      <c r="BF150" s="162">
        <f t="shared" ref="BF150:BF166" si="15">IF(N150="znížená",J150,0)</f>
        <v>303.68</v>
      </c>
      <c r="BG150" s="162">
        <f t="shared" ref="BG150:BG166" si="16">IF(N150="zákl. prenesená",J150,0)</f>
        <v>0</v>
      </c>
      <c r="BH150" s="162">
        <f t="shared" ref="BH150:BH166" si="17">IF(N150="zníž. prenesená",J150,0)</f>
        <v>0</v>
      </c>
      <c r="BI150" s="162">
        <f t="shared" ref="BI150:BI166" si="18">IF(N150="nulová",J150,0)</f>
        <v>0</v>
      </c>
      <c r="BJ150" s="14" t="s">
        <v>89</v>
      </c>
      <c r="BK150" s="162">
        <f t="shared" ref="BK150:BK166" si="19">ROUND(I150*H150,2)</f>
        <v>303.68</v>
      </c>
      <c r="BL150" s="14" t="s">
        <v>173</v>
      </c>
      <c r="BM150" s="161" t="s">
        <v>2792</v>
      </c>
    </row>
    <row r="151" spans="1:65" s="2" customFormat="1" ht="16.5" customHeight="1">
      <c r="A151" s="26"/>
      <c r="B151" s="149"/>
      <c r="C151" s="167" t="s">
        <v>215</v>
      </c>
      <c r="D151" s="167" t="s">
        <v>374</v>
      </c>
      <c r="E151" s="168" t="s">
        <v>2793</v>
      </c>
      <c r="F151" s="169" t="s">
        <v>2794</v>
      </c>
      <c r="G151" s="170" t="s">
        <v>222</v>
      </c>
      <c r="H151" s="171">
        <v>48</v>
      </c>
      <c r="I151" s="172">
        <v>3.73</v>
      </c>
      <c r="J151" s="172">
        <f t="shared" si="10"/>
        <v>179.04</v>
      </c>
      <c r="K151" s="173"/>
      <c r="L151" s="174"/>
      <c r="M151" s="175" t="s">
        <v>1</v>
      </c>
      <c r="N151" s="176" t="s">
        <v>39</v>
      </c>
      <c r="O151" s="159">
        <v>0</v>
      </c>
      <c r="P151" s="159">
        <f t="shared" si="11"/>
        <v>0</v>
      </c>
      <c r="Q151" s="159">
        <v>0</v>
      </c>
      <c r="R151" s="159">
        <f t="shared" si="12"/>
        <v>0</v>
      </c>
      <c r="S151" s="159">
        <v>0</v>
      </c>
      <c r="T151" s="160">
        <f t="shared" si="1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61" t="s">
        <v>181</v>
      </c>
      <c r="AT151" s="161" t="s">
        <v>374</v>
      </c>
      <c r="AU151" s="161" t="s">
        <v>89</v>
      </c>
      <c r="AY151" s="14" t="s">
        <v>166</v>
      </c>
      <c r="BE151" s="162">
        <f t="shared" si="14"/>
        <v>0</v>
      </c>
      <c r="BF151" s="162">
        <f t="shared" si="15"/>
        <v>179.04</v>
      </c>
      <c r="BG151" s="162">
        <f t="shared" si="16"/>
        <v>0</v>
      </c>
      <c r="BH151" s="162">
        <f t="shared" si="17"/>
        <v>0</v>
      </c>
      <c r="BI151" s="162">
        <f t="shared" si="18"/>
        <v>0</v>
      </c>
      <c r="BJ151" s="14" t="s">
        <v>89</v>
      </c>
      <c r="BK151" s="162">
        <f t="shared" si="19"/>
        <v>179.04</v>
      </c>
      <c r="BL151" s="14" t="s">
        <v>173</v>
      </c>
      <c r="BM151" s="161" t="s">
        <v>2795</v>
      </c>
    </row>
    <row r="152" spans="1:65" s="2" customFormat="1" ht="16.5" customHeight="1">
      <c r="A152" s="26"/>
      <c r="B152" s="149"/>
      <c r="C152" s="167" t="s">
        <v>274</v>
      </c>
      <c r="D152" s="167" t="s">
        <v>374</v>
      </c>
      <c r="E152" s="168" t="s">
        <v>2796</v>
      </c>
      <c r="F152" s="169" t="s">
        <v>2797</v>
      </c>
      <c r="G152" s="170" t="s">
        <v>222</v>
      </c>
      <c r="H152" s="171">
        <v>16</v>
      </c>
      <c r="I152" s="172">
        <v>2.7</v>
      </c>
      <c r="J152" s="172">
        <f t="shared" si="10"/>
        <v>43.2</v>
      </c>
      <c r="K152" s="173"/>
      <c r="L152" s="174"/>
      <c r="M152" s="175" t="s">
        <v>1</v>
      </c>
      <c r="N152" s="176" t="s">
        <v>39</v>
      </c>
      <c r="O152" s="159">
        <v>0</v>
      </c>
      <c r="P152" s="159">
        <f t="shared" si="11"/>
        <v>0</v>
      </c>
      <c r="Q152" s="159">
        <v>0</v>
      </c>
      <c r="R152" s="159">
        <f t="shared" si="12"/>
        <v>0</v>
      </c>
      <c r="S152" s="159">
        <v>0</v>
      </c>
      <c r="T152" s="160">
        <f t="shared" si="1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61" t="s">
        <v>181</v>
      </c>
      <c r="AT152" s="161" t="s">
        <v>374</v>
      </c>
      <c r="AU152" s="161" t="s">
        <v>89</v>
      </c>
      <c r="AY152" s="14" t="s">
        <v>166</v>
      </c>
      <c r="BE152" s="162">
        <f t="shared" si="14"/>
        <v>0</v>
      </c>
      <c r="BF152" s="162">
        <f t="shared" si="15"/>
        <v>43.2</v>
      </c>
      <c r="BG152" s="162">
        <f t="shared" si="16"/>
        <v>0</v>
      </c>
      <c r="BH152" s="162">
        <f t="shared" si="17"/>
        <v>0</v>
      </c>
      <c r="BI152" s="162">
        <f t="shared" si="18"/>
        <v>0</v>
      </c>
      <c r="BJ152" s="14" t="s">
        <v>89</v>
      </c>
      <c r="BK152" s="162">
        <f t="shared" si="19"/>
        <v>43.2</v>
      </c>
      <c r="BL152" s="14" t="s">
        <v>173</v>
      </c>
      <c r="BM152" s="161" t="s">
        <v>2798</v>
      </c>
    </row>
    <row r="153" spans="1:65" s="2" customFormat="1" ht="16.5" customHeight="1">
      <c r="A153" s="26"/>
      <c r="B153" s="149"/>
      <c r="C153" s="167" t="s">
        <v>219</v>
      </c>
      <c r="D153" s="167" t="s">
        <v>374</v>
      </c>
      <c r="E153" s="168" t="s">
        <v>2799</v>
      </c>
      <c r="F153" s="169" t="s">
        <v>2800</v>
      </c>
      <c r="G153" s="170" t="s">
        <v>222</v>
      </c>
      <c r="H153" s="171">
        <v>16</v>
      </c>
      <c r="I153" s="172">
        <v>1.23</v>
      </c>
      <c r="J153" s="172">
        <f t="shared" si="10"/>
        <v>19.68</v>
      </c>
      <c r="K153" s="173"/>
      <c r="L153" s="174"/>
      <c r="M153" s="175" t="s">
        <v>1</v>
      </c>
      <c r="N153" s="176" t="s">
        <v>39</v>
      </c>
      <c r="O153" s="159">
        <v>0</v>
      </c>
      <c r="P153" s="159">
        <f t="shared" si="11"/>
        <v>0</v>
      </c>
      <c r="Q153" s="159">
        <v>0</v>
      </c>
      <c r="R153" s="159">
        <f t="shared" si="12"/>
        <v>0</v>
      </c>
      <c r="S153" s="159">
        <v>0</v>
      </c>
      <c r="T153" s="160">
        <f t="shared" si="1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61" t="s">
        <v>181</v>
      </c>
      <c r="AT153" s="161" t="s">
        <v>374</v>
      </c>
      <c r="AU153" s="161" t="s">
        <v>89</v>
      </c>
      <c r="AY153" s="14" t="s">
        <v>166</v>
      </c>
      <c r="BE153" s="162">
        <f t="shared" si="14"/>
        <v>0</v>
      </c>
      <c r="BF153" s="162">
        <f t="shared" si="15"/>
        <v>19.68</v>
      </c>
      <c r="BG153" s="162">
        <f t="shared" si="16"/>
        <v>0</v>
      </c>
      <c r="BH153" s="162">
        <f t="shared" si="17"/>
        <v>0</v>
      </c>
      <c r="BI153" s="162">
        <f t="shared" si="18"/>
        <v>0</v>
      </c>
      <c r="BJ153" s="14" t="s">
        <v>89</v>
      </c>
      <c r="BK153" s="162">
        <f t="shared" si="19"/>
        <v>19.68</v>
      </c>
      <c r="BL153" s="14" t="s">
        <v>173</v>
      </c>
      <c r="BM153" s="161" t="s">
        <v>2801</v>
      </c>
    </row>
    <row r="154" spans="1:65" s="2" customFormat="1" ht="24.2" customHeight="1">
      <c r="A154" s="26"/>
      <c r="B154" s="149"/>
      <c r="C154" s="167" t="s">
        <v>281</v>
      </c>
      <c r="D154" s="167" t="s">
        <v>374</v>
      </c>
      <c r="E154" s="168" t="s">
        <v>2802</v>
      </c>
      <c r="F154" s="169" t="s">
        <v>2803</v>
      </c>
      <c r="G154" s="170" t="s">
        <v>1283</v>
      </c>
      <c r="H154" s="171">
        <v>12</v>
      </c>
      <c r="I154" s="172">
        <v>1.38</v>
      </c>
      <c r="J154" s="172">
        <f t="shared" si="10"/>
        <v>16.559999999999999</v>
      </c>
      <c r="K154" s="173"/>
      <c r="L154" s="174"/>
      <c r="M154" s="175" t="s">
        <v>1</v>
      </c>
      <c r="N154" s="176" t="s">
        <v>39</v>
      </c>
      <c r="O154" s="159">
        <v>0</v>
      </c>
      <c r="P154" s="159">
        <f t="shared" si="11"/>
        <v>0</v>
      </c>
      <c r="Q154" s="159">
        <v>0</v>
      </c>
      <c r="R154" s="159">
        <f t="shared" si="12"/>
        <v>0</v>
      </c>
      <c r="S154" s="159">
        <v>0</v>
      </c>
      <c r="T154" s="160">
        <f t="shared" si="1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61" t="s">
        <v>181</v>
      </c>
      <c r="AT154" s="161" t="s">
        <v>374</v>
      </c>
      <c r="AU154" s="161" t="s">
        <v>89</v>
      </c>
      <c r="AY154" s="14" t="s">
        <v>166</v>
      </c>
      <c r="BE154" s="162">
        <f t="shared" si="14"/>
        <v>0</v>
      </c>
      <c r="BF154" s="162">
        <f t="shared" si="15"/>
        <v>16.559999999999999</v>
      </c>
      <c r="BG154" s="162">
        <f t="shared" si="16"/>
        <v>0</v>
      </c>
      <c r="BH154" s="162">
        <f t="shared" si="17"/>
        <v>0</v>
      </c>
      <c r="BI154" s="162">
        <f t="shared" si="18"/>
        <v>0</v>
      </c>
      <c r="BJ154" s="14" t="s">
        <v>89</v>
      </c>
      <c r="BK154" s="162">
        <f t="shared" si="19"/>
        <v>16.559999999999999</v>
      </c>
      <c r="BL154" s="14" t="s">
        <v>173</v>
      </c>
      <c r="BM154" s="161" t="s">
        <v>2804</v>
      </c>
    </row>
    <row r="155" spans="1:65" s="2" customFormat="1" ht="16.5" customHeight="1">
      <c r="A155" s="26"/>
      <c r="B155" s="149"/>
      <c r="C155" s="167" t="s">
        <v>223</v>
      </c>
      <c r="D155" s="167" t="s">
        <v>374</v>
      </c>
      <c r="E155" s="168" t="s">
        <v>2805</v>
      </c>
      <c r="F155" s="169" t="s">
        <v>2806</v>
      </c>
      <c r="G155" s="170" t="s">
        <v>245</v>
      </c>
      <c r="H155" s="171">
        <v>4</v>
      </c>
      <c r="I155" s="172">
        <v>31.69</v>
      </c>
      <c r="J155" s="172">
        <f t="shared" si="10"/>
        <v>126.76</v>
      </c>
      <c r="K155" s="173"/>
      <c r="L155" s="174"/>
      <c r="M155" s="175" t="s">
        <v>1</v>
      </c>
      <c r="N155" s="176" t="s">
        <v>39</v>
      </c>
      <c r="O155" s="159">
        <v>0</v>
      </c>
      <c r="P155" s="159">
        <f t="shared" si="11"/>
        <v>0</v>
      </c>
      <c r="Q155" s="159">
        <v>0</v>
      </c>
      <c r="R155" s="159">
        <f t="shared" si="12"/>
        <v>0</v>
      </c>
      <c r="S155" s="159">
        <v>0</v>
      </c>
      <c r="T155" s="160">
        <f t="shared" si="1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61" t="s">
        <v>181</v>
      </c>
      <c r="AT155" s="161" t="s">
        <v>374</v>
      </c>
      <c r="AU155" s="161" t="s">
        <v>89</v>
      </c>
      <c r="AY155" s="14" t="s">
        <v>166</v>
      </c>
      <c r="BE155" s="162">
        <f t="shared" si="14"/>
        <v>0</v>
      </c>
      <c r="BF155" s="162">
        <f t="shared" si="15"/>
        <v>126.76</v>
      </c>
      <c r="BG155" s="162">
        <f t="shared" si="16"/>
        <v>0</v>
      </c>
      <c r="BH155" s="162">
        <f t="shared" si="17"/>
        <v>0</v>
      </c>
      <c r="BI155" s="162">
        <f t="shared" si="18"/>
        <v>0</v>
      </c>
      <c r="BJ155" s="14" t="s">
        <v>89</v>
      </c>
      <c r="BK155" s="162">
        <f t="shared" si="19"/>
        <v>126.76</v>
      </c>
      <c r="BL155" s="14" t="s">
        <v>173</v>
      </c>
      <c r="BM155" s="161" t="s">
        <v>2807</v>
      </c>
    </row>
    <row r="156" spans="1:65" s="2" customFormat="1" ht="16.5" customHeight="1">
      <c r="A156" s="26"/>
      <c r="B156" s="149"/>
      <c r="C156" s="167" t="s">
        <v>292</v>
      </c>
      <c r="D156" s="167" t="s">
        <v>374</v>
      </c>
      <c r="E156" s="168" t="s">
        <v>2808</v>
      </c>
      <c r="F156" s="169" t="s">
        <v>2809</v>
      </c>
      <c r="G156" s="170" t="s">
        <v>1485</v>
      </c>
      <c r="H156" s="171">
        <v>32</v>
      </c>
      <c r="I156" s="172">
        <v>5.37</v>
      </c>
      <c r="J156" s="172">
        <f t="shared" si="10"/>
        <v>171.84</v>
      </c>
      <c r="K156" s="173"/>
      <c r="L156" s="174"/>
      <c r="M156" s="175" t="s">
        <v>1</v>
      </c>
      <c r="N156" s="176" t="s">
        <v>39</v>
      </c>
      <c r="O156" s="159">
        <v>0</v>
      </c>
      <c r="P156" s="159">
        <f t="shared" si="11"/>
        <v>0</v>
      </c>
      <c r="Q156" s="159">
        <v>0</v>
      </c>
      <c r="R156" s="159">
        <f t="shared" si="12"/>
        <v>0</v>
      </c>
      <c r="S156" s="159">
        <v>0</v>
      </c>
      <c r="T156" s="160">
        <f t="shared" si="1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61" t="s">
        <v>181</v>
      </c>
      <c r="AT156" s="161" t="s">
        <v>374</v>
      </c>
      <c r="AU156" s="161" t="s">
        <v>89</v>
      </c>
      <c r="AY156" s="14" t="s">
        <v>166</v>
      </c>
      <c r="BE156" s="162">
        <f t="shared" si="14"/>
        <v>0</v>
      </c>
      <c r="BF156" s="162">
        <f t="shared" si="15"/>
        <v>171.84</v>
      </c>
      <c r="BG156" s="162">
        <f t="shared" si="16"/>
        <v>0</v>
      </c>
      <c r="BH156" s="162">
        <f t="shared" si="17"/>
        <v>0</v>
      </c>
      <c r="BI156" s="162">
        <f t="shared" si="18"/>
        <v>0</v>
      </c>
      <c r="BJ156" s="14" t="s">
        <v>89</v>
      </c>
      <c r="BK156" s="162">
        <f t="shared" si="19"/>
        <v>171.84</v>
      </c>
      <c r="BL156" s="14" t="s">
        <v>173</v>
      </c>
      <c r="BM156" s="161" t="s">
        <v>2810</v>
      </c>
    </row>
    <row r="157" spans="1:65" s="2" customFormat="1" ht="16.5" customHeight="1">
      <c r="A157" s="26"/>
      <c r="B157" s="149"/>
      <c r="C157" s="167" t="s">
        <v>227</v>
      </c>
      <c r="D157" s="167" t="s">
        <v>374</v>
      </c>
      <c r="E157" s="168" t="s">
        <v>2811</v>
      </c>
      <c r="F157" s="169" t="s">
        <v>2812</v>
      </c>
      <c r="G157" s="170" t="s">
        <v>185</v>
      </c>
      <c r="H157" s="171">
        <v>2.2000000000000002</v>
      </c>
      <c r="I157" s="172">
        <v>28.11</v>
      </c>
      <c r="J157" s="172">
        <f t="shared" si="10"/>
        <v>61.84</v>
      </c>
      <c r="K157" s="173"/>
      <c r="L157" s="174"/>
      <c r="M157" s="175" t="s">
        <v>1</v>
      </c>
      <c r="N157" s="176" t="s">
        <v>39</v>
      </c>
      <c r="O157" s="159">
        <v>0</v>
      </c>
      <c r="P157" s="159">
        <f t="shared" si="11"/>
        <v>0</v>
      </c>
      <c r="Q157" s="159">
        <v>0</v>
      </c>
      <c r="R157" s="159">
        <f t="shared" si="12"/>
        <v>0</v>
      </c>
      <c r="S157" s="159">
        <v>0</v>
      </c>
      <c r="T157" s="160">
        <f t="shared" si="1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61" t="s">
        <v>181</v>
      </c>
      <c r="AT157" s="161" t="s">
        <v>374</v>
      </c>
      <c r="AU157" s="161" t="s">
        <v>89</v>
      </c>
      <c r="AY157" s="14" t="s">
        <v>166</v>
      </c>
      <c r="BE157" s="162">
        <f t="shared" si="14"/>
        <v>0</v>
      </c>
      <c r="BF157" s="162">
        <f t="shared" si="15"/>
        <v>61.84</v>
      </c>
      <c r="BG157" s="162">
        <f t="shared" si="16"/>
        <v>0</v>
      </c>
      <c r="BH157" s="162">
        <f t="shared" si="17"/>
        <v>0</v>
      </c>
      <c r="BI157" s="162">
        <f t="shared" si="18"/>
        <v>0</v>
      </c>
      <c r="BJ157" s="14" t="s">
        <v>89</v>
      </c>
      <c r="BK157" s="162">
        <f t="shared" si="19"/>
        <v>61.84</v>
      </c>
      <c r="BL157" s="14" t="s">
        <v>173</v>
      </c>
      <c r="BM157" s="161" t="s">
        <v>2813</v>
      </c>
    </row>
    <row r="158" spans="1:65" s="2" customFormat="1" ht="21.75" customHeight="1">
      <c r="A158" s="26"/>
      <c r="B158" s="149"/>
      <c r="C158" s="167" t="s">
        <v>299</v>
      </c>
      <c r="D158" s="167" t="s">
        <v>374</v>
      </c>
      <c r="E158" s="168" t="s">
        <v>2814</v>
      </c>
      <c r="F158" s="169" t="s">
        <v>2815</v>
      </c>
      <c r="G158" s="170" t="s">
        <v>185</v>
      </c>
      <c r="H158" s="171">
        <v>4.5</v>
      </c>
      <c r="I158" s="172">
        <v>28.11</v>
      </c>
      <c r="J158" s="172">
        <f t="shared" si="10"/>
        <v>126.5</v>
      </c>
      <c r="K158" s="173"/>
      <c r="L158" s="174"/>
      <c r="M158" s="175" t="s">
        <v>1</v>
      </c>
      <c r="N158" s="176" t="s">
        <v>39</v>
      </c>
      <c r="O158" s="159">
        <v>0</v>
      </c>
      <c r="P158" s="159">
        <f t="shared" si="11"/>
        <v>0</v>
      </c>
      <c r="Q158" s="159">
        <v>0</v>
      </c>
      <c r="R158" s="159">
        <f t="shared" si="12"/>
        <v>0</v>
      </c>
      <c r="S158" s="159">
        <v>0</v>
      </c>
      <c r="T158" s="160">
        <f t="shared" si="1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61" t="s">
        <v>181</v>
      </c>
      <c r="AT158" s="161" t="s">
        <v>374</v>
      </c>
      <c r="AU158" s="161" t="s">
        <v>89</v>
      </c>
      <c r="AY158" s="14" t="s">
        <v>166</v>
      </c>
      <c r="BE158" s="162">
        <f t="shared" si="14"/>
        <v>0</v>
      </c>
      <c r="BF158" s="162">
        <f t="shared" si="15"/>
        <v>126.5</v>
      </c>
      <c r="BG158" s="162">
        <f t="shared" si="16"/>
        <v>0</v>
      </c>
      <c r="BH158" s="162">
        <f t="shared" si="17"/>
        <v>0</v>
      </c>
      <c r="BI158" s="162">
        <f t="shared" si="18"/>
        <v>0</v>
      </c>
      <c r="BJ158" s="14" t="s">
        <v>89</v>
      </c>
      <c r="BK158" s="162">
        <f t="shared" si="19"/>
        <v>126.5</v>
      </c>
      <c r="BL158" s="14" t="s">
        <v>173</v>
      </c>
      <c r="BM158" s="161" t="s">
        <v>2816</v>
      </c>
    </row>
    <row r="159" spans="1:65" s="2" customFormat="1" ht="16.5" customHeight="1">
      <c r="A159" s="26"/>
      <c r="B159" s="149"/>
      <c r="C159" s="167" t="s">
        <v>230</v>
      </c>
      <c r="D159" s="167" t="s">
        <v>374</v>
      </c>
      <c r="E159" s="168" t="s">
        <v>2817</v>
      </c>
      <c r="F159" s="169" t="s">
        <v>2818</v>
      </c>
      <c r="G159" s="170" t="s">
        <v>185</v>
      </c>
      <c r="H159" s="171">
        <v>0.8</v>
      </c>
      <c r="I159" s="172">
        <v>28.09</v>
      </c>
      <c r="J159" s="172">
        <f t="shared" si="10"/>
        <v>22.47</v>
      </c>
      <c r="K159" s="173"/>
      <c r="L159" s="174"/>
      <c r="M159" s="175" t="s">
        <v>1</v>
      </c>
      <c r="N159" s="176" t="s">
        <v>39</v>
      </c>
      <c r="O159" s="159">
        <v>0</v>
      </c>
      <c r="P159" s="159">
        <f t="shared" si="11"/>
        <v>0</v>
      </c>
      <c r="Q159" s="159">
        <v>0</v>
      </c>
      <c r="R159" s="159">
        <f t="shared" si="12"/>
        <v>0</v>
      </c>
      <c r="S159" s="159">
        <v>0</v>
      </c>
      <c r="T159" s="160">
        <f t="shared" si="1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61" t="s">
        <v>181</v>
      </c>
      <c r="AT159" s="161" t="s">
        <v>374</v>
      </c>
      <c r="AU159" s="161" t="s">
        <v>89</v>
      </c>
      <c r="AY159" s="14" t="s">
        <v>166</v>
      </c>
      <c r="BE159" s="162">
        <f t="shared" si="14"/>
        <v>0</v>
      </c>
      <c r="BF159" s="162">
        <f t="shared" si="15"/>
        <v>22.47</v>
      </c>
      <c r="BG159" s="162">
        <f t="shared" si="16"/>
        <v>0</v>
      </c>
      <c r="BH159" s="162">
        <f t="shared" si="17"/>
        <v>0</v>
      </c>
      <c r="BI159" s="162">
        <f t="shared" si="18"/>
        <v>0</v>
      </c>
      <c r="BJ159" s="14" t="s">
        <v>89</v>
      </c>
      <c r="BK159" s="162">
        <f t="shared" si="19"/>
        <v>22.47</v>
      </c>
      <c r="BL159" s="14" t="s">
        <v>173</v>
      </c>
      <c r="BM159" s="161" t="s">
        <v>2819</v>
      </c>
    </row>
    <row r="160" spans="1:65" s="2" customFormat="1" ht="16.5" customHeight="1">
      <c r="A160" s="26"/>
      <c r="B160" s="149"/>
      <c r="C160" s="167" t="s">
        <v>308</v>
      </c>
      <c r="D160" s="167" t="s">
        <v>374</v>
      </c>
      <c r="E160" s="168" t="s">
        <v>2820</v>
      </c>
      <c r="F160" s="169" t="s">
        <v>2821</v>
      </c>
      <c r="G160" s="170" t="s">
        <v>1</v>
      </c>
      <c r="H160" s="171">
        <v>0</v>
      </c>
      <c r="I160" s="172">
        <v>0</v>
      </c>
      <c r="J160" s="172">
        <f t="shared" si="10"/>
        <v>0</v>
      </c>
      <c r="K160" s="173"/>
      <c r="L160" s="174"/>
      <c r="M160" s="175" t="s">
        <v>1</v>
      </c>
      <c r="N160" s="176" t="s">
        <v>39</v>
      </c>
      <c r="O160" s="159">
        <v>0</v>
      </c>
      <c r="P160" s="159">
        <f t="shared" si="11"/>
        <v>0</v>
      </c>
      <c r="Q160" s="159">
        <v>0</v>
      </c>
      <c r="R160" s="159">
        <f t="shared" si="12"/>
        <v>0</v>
      </c>
      <c r="S160" s="159">
        <v>0</v>
      </c>
      <c r="T160" s="160">
        <f t="shared" si="1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61" t="s">
        <v>181</v>
      </c>
      <c r="AT160" s="161" t="s">
        <v>374</v>
      </c>
      <c r="AU160" s="161" t="s">
        <v>89</v>
      </c>
      <c r="AY160" s="14" t="s">
        <v>166</v>
      </c>
      <c r="BE160" s="162">
        <f t="shared" si="14"/>
        <v>0</v>
      </c>
      <c r="BF160" s="162">
        <f t="shared" si="15"/>
        <v>0</v>
      </c>
      <c r="BG160" s="162">
        <f t="shared" si="16"/>
        <v>0</v>
      </c>
      <c r="BH160" s="162">
        <f t="shared" si="17"/>
        <v>0</v>
      </c>
      <c r="BI160" s="162">
        <f t="shared" si="18"/>
        <v>0</v>
      </c>
      <c r="BJ160" s="14" t="s">
        <v>89</v>
      </c>
      <c r="BK160" s="162">
        <f t="shared" si="19"/>
        <v>0</v>
      </c>
      <c r="BL160" s="14" t="s">
        <v>173</v>
      </c>
      <c r="BM160" s="161" t="s">
        <v>2822</v>
      </c>
    </row>
    <row r="161" spans="1:65" s="2" customFormat="1" ht="16.5" customHeight="1">
      <c r="A161" s="26"/>
      <c r="B161" s="149"/>
      <c r="C161" s="167" t="s">
        <v>234</v>
      </c>
      <c r="D161" s="167" t="s">
        <v>374</v>
      </c>
      <c r="E161" s="168" t="s">
        <v>2823</v>
      </c>
      <c r="F161" s="169" t="s">
        <v>2824</v>
      </c>
      <c r="G161" s="170" t="s">
        <v>1</v>
      </c>
      <c r="H161" s="171">
        <v>0</v>
      </c>
      <c r="I161" s="172">
        <v>0</v>
      </c>
      <c r="J161" s="172">
        <f t="shared" si="10"/>
        <v>0</v>
      </c>
      <c r="K161" s="173"/>
      <c r="L161" s="174"/>
      <c r="M161" s="175" t="s">
        <v>1</v>
      </c>
      <c r="N161" s="176" t="s">
        <v>39</v>
      </c>
      <c r="O161" s="159">
        <v>0</v>
      </c>
      <c r="P161" s="159">
        <f t="shared" si="11"/>
        <v>0</v>
      </c>
      <c r="Q161" s="159">
        <v>0</v>
      </c>
      <c r="R161" s="159">
        <f t="shared" si="12"/>
        <v>0</v>
      </c>
      <c r="S161" s="159">
        <v>0</v>
      </c>
      <c r="T161" s="160">
        <f t="shared" si="1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61" t="s">
        <v>181</v>
      </c>
      <c r="AT161" s="161" t="s">
        <v>374</v>
      </c>
      <c r="AU161" s="161" t="s">
        <v>89</v>
      </c>
      <c r="AY161" s="14" t="s">
        <v>166</v>
      </c>
      <c r="BE161" s="162">
        <f t="shared" si="14"/>
        <v>0</v>
      </c>
      <c r="BF161" s="162">
        <f t="shared" si="15"/>
        <v>0</v>
      </c>
      <c r="BG161" s="162">
        <f t="shared" si="16"/>
        <v>0</v>
      </c>
      <c r="BH161" s="162">
        <f t="shared" si="17"/>
        <v>0</v>
      </c>
      <c r="BI161" s="162">
        <f t="shared" si="18"/>
        <v>0</v>
      </c>
      <c r="BJ161" s="14" t="s">
        <v>89</v>
      </c>
      <c r="BK161" s="162">
        <f t="shared" si="19"/>
        <v>0</v>
      </c>
      <c r="BL161" s="14" t="s">
        <v>173</v>
      </c>
      <c r="BM161" s="161" t="s">
        <v>2825</v>
      </c>
    </row>
    <row r="162" spans="1:65" s="2" customFormat="1" ht="16.5" customHeight="1">
      <c r="A162" s="26"/>
      <c r="B162" s="149"/>
      <c r="C162" s="167" t="s">
        <v>319</v>
      </c>
      <c r="D162" s="167" t="s">
        <v>374</v>
      </c>
      <c r="E162" s="168" t="s">
        <v>2826</v>
      </c>
      <c r="F162" s="169" t="s">
        <v>2827</v>
      </c>
      <c r="G162" s="170" t="s">
        <v>1283</v>
      </c>
      <c r="H162" s="171">
        <v>170</v>
      </c>
      <c r="I162" s="172">
        <v>8.1</v>
      </c>
      <c r="J162" s="172">
        <f t="shared" si="10"/>
        <v>1377</v>
      </c>
      <c r="K162" s="173"/>
      <c r="L162" s="174"/>
      <c r="M162" s="175" t="s">
        <v>1</v>
      </c>
      <c r="N162" s="176" t="s">
        <v>39</v>
      </c>
      <c r="O162" s="159">
        <v>0</v>
      </c>
      <c r="P162" s="159">
        <f t="shared" si="11"/>
        <v>0</v>
      </c>
      <c r="Q162" s="159">
        <v>0</v>
      </c>
      <c r="R162" s="159">
        <f t="shared" si="12"/>
        <v>0</v>
      </c>
      <c r="S162" s="159">
        <v>0</v>
      </c>
      <c r="T162" s="160">
        <f t="shared" si="1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61" t="s">
        <v>181</v>
      </c>
      <c r="AT162" s="161" t="s">
        <v>374</v>
      </c>
      <c r="AU162" s="161" t="s">
        <v>89</v>
      </c>
      <c r="AY162" s="14" t="s">
        <v>166</v>
      </c>
      <c r="BE162" s="162">
        <f t="shared" si="14"/>
        <v>0</v>
      </c>
      <c r="BF162" s="162">
        <f t="shared" si="15"/>
        <v>1377</v>
      </c>
      <c r="BG162" s="162">
        <f t="shared" si="16"/>
        <v>0</v>
      </c>
      <c r="BH162" s="162">
        <f t="shared" si="17"/>
        <v>0</v>
      </c>
      <c r="BI162" s="162">
        <f t="shared" si="18"/>
        <v>0</v>
      </c>
      <c r="BJ162" s="14" t="s">
        <v>89</v>
      </c>
      <c r="BK162" s="162">
        <f t="shared" si="19"/>
        <v>1377</v>
      </c>
      <c r="BL162" s="14" t="s">
        <v>173</v>
      </c>
      <c r="BM162" s="161" t="s">
        <v>2828</v>
      </c>
    </row>
    <row r="163" spans="1:65" s="2" customFormat="1" ht="16.5" customHeight="1">
      <c r="A163" s="26"/>
      <c r="B163" s="149"/>
      <c r="C163" s="167" t="s">
        <v>238</v>
      </c>
      <c r="D163" s="167" t="s">
        <v>374</v>
      </c>
      <c r="E163" s="168" t="s">
        <v>2829</v>
      </c>
      <c r="F163" s="169" t="s">
        <v>2830</v>
      </c>
      <c r="G163" s="170" t="s">
        <v>185</v>
      </c>
      <c r="H163" s="171">
        <v>76</v>
      </c>
      <c r="I163" s="172">
        <v>114.27</v>
      </c>
      <c r="J163" s="172">
        <f t="shared" si="10"/>
        <v>8684.52</v>
      </c>
      <c r="K163" s="173"/>
      <c r="L163" s="174"/>
      <c r="M163" s="175" t="s">
        <v>1</v>
      </c>
      <c r="N163" s="176" t="s">
        <v>39</v>
      </c>
      <c r="O163" s="159">
        <v>0</v>
      </c>
      <c r="P163" s="159">
        <f t="shared" si="11"/>
        <v>0</v>
      </c>
      <c r="Q163" s="159">
        <v>0</v>
      </c>
      <c r="R163" s="159">
        <f t="shared" si="12"/>
        <v>0</v>
      </c>
      <c r="S163" s="159">
        <v>0</v>
      </c>
      <c r="T163" s="160">
        <f t="shared" si="1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61" t="s">
        <v>181</v>
      </c>
      <c r="AT163" s="161" t="s">
        <v>374</v>
      </c>
      <c r="AU163" s="161" t="s">
        <v>89</v>
      </c>
      <c r="AY163" s="14" t="s">
        <v>166</v>
      </c>
      <c r="BE163" s="162">
        <f t="shared" si="14"/>
        <v>0</v>
      </c>
      <c r="BF163" s="162">
        <f t="shared" si="15"/>
        <v>8684.52</v>
      </c>
      <c r="BG163" s="162">
        <f t="shared" si="16"/>
        <v>0</v>
      </c>
      <c r="BH163" s="162">
        <f t="shared" si="17"/>
        <v>0</v>
      </c>
      <c r="BI163" s="162">
        <f t="shared" si="18"/>
        <v>0</v>
      </c>
      <c r="BJ163" s="14" t="s">
        <v>89</v>
      </c>
      <c r="BK163" s="162">
        <f t="shared" si="19"/>
        <v>8684.52</v>
      </c>
      <c r="BL163" s="14" t="s">
        <v>173</v>
      </c>
      <c r="BM163" s="161" t="s">
        <v>2831</v>
      </c>
    </row>
    <row r="164" spans="1:65" s="2" customFormat="1" ht="16.5" customHeight="1">
      <c r="A164" s="26"/>
      <c r="B164" s="149"/>
      <c r="C164" s="167" t="s">
        <v>430</v>
      </c>
      <c r="D164" s="167" t="s">
        <v>374</v>
      </c>
      <c r="E164" s="168" t="s">
        <v>2832</v>
      </c>
      <c r="F164" s="169" t="s">
        <v>2833</v>
      </c>
      <c r="G164" s="170" t="s">
        <v>172</v>
      </c>
      <c r="H164" s="171">
        <v>750</v>
      </c>
      <c r="I164" s="172">
        <v>6.29</v>
      </c>
      <c r="J164" s="172">
        <f t="shared" si="10"/>
        <v>4717.5</v>
      </c>
      <c r="K164" s="173"/>
      <c r="L164" s="174"/>
      <c r="M164" s="175" t="s">
        <v>1</v>
      </c>
      <c r="N164" s="176" t="s">
        <v>39</v>
      </c>
      <c r="O164" s="159">
        <v>0</v>
      </c>
      <c r="P164" s="159">
        <f t="shared" si="11"/>
        <v>0</v>
      </c>
      <c r="Q164" s="159">
        <v>0</v>
      </c>
      <c r="R164" s="159">
        <f t="shared" si="12"/>
        <v>0</v>
      </c>
      <c r="S164" s="159">
        <v>0</v>
      </c>
      <c r="T164" s="160">
        <f t="shared" si="1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61" t="s">
        <v>181</v>
      </c>
      <c r="AT164" s="161" t="s">
        <v>374</v>
      </c>
      <c r="AU164" s="161" t="s">
        <v>89</v>
      </c>
      <c r="AY164" s="14" t="s">
        <v>166</v>
      </c>
      <c r="BE164" s="162">
        <f t="shared" si="14"/>
        <v>0</v>
      </c>
      <c r="BF164" s="162">
        <f t="shared" si="15"/>
        <v>4717.5</v>
      </c>
      <c r="BG164" s="162">
        <f t="shared" si="16"/>
        <v>0</v>
      </c>
      <c r="BH164" s="162">
        <f t="shared" si="17"/>
        <v>0</v>
      </c>
      <c r="BI164" s="162">
        <f t="shared" si="18"/>
        <v>0</v>
      </c>
      <c r="BJ164" s="14" t="s">
        <v>89</v>
      </c>
      <c r="BK164" s="162">
        <f t="shared" si="19"/>
        <v>4717.5</v>
      </c>
      <c r="BL164" s="14" t="s">
        <v>173</v>
      </c>
      <c r="BM164" s="161" t="s">
        <v>2834</v>
      </c>
    </row>
    <row r="165" spans="1:65" s="2" customFormat="1" ht="16.5" customHeight="1">
      <c r="A165" s="26"/>
      <c r="B165" s="149"/>
      <c r="C165" s="167" t="s">
        <v>242</v>
      </c>
      <c r="D165" s="167" t="s">
        <v>374</v>
      </c>
      <c r="E165" s="168" t="s">
        <v>2835</v>
      </c>
      <c r="F165" s="169" t="s">
        <v>2836</v>
      </c>
      <c r="G165" s="170" t="s">
        <v>172</v>
      </c>
      <c r="H165" s="171">
        <v>140</v>
      </c>
      <c r="I165" s="172">
        <v>0.3</v>
      </c>
      <c r="J165" s="172">
        <f t="shared" si="10"/>
        <v>42</v>
      </c>
      <c r="K165" s="173"/>
      <c r="L165" s="174"/>
      <c r="M165" s="175" t="s">
        <v>1</v>
      </c>
      <c r="N165" s="176" t="s">
        <v>39</v>
      </c>
      <c r="O165" s="159">
        <v>0</v>
      </c>
      <c r="P165" s="159">
        <f t="shared" si="11"/>
        <v>0</v>
      </c>
      <c r="Q165" s="159">
        <v>0</v>
      </c>
      <c r="R165" s="159">
        <f t="shared" si="12"/>
        <v>0</v>
      </c>
      <c r="S165" s="159">
        <v>0</v>
      </c>
      <c r="T165" s="160">
        <f t="shared" si="1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61" t="s">
        <v>181</v>
      </c>
      <c r="AT165" s="161" t="s">
        <v>374</v>
      </c>
      <c r="AU165" s="161" t="s">
        <v>89</v>
      </c>
      <c r="AY165" s="14" t="s">
        <v>166</v>
      </c>
      <c r="BE165" s="162">
        <f t="shared" si="14"/>
        <v>0</v>
      </c>
      <c r="BF165" s="162">
        <f t="shared" si="15"/>
        <v>42</v>
      </c>
      <c r="BG165" s="162">
        <f t="shared" si="16"/>
        <v>0</v>
      </c>
      <c r="BH165" s="162">
        <f t="shared" si="17"/>
        <v>0</v>
      </c>
      <c r="BI165" s="162">
        <f t="shared" si="18"/>
        <v>0</v>
      </c>
      <c r="BJ165" s="14" t="s">
        <v>89</v>
      </c>
      <c r="BK165" s="162">
        <f t="shared" si="19"/>
        <v>42</v>
      </c>
      <c r="BL165" s="14" t="s">
        <v>173</v>
      </c>
      <c r="BM165" s="161" t="s">
        <v>2837</v>
      </c>
    </row>
    <row r="166" spans="1:65" s="2" customFormat="1" ht="16.5" customHeight="1">
      <c r="A166" s="26"/>
      <c r="B166" s="149"/>
      <c r="C166" s="167" t="s">
        <v>437</v>
      </c>
      <c r="D166" s="167" t="s">
        <v>374</v>
      </c>
      <c r="E166" s="168" t="s">
        <v>2838</v>
      </c>
      <c r="F166" s="169" t="s">
        <v>2839</v>
      </c>
      <c r="G166" s="170" t="s">
        <v>1485</v>
      </c>
      <c r="H166" s="171">
        <v>95</v>
      </c>
      <c r="I166" s="172">
        <v>30.49</v>
      </c>
      <c r="J166" s="172">
        <f t="shared" si="10"/>
        <v>2896.55</v>
      </c>
      <c r="K166" s="173"/>
      <c r="L166" s="174"/>
      <c r="M166" s="175" t="s">
        <v>1</v>
      </c>
      <c r="N166" s="176" t="s">
        <v>39</v>
      </c>
      <c r="O166" s="159">
        <v>0</v>
      </c>
      <c r="P166" s="159">
        <f t="shared" si="11"/>
        <v>0</v>
      </c>
      <c r="Q166" s="159">
        <v>0</v>
      </c>
      <c r="R166" s="159">
        <f t="shared" si="12"/>
        <v>0</v>
      </c>
      <c r="S166" s="159">
        <v>0</v>
      </c>
      <c r="T166" s="160">
        <f t="shared" si="1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61" t="s">
        <v>181</v>
      </c>
      <c r="AT166" s="161" t="s">
        <v>374</v>
      </c>
      <c r="AU166" s="161" t="s">
        <v>89</v>
      </c>
      <c r="AY166" s="14" t="s">
        <v>166</v>
      </c>
      <c r="BE166" s="162">
        <f t="shared" si="14"/>
        <v>0</v>
      </c>
      <c r="BF166" s="162">
        <f t="shared" si="15"/>
        <v>2896.55</v>
      </c>
      <c r="BG166" s="162">
        <f t="shared" si="16"/>
        <v>0</v>
      </c>
      <c r="BH166" s="162">
        <f t="shared" si="17"/>
        <v>0</v>
      </c>
      <c r="BI166" s="162">
        <f t="shared" si="18"/>
        <v>0</v>
      </c>
      <c r="BJ166" s="14" t="s">
        <v>89</v>
      </c>
      <c r="BK166" s="162">
        <f t="shared" si="19"/>
        <v>2896.55</v>
      </c>
      <c r="BL166" s="14" t="s">
        <v>173</v>
      </c>
      <c r="BM166" s="161" t="s">
        <v>2840</v>
      </c>
    </row>
    <row r="167" spans="1:65" s="12" customFormat="1" ht="22.9" customHeight="1">
      <c r="B167" s="137"/>
      <c r="D167" s="138" t="s">
        <v>72</v>
      </c>
      <c r="E167" s="147" t="s">
        <v>2350</v>
      </c>
      <c r="F167" s="147" t="s">
        <v>2841</v>
      </c>
      <c r="J167" s="148">
        <f>BK167</f>
        <v>3889.22</v>
      </c>
      <c r="L167" s="137"/>
      <c r="M167" s="141"/>
      <c r="N167" s="142"/>
      <c r="O167" s="142"/>
      <c r="P167" s="143">
        <f>SUM(P168:P191)</f>
        <v>0</v>
      </c>
      <c r="Q167" s="142"/>
      <c r="R167" s="143">
        <f>SUM(R168:R191)</f>
        <v>0</v>
      </c>
      <c r="S167" s="142"/>
      <c r="T167" s="144">
        <f>SUM(T168:T191)</f>
        <v>0</v>
      </c>
      <c r="AR167" s="138" t="s">
        <v>81</v>
      </c>
      <c r="AT167" s="145" t="s">
        <v>72</v>
      </c>
      <c r="AU167" s="145" t="s">
        <v>81</v>
      </c>
      <c r="AY167" s="138" t="s">
        <v>166</v>
      </c>
      <c r="BK167" s="146">
        <f>SUM(BK168:BK191)</f>
        <v>3889.22</v>
      </c>
    </row>
    <row r="168" spans="1:65" s="2" customFormat="1" ht="16.5" customHeight="1">
      <c r="A168" s="26"/>
      <c r="B168" s="149"/>
      <c r="C168" s="167" t="s">
        <v>246</v>
      </c>
      <c r="D168" s="167" t="s">
        <v>374</v>
      </c>
      <c r="E168" s="168" t="s">
        <v>2842</v>
      </c>
      <c r="F168" s="169" t="s">
        <v>2843</v>
      </c>
      <c r="G168" s="170" t="s">
        <v>222</v>
      </c>
      <c r="H168" s="171">
        <v>1</v>
      </c>
      <c r="I168" s="172">
        <v>142.91</v>
      </c>
      <c r="J168" s="172">
        <f t="shared" ref="J168:J191" si="20">ROUND(I168*H168,2)</f>
        <v>142.91</v>
      </c>
      <c r="K168" s="173"/>
      <c r="L168" s="174"/>
      <c r="M168" s="175" t="s">
        <v>1</v>
      </c>
      <c r="N168" s="176" t="s">
        <v>39</v>
      </c>
      <c r="O168" s="159">
        <v>0</v>
      </c>
      <c r="P168" s="159">
        <f t="shared" ref="P168:P191" si="21">O168*H168</f>
        <v>0</v>
      </c>
      <c r="Q168" s="159">
        <v>0</v>
      </c>
      <c r="R168" s="159">
        <f t="shared" ref="R168:R191" si="22">Q168*H168</f>
        <v>0</v>
      </c>
      <c r="S168" s="159">
        <v>0</v>
      </c>
      <c r="T168" s="160">
        <f t="shared" ref="T168:T191" si="23">S168*H168</f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61" t="s">
        <v>181</v>
      </c>
      <c r="AT168" s="161" t="s">
        <v>374</v>
      </c>
      <c r="AU168" s="161" t="s">
        <v>89</v>
      </c>
      <c r="AY168" s="14" t="s">
        <v>166</v>
      </c>
      <c r="BE168" s="162">
        <f t="shared" ref="BE168:BE191" si="24">IF(N168="základná",J168,0)</f>
        <v>0</v>
      </c>
      <c r="BF168" s="162">
        <f t="shared" ref="BF168:BF191" si="25">IF(N168="znížená",J168,0)</f>
        <v>142.91</v>
      </c>
      <c r="BG168" s="162">
        <f t="shared" ref="BG168:BG191" si="26">IF(N168="zákl. prenesená",J168,0)</f>
        <v>0</v>
      </c>
      <c r="BH168" s="162">
        <f t="shared" ref="BH168:BH191" si="27">IF(N168="zníž. prenesená",J168,0)</f>
        <v>0</v>
      </c>
      <c r="BI168" s="162">
        <f t="shared" ref="BI168:BI191" si="28">IF(N168="nulová",J168,0)</f>
        <v>0</v>
      </c>
      <c r="BJ168" s="14" t="s">
        <v>89</v>
      </c>
      <c r="BK168" s="162">
        <f t="shared" ref="BK168:BK191" si="29">ROUND(I168*H168,2)</f>
        <v>142.91</v>
      </c>
      <c r="BL168" s="14" t="s">
        <v>173</v>
      </c>
      <c r="BM168" s="161" t="s">
        <v>2844</v>
      </c>
    </row>
    <row r="169" spans="1:65" s="2" customFormat="1" ht="16.5" customHeight="1">
      <c r="A169" s="26"/>
      <c r="B169" s="149"/>
      <c r="C169" s="167" t="s">
        <v>444</v>
      </c>
      <c r="D169" s="167" t="s">
        <v>374</v>
      </c>
      <c r="E169" s="168" t="s">
        <v>2845</v>
      </c>
      <c r="F169" s="169" t="s">
        <v>2846</v>
      </c>
      <c r="G169" s="170" t="s">
        <v>222</v>
      </c>
      <c r="H169" s="171">
        <v>10</v>
      </c>
      <c r="I169" s="172">
        <v>123.85</v>
      </c>
      <c r="J169" s="172">
        <f t="shared" si="20"/>
        <v>1238.5</v>
      </c>
      <c r="K169" s="173"/>
      <c r="L169" s="174"/>
      <c r="M169" s="175" t="s">
        <v>1</v>
      </c>
      <c r="N169" s="176" t="s">
        <v>39</v>
      </c>
      <c r="O169" s="159">
        <v>0</v>
      </c>
      <c r="P169" s="159">
        <f t="shared" si="21"/>
        <v>0</v>
      </c>
      <c r="Q169" s="159">
        <v>0</v>
      </c>
      <c r="R169" s="159">
        <f t="shared" si="22"/>
        <v>0</v>
      </c>
      <c r="S169" s="159">
        <v>0</v>
      </c>
      <c r="T169" s="160">
        <f t="shared" si="2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61" t="s">
        <v>181</v>
      </c>
      <c r="AT169" s="161" t="s">
        <v>374</v>
      </c>
      <c r="AU169" s="161" t="s">
        <v>89</v>
      </c>
      <c r="AY169" s="14" t="s">
        <v>166</v>
      </c>
      <c r="BE169" s="162">
        <f t="shared" si="24"/>
        <v>0</v>
      </c>
      <c r="BF169" s="162">
        <f t="shared" si="25"/>
        <v>1238.5</v>
      </c>
      <c r="BG169" s="162">
        <f t="shared" si="26"/>
        <v>0</v>
      </c>
      <c r="BH169" s="162">
        <f t="shared" si="27"/>
        <v>0</v>
      </c>
      <c r="BI169" s="162">
        <f t="shared" si="28"/>
        <v>0</v>
      </c>
      <c r="BJ169" s="14" t="s">
        <v>89</v>
      </c>
      <c r="BK169" s="162">
        <f t="shared" si="29"/>
        <v>1238.5</v>
      </c>
      <c r="BL169" s="14" t="s">
        <v>173</v>
      </c>
      <c r="BM169" s="161" t="s">
        <v>2847</v>
      </c>
    </row>
    <row r="170" spans="1:65" s="2" customFormat="1" ht="16.5" customHeight="1">
      <c r="A170" s="26"/>
      <c r="B170" s="149"/>
      <c r="C170" s="167" t="s">
        <v>250</v>
      </c>
      <c r="D170" s="167" t="s">
        <v>374</v>
      </c>
      <c r="E170" s="168" t="s">
        <v>2848</v>
      </c>
      <c r="F170" s="169" t="s">
        <v>2849</v>
      </c>
      <c r="G170" s="170" t="s">
        <v>222</v>
      </c>
      <c r="H170" s="171">
        <v>5</v>
      </c>
      <c r="I170" s="172">
        <v>138.24</v>
      </c>
      <c r="J170" s="172">
        <f t="shared" si="20"/>
        <v>691.2</v>
      </c>
      <c r="K170" s="173"/>
      <c r="L170" s="174"/>
      <c r="M170" s="175" t="s">
        <v>1</v>
      </c>
      <c r="N170" s="176" t="s">
        <v>39</v>
      </c>
      <c r="O170" s="159">
        <v>0</v>
      </c>
      <c r="P170" s="159">
        <f t="shared" si="21"/>
        <v>0</v>
      </c>
      <c r="Q170" s="159">
        <v>0</v>
      </c>
      <c r="R170" s="159">
        <f t="shared" si="22"/>
        <v>0</v>
      </c>
      <c r="S170" s="159">
        <v>0</v>
      </c>
      <c r="T170" s="160">
        <f t="shared" si="2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61" t="s">
        <v>181</v>
      </c>
      <c r="AT170" s="161" t="s">
        <v>374</v>
      </c>
      <c r="AU170" s="161" t="s">
        <v>89</v>
      </c>
      <c r="AY170" s="14" t="s">
        <v>166</v>
      </c>
      <c r="BE170" s="162">
        <f t="shared" si="24"/>
        <v>0</v>
      </c>
      <c r="BF170" s="162">
        <f t="shared" si="25"/>
        <v>691.2</v>
      </c>
      <c r="BG170" s="162">
        <f t="shared" si="26"/>
        <v>0</v>
      </c>
      <c r="BH170" s="162">
        <f t="shared" si="27"/>
        <v>0</v>
      </c>
      <c r="BI170" s="162">
        <f t="shared" si="28"/>
        <v>0</v>
      </c>
      <c r="BJ170" s="14" t="s">
        <v>89</v>
      </c>
      <c r="BK170" s="162">
        <f t="shared" si="29"/>
        <v>691.2</v>
      </c>
      <c r="BL170" s="14" t="s">
        <v>173</v>
      </c>
      <c r="BM170" s="161" t="s">
        <v>2850</v>
      </c>
    </row>
    <row r="171" spans="1:65" s="2" customFormat="1" ht="16.5" customHeight="1">
      <c r="A171" s="26"/>
      <c r="B171" s="149"/>
      <c r="C171" s="167" t="s">
        <v>451</v>
      </c>
      <c r="D171" s="167" t="s">
        <v>374</v>
      </c>
      <c r="E171" s="168" t="s">
        <v>2851</v>
      </c>
      <c r="F171" s="169" t="s">
        <v>2852</v>
      </c>
      <c r="G171" s="170" t="s">
        <v>222</v>
      </c>
      <c r="H171" s="171">
        <v>1</v>
      </c>
      <c r="I171" s="172">
        <v>63.83</v>
      </c>
      <c r="J171" s="172">
        <f t="shared" si="20"/>
        <v>63.83</v>
      </c>
      <c r="K171" s="173"/>
      <c r="L171" s="174"/>
      <c r="M171" s="175" t="s">
        <v>1</v>
      </c>
      <c r="N171" s="176" t="s">
        <v>39</v>
      </c>
      <c r="O171" s="159">
        <v>0</v>
      </c>
      <c r="P171" s="159">
        <f t="shared" si="21"/>
        <v>0</v>
      </c>
      <c r="Q171" s="159">
        <v>0</v>
      </c>
      <c r="R171" s="159">
        <f t="shared" si="22"/>
        <v>0</v>
      </c>
      <c r="S171" s="159">
        <v>0</v>
      </c>
      <c r="T171" s="160">
        <f t="shared" si="2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61" t="s">
        <v>181</v>
      </c>
      <c r="AT171" s="161" t="s">
        <v>374</v>
      </c>
      <c r="AU171" s="161" t="s">
        <v>89</v>
      </c>
      <c r="AY171" s="14" t="s">
        <v>166</v>
      </c>
      <c r="BE171" s="162">
        <f t="shared" si="24"/>
        <v>0</v>
      </c>
      <c r="BF171" s="162">
        <f t="shared" si="25"/>
        <v>63.83</v>
      </c>
      <c r="BG171" s="162">
        <f t="shared" si="26"/>
        <v>0</v>
      </c>
      <c r="BH171" s="162">
        <f t="shared" si="27"/>
        <v>0</v>
      </c>
      <c r="BI171" s="162">
        <f t="shared" si="28"/>
        <v>0</v>
      </c>
      <c r="BJ171" s="14" t="s">
        <v>89</v>
      </c>
      <c r="BK171" s="162">
        <f t="shared" si="29"/>
        <v>63.83</v>
      </c>
      <c r="BL171" s="14" t="s">
        <v>173</v>
      </c>
      <c r="BM171" s="161" t="s">
        <v>2853</v>
      </c>
    </row>
    <row r="172" spans="1:65" s="2" customFormat="1" ht="16.5" customHeight="1">
      <c r="A172" s="26"/>
      <c r="B172" s="149"/>
      <c r="C172" s="167" t="s">
        <v>253</v>
      </c>
      <c r="D172" s="167" t="s">
        <v>374</v>
      </c>
      <c r="E172" s="168" t="s">
        <v>2854</v>
      </c>
      <c r="F172" s="169" t="s">
        <v>2855</v>
      </c>
      <c r="G172" s="170" t="s">
        <v>222</v>
      </c>
      <c r="H172" s="171">
        <v>10</v>
      </c>
      <c r="I172" s="172">
        <v>4.29</v>
      </c>
      <c r="J172" s="172">
        <f t="shared" si="20"/>
        <v>42.9</v>
      </c>
      <c r="K172" s="173"/>
      <c r="L172" s="174"/>
      <c r="M172" s="175" t="s">
        <v>1</v>
      </c>
      <c r="N172" s="176" t="s">
        <v>39</v>
      </c>
      <c r="O172" s="159">
        <v>0</v>
      </c>
      <c r="P172" s="159">
        <f t="shared" si="21"/>
        <v>0</v>
      </c>
      <c r="Q172" s="159">
        <v>0</v>
      </c>
      <c r="R172" s="159">
        <f t="shared" si="22"/>
        <v>0</v>
      </c>
      <c r="S172" s="159">
        <v>0</v>
      </c>
      <c r="T172" s="160">
        <f t="shared" si="2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61" t="s">
        <v>181</v>
      </c>
      <c r="AT172" s="161" t="s">
        <v>374</v>
      </c>
      <c r="AU172" s="161" t="s">
        <v>89</v>
      </c>
      <c r="AY172" s="14" t="s">
        <v>166</v>
      </c>
      <c r="BE172" s="162">
        <f t="shared" si="24"/>
        <v>0</v>
      </c>
      <c r="BF172" s="162">
        <f t="shared" si="25"/>
        <v>42.9</v>
      </c>
      <c r="BG172" s="162">
        <f t="shared" si="26"/>
        <v>0</v>
      </c>
      <c r="BH172" s="162">
        <f t="shared" si="27"/>
        <v>0</v>
      </c>
      <c r="BI172" s="162">
        <f t="shared" si="28"/>
        <v>0</v>
      </c>
      <c r="BJ172" s="14" t="s">
        <v>89</v>
      </c>
      <c r="BK172" s="162">
        <f t="shared" si="29"/>
        <v>42.9</v>
      </c>
      <c r="BL172" s="14" t="s">
        <v>173</v>
      </c>
      <c r="BM172" s="161" t="s">
        <v>2856</v>
      </c>
    </row>
    <row r="173" spans="1:65" s="2" customFormat="1" ht="16.5" customHeight="1">
      <c r="A173" s="26"/>
      <c r="B173" s="149"/>
      <c r="C173" s="167" t="s">
        <v>458</v>
      </c>
      <c r="D173" s="167" t="s">
        <v>374</v>
      </c>
      <c r="E173" s="168" t="s">
        <v>2857</v>
      </c>
      <c r="F173" s="169" t="s">
        <v>2858</v>
      </c>
      <c r="G173" s="170" t="s">
        <v>222</v>
      </c>
      <c r="H173" s="171">
        <v>27</v>
      </c>
      <c r="I173" s="172">
        <v>10.48</v>
      </c>
      <c r="J173" s="172">
        <f t="shared" si="20"/>
        <v>282.95999999999998</v>
      </c>
      <c r="K173" s="173"/>
      <c r="L173" s="174"/>
      <c r="M173" s="175" t="s">
        <v>1</v>
      </c>
      <c r="N173" s="176" t="s">
        <v>39</v>
      </c>
      <c r="O173" s="159">
        <v>0</v>
      </c>
      <c r="P173" s="159">
        <f t="shared" si="21"/>
        <v>0</v>
      </c>
      <c r="Q173" s="159">
        <v>0</v>
      </c>
      <c r="R173" s="159">
        <f t="shared" si="22"/>
        <v>0</v>
      </c>
      <c r="S173" s="159">
        <v>0</v>
      </c>
      <c r="T173" s="160">
        <f t="shared" si="2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61" t="s">
        <v>181</v>
      </c>
      <c r="AT173" s="161" t="s">
        <v>374</v>
      </c>
      <c r="AU173" s="161" t="s">
        <v>89</v>
      </c>
      <c r="AY173" s="14" t="s">
        <v>166</v>
      </c>
      <c r="BE173" s="162">
        <f t="shared" si="24"/>
        <v>0</v>
      </c>
      <c r="BF173" s="162">
        <f t="shared" si="25"/>
        <v>282.95999999999998</v>
      </c>
      <c r="BG173" s="162">
        <f t="shared" si="26"/>
        <v>0</v>
      </c>
      <c r="BH173" s="162">
        <f t="shared" si="27"/>
        <v>0</v>
      </c>
      <c r="BI173" s="162">
        <f t="shared" si="28"/>
        <v>0</v>
      </c>
      <c r="BJ173" s="14" t="s">
        <v>89</v>
      </c>
      <c r="BK173" s="162">
        <f t="shared" si="29"/>
        <v>282.95999999999998</v>
      </c>
      <c r="BL173" s="14" t="s">
        <v>173</v>
      </c>
      <c r="BM173" s="161" t="s">
        <v>2859</v>
      </c>
    </row>
    <row r="174" spans="1:65" s="2" customFormat="1" ht="16.5" customHeight="1">
      <c r="A174" s="26"/>
      <c r="B174" s="149"/>
      <c r="C174" s="167" t="s">
        <v>257</v>
      </c>
      <c r="D174" s="167" t="s">
        <v>374</v>
      </c>
      <c r="E174" s="168" t="s">
        <v>2860</v>
      </c>
      <c r="F174" s="169" t="s">
        <v>2861</v>
      </c>
      <c r="G174" s="170" t="s">
        <v>222</v>
      </c>
      <c r="H174" s="171">
        <v>50</v>
      </c>
      <c r="I174" s="172">
        <v>8.1</v>
      </c>
      <c r="J174" s="172">
        <f t="shared" si="20"/>
        <v>405</v>
      </c>
      <c r="K174" s="173"/>
      <c r="L174" s="174"/>
      <c r="M174" s="175" t="s">
        <v>1</v>
      </c>
      <c r="N174" s="176" t="s">
        <v>39</v>
      </c>
      <c r="O174" s="159">
        <v>0</v>
      </c>
      <c r="P174" s="159">
        <f t="shared" si="21"/>
        <v>0</v>
      </c>
      <c r="Q174" s="159">
        <v>0</v>
      </c>
      <c r="R174" s="159">
        <f t="shared" si="22"/>
        <v>0</v>
      </c>
      <c r="S174" s="159">
        <v>0</v>
      </c>
      <c r="T174" s="160">
        <f t="shared" si="23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61" t="s">
        <v>181</v>
      </c>
      <c r="AT174" s="161" t="s">
        <v>374</v>
      </c>
      <c r="AU174" s="161" t="s">
        <v>89</v>
      </c>
      <c r="AY174" s="14" t="s">
        <v>166</v>
      </c>
      <c r="BE174" s="162">
        <f t="shared" si="24"/>
        <v>0</v>
      </c>
      <c r="BF174" s="162">
        <f t="shared" si="25"/>
        <v>405</v>
      </c>
      <c r="BG174" s="162">
        <f t="shared" si="26"/>
        <v>0</v>
      </c>
      <c r="BH174" s="162">
        <f t="shared" si="27"/>
        <v>0</v>
      </c>
      <c r="BI174" s="162">
        <f t="shared" si="28"/>
        <v>0</v>
      </c>
      <c r="BJ174" s="14" t="s">
        <v>89</v>
      </c>
      <c r="BK174" s="162">
        <f t="shared" si="29"/>
        <v>405</v>
      </c>
      <c r="BL174" s="14" t="s">
        <v>173</v>
      </c>
      <c r="BM174" s="161" t="s">
        <v>2862</v>
      </c>
    </row>
    <row r="175" spans="1:65" s="2" customFormat="1" ht="16.5" customHeight="1">
      <c r="A175" s="26"/>
      <c r="B175" s="149"/>
      <c r="C175" s="167" t="s">
        <v>466</v>
      </c>
      <c r="D175" s="167" t="s">
        <v>374</v>
      </c>
      <c r="E175" s="168" t="s">
        <v>2863</v>
      </c>
      <c r="F175" s="169" t="s">
        <v>2864</v>
      </c>
      <c r="G175" s="170" t="s">
        <v>222</v>
      </c>
      <c r="H175" s="171">
        <v>27</v>
      </c>
      <c r="I175" s="172">
        <v>1.71</v>
      </c>
      <c r="J175" s="172">
        <f t="shared" si="20"/>
        <v>46.17</v>
      </c>
      <c r="K175" s="173"/>
      <c r="L175" s="174"/>
      <c r="M175" s="175" t="s">
        <v>1</v>
      </c>
      <c r="N175" s="176" t="s">
        <v>39</v>
      </c>
      <c r="O175" s="159">
        <v>0</v>
      </c>
      <c r="P175" s="159">
        <f t="shared" si="21"/>
        <v>0</v>
      </c>
      <c r="Q175" s="159">
        <v>0</v>
      </c>
      <c r="R175" s="159">
        <f t="shared" si="22"/>
        <v>0</v>
      </c>
      <c r="S175" s="159">
        <v>0</v>
      </c>
      <c r="T175" s="160">
        <f t="shared" si="2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61" t="s">
        <v>181</v>
      </c>
      <c r="AT175" s="161" t="s">
        <v>374</v>
      </c>
      <c r="AU175" s="161" t="s">
        <v>89</v>
      </c>
      <c r="AY175" s="14" t="s">
        <v>166</v>
      </c>
      <c r="BE175" s="162">
        <f t="shared" si="24"/>
        <v>0</v>
      </c>
      <c r="BF175" s="162">
        <f t="shared" si="25"/>
        <v>46.17</v>
      </c>
      <c r="BG175" s="162">
        <f t="shared" si="26"/>
        <v>0</v>
      </c>
      <c r="BH175" s="162">
        <f t="shared" si="27"/>
        <v>0</v>
      </c>
      <c r="BI175" s="162">
        <f t="shared" si="28"/>
        <v>0</v>
      </c>
      <c r="BJ175" s="14" t="s">
        <v>89</v>
      </c>
      <c r="BK175" s="162">
        <f t="shared" si="29"/>
        <v>46.17</v>
      </c>
      <c r="BL175" s="14" t="s">
        <v>173</v>
      </c>
      <c r="BM175" s="161" t="s">
        <v>2865</v>
      </c>
    </row>
    <row r="176" spans="1:65" s="2" customFormat="1" ht="16.5" customHeight="1">
      <c r="A176" s="26"/>
      <c r="B176" s="149"/>
      <c r="C176" s="167" t="s">
        <v>260</v>
      </c>
      <c r="D176" s="167" t="s">
        <v>374</v>
      </c>
      <c r="E176" s="168" t="s">
        <v>2866</v>
      </c>
      <c r="F176" s="169" t="s">
        <v>2867</v>
      </c>
      <c r="G176" s="170" t="s">
        <v>222</v>
      </c>
      <c r="H176" s="171">
        <v>86</v>
      </c>
      <c r="I176" s="172">
        <v>2.86</v>
      </c>
      <c r="J176" s="172">
        <f t="shared" si="20"/>
        <v>245.96</v>
      </c>
      <c r="K176" s="173"/>
      <c r="L176" s="174"/>
      <c r="M176" s="175" t="s">
        <v>1</v>
      </c>
      <c r="N176" s="176" t="s">
        <v>39</v>
      </c>
      <c r="O176" s="159">
        <v>0</v>
      </c>
      <c r="P176" s="159">
        <f t="shared" si="21"/>
        <v>0</v>
      </c>
      <c r="Q176" s="159">
        <v>0</v>
      </c>
      <c r="R176" s="159">
        <f t="shared" si="22"/>
        <v>0</v>
      </c>
      <c r="S176" s="159">
        <v>0</v>
      </c>
      <c r="T176" s="160">
        <f t="shared" si="2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61" t="s">
        <v>181</v>
      </c>
      <c r="AT176" s="161" t="s">
        <v>374</v>
      </c>
      <c r="AU176" s="161" t="s">
        <v>89</v>
      </c>
      <c r="AY176" s="14" t="s">
        <v>166</v>
      </c>
      <c r="BE176" s="162">
        <f t="shared" si="24"/>
        <v>0</v>
      </c>
      <c r="BF176" s="162">
        <f t="shared" si="25"/>
        <v>245.96</v>
      </c>
      <c r="BG176" s="162">
        <f t="shared" si="26"/>
        <v>0</v>
      </c>
      <c r="BH176" s="162">
        <f t="shared" si="27"/>
        <v>0</v>
      </c>
      <c r="BI176" s="162">
        <f t="shared" si="28"/>
        <v>0</v>
      </c>
      <c r="BJ176" s="14" t="s">
        <v>89</v>
      </c>
      <c r="BK176" s="162">
        <f t="shared" si="29"/>
        <v>245.96</v>
      </c>
      <c r="BL176" s="14" t="s">
        <v>173</v>
      </c>
      <c r="BM176" s="161" t="s">
        <v>2868</v>
      </c>
    </row>
    <row r="177" spans="1:65" s="2" customFormat="1" ht="16.5" customHeight="1">
      <c r="A177" s="26"/>
      <c r="B177" s="149"/>
      <c r="C177" s="167" t="s">
        <v>473</v>
      </c>
      <c r="D177" s="167" t="s">
        <v>374</v>
      </c>
      <c r="E177" s="168" t="s">
        <v>2869</v>
      </c>
      <c r="F177" s="169" t="s">
        <v>2870</v>
      </c>
      <c r="G177" s="170" t="s">
        <v>222</v>
      </c>
      <c r="H177" s="171">
        <v>54</v>
      </c>
      <c r="I177" s="172">
        <v>3.33</v>
      </c>
      <c r="J177" s="172">
        <f t="shared" si="20"/>
        <v>179.82</v>
      </c>
      <c r="K177" s="173"/>
      <c r="L177" s="174"/>
      <c r="M177" s="175" t="s">
        <v>1</v>
      </c>
      <c r="N177" s="176" t="s">
        <v>39</v>
      </c>
      <c r="O177" s="159">
        <v>0</v>
      </c>
      <c r="P177" s="159">
        <f t="shared" si="21"/>
        <v>0</v>
      </c>
      <c r="Q177" s="159">
        <v>0</v>
      </c>
      <c r="R177" s="159">
        <f t="shared" si="22"/>
        <v>0</v>
      </c>
      <c r="S177" s="159">
        <v>0</v>
      </c>
      <c r="T177" s="160">
        <f t="shared" si="23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61" t="s">
        <v>181</v>
      </c>
      <c r="AT177" s="161" t="s">
        <v>374</v>
      </c>
      <c r="AU177" s="161" t="s">
        <v>89</v>
      </c>
      <c r="AY177" s="14" t="s">
        <v>166</v>
      </c>
      <c r="BE177" s="162">
        <f t="shared" si="24"/>
        <v>0</v>
      </c>
      <c r="BF177" s="162">
        <f t="shared" si="25"/>
        <v>179.82</v>
      </c>
      <c r="BG177" s="162">
        <f t="shared" si="26"/>
        <v>0</v>
      </c>
      <c r="BH177" s="162">
        <f t="shared" si="27"/>
        <v>0</v>
      </c>
      <c r="BI177" s="162">
        <f t="shared" si="28"/>
        <v>0</v>
      </c>
      <c r="BJ177" s="14" t="s">
        <v>89</v>
      </c>
      <c r="BK177" s="162">
        <f t="shared" si="29"/>
        <v>179.82</v>
      </c>
      <c r="BL177" s="14" t="s">
        <v>173</v>
      </c>
      <c r="BM177" s="161" t="s">
        <v>2871</v>
      </c>
    </row>
    <row r="178" spans="1:65" s="2" customFormat="1" ht="16.5" customHeight="1">
      <c r="A178" s="26"/>
      <c r="B178" s="149"/>
      <c r="C178" s="167" t="s">
        <v>268</v>
      </c>
      <c r="D178" s="167" t="s">
        <v>374</v>
      </c>
      <c r="E178" s="168" t="s">
        <v>2872</v>
      </c>
      <c r="F178" s="169" t="s">
        <v>2873</v>
      </c>
      <c r="G178" s="170" t="s">
        <v>222</v>
      </c>
      <c r="H178" s="171">
        <v>24</v>
      </c>
      <c r="I178" s="172">
        <v>2.86</v>
      </c>
      <c r="J178" s="172">
        <f t="shared" si="20"/>
        <v>68.64</v>
      </c>
      <c r="K178" s="173"/>
      <c r="L178" s="174"/>
      <c r="M178" s="175" t="s">
        <v>1</v>
      </c>
      <c r="N178" s="176" t="s">
        <v>39</v>
      </c>
      <c r="O178" s="159">
        <v>0</v>
      </c>
      <c r="P178" s="159">
        <f t="shared" si="21"/>
        <v>0</v>
      </c>
      <c r="Q178" s="159">
        <v>0</v>
      </c>
      <c r="R178" s="159">
        <f t="shared" si="22"/>
        <v>0</v>
      </c>
      <c r="S178" s="159">
        <v>0</v>
      </c>
      <c r="T178" s="160">
        <f t="shared" si="23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61" t="s">
        <v>181</v>
      </c>
      <c r="AT178" s="161" t="s">
        <v>374</v>
      </c>
      <c r="AU178" s="161" t="s">
        <v>89</v>
      </c>
      <c r="AY178" s="14" t="s">
        <v>166</v>
      </c>
      <c r="BE178" s="162">
        <f t="shared" si="24"/>
        <v>0</v>
      </c>
      <c r="BF178" s="162">
        <f t="shared" si="25"/>
        <v>68.64</v>
      </c>
      <c r="BG178" s="162">
        <f t="shared" si="26"/>
        <v>0</v>
      </c>
      <c r="BH178" s="162">
        <f t="shared" si="27"/>
        <v>0</v>
      </c>
      <c r="BI178" s="162">
        <f t="shared" si="28"/>
        <v>0</v>
      </c>
      <c r="BJ178" s="14" t="s">
        <v>89</v>
      </c>
      <c r="BK178" s="162">
        <f t="shared" si="29"/>
        <v>68.64</v>
      </c>
      <c r="BL178" s="14" t="s">
        <v>173</v>
      </c>
      <c r="BM178" s="161" t="s">
        <v>2874</v>
      </c>
    </row>
    <row r="179" spans="1:65" s="2" customFormat="1" ht="16.5" customHeight="1">
      <c r="A179" s="26"/>
      <c r="B179" s="149"/>
      <c r="C179" s="167" t="s">
        <v>480</v>
      </c>
      <c r="D179" s="167" t="s">
        <v>374</v>
      </c>
      <c r="E179" s="168" t="s">
        <v>2875</v>
      </c>
      <c r="F179" s="169" t="s">
        <v>2876</v>
      </c>
      <c r="G179" s="170" t="s">
        <v>222</v>
      </c>
      <c r="H179" s="171">
        <v>24</v>
      </c>
      <c r="I179" s="172">
        <v>2.86</v>
      </c>
      <c r="J179" s="172">
        <f t="shared" si="20"/>
        <v>68.64</v>
      </c>
      <c r="K179" s="173"/>
      <c r="L179" s="174"/>
      <c r="M179" s="175" t="s">
        <v>1</v>
      </c>
      <c r="N179" s="176" t="s">
        <v>39</v>
      </c>
      <c r="O179" s="159">
        <v>0</v>
      </c>
      <c r="P179" s="159">
        <f t="shared" si="21"/>
        <v>0</v>
      </c>
      <c r="Q179" s="159">
        <v>0</v>
      </c>
      <c r="R179" s="159">
        <f t="shared" si="22"/>
        <v>0</v>
      </c>
      <c r="S179" s="159">
        <v>0</v>
      </c>
      <c r="T179" s="160">
        <f t="shared" si="23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61" t="s">
        <v>181</v>
      </c>
      <c r="AT179" s="161" t="s">
        <v>374</v>
      </c>
      <c r="AU179" s="161" t="s">
        <v>89</v>
      </c>
      <c r="AY179" s="14" t="s">
        <v>166</v>
      </c>
      <c r="BE179" s="162">
        <f t="shared" si="24"/>
        <v>0</v>
      </c>
      <c r="BF179" s="162">
        <f t="shared" si="25"/>
        <v>68.64</v>
      </c>
      <c r="BG179" s="162">
        <f t="shared" si="26"/>
        <v>0</v>
      </c>
      <c r="BH179" s="162">
        <f t="shared" si="27"/>
        <v>0</v>
      </c>
      <c r="BI179" s="162">
        <f t="shared" si="28"/>
        <v>0</v>
      </c>
      <c r="BJ179" s="14" t="s">
        <v>89</v>
      </c>
      <c r="BK179" s="162">
        <f t="shared" si="29"/>
        <v>68.64</v>
      </c>
      <c r="BL179" s="14" t="s">
        <v>173</v>
      </c>
      <c r="BM179" s="161" t="s">
        <v>2877</v>
      </c>
    </row>
    <row r="180" spans="1:65" s="2" customFormat="1" ht="16.5" customHeight="1">
      <c r="A180" s="26"/>
      <c r="B180" s="149"/>
      <c r="C180" s="167" t="s">
        <v>273</v>
      </c>
      <c r="D180" s="167" t="s">
        <v>374</v>
      </c>
      <c r="E180" s="168" t="s">
        <v>2878</v>
      </c>
      <c r="F180" s="169" t="s">
        <v>2879</v>
      </c>
      <c r="G180" s="170" t="s">
        <v>222</v>
      </c>
      <c r="H180" s="171">
        <v>23</v>
      </c>
      <c r="I180" s="172">
        <v>2.38</v>
      </c>
      <c r="J180" s="172">
        <f t="shared" si="20"/>
        <v>54.74</v>
      </c>
      <c r="K180" s="173"/>
      <c r="L180" s="174"/>
      <c r="M180" s="175" t="s">
        <v>1</v>
      </c>
      <c r="N180" s="176" t="s">
        <v>39</v>
      </c>
      <c r="O180" s="159">
        <v>0</v>
      </c>
      <c r="P180" s="159">
        <f t="shared" si="21"/>
        <v>0</v>
      </c>
      <c r="Q180" s="159">
        <v>0</v>
      </c>
      <c r="R180" s="159">
        <f t="shared" si="22"/>
        <v>0</v>
      </c>
      <c r="S180" s="159">
        <v>0</v>
      </c>
      <c r="T180" s="160">
        <f t="shared" si="23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61" t="s">
        <v>181</v>
      </c>
      <c r="AT180" s="161" t="s">
        <v>374</v>
      </c>
      <c r="AU180" s="161" t="s">
        <v>89</v>
      </c>
      <c r="AY180" s="14" t="s">
        <v>166</v>
      </c>
      <c r="BE180" s="162">
        <f t="shared" si="24"/>
        <v>0</v>
      </c>
      <c r="BF180" s="162">
        <f t="shared" si="25"/>
        <v>54.74</v>
      </c>
      <c r="BG180" s="162">
        <f t="shared" si="26"/>
        <v>0</v>
      </c>
      <c r="BH180" s="162">
        <f t="shared" si="27"/>
        <v>0</v>
      </c>
      <c r="BI180" s="162">
        <f t="shared" si="28"/>
        <v>0</v>
      </c>
      <c r="BJ180" s="14" t="s">
        <v>89</v>
      </c>
      <c r="BK180" s="162">
        <f t="shared" si="29"/>
        <v>54.74</v>
      </c>
      <c r="BL180" s="14" t="s">
        <v>173</v>
      </c>
      <c r="BM180" s="161" t="s">
        <v>2880</v>
      </c>
    </row>
    <row r="181" spans="1:65" s="2" customFormat="1" ht="16.5" customHeight="1">
      <c r="A181" s="26"/>
      <c r="B181" s="149"/>
      <c r="C181" s="167" t="s">
        <v>487</v>
      </c>
      <c r="D181" s="167" t="s">
        <v>374</v>
      </c>
      <c r="E181" s="168" t="s">
        <v>2881</v>
      </c>
      <c r="F181" s="169" t="s">
        <v>2882</v>
      </c>
      <c r="G181" s="170" t="s">
        <v>222</v>
      </c>
      <c r="H181" s="171">
        <v>17</v>
      </c>
      <c r="I181" s="172">
        <v>2.38</v>
      </c>
      <c r="J181" s="172">
        <f t="shared" si="20"/>
        <v>40.46</v>
      </c>
      <c r="K181" s="173"/>
      <c r="L181" s="174"/>
      <c r="M181" s="175" t="s">
        <v>1</v>
      </c>
      <c r="N181" s="176" t="s">
        <v>39</v>
      </c>
      <c r="O181" s="159">
        <v>0</v>
      </c>
      <c r="P181" s="159">
        <f t="shared" si="21"/>
        <v>0</v>
      </c>
      <c r="Q181" s="159">
        <v>0</v>
      </c>
      <c r="R181" s="159">
        <f t="shared" si="22"/>
        <v>0</v>
      </c>
      <c r="S181" s="159">
        <v>0</v>
      </c>
      <c r="T181" s="160">
        <f t="shared" si="23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61" t="s">
        <v>181</v>
      </c>
      <c r="AT181" s="161" t="s">
        <v>374</v>
      </c>
      <c r="AU181" s="161" t="s">
        <v>89</v>
      </c>
      <c r="AY181" s="14" t="s">
        <v>166</v>
      </c>
      <c r="BE181" s="162">
        <f t="shared" si="24"/>
        <v>0</v>
      </c>
      <c r="BF181" s="162">
        <f t="shared" si="25"/>
        <v>40.46</v>
      </c>
      <c r="BG181" s="162">
        <f t="shared" si="26"/>
        <v>0</v>
      </c>
      <c r="BH181" s="162">
        <f t="shared" si="27"/>
        <v>0</v>
      </c>
      <c r="BI181" s="162">
        <f t="shared" si="28"/>
        <v>0</v>
      </c>
      <c r="BJ181" s="14" t="s">
        <v>89</v>
      </c>
      <c r="BK181" s="162">
        <f t="shared" si="29"/>
        <v>40.46</v>
      </c>
      <c r="BL181" s="14" t="s">
        <v>173</v>
      </c>
      <c r="BM181" s="161" t="s">
        <v>2883</v>
      </c>
    </row>
    <row r="182" spans="1:65" s="2" customFormat="1" ht="16.5" customHeight="1">
      <c r="A182" s="26"/>
      <c r="B182" s="149"/>
      <c r="C182" s="167" t="s">
        <v>277</v>
      </c>
      <c r="D182" s="167" t="s">
        <v>374</v>
      </c>
      <c r="E182" s="168" t="s">
        <v>2884</v>
      </c>
      <c r="F182" s="169" t="s">
        <v>2885</v>
      </c>
      <c r="G182" s="170" t="s">
        <v>222</v>
      </c>
      <c r="H182" s="171">
        <v>17</v>
      </c>
      <c r="I182" s="172">
        <v>2.29</v>
      </c>
      <c r="J182" s="172">
        <f t="shared" si="20"/>
        <v>38.93</v>
      </c>
      <c r="K182" s="173"/>
      <c r="L182" s="174"/>
      <c r="M182" s="175" t="s">
        <v>1</v>
      </c>
      <c r="N182" s="176" t="s">
        <v>39</v>
      </c>
      <c r="O182" s="159">
        <v>0</v>
      </c>
      <c r="P182" s="159">
        <f t="shared" si="21"/>
        <v>0</v>
      </c>
      <c r="Q182" s="159">
        <v>0</v>
      </c>
      <c r="R182" s="159">
        <f t="shared" si="22"/>
        <v>0</v>
      </c>
      <c r="S182" s="159">
        <v>0</v>
      </c>
      <c r="T182" s="160">
        <f t="shared" si="23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61" t="s">
        <v>181</v>
      </c>
      <c r="AT182" s="161" t="s">
        <v>374</v>
      </c>
      <c r="AU182" s="161" t="s">
        <v>89</v>
      </c>
      <c r="AY182" s="14" t="s">
        <v>166</v>
      </c>
      <c r="BE182" s="162">
        <f t="shared" si="24"/>
        <v>0</v>
      </c>
      <c r="BF182" s="162">
        <f t="shared" si="25"/>
        <v>38.93</v>
      </c>
      <c r="BG182" s="162">
        <f t="shared" si="26"/>
        <v>0</v>
      </c>
      <c r="BH182" s="162">
        <f t="shared" si="27"/>
        <v>0</v>
      </c>
      <c r="BI182" s="162">
        <f t="shared" si="28"/>
        <v>0</v>
      </c>
      <c r="BJ182" s="14" t="s">
        <v>89</v>
      </c>
      <c r="BK182" s="162">
        <f t="shared" si="29"/>
        <v>38.93</v>
      </c>
      <c r="BL182" s="14" t="s">
        <v>173</v>
      </c>
      <c r="BM182" s="161" t="s">
        <v>2886</v>
      </c>
    </row>
    <row r="183" spans="1:65" s="2" customFormat="1" ht="16.5" customHeight="1">
      <c r="A183" s="26"/>
      <c r="B183" s="149"/>
      <c r="C183" s="167" t="s">
        <v>494</v>
      </c>
      <c r="D183" s="167" t="s">
        <v>374</v>
      </c>
      <c r="E183" s="168" t="s">
        <v>2887</v>
      </c>
      <c r="F183" s="169" t="s">
        <v>2888</v>
      </c>
      <c r="G183" s="170" t="s">
        <v>222</v>
      </c>
      <c r="H183" s="171">
        <v>13</v>
      </c>
      <c r="I183" s="172">
        <v>2.29</v>
      </c>
      <c r="J183" s="172">
        <f t="shared" si="20"/>
        <v>29.77</v>
      </c>
      <c r="K183" s="173"/>
      <c r="L183" s="174"/>
      <c r="M183" s="175" t="s">
        <v>1</v>
      </c>
      <c r="N183" s="176" t="s">
        <v>39</v>
      </c>
      <c r="O183" s="159">
        <v>0</v>
      </c>
      <c r="P183" s="159">
        <f t="shared" si="21"/>
        <v>0</v>
      </c>
      <c r="Q183" s="159">
        <v>0</v>
      </c>
      <c r="R183" s="159">
        <f t="shared" si="22"/>
        <v>0</v>
      </c>
      <c r="S183" s="159">
        <v>0</v>
      </c>
      <c r="T183" s="160">
        <f t="shared" si="23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61" t="s">
        <v>181</v>
      </c>
      <c r="AT183" s="161" t="s">
        <v>374</v>
      </c>
      <c r="AU183" s="161" t="s">
        <v>89</v>
      </c>
      <c r="AY183" s="14" t="s">
        <v>166</v>
      </c>
      <c r="BE183" s="162">
        <f t="shared" si="24"/>
        <v>0</v>
      </c>
      <c r="BF183" s="162">
        <f t="shared" si="25"/>
        <v>29.77</v>
      </c>
      <c r="BG183" s="162">
        <f t="shared" si="26"/>
        <v>0</v>
      </c>
      <c r="BH183" s="162">
        <f t="shared" si="27"/>
        <v>0</v>
      </c>
      <c r="BI183" s="162">
        <f t="shared" si="28"/>
        <v>0</v>
      </c>
      <c r="BJ183" s="14" t="s">
        <v>89</v>
      </c>
      <c r="BK183" s="162">
        <f t="shared" si="29"/>
        <v>29.77</v>
      </c>
      <c r="BL183" s="14" t="s">
        <v>173</v>
      </c>
      <c r="BM183" s="161" t="s">
        <v>2889</v>
      </c>
    </row>
    <row r="184" spans="1:65" s="2" customFormat="1" ht="16.5" customHeight="1">
      <c r="A184" s="26"/>
      <c r="B184" s="149"/>
      <c r="C184" s="167" t="s">
        <v>280</v>
      </c>
      <c r="D184" s="167" t="s">
        <v>374</v>
      </c>
      <c r="E184" s="168" t="s">
        <v>2890</v>
      </c>
      <c r="F184" s="169" t="s">
        <v>2891</v>
      </c>
      <c r="G184" s="170" t="s">
        <v>222</v>
      </c>
      <c r="H184" s="171">
        <v>13</v>
      </c>
      <c r="I184" s="172">
        <v>2.29</v>
      </c>
      <c r="J184" s="172">
        <f t="shared" si="20"/>
        <v>29.77</v>
      </c>
      <c r="K184" s="173"/>
      <c r="L184" s="174"/>
      <c r="M184" s="175" t="s">
        <v>1</v>
      </c>
      <c r="N184" s="176" t="s">
        <v>39</v>
      </c>
      <c r="O184" s="159">
        <v>0</v>
      </c>
      <c r="P184" s="159">
        <f t="shared" si="21"/>
        <v>0</v>
      </c>
      <c r="Q184" s="159">
        <v>0</v>
      </c>
      <c r="R184" s="159">
        <f t="shared" si="22"/>
        <v>0</v>
      </c>
      <c r="S184" s="159">
        <v>0</v>
      </c>
      <c r="T184" s="160">
        <f t="shared" si="23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61" t="s">
        <v>181</v>
      </c>
      <c r="AT184" s="161" t="s">
        <v>374</v>
      </c>
      <c r="AU184" s="161" t="s">
        <v>89</v>
      </c>
      <c r="AY184" s="14" t="s">
        <v>166</v>
      </c>
      <c r="BE184" s="162">
        <f t="shared" si="24"/>
        <v>0</v>
      </c>
      <c r="BF184" s="162">
        <f t="shared" si="25"/>
        <v>29.77</v>
      </c>
      <c r="BG184" s="162">
        <f t="shared" si="26"/>
        <v>0</v>
      </c>
      <c r="BH184" s="162">
        <f t="shared" si="27"/>
        <v>0</v>
      </c>
      <c r="BI184" s="162">
        <f t="shared" si="28"/>
        <v>0</v>
      </c>
      <c r="BJ184" s="14" t="s">
        <v>89</v>
      </c>
      <c r="BK184" s="162">
        <f t="shared" si="29"/>
        <v>29.77</v>
      </c>
      <c r="BL184" s="14" t="s">
        <v>173</v>
      </c>
      <c r="BM184" s="161" t="s">
        <v>2892</v>
      </c>
    </row>
    <row r="185" spans="1:65" s="2" customFormat="1" ht="16.5" customHeight="1">
      <c r="A185" s="26"/>
      <c r="B185" s="149"/>
      <c r="C185" s="167" t="s">
        <v>501</v>
      </c>
      <c r="D185" s="167" t="s">
        <v>374</v>
      </c>
      <c r="E185" s="168" t="s">
        <v>2893</v>
      </c>
      <c r="F185" s="169" t="s">
        <v>2894</v>
      </c>
      <c r="G185" s="170" t="s">
        <v>222</v>
      </c>
      <c r="H185" s="171">
        <v>13</v>
      </c>
      <c r="I185" s="172">
        <v>2.48</v>
      </c>
      <c r="J185" s="172">
        <f t="shared" si="20"/>
        <v>32.24</v>
      </c>
      <c r="K185" s="173"/>
      <c r="L185" s="174"/>
      <c r="M185" s="175" t="s">
        <v>1</v>
      </c>
      <c r="N185" s="176" t="s">
        <v>39</v>
      </c>
      <c r="O185" s="159">
        <v>0</v>
      </c>
      <c r="P185" s="159">
        <f t="shared" si="21"/>
        <v>0</v>
      </c>
      <c r="Q185" s="159">
        <v>0</v>
      </c>
      <c r="R185" s="159">
        <f t="shared" si="22"/>
        <v>0</v>
      </c>
      <c r="S185" s="159">
        <v>0</v>
      </c>
      <c r="T185" s="160">
        <f t="shared" si="23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61" t="s">
        <v>181</v>
      </c>
      <c r="AT185" s="161" t="s">
        <v>374</v>
      </c>
      <c r="AU185" s="161" t="s">
        <v>89</v>
      </c>
      <c r="AY185" s="14" t="s">
        <v>166</v>
      </c>
      <c r="BE185" s="162">
        <f t="shared" si="24"/>
        <v>0</v>
      </c>
      <c r="BF185" s="162">
        <f t="shared" si="25"/>
        <v>32.24</v>
      </c>
      <c r="BG185" s="162">
        <f t="shared" si="26"/>
        <v>0</v>
      </c>
      <c r="BH185" s="162">
        <f t="shared" si="27"/>
        <v>0</v>
      </c>
      <c r="BI185" s="162">
        <f t="shared" si="28"/>
        <v>0</v>
      </c>
      <c r="BJ185" s="14" t="s">
        <v>89</v>
      </c>
      <c r="BK185" s="162">
        <f t="shared" si="29"/>
        <v>32.24</v>
      </c>
      <c r="BL185" s="14" t="s">
        <v>173</v>
      </c>
      <c r="BM185" s="161" t="s">
        <v>2895</v>
      </c>
    </row>
    <row r="186" spans="1:65" s="2" customFormat="1" ht="16.5" customHeight="1">
      <c r="A186" s="26"/>
      <c r="B186" s="149"/>
      <c r="C186" s="167" t="s">
        <v>284</v>
      </c>
      <c r="D186" s="167" t="s">
        <v>374</v>
      </c>
      <c r="E186" s="168" t="s">
        <v>2896</v>
      </c>
      <c r="F186" s="169" t="s">
        <v>2897</v>
      </c>
      <c r="G186" s="170" t="s">
        <v>222</v>
      </c>
      <c r="H186" s="171">
        <v>13</v>
      </c>
      <c r="I186" s="172">
        <v>2.29</v>
      </c>
      <c r="J186" s="172">
        <f t="shared" si="20"/>
        <v>29.77</v>
      </c>
      <c r="K186" s="173"/>
      <c r="L186" s="174"/>
      <c r="M186" s="175" t="s">
        <v>1</v>
      </c>
      <c r="N186" s="176" t="s">
        <v>39</v>
      </c>
      <c r="O186" s="159">
        <v>0</v>
      </c>
      <c r="P186" s="159">
        <f t="shared" si="21"/>
        <v>0</v>
      </c>
      <c r="Q186" s="159">
        <v>0</v>
      </c>
      <c r="R186" s="159">
        <f t="shared" si="22"/>
        <v>0</v>
      </c>
      <c r="S186" s="159">
        <v>0</v>
      </c>
      <c r="T186" s="160">
        <f t="shared" si="23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61" t="s">
        <v>181</v>
      </c>
      <c r="AT186" s="161" t="s">
        <v>374</v>
      </c>
      <c r="AU186" s="161" t="s">
        <v>89</v>
      </c>
      <c r="AY186" s="14" t="s">
        <v>166</v>
      </c>
      <c r="BE186" s="162">
        <f t="shared" si="24"/>
        <v>0</v>
      </c>
      <c r="BF186" s="162">
        <f t="shared" si="25"/>
        <v>29.77</v>
      </c>
      <c r="BG186" s="162">
        <f t="shared" si="26"/>
        <v>0</v>
      </c>
      <c r="BH186" s="162">
        <f t="shared" si="27"/>
        <v>0</v>
      </c>
      <c r="BI186" s="162">
        <f t="shared" si="28"/>
        <v>0</v>
      </c>
      <c r="BJ186" s="14" t="s">
        <v>89</v>
      </c>
      <c r="BK186" s="162">
        <f t="shared" si="29"/>
        <v>29.77</v>
      </c>
      <c r="BL186" s="14" t="s">
        <v>173</v>
      </c>
      <c r="BM186" s="161" t="s">
        <v>2898</v>
      </c>
    </row>
    <row r="187" spans="1:65" s="2" customFormat="1" ht="16.5" customHeight="1">
      <c r="A187" s="26"/>
      <c r="B187" s="149"/>
      <c r="C187" s="167" t="s">
        <v>508</v>
      </c>
      <c r="D187" s="167" t="s">
        <v>374</v>
      </c>
      <c r="E187" s="168" t="s">
        <v>2899</v>
      </c>
      <c r="F187" s="169" t="s">
        <v>2900</v>
      </c>
      <c r="G187" s="170" t="s">
        <v>222</v>
      </c>
      <c r="H187" s="171">
        <v>13</v>
      </c>
      <c r="I187" s="172">
        <v>2.29</v>
      </c>
      <c r="J187" s="172">
        <f t="shared" si="20"/>
        <v>29.77</v>
      </c>
      <c r="K187" s="173"/>
      <c r="L187" s="174"/>
      <c r="M187" s="175" t="s">
        <v>1</v>
      </c>
      <c r="N187" s="176" t="s">
        <v>39</v>
      </c>
      <c r="O187" s="159">
        <v>0</v>
      </c>
      <c r="P187" s="159">
        <f t="shared" si="21"/>
        <v>0</v>
      </c>
      <c r="Q187" s="159">
        <v>0</v>
      </c>
      <c r="R187" s="159">
        <f t="shared" si="22"/>
        <v>0</v>
      </c>
      <c r="S187" s="159">
        <v>0</v>
      </c>
      <c r="T187" s="160">
        <f t="shared" si="23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61" t="s">
        <v>181</v>
      </c>
      <c r="AT187" s="161" t="s">
        <v>374</v>
      </c>
      <c r="AU187" s="161" t="s">
        <v>89</v>
      </c>
      <c r="AY187" s="14" t="s">
        <v>166</v>
      </c>
      <c r="BE187" s="162">
        <f t="shared" si="24"/>
        <v>0</v>
      </c>
      <c r="BF187" s="162">
        <f t="shared" si="25"/>
        <v>29.77</v>
      </c>
      <c r="BG187" s="162">
        <f t="shared" si="26"/>
        <v>0</v>
      </c>
      <c r="BH187" s="162">
        <f t="shared" si="27"/>
        <v>0</v>
      </c>
      <c r="BI187" s="162">
        <f t="shared" si="28"/>
        <v>0</v>
      </c>
      <c r="BJ187" s="14" t="s">
        <v>89</v>
      </c>
      <c r="BK187" s="162">
        <f t="shared" si="29"/>
        <v>29.77</v>
      </c>
      <c r="BL187" s="14" t="s">
        <v>173</v>
      </c>
      <c r="BM187" s="161" t="s">
        <v>2901</v>
      </c>
    </row>
    <row r="188" spans="1:65" s="2" customFormat="1" ht="16.5" customHeight="1">
      <c r="A188" s="26"/>
      <c r="B188" s="149"/>
      <c r="C188" s="167" t="s">
        <v>289</v>
      </c>
      <c r="D188" s="167" t="s">
        <v>374</v>
      </c>
      <c r="E188" s="168" t="s">
        <v>2902</v>
      </c>
      <c r="F188" s="169" t="s">
        <v>2903</v>
      </c>
      <c r="G188" s="170" t="s">
        <v>222</v>
      </c>
      <c r="H188" s="171">
        <v>13</v>
      </c>
      <c r="I188" s="172">
        <v>2.29</v>
      </c>
      <c r="J188" s="172">
        <f t="shared" si="20"/>
        <v>29.77</v>
      </c>
      <c r="K188" s="173"/>
      <c r="L188" s="174"/>
      <c r="M188" s="175" t="s">
        <v>1</v>
      </c>
      <c r="N188" s="176" t="s">
        <v>39</v>
      </c>
      <c r="O188" s="159">
        <v>0</v>
      </c>
      <c r="P188" s="159">
        <f t="shared" si="21"/>
        <v>0</v>
      </c>
      <c r="Q188" s="159">
        <v>0</v>
      </c>
      <c r="R188" s="159">
        <f t="shared" si="22"/>
        <v>0</v>
      </c>
      <c r="S188" s="159">
        <v>0</v>
      </c>
      <c r="T188" s="160">
        <f t="shared" si="23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61" t="s">
        <v>181</v>
      </c>
      <c r="AT188" s="161" t="s">
        <v>374</v>
      </c>
      <c r="AU188" s="161" t="s">
        <v>89</v>
      </c>
      <c r="AY188" s="14" t="s">
        <v>166</v>
      </c>
      <c r="BE188" s="162">
        <f t="shared" si="24"/>
        <v>0</v>
      </c>
      <c r="BF188" s="162">
        <f t="shared" si="25"/>
        <v>29.77</v>
      </c>
      <c r="BG188" s="162">
        <f t="shared" si="26"/>
        <v>0</v>
      </c>
      <c r="BH188" s="162">
        <f t="shared" si="27"/>
        <v>0</v>
      </c>
      <c r="BI188" s="162">
        <f t="shared" si="28"/>
        <v>0</v>
      </c>
      <c r="BJ188" s="14" t="s">
        <v>89</v>
      </c>
      <c r="BK188" s="162">
        <f t="shared" si="29"/>
        <v>29.77</v>
      </c>
      <c r="BL188" s="14" t="s">
        <v>173</v>
      </c>
      <c r="BM188" s="161" t="s">
        <v>2904</v>
      </c>
    </row>
    <row r="189" spans="1:65" s="2" customFormat="1" ht="16.5" customHeight="1">
      <c r="A189" s="26"/>
      <c r="B189" s="149"/>
      <c r="C189" s="167" t="s">
        <v>515</v>
      </c>
      <c r="D189" s="167" t="s">
        <v>374</v>
      </c>
      <c r="E189" s="168" t="s">
        <v>2905</v>
      </c>
      <c r="F189" s="169" t="s">
        <v>2906</v>
      </c>
      <c r="G189" s="170" t="s">
        <v>222</v>
      </c>
      <c r="H189" s="171">
        <v>19</v>
      </c>
      <c r="I189" s="172">
        <v>1.71</v>
      </c>
      <c r="J189" s="172">
        <f t="shared" si="20"/>
        <v>32.49</v>
      </c>
      <c r="K189" s="173"/>
      <c r="L189" s="174"/>
      <c r="M189" s="175" t="s">
        <v>1</v>
      </c>
      <c r="N189" s="176" t="s">
        <v>39</v>
      </c>
      <c r="O189" s="159">
        <v>0</v>
      </c>
      <c r="P189" s="159">
        <f t="shared" si="21"/>
        <v>0</v>
      </c>
      <c r="Q189" s="159">
        <v>0</v>
      </c>
      <c r="R189" s="159">
        <f t="shared" si="22"/>
        <v>0</v>
      </c>
      <c r="S189" s="159">
        <v>0</v>
      </c>
      <c r="T189" s="160">
        <f t="shared" si="23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61" t="s">
        <v>181</v>
      </c>
      <c r="AT189" s="161" t="s">
        <v>374</v>
      </c>
      <c r="AU189" s="161" t="s">
        <v>89</v>
      </c>
      <c r="AY189" s="14" t="s">
        <v>166</v>
      </c>
      <c r="BE189" s="162">
        <f t="shared" si="24"/>
        <v>0</v>
      </c>
      <c r="BF189" s="162">
        <f t="shared" si="25"/>
        <v>32.49</v>
      </c>
      <c r="BG189" s="162">
        <f t="shared" si="26"/>
        <v>0</v>
      </c>
      <c r="BH189" s="162">
        <f t="shared" si="27"/>
        <v>0</v>
      </c>
      <c r="BI189" s="162">
        <f t="shared" si="28"/>
        <v>0</v>
      </c>
      <c r="BJ189" s="14" t="s">
        <v>89</v>
      </c>
      <c r="BK189" s="162">
        <f t="shared" si="29"/>
        <v>32.49</v>
      </c>
      <c r="BL189" s="14" t="s">
        <v>173</v>
      </c>
      <c r="BM189" s="161" t="s">
        <v>2907</v>
      </c>
    </row>
    <row r="190" spans="1:65" s="2" customFormat="1" ht="16.5" customHeight="1">
      <c r="A190" s="26"/>
      <c r="B190" s="149"/>
      <c r="C190" s="167" t="s">
        <v>295</v>
      </c>
      <c r="D190" s="167" t="s">
        <v>374</v>
      </c>
      <c r="E190" s="168" t="s">
        <v>2908</v>
      </c>
      <c r="F190" s="169" t="s">
        <v>2909</v>
      </c>
      <c r="G190" s="170" t="s">
        <v>222</v>
      </c>
      <c r="H190" s="171">
        <v>19</v>
      </c>
      <c r="I190" s="172">
        <v>1.71</v>
      </c>
      <c r="J190" s="172">
        <f t="shared" si="20"/>
        <v>32.49</v>
      </c>
      <c r="K190" s="173"/>
      <c r="L190" s="174"/>
      <c r="M190" s="175" t="s">
        <v>1</v>
      </c>
      <c r="N190" s="176" t="s">
        <v>39</v>
      </c>
      <c r="O190" s="159">
        <v>0</v>
      </c>
      <c r="P190" s="159">
        <f t="shared" si="21"/>
        <v>0</v>
      </c>
      <c r="Q190" s="159">
        <v>0</v>
      </c>
      <c r="R190" s="159">
        <f t="shared" si="22"/>
        <v>0</v>
      </c>
      <c r="S190" s="159">
        <v>0</v>
      </c>
      <c r="T190" s="160">
        <f t="shared" si="23"/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61" t="s">
        <v>181</v>
      </c>
      <c r="AT190" s="161" t="s">
        <v>374</v>
      </c>
      <c r="AU190" s="161" t="s">
        <v>89</v>
      </c>
      <c r="AY190" s="14" t="s">
        <v>166</v>
      </c>
      <c r="BE190" s="162">
        <f t="shared" si="24"/>
        <v>0</v>
      </c>
      <c r="BF190" s="162">
        <f t="shared" si="25"/>
        <v>32.49</v>
      </c>
      <c r="BG190" s="162">
        <f t="shared" si="26"/>
        <v>0</v>
      </c>
      <c r="BH190" s="162">
        <f t="shared" si="27"/>
        <v>0</v>
      </c>
      <c r="BI190" s="162">
        <f t="shared" si="28"/>
        <v>0</v>
      </c>
      <c r="BJ190" s="14" t="s">
        <v>89</v>
      </c>
      <c r="BK190" s="162">
        <f t="shared" si="29"/>
        <v>32.49</v>
      </c>
      <c r="BL190" s="14" t="s">
        <v>173</v>
      </c>
      <c r="BM190" s="161" t="s">
        <v>2910</v>
      </c>
    </row>
    <row r="191" spans="1:65" s="2" customFormat="1" ht="16.5" customHeight="1">
      <c r="A191" s="26"/>
      <c r="B191" s="149"/>
      <c r="C191" s="167" t="s">
        <v>522</v>
      </c>
      <c r="D191" s="167" t="s">
        <v>374</v>
      </c>
      <c r="E191" s="168" t="s">
        <v>2911</v>
      </c>
      <c r="F191" s="169" t="s">
        <v>2912</v>
      </c>
      <c r="G191" s="170" t="s">
        <v>222</v>
      </c>
      <c r="H191" s="171">
        <v>19</v>
      </c>
      <c r="I191" s="172">
        <v>1.71</v>
      </c>
      <c r="J191" s="172">
        <f t="shared" si="20"/>
        <v>32.49</v>
      </c>
      <c r="K191" s="173"/>
      <c r="L191" s="174"/>
      <c r="M191" s="177" t="s">
        <v>1</v>
      </c>
      <c r="N191" s="178" t="s">
        <v>39</v>
      </c>
      <c r="O191" s="165">
        <v>0</v>
      </c>
      <c r="P191" s="165">
        <f t="shared" si="21"/>
        <v>0</v>
      </c>
      <c r="Q191" s="165">
        <v>0</v>
      </c>
      <c r="R191" s="165">
        <f t="shared" si="22"/>
        <v>0</v>
      </c>
      <c r="S191" s="165">
        <v>0</v>
      </c>
      <c r="T191" s="166">
        <f t="shared" si="23"/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61" t="s">
        <v>181</v>
      </c>
      <c r="AT191" s="161" t="s">
        <v>374</v>
      </c>
      <c r="AU191" s="161" t="s">
        <v>89</v>
      </c>
      <c r="AY191" s="14" t="s">
        <v>166</v>
      </c>
      <c r="BE191" s="162">
        <f t="shared" si="24"/>
        <v>0</v>
      </c>
      <c r="BF191" s="162">
        <f t="shared" si="25"/>
        <v>32.49</v>
      </c>
      <c r="BG191" s="162">
        <f t="shared" si="26"/>
        <v>0</v>
      </c>
      <c r="BH191" s="162">
        <f t="shared" si="27"/>
        <v>0</v>
      </c>
      <c r="BI191" s="162">
        <f t="shared" si="28"/>
        <v>0</v>
      </c>
      <c r="BJ191" s="14" t="s">
        <v>89</v>
      </c>
      <c r="BK191" s="162">
        <f t="shared" si="29"/>
        <v>32.49</v>
      </c>
      <c r="BL191" s="14" t="s">
        <v>173</v>
      </c>
      <c r="BM191" s="161" t="s">
        <v>2913</v>
      </c>
    </row>
    <row r="192" spans="1:65" s="2" customFormat="1" ht="6.95" customHeight="1">
      <c r="A192" s="26"/>
      <c r="B192" s="44"/>
      <c r="C192" s="45"/>
      <c r="D192" s="45"/>
      <c r="E192" s="45"/>
      <c r="F192" s="45"/>
      <c r="G192" s="45"/>
      <c r="H192" s="45"/>
      <c r="I192" s="45"/>
      <c r="J192" s="45"/>
      <c r="K192" s="45"/>
      <c r="L192" s="27"/>
      <c r="M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</row>
  </sheetData>
  <autoFilter ref="C119:K191" xr:uid="{00000000-0009-0000-0000-00000C000000}"/>
  <mergeCells count="8">
    <mergeCell ref="E110:H110"/>
    <mergeCell ref="E112:H112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BM21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95"/>
    </row>
    <row r="2" spans="1:46" s="1" customFormat="1" ht="36.950000000000003" customHeight="1">
      <c r="L2" s="204" t="s">
        <v>5</v>
      </c>
      <c r="M2" s="188"/>
      <c r="N2" s="188"/>
      <c r="O2" s="188"/>
      <c r="P2" s="188"/>
      <c r="Q2" s="188"/>
      <c r="R2" s="188"/>
      <c r="S2" s="188"/>
      <c r="T2" s="188"/>
      <c r="U2" s="188"/>
      <c r="V2" s="188"/>
      <c r="AT2" s="14" t="s">
        <v>127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5" customHeight="1">
      <c r="B4" s="17"/>
      <c r="D4" s="18" t="s">
        <v>134</v>
      </c>
      <c r="L4" s="17"/>
      <c r="M4" s="96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16.5" customHeight="1">
      <c r="B7" s="17"/>
      <c r="E7" s="221" t="str">
        <f>'Rekapitulácia stavby'!K6</f>
        <v>Adaptácia, prestavba, prístavba a nadstavba ZŠ Kalinkovo</v>
      </c>
      <c r="F7" s="222"/>
      <c r="G7" s="222"/>
      <c r="H7" s="222"/>
      <c r="L7" s="17"/>
    </row>
    <row r="8" spans="1:46" s="2" customFormat="1" ht="12" customHeight="1">
      <c r="A8" s="26"/>
      <c r="B8" s="27"/>
      <c r="C8" s="26"/>
      <c r="D8" s="23" t="s">
        <v>135</v>
      </c>
      <c r="E8" s="26"/>
      <c r="F8" s="26"/>
      <c r="G8" s="26"/>
      <c r="H8" s="26"/>
      <c r="I8" s="26"/>
      <c r="J8" s="26"/>
      <c r="K8" s="26"/>
      <c r="L8" s="39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184" t="s">
        <v>2914</v>
      </c>
      <c r="F9" s="223"/>
      <c r="G9" s="223"/>
      <c r="H9" s="223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1.25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17</v>
      </c>
      <c r="E12" s="26"/>
      <c r="F12" s="21" t="s">
        <v>18</v>
      </c>
      <c r="G12" s="26"/>
      <c r="H12" s="26"/>
      <c r="I12" s="23" t="s">
        <v>19</v>
      </c>
      <c r="J12" s="52" t="str">
        <f>'Rekapitulácia stavby'!AN8</f>
        <v>9. 7. 2021</v>
      </c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21</v>
      </c>
      <c r="E14" s="26"/>
      <c r="F14" s="26"/>
      <c r="G14" s="26"/>
      <c r="H14" s="26"/>
      <c r="I14" s="23" t="s">
        <v>22</v>
      </c>
      <c r="J14" s="21" t="s">
        <v>1</v>
      </c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">
        <v>23</v>
      </c>
      <c r="F15" s="26"/>
      <c r="G15" s="26"/>
      <c r="H15" s="26"/>
      <c r="I15" s="23" t="s">
        <v>24</v>
      </c>
      <c r="J15" s="21" t="s">
        <v>1</v>
      </c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25</v>
      </c>
      <c r="E17" s="26"/>
      <c r="F17" s="26"/>
      <c r="G17" s="26"/>
      <c r="H17" s="26"/>
      <c r="I17" s="23" t="s">
        <v>22</v>
      </c>
      <c r="J17" s="21" t="s">
        <v>1</v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21" t="s">
        <v>26</v>
      </c>
      <c r="F18" s="26"/>
      <c r="G18" s="26"/>
      <c r="H18" s="26"/>
      <c r="I18" s="23" t="s">
        <v>24</v>
      </c>
      <c r="J18" s="21" t="s">
        <v>1</v>
      </c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27</v>
      </c>
      <c r="E20" s="26"/>
      <c r="F20" s="26"/>
      <c r="G20" s="26"/>
      <c r="H20" s="26"/>
      <c r="I20" s="23" t="s">
        <v>22</v>
      </c>
      <c r="J20" s="21" t="str">
        <f>IF('Rekapitulácia stavby'!AN16="","",'Rekapitulácia stavby'!AN16)</f>
        <v/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23" t="s">
        <v>24</v>
      </c>
      <c r="J21" s="21" t="str">
        <f>IF('Rekapitulácia stavby'!AN17="","",'Rekapitulácia stavby'!AN17)</f>
        <v/>
      </c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30</v>
      </c>
      <c r="E23" s="26"/>
      <c r="F23" s="26"/>
      <c r="G23" s="26"/>
      <c r="H23" s="26"/>
      <c r="I23" s="23" t="s">
        <v>22</v>
      </c>
      <c r="J23" s="21" t="s">
        <v>1</v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">
        <v>31</v>
      </c>
      <c r="F24" s="26"/>
      <c r="G24" s="26"/>
      <c r="H24" s="26"/>
      <c r="I24" s="23" t="s">
        <v>24</v>
      </c>
      <c r="J24" s="21" t="s">
        <v>1</v>
      </c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32</v>
      </c>
      <c r="E26" s="26"/>
      <c r="F26" s="26"/>
      <c r="G26" s="26"/>
      <c r="H26" s="26"/>
      <c r="I26" s="26"/>
      <c r="J26" s="26"/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97"/>
      <c r="B27" s="98"/>
      <c r="C27" s="97"/>
      <c r="D27" s="97"/>
      <c r="E27" s="190" t="s">
        <v>1</v>
      </c>
      <c r="F27" s="190"/>
      <c r="G27" s="190"/>
      <c r="H27" s="190"/>
      <c r="I27" s="97"/>
      <c r="J27" s="97"/>
      <c r="K27" s="97"/>
      <c r="L27" s="99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</row>
    <row r="28" spans="1:31" s="2" customFormat="1" ht="6.95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3"/>
      <c r="E29" s="63"/>
      <c r="F29" s="63"/>
      <c r="G29" s="63"/>
      <c r="H29" s="63"/>
      <c r="I29" s="63"/>
      <c r="J29" s="63"/>
      <c r="K29" s="63"/>
      <c r="L29" s="39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100" t="s">
        <v>33</v>
      </c>
      <c r="E30" s="26"/>
      <c r="F30" s="26"/>
      <c r="G30" s="26"/>
      <c r="H30" s="26"/>
      <c r="I30" s="26"/>
      <c r="J30" s="68">
        <f>ROUND(J124, 2)</f>
        <v>17242.53</v>
      </c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3"/>
      <c r="E31" s="63"/>
      <c r="F31" s="63"/>
      <c r="G31" s="63"/>
      <c r="H31" s="63"/>
      <c r="I31" s="63"/>
      <c r="J31" s="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6"/>
      <c r="F32" s="30" t="s">
        <v>35</v>
      </c>
      <c r="G32" s="26"/>
      <c r="H32" s="26"/>
      <c r="I32" s="30" t="s">
        <v>34</v>
      </c>
      <c r="J32" s="30" t="s">
        <v>36</v>
      </c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>
      <c r="A33" s="26"/>
      <c r="B33" s="27"/>
      <c r="C33" s="26"/>
      <c r="D33" s="101" t="s">
        <v>37</v>
      </c>
      <c r="E33" s="32" t="s">
        <v>38</v>
      </c>
      <c r="F33" s="102">
        <f>ROUND((SUM(BE124:BE210)),  2)</f>
        <v>0</v>
      </c>
      <c r="G33" s="103"/>
      <c r="H33" s="103"/>
      <c r="I33" s="104">
        <v>0.2</v>
      </c>
      <c r="J33" s="102">
        <f>ROUND(((SUM(BE124:BE210))*I33),  2)</f>
        <v>0</v>
      </c>
      <c r="K33" s="26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32" t="s">
        <v>39</v>
      </c>
      <c r="F34" s="105">
        <f>ROUND((SUM(BF124:BF210)),  2)</f>
        <v>17242.53</v>
      </c>
      <c r="G34" s="26"/>
      <c r="H34" s="26"/>
      <c r="I34" s="106">
        <v>0.2</v>
      </c>
      <c r="J34" s="105">
        <f>ROUND(((SUM(BF124:BF210))*I34),  2)</f>
        <v>3448.51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40</v>
      </c>
      <c r="F35" s="105">
        <f>ROUND((SUM(BG124:BG210)),  2)</f>
        <v>0</v>
      </c>
      <c r="G35" s="26"/>
      <c r="H35" s="26"/>
      <c r="I35" s="106">
        <v>0.2</v>
      </c>
      <c r="J35" s="105">
        <f>0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41</v>
      </c>
      <c r="F36" s="105">
        <f>ROUND((SUM(BH124:BH210)),  2)</f>
        <v>0</v>
      </c>
      <c r="G36" s="26"/>
      <c r="H36" s="26"/>
      <c r="I36" s="106">
        <v>0.2</v>
      </c>
      <c r="J36" s="105">
        <f>0</f>
        <v>0</v>
      </c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32" t="s">
        <v>42</v>
      </c>
      <c r="F37" s="102">
        <f>ROUND((SUM(BI124:BI210)),  2)</f>
        <v>0</v>
      </c>
      <c r="G37" s="103"/>
      <c r="H37" s="103"/>
      <c r="I37" s="104">
        <v>0</v>
      </c>
      <c r="J37" s="102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107"/>
      <c r="D39" s="108" t="s">
        <v>43</v>
      </c>
      <c r="E39" s="57"/>
      <c r="F39" s="57"/>
      <c r="G39" s="109" t="s">
        <v>44</v>
      </c>
      <c r="H39" s="110" t="s">
        <v>45</v>
      </c>
      <c r="I39" s="57"/>
      <c r="J39" s="111">
        <f>SUM(J30:J37)</f>
        <v>20691.04</v>
      </c>
      <c r="K39" s="112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6"/>
      <c r="B61" s="27"/>
      <c r="C61" s="26"/>
      <c r="D61" s="42" t="s">
        <v>48</v>
      </c>
      <c r="E61" s="29"/>
      <c r="F61" s="113" t="s">
        <v>49</v>
      </c>
      <c r="G61" s="42" t="s">
        <v>48</v>
      </c>
      <c r="H61" s="29"/>
      <c r="I61" s="29"/>
      <c r="J61" s="114" t="s">
        <v>49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6"/>
      <c r="B65" s="27"/>
      <c r="C65" s="26"/>
      <c r="D65" s="40" t="s">
        <v>50</v>
      </c>
      <c r="E65" s="43"/>
      <c r="F65" s="43"/>
      <c r="G65" s="40" t="s">
        <v>51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6"/>
      <c r="B76" s="27"/>
      <c r="C76" s="26"/>
      <c r="D76" s="42" t="s">
        <v>48</v>
      </c>
      <c r="E76" s="29"/>
      <c r="F76" s="113" t="s">
        <v>49</v>
      </c>
      <c r="G76" s="42" t="s">
        <v>48</v>
      </c>
      <c r="H76" s="29"/>
      <c r="I76" s="29"/>
      <c r="J76" s="114" t="s">
        <v>49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>
      <c r="A82" s="26"/>
      <c r="B82" s="27"/>
      <c r="C82" s="18" t="s">
        <v>137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>
      <c r="A85" s="26"/>
      <c r="B85" s="27"/>
      <c r="C85" s="26"/>
      <c r="D85" s="26"/>
      <c r="E85" s="221" t="str">
        <f>E7</f>
        <v>Adaptácia, prestavba, prístavba a nadstavba ZŠ Kalinkovo</v>
      </c>
      <c r="F85" s="222"/>
      <c r="G85" s="222"/>
      <c r="H85" s="222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3" t="s">
        <v>135</v>
      </c>
      <c r="D86" s="26"/>
      <c r="E86" s="26"/>
      <c r="F86" s="26"/>
      <c r="G86" s="26"/>
      <c r="H86" s="26"/>
      <c r="I86" s="26"/>
      <c r="J86" s="26"/>
      <c r="K86" s="26"/>
      <c r="L86" s="39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184" t="str">
        <f>E9</f>
        <v>04 - Vodovodná prípojka</v>
      </c>
      <c r="F87" s="223"/>
      <c r="G87" s="223"/>
      <c r="H87" s="223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3" t="s">
        <v>17</v>
      </c>
      <c r="D89" s="26"/>
      <c r="E89" s="26"/>
      <c r="F89" s="21" t="str">
        <f>F12</f>
        <v>Kalinkovo</v>
      </c>
      <c r="G89" s="26"/>
      <c r="H89" s="26"/>
      <c r="I89" s="23" t="s">
        <v>19</v>
      </c>
      <c r="J89" s="52" t="str">
        <f>IF(J12="","",J12)</f>
        <v>9. 7. 2021</v>
      </c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customHeight="1">
      <c r="A91" s="26"/>
      <c r="B91" s="27"/>
      <c r="C91" s="23" t="s">
        <v>21</v>
      </c>
      <c r="D91" s="26"/>
      <c r="E91" s="26"/>
      <c r="F91" s="21" t="str">
        <f>E15</f>
        <v>Obec Kalinkovo</v>
      </c>
      <c r="G91" s="26"/>
      <c r="H91" s="26"/>
      <c r="I91" s="23" t="s">
        <v>27</v>
      </c>
      <c r="J91" s="24" t="str">
        <f>E21</f>
        <v xml:space="preserve"> </v>
      </c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>
      <c r="A92" s="26"/>
      <c r="B92" s="27"/>
      <c r="C92" s="23" t="s">
        <v>25</v>
      </c>
      <c r="D92" s="26"/>
      <c r="E92" s="26"/>
      <c r="F92" s="21" t="str">
        <f>IF(E18="","",E18)</f>
        <v>AVA-stav, s.r.o.</v>
      </c>
      <c r="G92" s="26"/>
      <c r="H92" s="26"/>
      <c r="I92" s="23" t="s">
        <v>30</v>
      </c>
      <c r="J92" s="24" t="str">
        <f>E24</f>
        <v>Ing. BOTTLIK</v>
      </c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15" t="s">
        <v>138</v>
      </c>
      <c r="D94" s="107"/>
      <c r="E94" s="107"/>
      <c r="F94" s="107"/>
      <c r="G94" s="107"/>
      <c r="H94" s="107"/>
      <c r="I94" s="107"/>
      <c r="J94" s="116" t="s">
        <v>139</v>
      </c>
      <c r="K94" s="107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customHeight="1">
      <c r="A96" s="26"/>
      <c r="B96" s="27"/>
      <c r="C96" s="117" t="s">
        <v>140</v>
      </c>
      <c r="D96" s="26"/>
      <c r="E96" s="26"/>
      <c r="F96" s="26"/>
      <c r="G96" s="26"/>
      <c r="H96" s="26"/>
      <c r="I96" s="26"/>
      <c r="J96" s="68">
        <f>J124</f>
        <v>17242.53</v>
      </c>
      <c r="K96" s="26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141</v>
      </c>
    </row>
    <row r="97" spans="1:31" s="9" customFormat="1" ht="24.95" customHeight="1">
      <c r="B97" s="118"/>
      <c r="D97" s="119" t="s">
        <v>142</v>
      </c>
      <c r="E97" s="120"/>
      <c r="F97" s="120"/>
      <c r="G97" s="120"/>
      <c r="H97" s="120"/>
      <c r="I97" s="120"/>
      <c r="J97" s="121">
        <f>J125</f>
        <v>16740.32</v>
      </c>
      <c r="L97" s="118"/>
    </row>
    <row r="98" spans="1:31" s="10" customFormat="1" ht="19.899999999999999" customHeight="1">
      <c r="B98" s="122"/>
      <c r="D98" s="123" t="s">
        <v>326</v>
      </c>
      <c r="E98" s="124"/>
      <c r="F98" s="124"/>
      <c r="G98" s="124"/>
      <c r="H98" s="124"/>
      <c r="I98" s="124"/>
      <c r="J98" s="125">
        <f>J126</f>
        <v>3775.41</v>
      </c>
      <c r="L98" s="122"/>
    </row>
    <row r="99" spans="1:31" s="10" customFormat="1" ht="19.899999999999999" customHeight="1">
      <c r="B99" s="122"/>
      <c r="D99" s="123" t="s">
        <v>2915</v>
      </c>
      <c r="E99" s="124"/>
      <c r="F99" s="124"/>
      <c r="G99" s="124"/>
      <c r="H99" s="124"/>
      <c r="I99" s="124"/>
      <c r="J99" s="125">
        <f>J140</f>
        <v>323.77999999999997</v>
      </c>
      <c r="L99" s="122"/>
    </row>
    <row r="100" spans="1:31" s="10" customFormat="1" ht="19.899999999999999" customHeight="1">
      <c r="B100" s="122"/>
      <c r="D100" s="123" t="s">
        <v>2454</v>
      </c>
      <c r="E100" s="124"/>
      <c r="F100" s="124"/>
      <c r="G100" s="124"/>
      <c r="H100" s="124"/>
      <c r="I100" s="124"/>
      <c r="J100" s="125">
        <f>J142</f>
        <v>852.9</v>
      </c>
      <c r="L100" s="122"/>
    </row>
    <row r="101" spans="1:31" s="10" customFormat="1" ht="19.899999999999999" customHeight="1">
      <c r="B101" s="122"/>
      <c r="D101" s="123" t="s">
        <v>2916</v>
      </c>
      <c r="E101" s="124"/>
      <c r="F101" s="124"/>
      <c r="G101" s="124"/>
      <c r="H101" s="124"/>
      <c r="I101" s="124"/>
      <c r="J101" s="125">
        <f>J145</f>
        <v>9531.75</v>
      </c>
      <c r="L101" s="122"/>
    </row>
    <row r="102" spans="1:31" s="10" customFormat="1" ht="19.899999999999999" customHeight="1">
      <c r="B102" s="122"/>
      <c r="D102" s="123" t="s">
        <v>143</v>
      </c>
      <c r="E102" s="124"/>
      <c r="F102" s="124"/>
      <c r="G102" s="124"/>
      <c r="H102" s="124"/>
      <c r="I102" s="124"/>
      <c r="J102" s="125">
        <f>J198</f>
        <v>1702.66</v>
      </c>
      <c r="L102" s="122"/>
    </row>
    <row r="103" spans="1:31" s="10" customFormat="1" ht="19.899999999999999" customHeight="1">
      <c r="B103" s="122"/>
      <c r="D103" s="123" t="s">
        <v>331</v>
      </c>
      <c r="E103" s="124"/>
      <c r="F103" s="124"/>
      <c r="G103" s="124"/>
      <c r="H103" s="124"/>
      <c r="I103" s="124"/>
      <c r="J103" s="125">
        <f>J206</f>
        <v>553.82000000000005</v>
      </c>
      <c r="L103" s="122"/>
    </row>
    <row r="104" spans="1:31" s="9" customFormat="1" ht="24.95" customHeight="1">
      <c r="B104" s="118"/>
      <c r="D104" s="119" t="s">
        <v>344</v>
      </c>
      <c r="E104" s="120"/>
      <c r="F104" s="120"/>
      <c r="G104" s="120"/>
      <c r="H104" s="120"/>
      <c r="I104" s="120"/>
      <c r="J104" s="121">
        <f>J209</f>
        <v>502.21</v>
      </c>
      <c r="L104" s="118"/>
    </row>
    <row r="105" spans="1:31" s="2" customFormat="1" ht="21.75" customHeight="1">
      <c r="A105" s="26"/>
      <c r="B105" s="27"/>
      <c r="C105" s="26"/>
      <c r="D105" s="26"/>
      <c r="E105" s="26"/>
      <c r="F105" s="26"/>
      <c r="G105" s="26"/>
      <c r="H105" s="26"/>
      <c r="I105" s="26"/>
      <c r="J105" s="26"/>
      <c r="K105" s="26"/>
      <c r="L105" s="39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s="2" customFormat="1" ht="6.95" customHeight="1">
      <c r="A106" s="26"/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39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10" spans="1:31" s="2" customFormat="1" ht="6.95" customHeight="1">
      <c r="A110" s="26"/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39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24.95" customHeight="1">
      <c r="A111" s="26"/>
      <c r="B111" s="27"/>
      <c r="C111" s="18" t="s">
        <v>152</v>
      </c>
      <c r="D111" s="26"/>
      <c r="E111" s="26"/>
      <c r="F111" s="26"/>
      <c r="G111" s="26"/>
      <c r="H111" s="26"/>
      <c r="I111" s="26"/>
      <c r="J111" s="26"/>
      <c r="K111" s="26"/>
      <c r="L111" s="39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6.95" customHeight="1">
      <c r="A112" s="26"/>
      <c r="B112" s="27"/>
      <c r="C112" s="26"/>
      <c r="D112" s="26"/>
      <c r="E112" s="26"/>
      <c r="F112" s="26"/>
      <c r="G112" s="26"/>
      <c r="H112" s="26"/>
      <c r="I112" s="26"/>
      <c r="J112" s="26"/>
      <c r="K112" s="26"/>
      <c r="L112" s="39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2" customHeight="1">
      <c r="A113" s="26"/>
      <c r="B113" s="27"/>
      <c r="C113" s="23" t="s">
        <v>13</v>
      </c>
      <c r="D113" s="26"/>
      <c r="E113" s="26"/>
      <c r="F113" s="26"/>
      <c r="G113" s="26"/>
      <c r="H113" s="26"/>
      <c r="I113" s="26"/>
      <c r="J113" s="26"/>
      <c r="K113" s="26"/>
      <c r="L113" s="39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6.5" customHeight="1">
      <c r="A114" s="26"/>
      <c r="B114" s="27"/>
      <c r="C114" s="26"/>
      <c r="D114" s="26"/>
      <c r="E114" s="221" t="str">
        <f>E7</f>
        <v>Adaptácia, prestavba, prístavba a nadstavba ZŠ Kalinkovo</v>
      </c>
      <c r="F114" s="222"/>
      <c r="G114" s="222"/>
      <c r="H114" s="222"/>
      <c r="I114" s="26"/>
      <c r="J114" s="26"/>
      <c r="K114" s="26"/>
      <c r="L114" s="39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2" customHeight="1">
      <c r="A115" s="26"/>
      <c r="B115" s="27"/>
      <c r="C115" s="23" t="s">
        <v>135</v>
      </c>
      <c r="D115" s="26"/>
      <c r="E115" s="26"/>
      <c r="F115" s="26"/>
      <c r="G115" s="26"/>
      <c r="H115" s="26"/>
      <c r="I115" s="26"/>
      <c r="J115" s="26"/>
      <c r="K115" s="26"/>
      <c r="L115" s="39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6.5" customHeight="1">
      <c r="A116" s="26"/>
      <c r="B116" s="27"/>
      <c r="C116" s="26"/>
      <c r="D116" s="26"/>
      <c r="E116" s="184" t="str">
        <f>E9</f>
        <v>04 - Vodovodná prípojka</v>
      </c>
      <c r="F116" s="223"/>
      <c r="G116" s="223"/>
      <c r="H116" s="223"/>
      <c r="I116" s="26"/>
      <c r="J116" s="26"/>
      <c r="K116" s="26"/>
      <c r="L116" s="39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6.95" customHeight="1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39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2" customHeight="1">
      <c r="A118" s="26"/>
      <c r="B118" s="27"/>
      <c r="C118" s="23" t="s">
        <v>17</v>
      </c>
      <c r="D118" s="26"/>
      <c r="E118" s="26"/>
      <c r="F118" s="21" t="str">
        <f>F12</f>
        <v>Kalinkovo</v>
      </c>
      <c r="G118" s="26"/>
      <c r="H118" s="26"/>
      <c r="I118" s="23" t="s">
        <v>19</v>
      </c>
      <c r="J118" s="52" t="str">
        <f>IF(J12="","",J12)</f>
        <v>9. 7. 2021</v>
      </c>
      <c r="K118" s="26"/>
      <c r="L118" s="39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6.95" customHeight="1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9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15.2" customHeight="1">
      <c r="A120" s="26"/>
      <c r="B120" s="27"/>
      <c r="C120" s="23" t="s">
        <v>21</v>
      </c>
      <c r="D120" s="26"/>
      <c r="E120" s="26"/>
      <c r="F120" s="21" t="str">
        <f>E15</f>
        <v>Obec Kalinkovo</v>
      </c>
      <c r="G120" s="26"/>
      <c r="H120" s="26"/>
      <c r="I120" s="23" t="s">
        <v>27</v>
      </c>
      <c r="J120" s="24" t="str">
        <f>E21</f>
        <v xml:space="preserve"> </v>
      </c>
      <c r="K120" s="26"/>
      <c r="L120" s="39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2" customFormat="1" ht="15.2" customHeight="1">
      <c r="A121" s="26"/>
      <c r="B121" s="27"/>
      <c r="C121" s="23" t="s">
        <v>25</v>
      </c>
      <c r="D121" s="26"/>
      <c r="E121" s="26"/>
      <c r="F121" s="21" t="str">
        <f>IF(E18="","",E18)</f>
        <v>AVA-stav, s.r.o.</v>
      </c>
      <c r="G121" s="26"/>
      <c r="H121" s="26"/>
      <c r="I121" s="23" t="s">
        <v>30</v>
      </c>
      <c r="J121" s="24" t="str">
        <f>E24</f>
        <v>Ing. BOTTLIK</v>
      </c>
      <c r="K121" s="26"/>
      <c r="L121" s="39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5" s="2" customFormat="1" ht="10.35" customHeight="1">
      <c r="A122" s="26"/>
      <c r="B122" s="27"/>
      <c r="C122" s="26"/>
      <c r="D122" s="26"/>
      <c r="E122" s="26"/>
      <c r="F122" s="26"/>
      <c r="G122" s="26"/>
      <c r="H122" s="26"/>
      <c r="I122" s="26"/>
      <c r="J122" s="26"/>
      <c r="K122" s="26"/>
      <c r="L122" s="39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5" s="11" customFormat="1" ht="29.25" customHeight="1">
      <c r="A123" s="126"/>
      <c r="B123" s="127"/>
      <c r="C123" s="128" t="s">
        <v>153</v>
      </c>
      <c r="D123" s="129" t="s">
        <v>58</v>
      </c>
      <c r="E123" s="129" t="s">
        <v>54</v>
      </c>
      <c r="F123" s="129" t="s">
        <v>55</v>
      </c>
      <c r="G123" s="129" t="s">
        <v>154</v>
      </c>
      <c r="H123" s="129" t="s">
        <v>155</v>
      </c>
      <c r="I123" s="129" t="s">
        <v>156</v>
      </c>
      <c r="J123" s="130" t="s">
        <v>139</v>
      </c>
      <c r="K123" s="131" t="s">
        <v>157</v>
      </c>
      <c r="L123" s="132"/>
      <c r="M123" s="59" t="s">
        <v>1</v>
      </c>
      <c r="N123" s="60" t="s">
        <v>37</v>
      </c>
      <c r="O123" s="60" t="s">
        <v>158</v>
      </c>
      <c r="P123" s="60" t="s">
        <v>159</v>
      </c>
      <c r="Q123" s="60" t="s">
        <v>160</v>
      </c>
      <c r="R123" s="60" t="s">
        <v>161</v>
      </c>
      <c r="S123" s="60" t="s">
        <v>162</v>
      </c>
      <c r="T123" s="61" t="s">
        <v>163</v>
      </c>
      <c r="U123" s="126"/>
      <c r="V123" s="126"/>
      <c r="W123" s="126"/>
      <c r="X123" s="126"/>
      <c r="Y123" s="126"/>
      <c r="Z123" s="126"/>
      <c r="AA123" s="126"/>
      <c r="AB123" s="126"/>
      <c r="AC123" s="126"/>
      <c r="AD123" s="126"/>
      <c r="AE123" s="126"/>
    </row>
    <row r="124" spans="1:65" s="2" customFormat="1" ht="22.9" customHeight="1">
      <c r="A124" s="26"/>
      <c r="B124" s="27"/>
      <c r="C124" s="66" t="s">
        <v>140</v>
      </c>
      <c r="D124" s="26"/>
      <c r="E124" s="26"/>
      <c r="F124" s="26"/>
      <c r="G124" s="26"/>
      <c r="H124" s="26"/>
      <c r="I124" s="26"/>
      <c r="J124" s="133">
        <f>BK124</f>
        <v>17242.53</v>
      </c>
      <c r="K124" s="26"/>
      <c r="L124" s="27"/>
      <c r="M124" s="62"/>
      <c r="N124" s="53"/>
      <c r="O124" s="63"/>
      <c r="P124" s="134">
        <f>P125+P209</f>
        <v>364.38655</v>
      </c>
      <c r="Q124" s="63"/>
      <c r="R124" s="134">
        <f>R125+R209</f>
        <v>26.773479999999999</v>
      </c>
      <c r="S124" s="63"/>
      <c r="T124" s="135">
        <f>T125+T209</f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T124" s="14" t="s">
        <v>72</v>
      </c>
      <c r="AU124" s="14" t="s">
        <v>141</v>
      </c>
      <c r="BK124" s="136">
        <f>BK125+BK209</f>
        <v>17242.53</v>
      </c>
    </row>
    <row r="125" spans="1:65" s="12" customFormat="1" ht="25.9" customHeight="1">
      <c r="B125" s="137"/>
      <c r="D125" s="138" t="s">
        <v>72</v>
      </c>
      <c r="E125" s="139" t="s">
        <v>164</v>
      </c>
      <c r="F125" s="139" t="s">
        <v>165</v>
      </c>
      <c r="J125" s="140">
        <f>BK125</f>
        <v>16740.32</v>
      </c>
      <c r="L125" s="137"/>
      <c r="M125" s="141"/>
      <c r="N125" s="142"/>
      <c r="O125" s="142"/>
      <c r="P125" s="143">
        <f>P126+P140+P142+P145+P198+P206</f>
        <v>364.38655</v>
      </c>
      <c r="Q125" s="142"/>
      <c r="R125" s="143">
        <f>R126+R140+R142+R145+R198+R206</f>
        <v>26.773479999999999</v>
      </c>
      <c r="S125" s="142"/>
      <c r="T125" s="144">
        <f>T126+T140+T142+T145+T198+T206</f>
        <v>0</v>
      </c>
      <c r="AR125" s="138" t="s">
        <v>81</v>
      </c>
      <c r="AT125" s="145" t="s">
        <v>72</v>
      </c>
      <c r="AU125" s="145" t="s">
        <v>73</v>
      </c>
      <c r="AY125" s="138" t="s">
        <v>166</v>
      </c>
      <c r="BK125" s="146">
        <f>BK126+BK140+BK142+BK145+BK198+BK206</f>
        <v>16740.32</v>
      </c>
    </row>
    <row r="126" spans="1:65" s="12" customFormat="1" ht="22.9" customHeight="1">
      <c r="B126" s="137"/>
      <c r="D126" s="138" t="s">
        <v>72</v>
      </c>
      <c r="E126" s="147" t="s">
        <v>81</v>
      </c>
      <c r="F126" s="147" t="s">
        <v>345</v>
      </c>
      <c r="J126" s="148">
        <f>BK126</f>
        <v>3775.41</v>
      </c>
      <c r="L126" s="137"/>
      <c r="M126" s="141"/>
      <c r="N126" s="142"/>
      <c r="O126" s="142"/>
      <c r="P126" s="143">
        <f>SUM(P127:P139)</f>
        <v>330.39585</v>
      </c>
      <c r="Q126" s="142"/>
      <c r="R126" s="143">
        <f>SUM(R127:R139)</f>
        <v>5.4989999999999997</v>
      </c>
      <c r="S126" s="142"/>
      <c r="T126" s="144">
        <f>SUM(T127:T139)</f>
        <v>0</v>
      </c>
      <c r="AR126" s="138" t="s">
        <v>81</v>
      </c>
      <c r="AT126" s="145" t="s">
        <v>72</v>
      </c>
      <c r="AU126" s="145" t="s">
        <v>81</v>
      </c>
      <c r="AY126" s="138" t="s">
        <v>166</v>
      </c>
      <c r="BK126" s="146">
        <f>SUM(BK127:BK139)</f>
        <v>3775.41</v>
      </c>
    </row>
    <row r="127" spans="1:65" s="2" customFormat="1" ht="16.5" customHeight="1">
      <c r="A127" s="26"/>
      <c r="B127" s="149"/>
      <c r="C127" s="150" t="s">
        <v>81</v>
      </c>
      <c r="D127" s="150" t="s">
        <v>169</v>
      </c>
      <c r="E127" s="151" t="s">
        <v>356</v>
      </c>
      <c r="F127" s="152" t="s">
        <v>2917</v>
      </c>
      <c r="G127" s="153" t="s">
        <v>185</v>
      </c>
      <c r="H127" s="154">
        <v>89.5</v>
      </c>
      <c r="I127" s="155">
        <v>11.65</v>
      </c>
      <c r="J127" s="155">
        <f t="shared" ref="J127:J139" si="0">ROUND(I127*H127,2)</f>
        <v>1042.68</v>
      </c>
      <c r="K127" s="156"/>
      <c r="L127" s="27"/>
      <c r="M127" s="157" t="s">
        <v>1</v>
      </c>
      <c r="N127" s="158" t="s">
        <v>39</v>
      </c>
      <c r="O127" s="159">
        <v>1.5089999999999999</v>
      </c>
      <c r="P127" s="159">
        <f t="shared" ref="P127:P139" si="1">O127*H127</f>
        <v>135.05549999999999</v>
      </c>
      <c r="Q127" s="159">
        <v>0</v>
      </c>
      <c r="R127" s="159">
        <f t="shared" ref="R127:R139" si="2">Q127*H127</f>
        <v>0</v>
      </c>
      <c r="S127" s="159">
        <v>0</v>
      </c>
      <c r="T127" s="160">
        <f t="shared" ref="T127:T139" si="3">S127*H127</f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61" t="s">
        <v>173</v>
      </c>
      <c r="AT127" s="161" t="s">
        <v>169</v>
      </c>
      <c r="AU127" s="161" t="s">
        <v>89</v>
      </c>
      <c r="AY127" s="14" t="s">
        <v>166</v>
      </c>
      <c r="BE127" s="162">
        <f t="shared" ref="BE127:BE139" si="4">IF(N127="základná",J127,0)</f>
        <v>0</v>
      </c>
      <c r="BF127" s="162">
        <f t="shared" ref="BF127:BF139" si="5">IF(N127="znížená",J127,0)</f>
        <v>1042.68</v>
      </c>
      <c r="BG127" s="162">
        <f t="shared" ref="BG127:BG139" si="6">IF(N127="zákl. prenesená",J127,0)</f>
        <v>0</v>
      </c>
      <c r="BH127" s="162">
        <f t="shared" ref="BH127:BH139" si="7">IF(N127="zníž. prenesená",J127,0)</f>
        <v>0</v>
      </c>
      <c r="BI127" s="162">
        <f t="shared" ref="BI127:BI139" si="8">IF(N127="nulová",J127,0)</f>
        <v>0</v>
      </c>
      <c r="BJ127" s="14" t="s">
        <v>89</v>
      </c>
      <c r="BK127" s="162">
        <f t="shared" ref="BK127:BK139" si="9">ROUND(I127*H127,2)</f>
        <v>1042.68</v>
      </c>
      <c r="BL127" s="14" t="s">
        <v>173</v>
      </c>
      <c r="BM127" s="161" t="s">
        <v>2918</v>
      </c>
    </row>
    <row r="128" spans="1:65" s="2" customFormat="1" ht="16.5" customHeight="1">
      <c r="A128" s="26"/>
      <c r="B128" s="149"/>
      <c r="C128" s="150" t="s">
        <v>89</v>
      </c>
      <c r="D128" s="150" t="s">
        <v>169</v>
      </c>
      <c r="E128" s="151" t="s">
        <v>358</v>
      </c>
      <c r="F128" s="152" t="s">
        <v>2919</v>
      </c>
      <c r="G128" s="153" t="s">
        <v>185</v>
      </c>
      <c r="H128" s="154">
        <v>26.85</v>
      </c>
      <c r="I128" s="155">
        <v>0.32</v>
      </c>
      <c r="J128" s="155">
        <f t="shared" si="0"/>
        <v>8.59</v>
      </c>
      <c r="K128" s="156"/>
      <c r="L128" s="27"/>
      <c r="M128" s="157" t="s">
        <v>1</v>
      </c>
      <c r="N128" s="158" t="s">
        <v>39</v>
      </c>
      <c r="O128" s="159">
        <v>0.08</v>
      </c>
      <c r="P128" s="159">
        <f t="shared" si="1"/>
        <v>2.1480000000000001</v>
      </c>
      <c r="Q128" s="159">
        <v>0</v>
      </c>
      <c r="R128" s="159">
        <f t="shared" si="2"/>
        <v>0</v>
      </c>
      <c r="S128" s="159">
        <v>0</v>
      </c>
      <c r="T128" s="160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61" t="s">
        <v>173</v>
      </c>
      <c r="AT128" s="161" t="s">
        <v>169</v>
      </c>
      <c r="AU128" s="161" t="s">
        <v>89</v>
      </c>
      <c r="AY128" s="14" t="s">
        <v>166</v>
      </c>
      <c r="BE128" s="162">
        <f t="shared" si="4"/>
        <v>0</v>
      </c>
      <c r="BF128" s="162">
        <f t="shared" si="5"/>
        <v>8.59</v>
      </c>
      <c r="BG128" s="162">
        <f t="shared" si="6"/>
        <v>0</v>
      </c>
      <c r="BH128" s="162">
        <f t="shared" si="7"/>
        <v>0</v>
      </c>
      <c r="BI128" s="162">
        <f t="shared" si="8"/>
        <v>0</v>
      </c>
      <c r="BJ128" s="14" t="s">
        <v>89</v>
      </c>
      <c r="BK128" s="162">
        <f t="shared" si="9"/>
        <v>8.59</v>
      </c>
      <c r="BL128" s="14" t="s">
        <v>173</v>
      </c>
      <c r="BM128" s="161" t="s">
        <v>2920</v>
      </c>
    </row>
    <row r="129" spans="1:65" s="2" customFormat="1" ht="16.5" customHeight="1">
      <c r="A129" s="26"/>
      <c r="B129" s="149"/>
      <c r="C129" s="150" t="s">
        <v>105</v>
      </c>
      <c r="D129" s="150" t="s">
        <v>169</v>
      </c>
      <c r="E129" s="151" t="s">
        <v>2921</v>
      </c>
      <c r="F129" s="152" t="s">
        <v>2922</v>
      </c>
      <c r="G129" s="153" t="s">
        <v>172</v>
      </c>
      <c r="H129" s="154">
        <v>195</v>
      </c>
      <c r="I129" s="155">
        <v>1.28</v>
      </c>
      <c r="J129" s="155">
        <f t="shared" si="0"/>
        <v>249.6</v>
      </c>
      <c r="K129" s="156"/>
      <c r="L129" s="27"/>
      <c r="M129" s="157" t="s">
        <v>1</v>
      </c>
      <c r="N129" s="158" t="s">
        <v>39</v>
      </c>
      <c r="O129" s="159">
        <v>0.249</v>
      </c>
      <c r="P129" s="159">
        <f t="shared" si="1"/>
        <v>48.555</v>
      </c>
      <c r="Q129" s="159">
        <v>2.8199999999999999E-2</v>
      </c>
      <c r="R129" s="159">
        <f t="shared" si="2"/>
        <v>5.4989999999999997</v>
      </c>
      <c r="S129" s="159">
        <v>0</v>
      </c>
      <c r="T129" s="160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61" t="s">
        <v>173</v>
      </c>
      <c r="AT129" s="161" t="s">
        <v>169</v>
      </c>
      <c r="AU129" s="161" t="s">
        <v>89</v>
      </c>
      <c r="AY129" s="14" t="s">
        <v>166</v>
      </c>
      <c r="BE129" s="162">
        <f t="shared" si="4"/>
        <v>0</v>
      </c>
      <c r="BF129" s="162">
        <f t="shared" si="5"/>
        <v>249.6</v>
      </c>
      <c r="BG129" s="162">
        <f t="shared" si="6"/>
        <v>0</v>
      </c>
      <c r="BH129" s="162">
        <f t="shared" si="7"/>
        <v>0</v>
      </c>
      <c r="BI129" s="162">
        <f t="shared" si="8"/>
        <v>0</v>
      </c>
      <c r="BJ129" s="14" t="s">
        <v>89</v>
      </c>
      <c r="BK129" s="162">
        <f t="shared" si="9"/>
        <v>249.6</v>
      </c>
      <c r="BL129" s="14" t="s">
        <v>173</v>
      </c>
      <c r="BM129" s="161" t="s">
        <v>2923</v>
      </c>
    </row>
    <row r="130" spans="1:65" s="2" customFormat="1" ht="16.5" customHeight="1">
      <c r="A130" s="26"/>
      <c r="B130" s="149"/>
      <c r="C130" s="150" t="s">
        <v>173</v>
      </c>
      <c r="D130" s="150" t="s">
        <v>169</v>
      </c>
      <c r="E130" s="151" t="s">
        <v>2924</v>
      </c>
      <c r="F130" s="152" t="s">
        <v>2925</v>
      </c>
      <c r="G130" s="153" t="s">
        <v>172</v>
      </c>
      <c r="H130" s="154">
        <v>195</v>
      </c>
      <c r="I130" s="155">
        <v>0.74</v>
      </c>
      <c r="J130" s="155">
        <f t="shared" si="0"/>
        <v>144.30000000000001</v>
      </c>
      <c r="K130" s="156"/>
      <c r="L130" s="27"/>
      <c r="M130" s="157" t="s">
        <v>1</v>
      </c>
      <c r="N130" s="158" t="s">
        <v>39</v>
      </c>
      <c r="O130" s="159">
        <v>0.188</v>
      </c>
      <c r="P130" s="159">
        <f t="shared" si="1"/>
        <v>36.659999999999997</v>
      </c>
      <c r="Q130" s="159">
        <v>0</v>
      </c>
      <c r="R130" s="159">
        <f t="shared" si="2"/>
        <v>0</v>
      </c>
      <c r="S130" s="159">
        <v>0</v>
      </c>
      <c r="T130" s="160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61" t="s">
        <v>173</v>
      </c>
      <c r="AT130" s="161" t="s">
        <v>169</v>
      </c>
      <c r="AU130" s="161" t="s">
        <v>89</v>
      </c>
      <c r="AY130" s="14" t="s">
        <v>166</v>
      </c>
      <c r="BE130" s="162">
        <f t="shared" si="4"/>
        <v>0</v>
      </c>
      <c r="BF130" s="162">
        <f t="shared" si="5"/>
        <v>144.30000000000001</v>
      </c>
      <c r="BG130" s="162">
        <f t="shared" si="6"/>
        <v>0</v>
      </c>
      <c r="BH130" s="162">
        <f t="shared" si="7"/>
        <v>0</v>
      </c>
      <c r="BI130" s="162">
        <f t="shared" si="8"/>
        <v>0</v>
      </c>
      <c r="BJ130" s="14" t="s">
        <v>89</v>
      </c>
      <c r="BK130" s="162">
        <f t="shared" si="9"/>
        <v>144.30000000000001</v>
      </c>
      <c r="BL130" s="14" t="s">
        <v>173</v>
      </c>
      <c r="BM130" s="161" t="s">
        <v>2926</v>
      </c>
    </row>
    <row r="131" spans="1:65" s="2" customFormat="1" ht="16.5" customHeight="1">
      <c r="A131" s="26"/>
      <c r="B131" s="149"/>
      <c r="C131" s="150" t="s">
        <v>182</v>
      </c>
      <c r="D131" s="150" t="s">
        <v>169</v>
      </c>
      <c r="E131" s="151" t="s">
        <v>2927</v>
      </c>
      <c r="F131" s="152" t="s">
        <v>2928</v>
      </c>
      <c r="G131" s="153" t="s">
        <v>185</v>
      </c>
      <c r="H131" s="154">
        <v>39.75</v>
      </c>
      <c r="I131" s="155">
        <v>3.26</v>
      </c>
      <c r="J131" s="155">
        <f t="shared" si="0"/>
        <v>129.59</v>
      </c>
      <c r="K131" s="156"/>
      <c r="L131" s="27"/>
      <c r="M131" s="157" t="s">
        <v>1</v>
      </c>
      <c r="N131" s="158" t="s">
        <v>39</v>
      </c>
      <c r="O131" s="159">
        <v>0</v>
      </c>
      <c r="P131" s="159">
        <f t="shared" si="1"/>
        <v>0</v>
      </c>
      <c r="Q131" s="159">
        <v>0</v>
      </c>
      <c r="R131" s="159">
        <f t="shared" si="2"/>
        <v>0</v>
      </c>
      <c r="S131" s="159">
        <v>0</v>
      </c>
      <c r="T131" s="160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61" t="s">
        <v>173</v>
      </c>
      <c r="AT131" s="161" t="s">
        <v>169</v>
      </c>
      <c r="AU131" s="161" t="s">
        <v>89</v>
      </c>
      <c r="AY131" s="14" t="s">
        <v>166</v>
      </c>
      <c r="BE131" s="162">
        <f t="shared" si="4"/>
        <v>0</v>
      </c>
      <c r="BF131" s="162">
        <f t="shared" si="5"/>
        <v>129.59</v>
      </c>
      <c r="BG131" s="162">
        <f t="shared" si="6"/>
        <v>0</v>
      </c>
      <c r="BH131" s="162">
        <f t="shared" si="7"/>
        <v>0</v>
      </c>
      <c r="BI131" s="162">
        <f t="shared" si="8"/>
        <v>0</v>
      </c>
      <c r="BJ131" s="14" t="s">
        <v>89</v>
      </c>
      <c r="BK131" s="162">
        <f t="shared" si="9"/>
        <v>129.59</v>
      </c>
      <c r="BL131" s="14" t="s">
        <v>173</v>
      </c>
      <c r="BM131" s="161" t="s">
        <v>2929</v>
      </c>
    </row>
    <row r="132" spans="1:65" s="2" customFormat="1" ht="16.5" customHeight="1">
      <c r="A132" s="26"/>
      <c r="B132" s="149"/>
      <c r="C132" s="150" t="s">
        <v>178</v>
      </c>
      <c r="D132" s="150" t="s">
        <v>169</v>
      </c>
      <c r="E132" s="151" t="s">
        <v>2930</v>
      </c>
      <c r="F132" s="152" t="s">
        <v>2931</v>
      </c>
      <c r="G132" s="153" t="s">
        <v>185</v>
      </c>
      <c r="H132" s="154">
        <v>28.5</v>
      </c>
      <c r="I132" s="155">
        <v>9.9700000000000006</v>
      </c>
      <c r="J132" s="155">
        <f t="shared" si="0"/>
        <v>284.14999999999998</v>
      </c>
      <c r="K132" s="156"/>
      <c r="L132" s="27"/>
      <c r="M132" s="157" t="s">
        <v>1</v>
      </c>
      <c r="N132" s="158" t="s">
        <v>39</v>
      </c>
      <c r="O132" s="159">
        <v>1.5009999999999999</v>
      </c>
      <c r="P132" s="159">
        <f t="shared" si="1"/>
        <v>42.778500000000001</v>
      </c>
      <c r="Q132" s="159">
        <v>0</v>
      </c>
      <c r="R132" s="159">
        <f t="shared" si="2"/>
        <v>0</v>
      </c>
      <c r="S132" s="159">
        <v>0</v>
      </c>
      <c r="T132" s="160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61" t="s">
        <v>173</v>
      </c>
      <c r="AT132" s="161" t="s">
        <v>169</v>
      </c>
      <c r="AU132" s="161" t="s">
        <v>89</v>
      </c>
      <c r="AY132" s="14" t="s">
        <v>166</v>
      </c>
      <c r="BE132" s="162">
        <f t="shared" si="4"/>
        <v>0</v>
      </c>
      <c r="BF132" s="162">
        <f t="shared" si="5"/>
        <v>284.14999999999998</v>
      </c>
      <c r="BG132" s="162">
        <f t="shared" si="6"/>
        <v>0</v>
      </c>
      <c r="BH132" s="162">
        <f t="shared" si="7"/>
        <v>0</v>
      </c>
      <c r="BI132" s="162">
        <f t="shared" si="8"/>
        <v>0</v>
      </c>
      <c r="BJ132" s="14" t="s">
        <v>89</v>
      </c>
      <c r="BK132" s="162">
        <f t="shared" si="9"/>
        <v>284.14999999999998</v>
      </c>
      <c r="BL132" s="14" t="s">
        <v>173</v>
      </c>
      <c r="BM132" s="161" t="s">
        <v>2932</v>
      </c>
    </row>
    <row r="133" spans="1:65" s="2" customFormat="1" ht="16.5" customHeight="1">
      <c r="A133" s="26"/>
      <c r="B133" s="149"/>
      <c r="C133" s="150" t="s">
        <v>190</v>
      </c>
      <c r="D133" s="150" t="s">
        <v>169</v>
      </c>
      <c r="E133" s="151" t="s">
        <v>2933</v>
      </c>
      <c r="F133" s="152" t="s">
        <v>2934</v>
      </c>
      <c r="G133" s="153" t="s">
        <v>185</v>
      </c>
      <c r="H133" s="154">
        <v>28.5</v>
      </c>
      <c r="I133" s="155">
        <v>23.82</v>
      </c>
      <c r="J133" s="155">
        <f t="shared" si="0"/>
        <v>678.87</v>
      </c>
      <c r="K133" s="156"/>
      <c r="L133" s="27"/>
      <c r="M133" s="157" t="s">
        <v>1</v>
      </c>
      <c r="N133" s="158" t="s">
        <v>39</v>
      </c>
      <c r="O133" s="159">
        <v>0</v>
      </c>
      <c r="P133" s="159">
        <f t="shared" si="1"/>
        <v>0</v>
      </c>
      <c r="Q133" s="159">
        <v>0</v>
      </c>
      <c r="R133" s="159">
        <f t="shared" si="2"/>
        <v>0</v>
      </c>
      <c r="S133" s="159">
        <v>0</v>
      </c>
      <c r="T133" s="160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61" t="s">
        <v>173</v>
      </c>
      <c r="AT133" s="161" t="s">
        <v>169</v>
      </c>
      <c r="AU133" s="161" t="s">
        <v>89</v>
      </c>
      <c r="AY133" s="14" t="s">
        <v>166</v>
      </c>
      <c r="BE133" s="162">
        <f t="shared" si="4"/>
        <v>0</v>
      </c>
      <c r="BF133" s="162">
        <f t="shared" si="5"/>
        <v>678.87</v>
      </c>
      <c r="BG133" s="162">
        <f t="shared" si="6"/>
        <v>0</v>
      </c>
      <c r="BH133" s="162">
        <f t="shared" si="7"/>
        <v>0</v>
      </c>
      <c r="BI133" s="162">
        <f t="shared" si="8"/>
        <v>0</v>
      </c>
      <c r="BJ133" s="14" t="s">
        <v>89</v>
      </c>
      <c r="BK133" s="162">
        <f t="shared" si="9"/>
        <v>678.87</v>
      </c>
      <c r="BL133" s="14" t="s">
        <v>173</v>
      </c>
      <c r="BM133" s="161" t="s">
        <v>2935</v>
      </c>
    </row>
    <row r="134" spans="1:65" s="2" customFormat="1" ht="16.5" customHeight="1">
      <c r="A134" s="26"/>
      <c r="B134" s="149"/>
      <c r="C134" s="150" t="s">
        <v>181</v>
      </c>
      <c r="D134" s="150" t="s">
        <v>169</v>
      </c>
      <c r="E134" s="151" t="s">
        <v>2936</v>
      </c>
      <c r="F134" s="152" t="s">
        <v>2937</v>
      </c>
      <c r="G134" s="153" t="s">
        <v>185</v>
      </c>
      <c r="H134" s="154">
        <v>49.75</v>
      </c>
      <c r="I134" s="155">
        <v>3.11</v>
      </c>
      <c r="J134" s="155">
        <f t="shared" si="0"/>
        <v>154.72</v>
      </c>
      <c r="K134" s="156"/>
      <c r="L134" s="27"/>
      <c r="M134" s="157" t="s">
        <v>1</v>
      </c>
      <c r="N134" s="158" t="s">
        <v>39</v>
      </c>
      <c r="O134" s="159">
        <v>7.0999999999999994E-2</v>
      </c>
      <c r="P134" s="159">
        <f t="shared" si="1"/>
        <v>3.5322499999999999</v>
      </c>
      <c r="Q134" s="159">
        <v>0</v>
      </c>
      <c r="R134" s="159">
        <f t="shared" si="2"/>
        <v>0</v>
      </c>
      <c r="S134" s="159">
        <v>0</v>
      </c>
      <c r="T134" s="160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61" t="s">
        <v>173</v>
      </c>
      <c r="AT134" s="161" t="s">
        <v>169</v>
      </c>
      <c r="AU134" s="161" t="s">
        <v>89</v>
      </c>
      <c r="AY134" s="14" t="s">
        <v>166</v>
      </c>
      <c r="BE134" s="162">
        <f t="shared" si="4"/>
        <v>0</v>
      </c>
      <c r="BF134" s="162">
        <f t="shared" si="5"/>
        <v>154.72</v>
      </c>
      <c r="BG134" s="162">
        <f t="shared" si="6"/>
        <v>0</v>
      </c>
      <c r="BH134" s="162">
        <f t="shared" si="7"/>
        <v>0</v>
      </c>
      <c r="BI134" s="162">
        <f t="shared" si="8"/>
        <v>0</v>
      </c>
      <c r="BJ134" s="14" t="s">
        <v>89</v>
      </c>
      <c r="BK134" s="162">
        <f t="shared" si="9"/>
        <v>154.72</v>
      </c>
      <c r="BL134" s="14" t="s">
        <v>173</v>
      </c>
      <c r="BM134" s="161" t="s">
        <v>2938</v>
      </c>
    </row>
    <row r="135" spans="1:65" s="2" customFormat="1" ht="16.5" customHeight="1">
      <c r="A135" s="26"/>
      <c r="B135" s="149"/>
      <c r="C135" s="150" t="s">
        <v>167</v>
      </c>
      <c r="D135" s="150" t="s">
        <v>169</v>
      </c>
      <c r="E135" s="151" t="s">
        <v>2939</v>
      </c>
      <c r="F135" s="152" t="s">
        <v>2940</v>
      </c>
      <c r="G135" s="153" t="s">
        <v>185</v>
      </c>
      <c r="H135" s="154">
        <v>348.25</v>
      </c>
      <c r="I135" s="155">
        <v>0.31</v>
      </c>
      <c r="J135" s="155">
        <f t="shared" si="0"/>
        <v>107.96</v>
      </c>
      <c r="K135" s="156"/>
      <c r="L135" s="27"/>
      <c r="M135" s="157" t="s">
        <v>1</v>
      </c>
      <c r="N135" s="158" t="s">
        <v>39</v>
      </c>
      <c r="O135" s="159">
        <v>7.3699999999999998E-3</v>
      </c>
      <c r="P135" s="159">
        <f t="shared" si="1"/>
        <v>2.5666000000000002</v>
      </c>
      <c r="Q135" s="159">
        <v>0</v>
      </c>
      <c r="R135" s="159">
        <f t="shared" si="2"/>
        <v>0</v>
      </c>
      <c r="S135" s="159">
        <v>0</v>
      </c>
      <c r="T135" s="160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61" t="s">
        <v>173</v>
      </c>
      <c r="AT135" s="161" t="s">
        <v>169</v>
      </c>
      <c r="AU135" s="161" t="s">
        <v>89</v>
      </c>
      <c r="AY135" s="14" t="s">
        <v>166</v>
      </c>
      <c r="BE135" s="162">
        <f t="shared" si="4"/>
        <v>0</v>
      </c>
      <c r="BF135" s="162">
        <f t="shared" si="5"/>
        <v>107.96</v>
      </c>
      <c r="BG135" s="162">
        <f t="shared" si="6"/>
        <v>0</v>
      </c>
      <c r="BH135" s="162">
        <f t="shared" si="7"/>
        <v>0</v>
      </c>
      <c r="BI135" s="162">
        <f t="shared" si="8"/>
        <v>0</v>
      </c>
      <c r="BJ135" s="14" t="s">
        <v>89</v>
      </c>
      <c r="BK135" s="162">
        <f t="shared" si="9"/>
        <v>107.96</v>
      </c>
      <c r="BL135" s="14" t="s">
        <v>173</v>
      </c>
      <c r="BM135" s="161" t="s">
        <v>2941</v>
      </c>
    </row>
    <row r="136" spans="1:65" s="2" customFormat="1" ht="16.5" customHeight="1">
      <c r="A136" s="26"/>
      <c r="B136" s="149"/>
      <c r="C136" s="150" t="s">
        <v>186</v>
      </c>
      <c r="D136" s="150" t="s">
        <v>169</v>
      </c>
      <c r="E136" s="151" t="s">
        <v>2942</v>
      </c>
      <c r="F136" s="152" t="s">
        <v>2943</v>
      </c>
      <c r="G136" s="153" t="s">
        <v>185</v>
      </c>
      <c r="H136" s="154">
        <v>49.75</v>
      </c>
      <c r="I136" s="155">
        <v>6.67</v>
      </c>
      <c r="J136" s="155">
        <f t="shared" si="0"/>
        <v>331.83</v>
      </c>
      <c r="K136" s="156"/>
      <c r="L136" s="27"/>
      <c r="M136" s="157" t="s">
        <v>1</v>
      </c>
      <c r="N136" s="158" t="s">
        <v>39</v>
      </c>
      <c r="O136" s="159">
        <v>0</v>
      </c>
      <c r="P136" s="159">
        <f t="shared" si="1"/>
        <v>0</v>
      </c>
      <c r="Q136" s="159">
        <v>0</v>
      </c>
      <c r="R136" s="159">
        <f t="shared" si="2"/>
        <v>0</v>
      </c>
      <c r="S136" s="159">
        <v>0</v>
      </c>
      <c r="T136" s="160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61" t="s">
        <v>173</v>
      </c>
      <c r="AT136" s="161" t="s">
        <v>169</v>
      </c>
      <c r="AU136" s="161" t="s">
        <v>89</v>
      </c>
      <c r="AY136" s="14" t="s">
        <v>166</v>
      </c>
      <c r="BE136" s="162">
        <f t="shared" si="4"/>
        <v>0</v>
      </c>
      <c r="BF136" s="162">
        <f t="shared" si="5"/>
        <v>331.83</v>
      </c>
      <c r="BG136" s="162">
        <f t="shared" si="6"/>
        <v>0</v>
      </c>
      <c r="BH136" s="162">
        <f t="shared" si="7"/>
        <v>0</v>
      </c>
      <c r="BI136" s="162">
        <f t="shared" si="8"/>
        <v>0</v>
      </c>
      <c r="BJ136" s="14" t="s">
        <v>89</v>
      </c>
      <c r="BK136" s="162">
        <f t="shared" si="9"/>
        <v>331.83</v>
      </c>
      <c r="BL136" s="14" t="s">
        <v>173</v>
      </c>
      <c r="BM136" s="161" t="s">
        <v>2944</v>
      </c>
    </row>
    <row r="137" spans="1:65" s="2" customFormat="1" ht="16.5" customHeight="1">
      <c r="A137" s="26"/>
      <c r="B137" s="149"/>
      <c r="C137" s="150" t="s">
        <v>202</v>
      </c>
      <c r="D137" s="150" t="s">
        <v>169</v>
      </c>
      <c r="E137" s="151" t="s">
        <v>2945</v>
      </c>
      <c r="F137" s="152" t="s">
        <v>2946</v>
      </c>
      <c r="G137" s="153" t="s">
        <v>2947</v>
      </c>
      <c r="H137" s="154">
        <v>0.08</v>
      </c>
      <c r="I137" s="155">
        <v>762.17</v>
      </c>
      <c r="J137" s="155">
        <f t="shared" si="0"/>
        <v>60.97</v>
      </c>
      <c r="K137" s="156"/>
      <c r="L137" s="27"/>
      <c r="M137" s="157" t="s">
        <v>1</v>
      </c>
      <c r="N137" s="158" t="s">
        <v>39</v>
      </c>
      <c r="O137" s="159">
        <v>0</v>
      </c>
      <c r="P137" s="159">
        <f t="shared" si="1"/>
        <v>0</v>
      </c>
      <c r="Q137" s="159">
        <v>0</v>
      </c>
      <c r="R137" s="159">
        <f t="shared" si="2"/>
        <v>0</v>
      </c>
      <c r="S137" s="159">
        <v>0</v>
      </c>
      <c r="T137" s="160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61" t="s">
        <v>173</v>
      </c>
      <c r="AT137" s="161" t="s">
        <v>169</v>
      </c>
      <c r="AU137" s="161" t="s">
        <v>89</v>
      </c>
      <c r="AY137" s="14" t="s">
        <v>166</v>
      </c>
      <c r="BE137" s="162">
        <f t="shared" si="4"/>
        <v>0</v>
      </c>
      <c r="BF137" s="162">
        <f t="shared" si="5"/>
        <v>60.97</v>
      </c>
      <c r="BG137" s="162">
        <f t="shared" si="6"/>
        <v>0</v>
      </c>
      <c r="BH137" s="162">
        <f t="shared" si="7"/>
        <v>0</v>
      </c>
      <c r="BI137" s="162">
        <f t="shared" si="8"/>
        <v>0</v>
      </c>
      <c r="BJ137" s="14" t="s">
        <v>89</v>
      </c>
      <c r="BK137" s="162">
        <f t="shared" si="9"/>
        <v>60.97</v>
      </c>
      <c r="BL137" s="14" t="s">
        <v>173</v>
      </c>
      <c r="BM137" s="161" t="s">
        <v>2948</v>
      </c>
    </row>
    <row r="138" spans="1:65" s="2" customFormat="1" ht="16.5" customHeight="1">
      <c r="A138" s="26"/>
      <c r="B138" s="149"/>
      <c r="C138" s="150" t="s">
        <v>189</v>
      </c>
      <c r="D138" s="150" t="s">
        <v>169</v>
      </c>
      <c r="E138" s="151" t="s">
        <v>2949</v>
      </c>
      <c r="F138" s="152" t="s">
        <v>2950</v>
      </c>
      <c r="G138" s="153" t="s">
        <v>172</v>
      </c>
      <c r="H138" s="154">
        <v>30</v>
      </c>
      <c r="I138" s="155">
        <v>10.83</v>
      </c>
      <c r="J138" s="155">
        <f t="shared" si="0"/>
        <v>324.89999999999998</v>
      </c>
      <c r="K138" s="156"/>
      <c r="L138" s="27"/>
      <c r="M138" s="157" t="s">
        <v>1</v>
      </c>
      <c r="N138" s="158" t="s">
        <v>39</v>
      </c>
      <c r="O138" s="159">
        <v>1.97</v>
      </c>
      <c r="P138" s="159">
        <f t="shared" si="1"/>
        <v>59.1</v>
      </c>
      <c r="Q138" s="159">
        <v>0</v>
      </c>
      <c r="R138" s="159">
        <f t="shared" si="2"/>
        <v>0</v>
      </c>
      <c r="S138" s="159">
        <v>0</v>
      </c>
      <c r="T138" s="160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61" t="s">
        <v>173</v>
      </c>
      <c r="AT138" s="161" t="s">
        <v>169</v>
      </c>
      <c r="AU138" s="161" t="s">
        <v>89</v>
      </c>
      <c r="AY138" s="14" t="s">
        <v>166</v>
      </c>
      <c r="BE138" s="162">
        <f t="shared" si="4"/>
        <v>0</v>
      </c>
      <c r="BF138" s="162">
        <f t="shared" si="5"/>
        <v>324.89999999999998</v>
      </c>
      <c r="BG138" s="162">
        <f t="shared" si="6"/>
        <v>0</v>
      </c>
      <c r="BH138" s="162">
        <f t="shared" si="7"/>
        <v>0</v>
      </c>
      <c r="BI138" s="162">
        <f t="shared" si="8"/>
        <v>0</v>
      </c>
      <c r="BJ138" s="14" t="s">
        <v>89</v>
      </c>
      <c r="BK138" s="162">
        <f t="shared" si="9"/>
        <v>324.89999999999998</v>
      </c>
      <c r="BL138" s="14" t="s">
        <v>173</v>
      </c>
      <c r="BM138" s="161" t="s">
        <v>2951</v>
      </c>
    </row>
    <row r="139" spans="1:65" s="2" customFormat="1" ht="16.5" customHeight="1">
      <c r="A139" s="26"/>
      <c r="B139" s="149"/>
      <c r="C139" s="150" t="s">
        <v>209</v>
      </c>
      <c r="D139" s="150" t="s">
        <v>169</v>
      </c>
      <c r="E139" s="151" t="s">
        <v>2952</v>
      </c>
      <c r="F139" s="152" t="s">
        <v>2953</v>
      </c>
      <c r="G139" s="153" t="s">
        <v>245</v>
      </c>
      <c r="H139" s="154">
        <v>15</v>
      </c>
      <c r="I139" s="155">
        <v>17.149999999999999</v>
      </c>
      <c r="J139" s="155">
        <f t="shared" si="0"/>
        <v>257.25</v>
      </c>
      <c r="K139" s="156"/>
      <c r="L139" s="27"/>
      <c r="M139" s="157" t="s">
        <v>1</v>
      </c>
      <c r="N139" s="158" t="s">
        <v>39</v>
      </c>
      <c r="O139" s="159">
        <v>0</v>
      </c>
      <c r="P139" s="159">
        <f t="shared" si="1"/>
        <v>0</v>
      </c>
      <c r="Q139" s="159">
        <v>0</v>
      </c>
      <c r="R139" s="159">
        <f t="shared" si="2"/>
        <v>0</v>
      </c>
      <c r="S139" s="159">
        <v>0</v>
      </c>
      <c r="T139" s="160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61" t="s">
        <v>173</v>
      </c>
      <c r="AT139" s="161" t="s">
        <v>169</v>
      </c>
      <c r="AU139" s="161" t="s">
        <v>89</v>
      </c>
      <c r="AY139" s="14" t="s">
        <v>166</v>
      </c>
      <c r="BE139" s="162">
        <f t="shared" si="4"/>
        <v>0</v>
      </c>
      <c r="BF139" s="162">
        <f t="shared" si="5"/>
        <v>257.25</v>
      </c>
      <c r="BG139" s="162">
        <f t="shared" si="6"/>
        <v>0</v>
      </c>
      <c r="BH139" s="162">
        <f t="shared" si="7"/>
        <v>0</v>
      </c>
      <c r="BI139" s="162">
        <f t="shared" si="8"/>
        <v>0</v>
      </c>
      <c r="BJ139" s="14" t="s">
        <v>89</v>
      </c>
      <c r="BK139" s="162">
        <f t="shared" si="9"/>
        <v>257.25</v>
      </c>
      <c r="BL139" s="14" t="s">
        <v>173</v>
      </c>
      <c r="BM139" s="161" t="s">
        <v>2954</v>
      </c>
    </row>
    <row r="140" spans="1:65" s="12" customFormat="1" ht="22.9" customHeight="1">
      <c r="B140" s="137"/>
      <c r="D140" s="138" t="s">
        <v>72</v>
      </c>
      <c r="E140" s="147" t="s">
        <v>444</v>
      </c>
      <c r="F140" s="147" t="s">
        <v>2955</v>
      </c>
      <c r="J140" s="148">
        <f>BK140</f>
        <v>323.77999999999997</v>
      </c>
      <c r="L140" s="137"/>
      <c r="M140" s="141"/>
      <c r="N140" s="142"/>
      <c r="O140" s="142"/>
      <c r="P140" s="143">
        <f>P141</f>
        <v>14.0175</v>
      </c>
      <c r="Q140" s="142"/>
      <c r="R140" s="143">
        <f>R141</f>
        <v>21.271280000000001</v>
      </c>
      <c r="S140" s="142"/>
      <c r="T140" s="144">
        <f>T141</f>
        <v>0</v>
      </c>
      <c r="AR140" s="138" t="s">
        <v>81</v>
      </c>
      <c r="AT140" s="145" t="s">
        <v>72</v>
      </c>
      <c r="AU140" s="145" t="s">
        <v>81</v>
      </c>
      <c r="AY140" s="138" t="s">
        <v>166</v>
      </c>
      <c r="BK140" s="146">
        <f>BK141</f>
        <v>323.77999999999997</v>
      </c>
    </row>
    <row r="141" spans="1:65" s="2" customFormat="1" ht="16.5" customHeight="1">
      <c r="A141" s="26"/>
      <c r="B141" s="149"/>
      <c r="C141" s="150" t="s">
        <v>193</v>
      </c>
      <c r="D141" s="150" t="s">
        <v>169</v>
      </c>
      <c r="E141" s="151" t="s">
        <v>2956</v>
      </c>
      <c r="F141" s="152" t="s">
        <v>2957</v>
      </c>
      <c r="G141" s="153" t="s">
        <v>185</v>
      </c>
      <c r="H141" s="154">
        <v>11.25</v>
      </c>
      <c r="I141" s="155">
        <v>28.78</v>
      </c>
      <c r="J141" s="155">
        <f>ROUND(I141*H141,2)</f>
        <v>323.77999999999997</v>
      </c>
      <c r="K141" s="156"/>
      <c r="L141" s="27"/>
      <c r="M141" s="157" t="s">
        <v>1</v>
      </c>
      <c r="N141" s="158" t="s">
        <v>39</v>
      </c>
      <c r="O141" s="159">
        <v>1.246</v>
      </c>
      <c r="P141" s="159">
        <f>O141*H141</f>
        <v>14.0175</v>
      </c>
      <c r="Q141" s="159">
        <v>1.8907799999999999</v>
      </c>
      <c r="R141" s="159">
        <f>Q141*H141</f>
        <v>21.271280000000001</v>
      </c>
      <c r="S141" s="159">
        <v>0</v>
      </c>
      <c r="T141" s="160">
        <f>S141*H141</f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61" t="s">
        <v>173</v>
      </c>
      <c r="AT141" s="161" t="s">
        <v>169</v>
      </c>
      <c r="AU141" s="161" t="s">
        <v>89</v>
      </c>
      <c r="AY141" s="14" t="s">
        <v>166</v>
      </c>
      <c r="BE141" s="162">
        <f>IF(N141="základná",J141,0)</f>
        <v>0</v>
      </c>
      <c r="BF141" s="162">
        <f>IF(N141="znížená",J141,0)</f>
        <v>323.77999999999997</v>
      </c>
      <c r="BG141" s="162">
        <f>IF(N141="zákl. prenesená",J141,0)</f>
        <v>0</v>
      </c>
      <c r="BH141" s="162">
        <f>IF(N141="zníž. prenesená",J141,0)</f>
        <v>0</v>
      </c>
      <c r="BI141" s="162">
        <f>IF(N141="nulová",J141,0)</f>
        <v>0</v>
      </c>
      <c r="BJ141" s="14" t="s">
        <v>89</v>
      </c>
      <c r="BK141" s="162">
        <f>ROUND(I141*H141,2)</f>
        <v>323.77999999999997</v>
      </c>
      <c r="BL141" s="14" t="s">
        <v>173</v>
      </c>
      <c r="BM141" s="161" t="s">
        <v>2958</v>
      </c>
    </row>
    <row r="142" spans="1:65" s="12" customFormat="1" ht="22.9" customHeight="1">
      <c r="B142" s="137"/>
      <c r="D142" s="138" t="s">
        <v>72</v>
      </c>
      <c r="E142" s="147" t="s">
        <v>182</v>
      </c>
      <c r="F142" s="147" t="s">
        <v>2530</v>
      </c>
      <c r="J142" s="148">
        <f>BK142</f>
        <v>852.9</v>
      </c>
      <c r="L142" s="137"/>
      <c r="M142" s="141"/>
      <c r="N142" s="142"/>
      <c r="O142" s="142"/>
      <c r="P142" s="143">
        <f>SUM(P143:P144)</f>
        <v>0</v>
      </c>
      <c r="Q142" s="142"/>
      <c r="R142" s="143">
        <f>SUM(R143:R144)</f>
        <v>0</v>
      </c>
      <c r="S142" s="142"/>
      <c r="T142" s="144">
        <f>SUM(T143:T144)</f>
        <v>0</v>
      </c>
      <c r="AR142" s="138" t="s">
        <v>81</v>
      </c>
      <c r="AT142" s="145" t="s">
        <v>72</v>
      </c>
      <c r="AU142" s="145" t="s">
        <v>81</v>
      </c>
      <c r="AY142" s="138" t="s">
        <v>166</v>
      </c>
      <c r="BK142" s="146">
        <f>SUM(BK143:BK144)</f>
        <v>852.9</v>
      </c>
    </row>
    <row r="143" spans="1:65" s="2" customFormat="1" ht="16.5" customHeight="1">
      <c r="A143" s="26"/>
      <c r="B143" s="149"/>
      <c r="C143" s="150" t="s">
        <v>216</v>
      </c>
      <c r="D143" s="150" t="s">
        <v>169</v>
      </c>
      <c r="E143" s="151" t="s">
        <v>2543</v>
      </c>
      <c r="F143" s="152" t="s">
        <v>2959</v>
      </c>
      <c r="G143" s="153" t="s">
        <v>172</v>
      </c>
      <c r="H143" s="154">
        <v>30</v>
      </c>
      <c r="I143" s="155">
        <v>5.62</v>
      </c>
      <c r="J143" s="155">
        <f>ROUND(I143*H143,2)</f>
        <v>168.6</v>
      </c>
      <c r="K143" s="156"/>
      <c r="L143" s="27"/>
      <c r="M143" s="157" t="s">
        <v>1</v>
      </c>
      <c r="N143" s="158" t="s">
        <v>39</v>
      </c>
      <c r="O143" s="159">
        <v>0</v>
      </c>
      <c r="P143" s="159">
        <f>O143*H143</f>
        <v>0</v>
      </c>
      <c r="Q143" s="159">
        <v>0</v>
      </c>
      <c r="R143" s="159">
        <f>Q143*H143</f>
        <v>0</v>
      </c>
      <c r="S143" s="159">
        <v>0</v>
      </c>
      <c r="T143" s="160">
        <f>S143*H143</f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61" t="s">
        <v>173</v>
      </c>
      <c r="AT143" s="161" t="s">
        <v>169</v>
      </c>
      <c r="AU143" s="161" t="s">
        <v>89</v>
      </c>
      <c r="AY143" s="14" t="s">
        <v>166</v>
      </c>
      <c r="BE143" s="162">
        <f>IF(N143="základná",J143,0)</f>
        <v>0</v>
      </c>
      <c r="BF143" s="162">
        <f>IF(N143="znížená",J143,0)</f>
        <v>168.6</v>
      </c>
      <c r="BG143" s="162">
        <f>IF(N143="zákl. prenesená",J143,0)</f>
        <v>0</v>
      </c>
      <c r="BH143" s="162">
        <f>IF(N143="zníž. prenesená",J143,0)</f>
        <v>0</v>
      </c>
      <c r="BI143" s="162">
        <f>IF(N143="nulová",J143,0)</f>
        <v>0</v>
      </c>
      <c r="BJ143" s="14" t="s">
        <v>89</v>
      </c>
      <c r="BK143" s="162">
        <f>ROUND(I143*H143,2)</f>
        <v>168.6</v>
      </c>
      <c r="BL143" s="14" t="s">
        <v>173</v>
      </c>
      <c r="BM143" s="161" t="s">
        <v>2960</v>
      </c>
    </row>
    <row r="144" spans="1:65" s="2" customFormat="1" ht="16.5" customHeight="1">
      <c r="A144" s="26"/>
      <c r="B144" s="149"/>
      <c r="C144" s="150" t="s">
        <v>196</v>
      </c>
      <c r="D144" s="150" t="s">
        <v>169</v>
      </c>
      <c r="E144" s="151" t="s">
        <v>2961</v>
      </c>
      <c r="F144" s="152" t="s">
        <v>2962</v>
      </c>
      <c r="G144" s="153" t="s">
        <v>172</v>
      </c>
      <c r="H144" s="154">
        <v>30</v>
      </c>
      <c r="I144" s="155">
        <v>22.81</v>
      </c>
      <c r="J144" s="155">
        <f>ROUND(I144*H144,2)</f>
        <v>684.3</v>
      </c>
      <c r="K144" s="156"/>
      <c r="L144" s="27"/>
      <c r="M144" s="157" t="s">
        <v>1</v>
      </c>
      <c r="N144" s="158" t="s">
        <v>39</v>
      </c>
      <c r="O144" s="159">
        <v>0</v>
      </c>
      <c r="P144" s="159">
        <f>O144*H144</f>
        <v>0</v>
      </c>
      <c r="Q144" s="159">
        <v>0</v>
      </c>
      <c r="R144" s="159">
        <f>Q144*H144</f>
        <v>0</v>
      </c>
      <c r="S144" s="159">
        <v>0</v>
      </c>
      <c r="T144" s="160">
        <f>S144*H144</f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61" t="s">
        <v>173</v>
      </c>
      <c r="AT144" s="161" t="s">
        <v>169</v>
      </c>
      <c r="AU144" s="161" t="s">
        <v>89</v>
      </c>
      <c r="AY144" s="14" t="s">
        <v>166</v>
      </c>
      <c r="BE144" s="162">
        <f>IF(N144="základná",J144,0)</f>
        <v>0</v>
      </c>
      <c r="BF144" s="162">
        <f>IF(N144="znížená",J144,0)</f>
        <v>684.3</v>
      </c>
      <c r="BG144" s="162">
        <f>IF(N144="zákl. prenesená",J144,0)</f>
        <v>0</v>
      </c>
      <c r="BH144" s="162">
        <f>IF(N144="zníž. prenesená",J144,0)</f>
        <v>0</v>
      </c>
      <c r="BI144" s="162">
        <f>IF(N144="nulová",J144,0)</f>
        <v>0</v>
      </c>
      <c r="BJ144" s="14" t="s">
        <v>89</v>
      </c>
      <c r="BK144" s="162">
        <f>ROUND(I144*H144,2)</f>
        <v>684.3</v>
      </c>
      <c r="BL144" s="14" t="s">
        <v>173</v>
      </c>
      <c r="BM144" s="161" t="s">
        <v>2963</v>
      </c>
    </row>
    <row r="145" spans="1:65" s="12" customFormat="1" ht="22.9" customHeight="1">
      <c r="B145" s="137"/>
      <c r="D145" s="138" t="s">
        <v>72</v>
      </c>
      <c r="E145" s="147" t="s">
        <v>181</v>
      </c>
      <c r="F145" s="147" t="s">
        <v>2964</v>
      </c>
      <c r="J145" s="148">
        <f>BK145</f>
        <v>9531.75</v>
      </c>
      <c r="L145" s="137"/>
      <c r="M145" s="141"/>
      <c r="N145" s="142"/>
      <c r="O145" s="142"/>
      <c r="P145" s="143">
        <f>SUM(P146:P197)</f>
        <v>0</v>
      </c>
      <c r="Q145" s="142"/>
      <c r="R145" s="143">
        <f>SUM(R146:R197)</f>
        <v>0</v>
      </c>
      <c r="S145" s="142"/>
      <c r="T145" s="144">
        <f>SUM(T146:T197)</f>
        <v>0</v>
      </c>
      <c r="AR145" s="138" t="s">
        <v>81</v>
      </c>
      <c r="AT145" s="145" t="s">
        <v>72</v>
      </c>
      <c r="AU145" s="145" t="s">
        <v>81</v>
      </c>
      <c r="AY145" s="138" t="s">
        <v>166</v>
      </c>
      <c r="BK145" s="146">
        <f>SUM(BK146:BK197)</f>
        <v>9531.75</v>
      </c>
    </row>
    <row r="146" spans="1:65" s="2" customFormat="1" ht="16.5" customHeight="1">
      <c r="A146" s="26"/>
      <c r="B146" s="149"/>
      <c r="C146" s="150" t="s">
        <v>224</v>
      </c>
      <c r="D146" s="150" t="s">
        <v>169</v>
      </c>
      <c r="E146" s="151" t="s">
        <v>2965</v>
      </c>
      <c r="F146" s="152" t="s">
        <v>2966</v>
      </c>
      <c r="G146" s="153" t="s">
        <v>237</v>
      </c>
      <c r="H146" s="154">
        <v>17</v>
      </c>
      <c r="I146" s="155">
        <v>3.33</v>
      </c>
      <c r="J146" s="155">
        <f t="shared" ref="J146:J177" si="10">ROUND(I146*H146,2)</f>
        <v>56.61</v>
      </c>
      <c r="K146" s="156"/>
      <c r="L146" s="27"/>
      <c r="M146" s="157" t="s">
        <v>1</v>
      </c>
      <c r="N146" s="158" t="s">
        <v>39</v>
      </c>
      <c r="O146" s="159">
        <v>0</v>
      </c>
      <c r="P146" s="159">
        <f t="shared" ref="P146:P177" si="11">O146*H146</f>
        <v>0</v>
      </c>
      <c r="Q146" s="159">
        <v>0</v>
      </c>
      <c r="R146" s="159">
        <f t="shared" ref="R146:R177" si="12">Q146*H146</f>
        <v>0</v>
      </c>
      <c r="S146" s="159">
        <v>0</v>
      </c>
      <c r="T146" s="160">
        <f t="shared" ref="T146:T177" si="13">S146*H146</f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61" t="s">
        <v>173</v>
      </c>
      <c r="AT146" s="161" t="s">
        <v>169</v>
      </c>
      <c r="AU146" s="161" t="s">
        <v>89</v>
      </c>
      <c r="AY146" s="14" t="s">
        <v>166</v>
      </c>
      <c r="BE146" s="162">
        <f t="shared" ref="BE146:BE177" si="14">IF(N146="základná",J146,0)</f>
        <v>0</v>
      </c>
      <c r="BF146" s="162">
        <f t="shared" ref="BF146:BF177" si="15">IF(N146="znížená",J146,0)</f>
        <v>56.61</v>
      </c>
      <c r="BG146" s="162">
        <f t="shared" ref="BG146:BG177" si="16">IF(N146="zákl. prenesená",J146,0)</f>
        <v>0</v>
      </c>
      <c r="BH146" s="162">
        <f t="shared" ref="BH146:BH177" si="17">IF(N146="zníž. prenesená",J146,0)</f>
        <v>0</v>
      </c>
      <c r="BI146" s="162">
        <f t="shared" ref="BI146:BI177" si="18">IF(N146="nulová",J146,0)</f>
        <v>0</v>
      </c>
      <c r="BJ146" s="14" t="s">
        <v>89</v>
      </c>
      <c r="BK146" s="162">
        <f t="shared" ref="BK146:BK177" si="19">ROUND(I146*H146,2)</f>
        <v>56.61</v>
      </c>
      <c r="BL146" s="14" t="s">
        <v>173</v>
      </c>
      <c r="BM146" s="161" t="s">
        <v>2967</v>
      </c>
    </row>
    <row r="147" spans="1:65" s="2" customFormat="1" ht="16.5" customHeight="1">
      <c r="A147" s="26"/>
      <c r="B147" s="149"/>
      <c r="C147" s="150" t="s">
        <v>199</v>
      </c>
      <c r="D147" s="150" t="s">
        <v>169</v>
      </c>
      <c r="E147" s="151" t="s">
        <v>2968</v>
      </c>
      <c r="F147" s="152" t="s">
        <v>2969</v>
      </c>
      <c r="G147" s="153" t="s">
        <v>237</v>
      </c>
      <c r="H147" s="154">
        <v>44</v>
      </c>
      <c r="I147" s="155">
        <v>3.33</v>
      </c>
      <c r="J147" s="155">
        <f t="shared" si="10"/>
        <v>146.52000000000001</v>
      </c>
      <c r="K147" s="156"/>
      <c r="L147" s="27"/>
      <c r="M147" s="157" t="s">
        <v>1</v>
      </c>
      <c r="N147" s="158" t="s">
        <v>39</v>
      </c>
      <c r="O147" s="159">
        <v>0</v>
      </c>
      <c r="P147" s="159">
        <f t="shared" si="11"/>
        <v>0</v>
      </c>
      <c r="Q147" s="159">
        <v>0</v>
      </c>
      <c r="R147" s="159">
        <f t="shared" si="12"/>
        <v>0</v>
      </c>
      <c r="S147" s="159">
        <v>0</v>
      </c>
      <c r="T147" s="160">
        <f t="shared" si="1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61" t="s">
        <v>173</v>
      </c>
      <c r="AT147" s="161" t="s">
        <v>169</v>
      </c>
      <c r="AU147" s="161" t="s">
        <v>89</v>
      </c>
      <c r="AY147" s="14" t="s">
        <v>166</v>
      </c>
      <c r="BE147" s="162">
        <f t="shared" si="14"/>
        <v>0</v>
      </c>
      <c r="BF147" s="162">
        <f t="shared" si="15"/>
        <v>146.52000000000001</v>
      </c>
      <c r="BG147" s="162">
        <f t="shared" si="16"/>
        <v>0</v>
      </c>
      <c r="BH147" s="162">
        <f t="shared" si="17"/>
        <v>0</v>
      </c>
      <c r="BI147" s="162">
        <f t="shared" si="18"/>
        <v>0</v>
      </c>
      <c r="BJ147" s="14" t="s">
        <v>89</v>
      </c>
      <c r="BK147" s="162">
        <f t="shared" si="19"/>
        <v>146.52000000000001</v>
      </c>
      <c r="BL147" s="14" t="s">
        <v>173</v>
      </c>
      <c r="BM147" s="161" t="s">
        <v>2970</v>
      </c>
    </row>
    <row r="148" spans="1:65" s="2" customFormat="1" ht="16.5" customHeight="1">
      <c r="A148" s="26"/>
      <c r="B148" s="149"/>
      <c r="C148" s="150" t="s">
        <v>231</v>
      </c>
      <c r="D148" s="150" t="s">
        <v>169</v>
      </c>
      <c r="E148" s="151" t="s">
        <v>2971</v>
      </c>
      <c r="F148" s="152" t="s">
        <v>2972</v>
      </c>
      <c r="G148" s="153" t="s">
        <v>237</v>
      </c>
      <c r="H148" s="154">
        <v>14</v>
      </c>
      <c r="I148" s="155">
        <v>3.33</v>
      </c>
      <c r="J148" s="155">
        <f t="shared" si="10"/>
        <v>46.62</v>
      </c>
      <c r="K148" s="156"/>
      <c r="L148" s="27"/>
      <c r="M148" s="157" t="s">
        <v>1</v>
      </c>
      <c r="N148" s="158" t="s">
        <v>39</v>
      </c>
      <c r="O148" s="159">
        <v>0</v>
      </c>
      <c r="P148" s="159">
        <f t="shared" si="11"/>
        <v>0</v>
      </c>
      <c r="Q148" s="159">
        <v>0</v>
      </c>
      <c r="R148" s="159">
        <f t="shared" si="12"/>
        <v>0</v>
      </c>
      <c r="S148" s="159">
        <v>0</v>
      </c>
      <c r="T148" s="160">
        <f t="shared" si="1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61" t="s">
        <v>173</v>
      </c>
      <c r="AT148" s="161" t="s">
        <v>169</v>
      </c>
      <c r="AU148" s="161" t="s">
        <v>89</v>
      </c>
      <c r="AY148" s="14" t="s">
        <v>166</v>
      </c>
      <c r="BE148" s="162">
        <f t="shared" si="14"/>
        <v>0</v>
      </c>
      <c r="BF148" s="162">
        <f t="shared" si="15"/>
        <v>46.62</v>
      </c>
      <c r="BG148" s="162">
        <f t="shared" si="16"/>
        <v>0</v>
      </c>
      <c r="BH148" s="162">
        <f t="shared" si="17"/>
        <v>0</v>
      </c>
      <c r="BI148" s="162">
        <f t="shared" si="18"/>
        <v>0</v>
      </c>
      <c r="BJ148" s="14" t="s">
        <v>89</v>
      </c>
      <c r="BK148" s="162">
        <f t="shared" si="19"/>
        <v>46.62</v>
      </c>
      <c r="BL148" s="14" t="s">
        <v>173</v>
      </c>
      <c r="BM148" s="161" t="s">
        <v>2973</v>
      </c>
    </row>
    <row r="149" spans="1:65" s="2" customFormat="1" ht="16.5" customHeight="1">
      <c r="A149" s="26"/>
      <c r="B149" s="149"/>
      <c r="C149" s="150" t="s">
        <v>7</v>
      </c>
      <c r="D149" s="150" t="s">
        <v>169</v>
      </c>
      <c r="E149" s="151" t="s">
        <v>2974</v>
      </c>
      <c r="F149" s="152" t="s">
        <v>2975</v>
      </c>
      <c r="G149" s="153" t="s">
        <v>222</v>
      </c>
      <c r="H149" s="154">
        <v>5</v>
      </c>
      <c r="I149" s="155">
        <v>20.350000000000001</v>
      </c>
      <c r="J149" s="155">
        <f t="shared" si="10"/>
        <v>101.75</v>
      </c>
      <c r="K149" s="156"/>
      <c r="L149" s="27"/>
      <c r="M149" s="157" t="s">
        <v>1</v>
      </c>
      <c r="N149" s="158" t="s">
        <v>39</v>
      </c>
      <c r="O149" s="159">
        <v>0</v>
      </c>
      <c r="P149" s="159">
        <f t="shared" si="11"/>
        <v>0</v>
      </c>
      <c r="Q149" s="159">
        <v>0</v>
      </c>
      <c r="R149" s="159">
        <f t="shared" si="12"/>
        <v>0</v>
      </c>
      <c r="S149" s="159">
        <v>0</v>
      </c>
      <c r="T149" s="160">
        <f t="shared" si="1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61" t="s">
        <v>173</v>
      </c>
      <c r="AT149" s="161" t="s">
        <v>169</v>
      </c>
      <c r="AU149" s="161" t="s">
        <v>89</v>
      </c>
      <c r="AY149" s="14" t="s">
        <v>166</v>
      </c>
      <c r="BE149" s="162">
        <f t="shared" si="14"/>
        <v>0</v>
      </c>
      <c r="BF149" s="162">
        <f t="shared" si="15"/>
        <v>101.75</v>
      </c>
      <c r="BG149" s="162">
        <f t="shared" si="16"/>
        <v>0</v>
      </c>
      <c r="BH149" s="162">
        <f t="shared" si="17"/>
        <v>0</v>
      </c>
      <c r="BI149" s="162">
        <f t="shared" si="18"/>
        <v>0</v>
      </c>
      <c r="BJ149" s="14" t="s">
        <v>89</v>
      </c>
      <c r="BK149" s="162">
        <f t="shared" si="19"/>
        <v>101.75</v>
      </c>
      <c r="BL149" s="14" t="s">
        <v>173</v>
      </c>
      <c r="BM149" s="161" t="s">
        <v>2976</v>
      </c>
    </row>
    <row r="150" spans="1:65" s="2" customFormat="1" ht="16.5" customHeight="1">
      <c r="A150" s="26"/>
      <c r="B150" s="149"/>
      <c r="C150" s="150" t="s">
        <v>239</v>
      </c>
      <c r="D150" s="150" t="s">
        <v>169</v>
      </c>
      <c r="E150" s="151" t="s">
        <v>2977</v>
      </c>
      <c r="F150" s="152" t="s">
        <v>2978</v>
      </c>
      <c r="G150" s="153" t="s">
        <v>222</v>
      </c>
      <c r="H150" s="154">
        <v>1</v>
      </c>
      <c r="I150" s="155">
        <v>22.14</v>
      </c>
      <c r="J150" s="155">
        <f t="shared" si="10"/>
        <v>22.14</v>
      </c>
      <c r="K150" s="156"/>
      <c r="L150" s="27"/>
      <c r="M150" s="157" t="s">
        <v>1</v>
      </c>
      <c r="N150" s="158" t="s">
        <v>39</v>
      </c>
      <c r="O150" s="159">
        <v>0</v>
      </c>
      <c r="P150" s="159">
        <f t="shared" si="11"/>
        <v>0</v>
      </c>
      <c r="Q150" s="159">
        <v>0</v>
      </c>
      <c r="R150" s="159">
        <f t="shared" si="12"/>
        <v>0</v>
      </c>
      <c r="S150" s="159">
        <v>0</v>
      </c>
      <c r="T150" s="160">
        <f t="shared" si="1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61" t="s">
        <v>173</v>
      </c>
      <c r="AT150" s="161" t="s">
        <v>169</v>
      </c>
      <c r="AU150" s="161" t="s">
        <v>89</v>
      </c>
      <c r="AY150" s="14" t="s">
        <v>166</v>
      </c>
      <c r="BE150" s="162">
        <f t="shared" si="14"/>
        <v>0</v>
      </c>
      <c r="BF150" s="162">
        <f t="shared" si="15"/>
        <v>22.14</v>
      </c>
      <c r="BG150" s="162">
        <f t="shared" si="16"/>
        <v>0</v>
      </c>
      <c r="BH150" s="162">
        <f t="shared" si="17"/>
        <v>0</v>
      </c>
      <c r="BI150" s="162">
        <f t="shared" si="18"/>
        <v>0</v>
      </c>
      <c r="BJ150" s="14" t="s">
        <v>89</v>
      </c>
      <c r="BK150" s="162">
        <f t="shared" si="19"/>
        <v>22.14</v>
      </c>
      <c r="BL150" s="14" t="s">
        <v>173</v>
      </c>
      <c r="BM150" s="161" t="s">
        <v>2979</v>
      </c>
    </row>
    <row r="151" spans="1:65" s="2" customFormat="1" ht="16.5" customHeight="1">
      <c r="A151" s="26"/>
      <c r="B151" s="149"/>
      <c r="C151" s="150" t="s">
        <v>205</v>
      </c>
      <c r="D151" s="150" t="s">
        <v>169</v>
      </c>
      <c r="E151" s="151" t="s">
        <v>2980</v>
      </c>
      <c r="F151" s="152" t="s">
        <v>2981</v>
      </c>
      <c r="G151" s="153" t="s">
        <v>222</v>
      </c>
      <c r="H151" s="154">
        <v>1</v>
      </c>
      <c r="I151" s="155">
        <v>26.7</v>
      </c>
      <c r="J151" s="155">
        <f t="shared" si="10"/>
        <v>26.7</v>
      </c>
      <c r="K151" s="156"/>
      <c r="L151" s="27"/>
      <c r="M151" s="157" t="s">
        <v>1</v>
      </c>
      <c r="N151" s="158" t="s">
        <v>39</v>
      </c>
      <c r="O151" s="159">
        <v>0</v>
      </c>
      <c r="P151" s="159">
        <f t="shared" si="11"/>
        <v>0</v>
      </c>
      <c r="Q151" s="159">
        <v>0</v>
      </c>
      <c r="R151" s="159">
        <f t="shared" si="12"/>
        <v>0</v>
      </c>
      <c r="S151" s="159">
        <v>0</v>
      </c>
      <c r="T151" s="160">
        <f t="shared" si="1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61" t="s">
        <v>173</v>
      </c>
      <c r="AT151" s="161" t="s">
        <v>169</v>
      </c>
      <c r="AU151" s="161" t="s">
        <v>89</v>
      </c>
      <c r="AY151" s="14" t="s">
        <v>166</v>
      </c>
      <c r="BE151" s="162">
        <f t="shared" si="14"/>
        <v>0</v>
      </c>
      <c r="BF151" s="162">
        <f t="shared" si="15"/>
        <v>26.7</v>
      </c>
      <c r="BG151" s="162">
        <f t="shared" si="16"/>
        <v>0</v>
      </c>
      <c r="BH151" s="162">
        <f t="shared" si="17"/>
        <v>0</v>
      </c>
      <c r="BI151" s="162">
        <f t="shared" si="18"/>
        <v>0</v>
      </c>
      <c r="BJ151" s="14" t="s">
        <v>89</v>
      </c>
      <c r="BK151" s="162">
        <f t="shared" si="19"/>
        <v>26.7</v>
      </c>
      <c r="BL151" s="14" t="s">
        <v>173</v>
      </c>
      <c r="BM151" s="161" t="s">
        <v>2982</v>
      </c>
    </row>
    <row r="152" spans="1:65" s="2" customFormat="1" ht="21.75" customHeight="1">
      <c r="A152" s="26"/>
      <c r="B152" s="149"/>
      <c r="C152" s="150" t="s">
        <v>247</v>
      </c>
      <c r="D152" s="150" t="s">
        <v>169</v>
      </c>
      <c r="E152" s="151" t="s">
        <v>2983</v>
      </c>
      <c r="F152" s="152" t="s">
        <v>2984</v>
      </c>
      <c r="G152" s="153" t="s">
        <v>222</v>
      </c>
      <c r="H152" s="154">
        <v>5</v>
      </c>
      <c r="I152" s="155">
        <v>24.53</v>
      </c>
      <c r="J152" s="155">
        <f t="shared" si="10"/>
        <v>122.65</v>
      </c>
      <c r="K152" s="156"/>
      <c r="L152" s="27"/>
      <c r="M152" s="157" t="s">
        <v>1</v>
      </c>
      <c r="N152" s="158" t="s">
        <v>39</v>
      </c>
      <c r="O152" s="159">
        <v>0</v>
      </c>
      <c r="P152" s="159">
        <f t="shared" si="11"/>
        <v>0</v>
      </c>
      <c r="Q152" s="159">
        <v>0</v>
      </c>
      <c r="R152" s="159">
        <f t="shared" si="12"/>
        <v>0</v>
      </c>
      <c r="S152" s="159">
        <v>0</v>
      </c>
      <c r="T152" s="160">
        <f t="shared" si="1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61" t="s">
        <v>173</v>
      </c>
      <c r="AT152" s="161" t="s">
        <v>169</v>
      </c>
      <c r="AU152" s="161" t="s">
        <v>89</v>
      </c>
      <c r="AY152" s="14" t="s">
        <v>166</v>
      </c>
      <c r="BE152" s="162">
        <f t="shared" si="14"/>
        <v>0</v>
      </c>
      <c r="BF152" s="162">
        <f t="shared" si="15"/>
        <v>122.65</v>
      </c>
      <c r="BG152" s="162">
        <f t="shared" si="16"/>
        <v>0</v>
      </c>
      <c r="BH152" s="162">
        <f t="shared" si="17"/>
        <v>0</v>
      </c>
      <c r="BI152" s="162">
        <f t="shared" si="18"/>
        <v>0</v>
      </c>
      <c r="BJ152" s="14" t="s">
        <v>89</v>
      </c>
      <c r="BK152" s="162">
        <f t="shared" si="19"/>
        <v>122.65</v>
      </c>
      <c r="BL152" s="14" t="s">
        <v>173</v>
      </c>
      <c r="BM152" s="161" t="s">
        <v>2985</v>
      </c>
    </row>
    <row r="153" spans="1:65" s="2" customFormat="1" ht="16.5" customHeight="1">
      <c r="A153" s="26"/>
      <c r="B153" s="149"/>
      <c r="C153" s="150" t="s">
        <v>208</v>
      </c>
      <c r="D153" s="150" t="s">
        <v>169</v>
      </c>
      <c r="E153" s="151" t="s">
        <v>2986</v>
      </c>
      <c r="F153" s="152" t="s">
        <v>2987</v>
      </c>
      <c r="G153" s="153" t="s">
        <v>222</v>
      </c>
      <c r="H153" s="154">
        <v>2</v>
      </c>
      <c r="I153" s="155">
        <v>14.66</v>
      </c>
      <c r="J153" s="155">
        <f t="shared" si="10"/>
        <v>29.32</v>
      </c>
      <c r="K153" s="156"/>
      <c r="L153" s="27"/>
      <c r="M153" s="157" t="s">
        <v>1</v>
      </c>
      <c r="N153" s="158" t="s">
        <v>39</v>
      </c>
      <c r="O153" s="159">
        <v>0</v>
      </c>
      <c r="P153" s="159">
        <f t="shared" si="11"/>
        <v>0</v>
      </c>
      <c r="Q153" s="159">
        <v>0</v>
      </c>
      <c r="R153" s="159">
        <f t="shared" si="12"/>
        <v>0</v>
      </c>
      <c r="S153" s="159">
        <v>0</v>
      </c>
      <c r="T153" s="160">
        <f t="shared" si="1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61" t="s">
        <v>173</v>
      </c>
      <c r="AT153" s="161" t="s">
        <v>169</v>
      </c>
      <c r="AU153" s="161" t="s">
        <v>89</v>
      </c>
      <c r="AY153" s="14" t="s">
        <v>166</v>
      </c>
      <c r="BE153" s="162">
        <f t="shared" si="14"/>
        <v>0</v>
      </c>
      <c r="BF153" s="162">
        <f t="shared" si="15"/>
        <v>29.32</v>
      </c>
      <c r="BG153" s="162">
        <f t="shared" si="16"/>
        <v>0</v>
      </c>
      <c r="BH153" s="162">
        <f t="shared" si="17"/>
        <v>0</v>
      </c>
      <c r="BI153" s="162">
        <f t="shared" si="18"/>
        <v>0</v>
      </c>
      <c r="BJ153" s="14" t="s">
        <v>89</v>
      </c>
      <c r="BK153" s="162">
        <f t="shared" si="19"/>
        <v>29.32</v>
      </c>
      <c r="BL153" s="14" t="s">
        <v>173</v>
      </c>
      <c r="BM153" s="161" t="s">
        <v>2988</v>
      </c>
    </row>
    <row r="154" spans="1:65" s="2" customFormat="1" ht="16.5" customHeight="1">
      <c r="A154" s="26"/>
      <c r="B154" s="149"/>
      <c r="C154" s="150" t="s">
        <v>254</v>
      </c>
      <c r="D154" s="150" t="s">
        <v>169</v>
      </c>
      <c r="E154" s="151" t="s">
        <v>2989</v>
      </c>
      <c r="F154" s="152" t="s">
        <v>2990</v>
      </c>
      <c r="G154" s="153" t="s">
        <v>222</v>
      </c>
      <c r="H154" s="154">
        <v>2</v>
      </c>
      <c r="I154" s="155">
        <v>22.08</v>
      </c>
      <c r="J154" s="155">
        <f t="shared" si="10"/>
        <v>44.16</v>
      </c>
      <c r="K154" s="156"/>
      <c r="L154" s="27"/>
      <c r="M154" s="157" t="s">
        <v>1</v>
      </c>
      <c r="N154" s="158" t="s">
        <v>39</v>
      </c>
      <c r="O154" s="159">
        <v>0</v>
      </c>
      <c r="P154" s="159">
        <f t="shared" si="11"/>
        <v>0</v>
      </c>
      <c r="Q154" s="159">
        <v>0</v>
      </c>
      <c r="R154" s="159">
        <f t="shared" si="12"/>
        <v>0</v>
      </c>
      <c r="S154" s="159">
        <v>0</v>
      </c>
      <c r="T154" s="160">
        <f t="shared" si="1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61" t="s">
        <v>173</v>
      </c>
      <c r="AT154" s="161" t="s">
        <v>169</v>
      </c>
      <c r="AU154" s="161" t="s">
        <v>89</v>
      </c>
      <c r="AY154" s="14" t="s">
        <v>166</v>
      </c>
      <c r="BE154" s="162">
        <f t="shared" si="14"/>
        <v>0</v>
      </c>
      <c r="BF154" s="162">
        <f t="shared" si="15"/>
        <v>44.16</v>
      </c>
      <c r="BG154" s="162">
        <f t="shared" si="16"/>
        <v>0</v>
      </c>
      <c r="BH154" s="162">
        <f t="shared" si="17"/>
        <v>0</v>
      </c>
      <c r="BI154" s="162">
        <f t="shared" si="18"/>
        <v>0</v>
      </c>
      <c r="BJ154" s="14" t="s">
        <v>89</v>
      </c>
      <c r="BK154" s="162">
        <f t="shared" si="19"/>
        <v>44.16</v>
      </c>
      <c r="BL154" s="14" t="s">
        <v>173</v>
      </c>
      <c r="BM154" s="161" t="s">
        <v>2991</v>
      </c>
    </row>
    <row r="155" spans="1:65" s="2" customFormat="1" ht="16.5" customHeight="1">
      <c r="A155" s="26"/>
      <c r="B155" s="149"/>
      <c r="C155" s="150" t="s">
        <v>212</v>
      </c>
      <c r="D155" s="150" t="s">
        <v>169</v>
      </c>
      <c r="E155" s="151" t="s">
        <v>2992</v>
      </c>
      <c r="F155" s="152" t="s">
        <v>2993</v>
      </c>
      <c r="G155" s="153" t="s">
        <v>222</v>
      </c>
      <c r="H155" s="154">
        <v>1</v>
      </c>
      <c r="I155" s="155">
        <v>27.81</v>
      </c>
      <c r="J155" s="155">
        <f t="shared" si="10"/>
        <v>27.81</v>
      </c>
      <c r="K155" s="156"/>
      <c r="L155" s="27"/>
      <c r="M155" s="157" t="s">
        <v>1</v>
      </c>
      <c r="N155" s="158" t="s">
        <v>39</v>
      </c>
      <c r="O155" s="159">
        <v>0</v>
      </c>
      <c r="P155" s="159">
        <f t="shared" si="11"/>
        <v>0</v>
      </c>
      <c r="Q155" s="159">
        <v>0</v>
      </c>
      <c r="R155" s="159">
        <f t="shared" si="12"/>
        <v>0</v>
      </c>
      <c r="S155" s="159">
        <v>0</v>
      </c>
      <c r="T155" s="160">
        <f t="shared" si="1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61" t="s">
        <v>173</v>
      </c>
      <c r="AT155" s="161" t="s">
        <v>169</v>
      </c>
      <c r="AU155" s="161" t="s">
        <v>89</v>
      </c>
      <c r="AY155" s="14" t="s">
        <v>166</v>
      </c>
      <c r="BE155" s="162">
        <f t="shared" si="14"/>
        <v>0</v>
      </c>
      <c r="BF155" s="162">
        <f t="shared" si="15"/>
        <v>27.81</v>
      </c>
      <c r="BG155" s="162">
        <f t="shared" si="16"/>
        <v>0</v>
      </c>
      <c r="BH155" s="162">
        <f t="shared" si="17"/>
        <v>0</v>
      </c>
      <c r="BI155" s="162">
        <f t="shared" si="18"/>
        <v>0</v>
      </c>
      <c r="BJ155" s="14" t="s">
        <v>89</v>
      </c>
      <c r="BK155" s="162">
        <f t="shared" si="19"/>
        <v>27.81</v>
      </c>
      <c r="BL155" s="14" t="s">
        <v>173</v>
      </c>
      <c r="BM155" s="161" t="s">
        <v>2994</v>
      </c>
    </row>
    <row r="156" spans="1:65" s="2" customFormat="1" ht="16.5" customHeight="1">
      <c r="A156" s="26"/>
      <c r="B156" s="149"/>
      <c r="C156" s="150" t="s">
        <v>265</v>
      </c>
      <c r="D156" s="150" t="s">
        <v>169</v>
      </c>
      <c r="E156" s="151" t="s">
        <v>2995</v>
      </c>
      <c r="F156" s="152" t="s">
        <v>2996</v>
      </c>
      <c r="G156" s="153" t="s">
        <v>222</v>
      </c>
      <c r="H156" s="154">
        <v>1</v>
      </c>
      <c r="I156" s="155">
        <v>12.42</v>
      </c>
      <c r="J156" s="155">
        <f t="shared" si="10"/>
        <v>12.42</v>
      </c>
      <c r="K156" s="156"/>
      <c r="L156" s="27"/>
      <c r="M156" s="157" t="s">
        <v>1</v>
      </c>
      <c r="N156" s="158" t="s">
        <v>39</v>
      </c>
      <c r="O156" s="159">
        <v>0</v>
      </c>
      <c r="P156" s="159">
        <f t="shared" si="11"/>
        <v>0</v>
      </c>
      <c r="Q156" s="159">
        <v>0</v>
      </c>
      <c r="R156" s="159">
        <f t="shared" si="12"/>
        <v>0</v>
      </c>
      <c r="S156" s="159">
        <v>0</v>
      </c>
      <c r="T156" s="160">
        <f t="shared" si="1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61" t="s">
        <v>173</v>
      </c>
      <c r="AT156" s="161" t="s">
        <v>169</v>
      </c>
      <c r="AU156" s="161" t="s">
        <v>89</v>
      </c>
      <c r="AY156" s="14" t="s">
        <v>166</v>
      </c>
      <c r="BE156" s="162">
        <f t="shared" si="14"/>
        <v>0</v>
      </c>
      <c r="BF156" s="162">
        <f t="shared" si="15"/>
        <v>12.42</v>
      </c>
      <c r="BG156" s="162">
        <f t="shared" si="16"/>
        <v>0</v>
      </c>
      <c r="BH156" s="162">
        <f t="shared" si="17"/>
        <v>0</v>
      </c>
      <c r="BI156" s="162">
        <f t="shared" si="18"/>
        <v>0</v>
      </c>
      <c r="BJ156" s="14" t="s">
        <v>89</v>
      </c>
      <c r="BK156" s="162">
        <f t="shared" si="19"/>
        <v>12.42</v>
      </c>
      <c r="BL156" s="14" t="s">
        <v>173</v>
      </c>
      <c r="BM156" s="161" t="s">
        <v>2997</v>
      </c>
    </row>
    <row r="157" spans="1:65" s="2" customFormat="1" ht="16.5" customHeight="1">
      <c r="A157" s="26"/>
      <c r="B157" s="149"/>
      <c r="C157" s="150" t="s">
        <v>215</v>
      </c>
      <c r="D157" s="150" t="s">
        <v>169</v>
      </c>
      <c r="E157" s="151" t="s">
        <v>2998</v>
      </c>
      <c r="F157" s="152" t="s">
        <v>2999</v>
      </c>
      <c r="G157" s="153" t="s">
        <v>222</v>
      </c>
      <c r="H157" s="154">
        <v>1</v>
      </c>
      <c r="I157" s="155">
        <v>11.37</v>
      </c>
      <c r="J157" s="155">
        <f t="shared" si="10"/>
        <v>11.37</v>
      </c>
      <c r="K157" s="156"/>
      <c r="L157" s="27"/>
      <c r="M157" s="157" t="s">
        <v>1</v>
      </c>
      <c r="N157" s="158" t="s">
        <v>39</v>
      </c>
      <c r="O157" s="159">
        <v>0</v>
      </c>
      <c r="P157" s="159">
        <f t="shared" si="11"/>
        <v>0</v>
      </c>
      <c r="Q157" s="159">
        <v>0</v>
      </c>
      <c r="R157" s="159">
        <f t="shared" si="12"/>
        <v>0</v>
      </c>
      <c r="S157" s="159">
        <v>0</v>
      </c>
      <c r="T157" s="160">
        <f t="shared" si="1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61" t="s">
        <v>173</v>
      </c>
      <c r="AT157" s="161" t="s">
        <v>169</v>
      </c>
      <c r="AU157" s="161" t="s">
        <v>89</v>
      </c>
      <c r="AY157" s="14" t="s">
        <v>166</v>
      </c>
      <c r="BE157" s="162">
        <f t="shared" si="14"/>
        <v>0</v>
      </c>
      <c r="BF157" s="162">
        <f t="shared" si="15"/>
        <v>11.37</v>
      </c>
      <c r="BG157" s="162">
        <f t="shared" si="16"/>
        <v>0</v>
      </c>
      <c r="BH157" s="162">
        <f t="shared" si="17"/>
        <v>0</v>
      </c>
      <c r="BI157" s="162">
        <f t="shared" si="18"/>
        <v>0</v>
      </c>
      <c r="BJ157" s="14" t="s">
        <v>89</v>
      </c>
      <c r="BK157" s="162">
        <f t="shared" si="19"/>
        <v>11.37</v>
      </c>
      <c r="BL157" s="14" t="s">
        <v>173</v>
      </c>
      <c r="BM157" s="161" t="s">
        <v>3000</v>
      </c>
    </row>
    <row r="158" spans="1:65" s="2" customFormat="1" ht="16.5" customHeight="1">
      <c r="A158" s="26"/>
      <c r="B158" s="149"/>
      <c r="C158" s="150" t="s">
        <v>274</v>
      </c>
      <c r="D158" s="150" t="s">
        <v>169</v>
      </c>
      <c r="E158" s="151" t="s">
        <v>3001</v>
      </c>
      <c r="F158" s="152" t="s">
        <v>3002</v>
      </c>
      <c r="G158" s="153" t="s">
        <v>222</v>
      </c>
      <c r="H158" s="154">
        <v>1</v>
      </c>
      <c r="I158" s="155">
        <v>22.09</v>
      </c>
      <c r="J158" s="155">
        <f t="shared" si="10"/>
        <v>22.09</v>
      </c>
      <c r="K158" s="156"/>
      <c r="L158" s="27"/>
      <c r="M158" s="157" t="s">
        <v>1</v>
      </c>
      <c r="N158" s="158" t="s">
        <v>39</v>
      </c>
      <c r="O158" s="159">
        <v>0</v>
      </c>
      <c r="P158" s="159">
        <f t="shared" si="11"/>
        <v>0</v>
      </c>
      <c r="Q158" s="159">
        <v>0</v>
      </c>
      <c r="R158" s="159">
        <f t="shared" si="12"/>
        <v>0</v>
      </c>
      <c r="S158" s="159">
        <v>0</v>
      </c>
      <c r="T158" s="160">
        <f t="shared" si="1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61" t="s">
        <v>173</v>
      </c>
      <c r="AT158" s="161" t="s">
        <v>169</v>
      </c>
      <c r="AU158" s="161" t="s">
        <v>89</v>
      </c>
      <c r="AY158" s="14" t="s">
        <v>166</v>
      </c>
      <c r="BE158" s="162">
        <f t="shared" si="14"/>
        <v>0</v>
      </c>
      <c r="BF158" s="162">
        <f t="shared" si="15"/>
        <v>22.09</v>
      </c>
      <c r="BG158" s="162">
        <f t="shared" si="16"/>
        <v>0</v>
      </c>
      <c r="BH158" s="162">
        <f t="shared" si="17"/>
        <v>0</v>
      </c>
      <c r="BI158" s="162">
        <f t="shared" si="18"/>
        <v>0</v>
      </c>
      <c r="BJ158" s="14" t="s">
        <v>89</v>
      </c>
      <c r="BK158" s="162">
        <f t="shared" si="19"/>
        <v>22.09</v>
      </c>
      <c r="BL158" s="14" t="s">
        <v>173</v>
      </c>
      <c r="BM158" s="161" t="s">
        <v>3003</v>
      </c>
    </row>
    <row r="159" spans="1:65" s="2" customFormat="1" ht="16.5" customHeight="1">
      <c r="A159" s="26"/>
      <c r="B159" s="149"/>
      <c r="C159" s="150" t="s">
        <v>219</v>
      </c>
      <c r="D159" s="150" t="s">
        <v>169</v>
      </c>
      <c r="E159" s="151" t="s">
        <v>3004</v>
      </c>
      <c r="F159" s="152" t="s">
        <v>3005</v>
      </c>
      <c r="G159" s="153" t="s">
        <v>222</v>
      </c>
      <c r="H159" s="154">
        <v>3</v>
      </c>
      <c r="I159" s="155">
        <v>21.53</v>
      </c>
      <c r="J159" s="155">
        <f t="shared" si="10"/>
        <v>64.59</v>
      </c>
      <c r="K159" s="156"/>
      <c r="L159" s="27"/>
      <c r="M159" s="157" t="s">
        <v>1</v>
      </c>
      <c r="N159" s="158" t="s">
        <v>39</v>
      </c>
      <c r="O159" s="159">
        <v>0</v>
      </c>
      <c r="P159" s="159">
        <f t="shared" si="11"/>
        <v>0</v>
      </c>
      <c r="Q159" s="159">
        <v>0</v>
      </c>
      <c r="R159" s="159">
        <f t="shared" si="12"/>
        <v>0</v>
      </c>
      <c r="S159" s="159">
        <v>0</v>
      </c>
      <c r="T159" s="160">
        <f t="shared" si="1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61" t="s">
        <v>173</v>
      </c>
      <c r="AT159" s="161" t="s">
        <v>169</v>
      </c>
      <c r="AU159" s="161" t="s">
        <v>89</v>
      </c>
      <c r="AY159" s="14" t="s">
        <v>166</v>
      </c>
      <c r="BE159" s="162">
        <f t="shared" si="14"/>
        <v>0</v>
      </c>
      <c r="BF159" s="162">
        <f t="shared" si="15"/>
        <v>64.59</v>
      </c>
      <c r="BG159" s="162">
        <f t="shared" si="16"/>
        <v>0</v>
      </c>
      <c r="BH159" s="162">
        <f t="shared" si="17"/>
        <v>0</v>
      </c>
      <c r="BI159" s="162">
        <f t="shared" si="18"/>
        <v>0</v>
      </c>
      <c r="BJ159" s="14" t="s">
        <v>89</v>
      </c>
      <c r="BK159" s="162">
        <f t="shared" si="19"/>
        <v>64.59</v>
      </c>
      <c r="BL159" s="14" t="s">
        <v>173</v>
      </c>
      <c r="BM159" s="161" t="s">
        <v>3006</v>
      </c>
    </row>
    <row r="160" spans="1:65" s="2" customFormat="1" ht="16.5" customHeight="1">
      <c r="A160" s="26"/>
      <c r="B160" s="149"/>
      <c r="C160" s="150" t="s">
        <v>281</v>
      </c>
      <c r="D160" s="150" t="s">
        <v>169</v>
      </c>
      <c r="E160" s="151" t="s">
        <v>3007</v>
      </c>
      <c r="F160" s="152" t="s">
        <v>3008</v>
      </c>
      <c r="G160" s="153" t="s">
        <v>237</v>
      </c>
      <c r="H160" s="154">
        <v>75</v>
      </c>
      <c r="I160" s="155">
        <v>0.68</v>
      </c>
      <c r="J160" s="155">
        <f t="shared" si="10"/>
        <v>51</v>
      </c>
      <c r="K160" s="156"/>
      <c r="L160" s="27"/>
      <c r="M160" s="157" t="s">
        <v>1</v>
      </c>
      <c r="N160" s="158" t="s">
        <v>39</v>
      </c>
      <c r="O160" s="159">
        <v>0</v>
      </c>
      <c r="P160" s="159">
        <f t="shared" si="11"/>
        <v>0</v>
      </c>
      <c r="Q160" s="159">
        <v>0</v>
      </c>
      <c r="R160" s="159">
        <f t="shared" si="12"/>
        <v>0</v>
      </c>
      <c r="S160" s="159">
        <v>0</v>
      </c>
      <c r="T160" s="160">
        <f t="shared" si="1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61" t="s">
        <v>173</v>
      </c>
      <c r="AT160" s="161" t="s">
        <v>169</v>
      </c>
      <c r="AU160" s="161" t="s">
        <v>89</v>
      </c>
      <c r="AY160" s="14" t="s">
        <v>166</v>
      </c>
      <c r="BE160" s="162">
        <f t="shared" si="14"/>
        <v>0</v>
      </c>
      <c r="BF160" s="162">
        <f t="shared" si="15"/>
        <v>51</v>
      </c>
      <c r="BG160" s="162">
        <f t="shared" si="16"/>
        <v>0</v>
      </c>
      <c r="BH160" s="162">
        <f t="shared" si="17"/>
        <v>0</v>
      </c>
      <c r="BI160" s="162">
        <f t="shared" si="18"/>
        <v>0</v>
      </c>
      <c r="BJ160" s="14" t="s">
        <v>89</v>
      </c>
      <c r="BK160" s="162">
        <f t="shared" si="19"/>
        <v>51</v>
      </c>
      <c r="BL160" s="14" t="s">
        <v>173</v>
      </c>
      <c r="BM160" s="161" t="s">
        <v>3009</v>
      </c>
    </row>
    <row r="161" spans="1:65" s="2" customFormat="1" ht="16.5" customHeight="1">
      <c r="A161" s="26"/>
      <c r="B161" s="149"/>
      <c r="C161" s="150" t="s">
        <v>223</v>
      </c>
      <c r="D161" s="150" t="s">
        <v>169</v>
      </c>
      <c r="E161" s="151" t="s">
        <v>3010</v>
      </c>
      <c r="F161" s="152" t="s">
        <v>3011</v>
      </c>
      <c r="G161" s="153" t="s">
        <v>222</v>
      </c>
      <c r="H161" s="154">
        <v>1</v>
      </c>
      <c r="I161" s="155">
        <v>189.77</v>
      </c>
      <c r="J161" s="155">
        <f t="shared" si="10"/>
        <v>189.77</v>
      </c>
      <c r="K161" s="156"/>
      <c r="L161" s="27"/>
      <c r="M161" s="157" t="s">
        <v>1</v>
      </c>
      <c r="N161" s="158" t="s">
        <v>39</v>
      </c>
      <c r="O161" s="159">
        <v>0</v>
      </c>
      <c r="P161" s="159">
        <f t="shared" si="11"/>
        <v>0</v>
      </c>
      <c r="Q161" s="159">
        <v>0</v>
      </c>
      <c r="R161" s="159">
        <f t="shared" si="12"/>
        <v>0</v>
      </c>
      <c r="S161" s="159">
        <v>0</v>
      </c>
      <c r="T161" s="160">
        <f t="shared" si="1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61" t="s">
        <v>173</v>
      </c>
      <c r="AT161" s="161" t="s">
        <v>169</v>
      </c>
      <c r="AU161" s="161" t="s">
        <v>89</v>
      </c>
      <c r="AY161" s="14" t="s">
        <v>166</v>
      </c>
      <c r="BE161" s="162">
        <f t="shared" si="14"/>
        <v>0</v>
      </c>
      <c r="BF161" s="162">
        <f t="shared" si="15"/>
        <v>189.77</v>
      </c>
      <c r="BG161" s="162">
        <f t="shared" si="16"/>
        <v>0</v>
      </c>
      <c r="BH161" s="162">
        <f t="shared" si="17"/>
        <v>0</v>
      </c>
      <c r="BI161" s="162">
        <f t="shared" si="18"/>
        <v>0</v>
      </c>
      <c r="BJ161" s="14" t="s">
        <v>89</v>
      </c>
      <c r="BK161" s="162">
        <f t="shared" si="19"/>
        <v>189.77</v>
      </c>
      <c r="BL161" s="14" t="s">
        <v>173</v>
      </c>
      <c r="BM161" s="161" t="s">
        <v>3012</v>
      </c>
    </row>
    <row r="162" spans="1:65" s="2" customFormat="1" ht="16.5" customHeight="1">
      <c r="A162" s="26"/>
      <c r="B162" s="149"/>
      <c r="C162" s="150" t="s">
        <v>292</v>
      </c>
      <c r="D162" s="150" t="s">
        <v>169</v>
      </c>
      <c r="E162" s="151" t="s">
        <v>3013</v>
      </c>
      <c r="F162" s="152" t="s">
        <v>3014</v>
      </c>
      <c r="G162" s="153" t="s">
        <v>237</v>
      </c>
      <c r="H162" s="154">
        <v>58</v>
      </c>
      <c r="I162" s="155">
        <v>3.09</v>
      </c>
      <c r="J162" s="155">
        <f t="shared" si="10"/>
        <v>179.22</v>
      </c>
      <c r="K162" s="156"/>
      <c r="L162" s="27"/>
      <c r="M162" s="157" t="s">
        <v>1</v>
      </c>
      <c r="N162" s="158" t="s">
        <v>39</v>
      </c>
      <c r="O162" s="159">
        <v>0</v>
      </c>
      <c r="P162" s="159">
        <f t="shared" si="11"/>
        <v>0</v>
      </c>
      <c r="Q162" s="159">
        <v>0</v>
      </c>
      <c r="R162" s="159">
        <f t="shared" si="12"/>
        <v>0</v>
      </c>
      <c r="S162" s="159">
        <v>0</v>
      </c>
      <c r="T162" s="160">
        <f t="shared" si="1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61" t="s">
        <v>173</v>
      </c>
      <c r="AT162" s="161" t="s">
        <v>169</v>
      </c>
      <c r="AU162" s="161" t="s">
        <v>89</v>
      </c>
      <c r="AY162" s="14" t="s">
        <v>166</v>
      </c>
      <c r="BE162" s="162">
        <f t="shared" si="14"/>
        <v>0</v>
      </c>
      <c r="BF162" s="162">
        <f t="shared" si="15"/>
        <v>179.22</v>
      </c>
      <c r="BG162" s="162">
        <f t="shared" si="16"/>
        <v>0</v>
      </c>
      <c r="BH162" s="162">
        <f t="shared" si="17"/>
        <v>0</v>
      </c>
      <c r="BI162" s="162">
        <f t="shared" si="18"/>
        <v>0</v>
      </c>
      <c r="BJ162" s="14" t="s">
        <v>89</v>
      </c>
      <c r="BK162" s="162">
        <f t="shared" si="19"/>
        <v>179.22</v>
      </c>
      <c r="BL162" s="14" t="s">
        <v>173</v>
      </c>
      <c r="BM162" s="161" t="s">
        <v>3015</v>
      </c>
    </row>
    <row r="163" spans="1:65" s="2" customFormat="1" ht="16.5" customHeight="1">
      <c r="A163" s="26"/>
      <c r="B163" s="149"/>
      <c r="C163" s="150" t="s">
        <v>227</v>
      </c>
      <c r="D163" s="150" t="s">
        <v>169</v>
      </c>
      <c r="E163" s="151" t="s">
        <v>3016</v>
      </c>
      <c r="F163" s="152" t="s">
        <v>3017</v>
      </c>
      <c r="G163" s="153" t="s">
        <v>237</v>
      </c>
      <c r="H163" s="154">
        <v>17</v>
      </c>
      <c r="I163" s="155">
        <v>4.53</v>
      </c>
      <c r="J163" s="155">
        <f t="shared" si="10"/>
        <v>77.010000000000005</v>
      </c>
      <c r="K163" s="156"/>
      <c r="L163" s="27"/>
      <c r="M163" s="157" t="s">
        <v>1</v>
      </c>
      <c r="N163" s="158" t="s">
        <v>39</v>
      </c>
      <c r="O163" s="159">
        <v>0</v>
      </c>
      <c r="P163" s="159">
        <f t="shared" si="11"/>
        <v>0</v>
      </c>
      <c r="Q163" s="159">
        <v>0</v>
      </c>
      <c r="R163" s="159">
        <f t="shared" si="12"/>
        <v>0</v>
      </c>
      <c r="S163" s="159">
        <v>0</v>
      </c>
      <c r="T163" s="160">
        <f t="shared" si="1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61" t="s">
        <v>173</v>
      </c>
      <c r="AT163" s="161" t="s">
        <v>169</v>
      </c>
      <c r="AU163" s="161" t="s">
        <v>89</v>
      </c>
      <c r="AY163" s="14" t="s">
        <v>166</v>
      </c>
      <c r="BE163" s="162">
        <f t="shared" si="14"/>
        <v>0</v>
      </c>
      <c r="BF163" s="162">
        <f t="shared" si="15"/>
        <v>77.010000000000005</v>
      </c>
      <c r="BG163" s="162">
        <f t="shared" si="16"/>
        <v>0</v>
      </c>
      <c r="BH163" s="162">
        <f t="shared" si="17"/>
        <v>0</v>
      </c>
      <c r="BI163" s="162">
        <f t="shared" si="18"/>
        <v>0</v>
      </c>
      <c r="BJ163" s="14" t="s">
        <v>89</v>
      </c>
      <c r="BK163" s="162">
        <f t="shared" si="19"/>
        <v>77.010000000000005</v>
      </c>
      <c r="BL163" s="14" t="s">
        <v>173</v>
      </c>
      <c r="BM163" s="161" t="s">
        <v>3018</v>
      </c>
    </row>
    <row r="164" spans="1:65" s="2" customFormat="1" ht="16.5" customHeight="1">
      <c r="A164" s="26"/>
      <c r="B164" s="149"/>
      <c r="C164" s="167" t="s">
        <v>299</v>
      </c>
      <c r="D164" s="167" t="s">
        <v>374</v>
      </c>
      <c r="E164" s="168" t="s">
        <v>793</v>
      </c>
      <c r="F164" s="169" t="s">
        <v>3019</v>
      </c>
      <c r="G164" s="170" t="s">
        <v>237</v>
      </c>
      <c r="H164" s="171">
        <v>17</v>
      </c>
      <c r="I164" s="172">
        <v>3.33</v>
      </c>
      <c r="J164" s="172">
        <f t="shared" si="10"/>
        <v>56.61</v>
      </c>
      <c r="K164" s="173"/>
      <c r="L164" s="174"/>
      <c r="M164" s="175" t="s">
        <v>1</v>
      </c>
      <c r="N164" s="176" t="s">
        <v>39</v>
      </c>
      <c r="O164" s="159">
        <v>0</v>
      </c>
      <c r="P164" s="159">
        <f t="shared" si="11"/>
        <v>0</v>
      </c>
      <c r="Q164" s="159">
        <v>0</v>
      </c>
      <c r="R164" s="159">
        <f t="shared" si="12"/>
        <v>0</v>
      </c>
      <c r="S164" s="159">
        <v>0</v>
      </c>
      <c r="T164" s="160">
        <f t="shared" si="1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61" t="s">
        <v>181</v>
      </c>
      <c r="AT164" s="161" t="s">
        <v>374</v>
      </c>
      <c r="AU164" s="161" t="s">
        <v>89</v>
      </c>
      <c r="AY164" s="14" t="s">
        <v>166</v>
      </c>
      <c r="BE164" s="162">
        <f t="shared" si="14"/>
        <v>0</v>
      </c>
      <c r="BF164" s="162">
        <f t="shared" si="15"/>
        <v>56.61</v>
      </c>
      <c r="BG164" s="162">
        <f t="shared" si="16"/>
        <v>0</v>
      </c>
      <c r="BH164" s="162">
        <f t="shared" si="17"/>
        <v>0</v>
      </c>
      <c r="BI164" s="162">
        <f t="shared" si="18"/>
        <v>0</v>
      </c>
      <c r="BJ164" s="14" t="s">
        <v>89</v>
      </c>
      <c r="BK164" s="162">
        <f t="shared" si="19"/>
        <v>56.61</v>
      </c>
      <c r="BL164" s="14" t="s">
        <v>173</v>
      </c>
      <c r="BM164" s="161" t="s">
        <v>3020</v>
      </c>
    </row>
    <row r="165" spans="1:65" s="2" customFormat="1" ht="16.5" customHeight="1">
      <c r="A165" s="26"/>
      <c r="B165" s="149"/>
      <c r="C165" s="167" t="s">
        <v>230</v>
      </c>
      <c r="D165" s="167" t="s">
        <v>374</v>
      </c>
      <c r="E165" s="168" t="s">
        <v>3021</v>
      </c>
      <c r="F165" s="169" t="s">
        <v>3022</v>
      </c>
      <c r="G165" s="170" t="s">
        <v>222</v>
      </c>
      <c r="H165" s="171">
        <v>1</v>
      </c>
      <c r="I165" s="172">
        <v>34.299999999999997</v>
      </c>
      <c r="J165" s="172">
        <f t="shared" si="10"/>
        <v>34.299999999999997</v>
      </c>
      <c r="K165" s="173"/>
      <c r="L165" s="174"/>
      <c r="M165" s="175" t="s">
        <v>1</v>
      </c>
      <c r="N165" s="176" t="s">
        <v>39</v>
      </c>
      <c r="O165" s="159">
        <v>0</v>
      </c>
      <c r="P165" s="159">
        <f t="shared" si="11"/>
        <v>0</v>
      </c>
      <c r="Q165" s="159">
        <v>0</v>
      </c>
      <c r="R165" s="159">
        <f t="shared" si="12"/>
        <v>0</v>
      </c>
      <c r="S165" s="159">
        <v>0</v>
      </c>
      <c r="T165" s="160">
        <f t="shared" si="1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61" t="s">
        <v>181</v>
      </c>
      <c r="AT165" s="161" t="s">
        <v>374</v>
      </c>
      <c r="AU165" s="161" t="s">
        <v>89</v>
      </c>
      <c r="AY165" s="14" t="s">
        <v>166</v>
      </c>
      <c r="BE165" s="162">
        <f t="shared" si="14"/>
        <v>0</v>
      </c>
      <c r="BF165" s="162">
        <f t="shared" si="15"/>
        <v>34.299999999999997</v>
      </c>
      <c r="BG165" s="162">
        <f t="shared" si="16"/>
        <v>0</v>
      </c>
      <c r="BH165" s="162">
        <f t="shared" si="17"/>
        <v>0</v>
      </c>
      <c r="BI165" s="162">
        <f t="shared" si="18"/>
        <v>0</v>
      </c>
      <c r="BJ165" s="14" t="s">
        <v>89</v>
      </c>
      <c r="BK165" s="162">
        <f t="shared" si="19"/>
        <v>34.299999999999997</v>
      </c>
      <c r="BL165" s="14" t="s">
        <v>173</v>
      </c>
      <c r="BM165" s="161" t="s">
        <v>3023</v>
      </c>
    </row>
    <row r="166" spans="1:65" s="2" customFormat="1" ht="16.5" customHeight="1">
      <c r="A166" s="26"/>
      <c r="B166" s="149"/>
      <c r="C166" s="167" t="s">
        <v>308</v>
      </c>
      <c r="D166" s="167" t="s">
        <v>374</v>
      </c>
      <c r="E166" s="168" t="s">
        <v>3024</v>
      </c>
      <c r="F166" s="169" t="s">
        <v>3025</v>
      </c>
      <c r="G166" s="170" t="s">
        <v>222</v>
      </c>
      <c r="H166" s="171">
        <v>2</v>
      </c>
      <c r="I166" s="172">
        <v>37.65</v>
      </c>
      <c r="J166" s="172">
        <f t="shared" si="10"/>
        <v>75.3</v>
      </c>
      <c r="K166" s="173"/>
      <c r="L166" s="174"/>
      <c r="M166" s="175" t="s">
        <v>1</v>
      </c>
      <c r="N166" s="176" t="s">
        <v>39</v>
      </c>
      <c r="O166" s="159">
        <v>0</v>
      </c>
      <c r="P166" s="159">
        <f t="shared" si="11"/>
        <v>0</v>
      </c>
      <c r="Q166" s="159">
        <v>0</v>
      </c>
      <c r="R166" s="159">
        <f t="shared" si="12"/>
        <v>0</v>
      </c>
      <c r="S166" s="159">
        <v>0</v>
      </c>
      <c r="T166" s="160">
        <f t="shared" si="1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61" t="s">
        <v>181</v>
      </c>
      <c r="AT166" s="161" t="s">
        <v>374</v>
      </c>
      <c r="AU166" s="161" t="s">
        <v>89</v>
      </c>
      <c r="AY166" s="14" t="s">
        <v>166</v>
      </c>
      <c r="BE166" s="162">
        <f t="shared" si="14"/>
        <v>0</v>
      </c>
      <c r="BF166" s="162">
        <f t="shared" si="15"/>
        <v>75.3</v>
      </c>
      <c r="BG166" s="162">
        <f t="shared" si="16"/>
        <v>0</v>
      </c>
      <c r="BH166" s="162">
        <f t="shared" si="17"/>
        <v>0</v>
      </c>
      <c r="BI166" s="162">
        <f t="shared" si="18"/>
        <v>0</v>
      </c>
      <c r="BJ166" s="14" t="s">
        <v>89</v>
      </c>
      <c r="BK166" s="162">
        <f t="shared" si="19"/>
        <v>75.3</v>
      </c>
      <c r="BL166" s="14" t="s">
        <v>173</v>
      </c>
      <c r="BM166" s="161" t="s">
        <v>3026</v>
      </c>
    </row>
    <row r="167" spans="1:65" s="2" customFormat="1" ht="16.5" customHeight="1">
      <c r="A167" s="26"/>
      <c r="B167" s="149"/>
      <c r="C167" s="167" t="s">
        <v>234</v>
      </c>
      <c r="D167" s="167" t="s">
        <v>374</v>
      </c>
      <c r="E167" s="168" t="s">
        <v>3027</v>
      </c>
      <c r="F167" s="169" t="s">
        <v>3028</v>
      </c>
      <c r="G167" s="170" t="s">
        <v>237</v>
      </c>
      <c r="H167" s="171">
        <v>14</v>
      </c>
      <c r="I167" s="172">
        <v>11.43</v>
      </c>
      <c r="J167" s="172">
        <f t="shared" si="10"/>
        <v>160.02000000000001</v>
      </c>
      <c r="K167" s="173"/>
      <c r="L167" s="174"/>
      <c r="M167" s="175" t="s">
        <v>1</v>
      </c>
      <c r="N167" s="176" t="s">
        <v>39</v>
      </c>
      <c r="O167" s="159">
        <v>0</v>
      </c>
      <c r="P167" s="159">
        <f t="shared" si="11"/>
        <v>0</v>
      </c>
      <c r="Q167" s="159">
        <v>0</v>
      </c>
      <c r="R167" s="159">
        <f t="shared" si="12"/>
        <v>0</v>
      </c>
      <c r="S167" s="159">
        <v>0</v>
      </c>
      <c r="T167" s="160">
        <f t="shared" si="13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61" t="s">
        <v>181</v>
      </c>
      <c r="AT167" s="161" t="s">
        <v>374</v>
      </c>
      <c r="AU167" s="161" t="s">
        <v>89</v>
      </c>
      <c r="AY167" s="14" t="s">
        <v>166</v>
      </c>
      <c r="BE167" s="162">
        <f t="shared" si="14"/>
        <v>0</v>
      </c>
      <c r="BF167" s="162">
        <f t="shared" si="15"/>
        <v>160.02000000000001</v>
      </c>
      <c r="BG167" s="162">
        <f t="shared" si="16"/>
        <v>0</v>
      </c>
      <c r="BH167" s="162">
        <f t="shared" si="17"/>
        <v>0</v>
      </c>
      <c r="BI167" s="162">
        <f t="shared" si="18"/>
        <v>0</v>
      </c>
      <c r="BJ167" s="14" t="s">
        <v>89</v>
      </c>
      <c r="BK167" s="162">
        <f t="shared" si="19"/>
        <v>160.02000000000001</v>
      </c>
      <c r="BL167" s="14" t="s">
        <v>173</v>
      </c>
      <c r="BM167" s="161" t="s">
        <v>3029</v>
      </c>
    </row>
    <row r="168" spans="1:65" s="2" customFormat="1" ht="16.5" customHeight="1">
      <c r="A168" s="26"/>
      <c r="B168" s="149"/>
      <c r="C168" s="167" t="s">
        <v>319</v>
      </c>
      <c r="D168" s="167" t="s">
        <v>374</v>
      </c>
      <c r="E168" s="168" t="s">
        <v>3030</v>
      </c>
      <c r="F168" s="169" t="s">
        <v>3031</v>
      </c>
      <c r="G168" s="170" t="s">
        <v>237</v>
      </c>
      <c r="H168" s="171">
        <v>44</v>
      </c>
      <c r="I168" s="172">
        <v>15.72</v>
      </c>
      <c r="J168" s="172">
        <f t="shared" si="10"/>
        <v>691.68</v>
      </c>
      <c r="K168" s="173"/>
      <c r="L168" s="174"/>
      <c r="M168" s="175" t="s">
        <v>1</v>
      </c>
      <c r="N168" s="176" t="s">
        <v>39</v>
      </c>
      <c r="O168" s="159">
        <v>0</v>
      </c>
      <c r="P168" s="159">
        <f t="shared" si="11"/>
        <v>0</v>
      </c>
      <c r="Q168" s="159">
        <v>0</v>
      </c>
      <c r="R168" s="159">
        <f t="shared" si="12"/>
        <v>0</v>
      </c>
      <c r="S168" s="159">
        <v>0</v>
      </c>
      <c r="T168" s="160">
        <f t="shared" si="1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61" t="s">
        <v>181</v>
      </c>
      <c r="AT168" s="161" t="s">
        <v>374</v>
      </c>
      <c r="AU168" s="161" t="s">
        <v>89</v>
      </c>
      <c r="AY168" s="14" t="s">
        <v>166</v>
      </c>
      <c r="BE168" s="162">
        <f t="shared" si="14"/>
        <v>0</v>
      </c>
      <c r="BF168" s="162">
        <f t="shared" si="15"/>
        <v>691.68</v>
      </c>
      <c r="BG168" s="162">
        <f t="shared" si="16"/>
        <v>0</v>
      </c>
      <c r="BH168" s="162">
        <f t="shared" si="17"/>
        <v>0</v>
      </c>
      <c r="BI168" s="162">
        <f t="shared" si="18"/>
        <v>0</v>
      </c>
      <c r="BJ168" s="14" t="s">
        <v>89</v>
      </c>
      <c r="BK168" s="162">
        <f t="shared" si="19"/>
        <v>691.68</v>
      </c>
      <c r="BL168" s="14" t="s">
        <v>173</v>
      </c>
      <c r="BM168" s="161" t="s">
        <v>3032</v>
      </c>
    </row>
    <row r="169" spans="1:65" s="2" customFormat="1" ht="16.5" customHeight="1">
      <c r="A169" s="26"/>
      <c r="B169" s="149"/>
      <c r="C169" s="167" t="s">
        <v>238</v>
      </c>
      <c r="D169" s="167" t="s">
        <v>374</v>
      </c>
      <c r="E169" s="168" t="s">
        <v>3033</v>
      </c>
      <c r="F169" s="169" t="s">
        <v>3034</v>
      </c>
      <c r="G169" s="170" t="s">
        <v>222</v>
      </c>
      <c r="H169" s="171">
        <v>1</v>
      </c>
      <c r="I169" s="172">
        <v>34.299999999999997</v>
      </c>
      <c r="J169" s="172">
        <f t="shared" si="10"/>
        <v>34.299999999999997</v>
      </c>
      <c r="K169" s="173"/>
      <c r="L169" s="174"/>
      <c r="M169" s="175" t="s">
        <v>1</v>
      </c>
      <c r="N169" s="176" t="s">
        <v>39</v>
      </c>
      <c r="O169" s="159">
        <v>0</v>
      </c>
      <c r="P169" s="159">
        <f t="shared" si="11"/>
        <v>0</v>
      </c>
      <c r="Q169" s="159">
        <v>0</v>
      </c>
      <c r="R169" s="159">
        <f t="shared" si="12"/>
        <v>0</v>
      </c>
      <c r="S169" s="159">
        <v>0</v>
      </c>
      <c r="T169" s="160">
        <f t="shared" si="1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61" t="s">
        <v>181</v>
      </c>
      <c r="AT169" s="161" t="s">
        <v>374</v>
      </c>
      <c r="AU169" s="161" t="s">
        <v>89</v>
      </c>
      <c r="AY169" s="14" t="s">
        <v>166</v>
      </c>
      <c r="BE169" s="162">
        <f t="shared" si="14"/>
        <v>0</v>
      </c>
      <c r="BF169" s="162">
        <f t="shared" si="15"/>
        <v>34.299999999999997</v>
      </c>
      <c r="BG169" s="162">
        <f t="shared" si="16"/>
        <v>0</v>
      </c>
      <c r="BH169" s="162">
        <f t="shared" si="17"/>
        <v>0</v>
      </c>
      <c r="BI169" s="162">
        <f t="shared" si="18"/>
        <v>0</v>
      </c>
      <c r="BJ169" s="14" t="s">
        <v>89</v>
      </c>
      <c r="BK169" s="162">
        <f t="shared" si="19"/>
        <v>34.299999999999997</v>
      </c>
      <c r="BL169" s="14" t="s">
        <v>173</v>
      </c>
      <c r="BM169" s="161" t="s">
        <v>3035</v>
      </c>
    </row>
    <row r="170" spans="1:65" s="2" customFormat="1" ht="16.5" customHeight="1">
      <c r="A170" s="26"/>
      <c r="B170" s="149"/>
      <c r="C170" s="167" t="s">
        <v>430</v>
      </c>
      <c r="D170" s="167" t="s">
        <v>374</v>
      </c>
      <c r="E170" s="168" t="s">
        <v>1273</v>
      </c>
      <c r="F170" s="169" t="s">
        <v>3036</v>
      </c>
      <c r="G170" s="170" t="s">
        <v>222</v>
      </c>
      <c r="H170" s="171">
        <v>1</v>
      </c>
      <c r="I170" s="172">
        <v>47.54</v>
      </c>
      <c r="J170" s="172">
        <f t="shared" si="10"/>
        <v>47.54</v>
      </c>
      <c r="K170" s="173"/>
      <c r="L170" s="174"/>
      <c r="M170" s="175" t="s">
        <v>1</v>
      </c>
      <c r="N170" s="176" t="s">
        <v>39</v>
      </c>
      <c r="O170" s="159">
        <v>0</v>
      </c>
      <c r="P170" s="159">
        <f t="shared" si="11"/>
        <v>0</v>
      </c>
      <c r="Q170" s="159">
        <v>0</v>
      </c>
      <c r="R170" s="159">
        <f t="shared" si="12"/>
        <v>0</v>
      </c>
      <c r="S170" s="159">
        <v>0</v>
      </c>
      <c r="T170" s="160">
        <f t="shared" si="1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61" t="s">
        <v>181</v>
      </c>
      <c r="AT170" s="161" t="s">
        <v>374</v>
      </c>
      <c r="AU170" s="161" t="s">
        <v>89</v>
      </c>
      <c r="AY170" s="14" t="s">
        <v>166</v>
      </c>
      <c r="BE170" s="162">
        <f t="shared" si="14"/>
        <v>0</v>
      </c>
      <c r="BF170" s="162">
        <f t="shared" si="15"/>
        <v>47.54</v>
      </c>
      <c r="BG170" s="162">
        <f t="shared" si="16"/>
        <v>0</v>
      </c>
      <c r="BH170" s="162">
        <f t="shared" si="17"/>
        <v>0</v>
      </c>
      <c r="BI170" s="162">
        <f t="shared" si="18"/>
        <v>0</v>
      </c>
      <c r="BJ170" s="14" t="s">
        <v>89</v>
      </c>
      <c r="BK170" s="162">
        <f t="shared" si="19"/>
        <v>47.54</v>
      </c>
      <c r="BL170" s="14" t="s">
        <v>173</v>
      </c>
      <c r="BM170" s="161" t="s">
        <v>3037</v>
      </c>
    </row>
    <row r="171" spans="1:65" s="2" customFormat="1" ht="16.5" customHeight="1">
      <c r="A171" s="26"/>
      <c r="B171" s="149"/>
      <c r="C171" s="167" t="s">
        <v>242</v>
      </c>
      <c r="D171" s="167" t="s">
        <v>374</v>
      </c>
      <c r="E171" s="168" t="s">
        <v>3038</v>
      </c>
      <c r="F171" s="169" t="s">
        <v>3039</v>
      </c>
      <c r="G171" s="170" t="s">
        <v>222</v>
      </c>
      <c r="H171" s="171">
        <v>2</v>
      </c>
      <c r="I171" s="172">
        <v>50.88</v>
      </c>
      <c r="J171" s="172">
        <f t="shared" si="10"/>
        <v>101.76</v>
      </c>
      <c r="K171" s="173"/>
      <c r="L171" s="174"/>
      <c r="M171" s="175" t="s">
        <v>1</v>
      </c>
      <c r="N171" s="176" t="s">
        <v>39</v>
      </c>
      <c r="O171" s="159">
        <v>0</v>
      </c>
      <c r="P171" s="159">
        <f t="shared" si="11"/>
        <v>0</v>
      </c>
      <c r="Q171" s="159">
        <v>0</v>
      </c>
      <c r="R171" s="159">
        <f t="shared" si="12"/>
        <v>0</v>
      </c>
      <c r="S171" s="159">
        <v>0</v>
      </c>
      <c r="T171" s="160">
        <f t="shared" si="1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61" t="s">
        <v>181</v>
      </c>
      <c r="AT171" s="161" t="s">
        <v>374</v>
      </c>
      <c r="AU171" s="161" t="s">
        <v>89</v>
      </c>
      <c r="AY171" s="14" t="s">
        <v>166</v>
      </c>
      <c r="BE171" s="162">
        <f t="shared" si="14"/>
        <v>0</v>
      </c>
      <c r="BF171" s="162">
        <f t="shared" si="15"/>
        <v>101.76</v>
      </c>
      <c r="BG171" s="162">
        <f t="shared" si="16"/>
        <v>0</v>
      </c>
      <c r="BH171" s="162">
        <f t="shared" si="17"/>
        <v>0</v>
      </c>
      <c r="BI171" s="162">
        <f t="shared" si="18"/>
        <v>0</v>
      </c>
      <c r="BJ171" s="14" t="s">
        <v>89</v>
      </c>
      <c r="BK171" s="162">
        <f t="shared" si="19"/>
        <v>101.76</v>
      </c>
      <c r="BL171" s="14" t="s">
        <v>173</v>
      </c>
      <c r="BM171" s="161" t="s">
        <v>3040</v>
      </c>
    </row>
    <row r="172" spans="1:65" s="2" customFormat="1" ht="16.5" customHeight="1">
      <c r="A172" s="26"/>
      <c r="B172" s="149"/>
      <c r="C172" s="167" t="s">
        <v>437</v>
      </c>
      <c r="D172" s="167" t="s">
        <v>374</v>
      </c>
      <c r="E172" s="168" t="s">
        <v>3041</v>
      </c>
      <c r="F172" s="169" t="s">
        <v>3042</v>
      </c>
      <c r="G172" s="170" t="s">
        <v>222</v>
      </c>
      <c r="H172" s="171">
        <v>1</v>
      </c>
      <c r="I172" s="172">
        <v>41.06</v>
      </c>
      <c r="J172" s="172">
        <f t="shared" si="10"/>
        <v>41.06</v>
      </c>
      <c r="K172" s="173"/>
      <c r="L172" s="174"/>
      <c r="M172" s="175" t="s">
        <v>1</v>
      </c>
      <c r="N172" s="176" t="s">
        <v>39</v>
      </c>
      <c r="O172" s="159">
        <v>0</v>
      </c>
      <c r="P172" s="159">
        <f t="shared" si="11"/>
        <v>0</v>
      </c>
      <c r="Q172" s="159">
        <v>0</v>
      </c>
      <c r="R172" s="159">
        <f t="shared" si="12"/>
        <v>0</v>
      </c>
      <c r="S172" s="159">
        <v>0</v>
      </c>
      <c r="T172" s="160">
        <f t="shared" si="1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61" t="s">
        <v>181</v>
      </c>
      <c r="AT172" s="161" t="s">
        <v>374</v>
      </c>
      <c r="AU172" s="161" t="s">
        <v>89</v>
      </c>
      <c r="AY172" s="14" t="s">
        <v>166</v>
      </c>
      <c r="BE172" s="162">
        <f t="shared" si="14"/>
        <v>0</v>
      </c>
      <c r="BF172" s="162">
        <f t="shared" si="15"/>
        <v>41.06</v>
      </c>
      <c r="BG172" s="162">
        <f t="shared" si="16"/>
        <v>0</v>
      </c>
      <c r="BH172" s="162">
        <f t="shared" si="17"/>
        <v>0</v>
      </c>
      <c r="BI172" s="162">
        <f t="shared" si="18"/>
        <v>0</v>
      </c>
      <c r="BJ172" s="14" t="s">
        <v>89</v>
      </c>
      <c r="BK172" s="162">
        <f t="shared" si="19"/>
        <v>41.06</v>
      </c>
      <c r="BL172" s="14" t="s">
        <v>173</v>
      </c>
      <c r="BM172" s="161" t="s">
        <v>3043</v>
      </c>
    </row>
    <row r="173" spans="1:65" s="2" customFormat="1" ht="16.5" customHeight="1">
      <c r="A173" s="26"/>
      <c r="B173" s="149"/>
      <c r="C173" s="167" t="s">
        <v>246</v>
      </c>
      <c r="D173" s="167" t="s">
        <v>374</v>
      </c>
      <c r="E173" s="168" t="s">
        <v>3044</v>
      </c>
      <c r="F173" s="169" t="s">
        <v>3045</v>
      </c>
      <c r="G173" s="170" t="s">
        <v>222</v>
      </c>
      <c r="H173" s="171">
        <v>1</v>
      </c>
      <c r="I173" s="172">
        <v>65.05</v>
      </c>
      <c r="J173" s="172">
        <f t="shared" si="10"/>
        <v>65.05</v>
      </c>
      <c r="K173" s="173"/>
      <c r="L173" s="174"/>
      <c r="M173" s="175" t="s">
        <v>1</v>
      </c>
      <c r="N173" s="176" t="s">
        <v>39</v>
      </c>
      <c r="O173" s="159">
        <v>0</v>
      </c>
      <c r="P173" s="159">
        <f t="shared" si="11"/>
        <v>0</v>
      </c>
      <c r="Q173" s="159">
        <v>0</v>
      </c>
      <c r="R173" s="159">
        <f t="shared" si="12"/>
        <v>0</v>
      </c>
      <c r="S173" s="159">
        <v>0</v>
      </c>
      <c r="T173" s="160">
        <f t="shared" si="1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61" t="s">
        <v>181</v>
      </c>
      <c r="AT173" s="161" t="s">
        <v>374</v>
      </c>
      <c r="AU173" s="161" t="s">
        <v>89</v>
      </c>
      <c r="AY173" s="14" t="s">
        <v>166</v>
      </c>
      <c r="BE173" s="162">
        <f t="shared" si="14"/>
        <v>0</v>
      </c>
      <c r="BF173" s="162">
        <f t="shared" si="15"/>
        <v>65.05</v>
      </c>
      <c r="BG173" s="162">
        <f t="shared" si="16"/>
        <v>0</v>
      </c>
      <c r="BH173" s="162">
        <f t="shared" si="17"/>
        <v>0</v>
      </c>
      <c r="BI173" s="162">
        <f t="shared" si="18"/>
        <v>0</v>
      </c>
      <c r="BJ173" s="14" t="s">
        <v>89</v>
      </c>
      <c r="BK173" s="162">
        <f t="shared" si="19"/>
        <v>65.05</v>
      </c>
      <c r="BL173" s="14" t="s">
        <v>173</v>
      </c>
      <c r="BM173" s="161" t="s">
        <v>3046</v>
      </c>
    </row>
    <row r="174" spans="1:65" s="2" customFormat="1" ht="16.5" customHeight="1">
      <c r="A174" s="26"/>
      <c r="B174" s="149"/>
      <c r="C174" s="167" t="s">
        <v>444</v>
      </c>
      <c r="D174" s="167" t="s">
        <v>374</v>
      </c>
      <c r="E174" s="168" t="s">
        <v>3047</v>
      </c>
      <c r="F174" s="169" t="s">
        <v>3048</v>
      </c>
      <c r="G174" s="170" t="s">
        <v>222</v>
      </c>
      <c r="H174" s="171">
        <v>1</v>
      </c>
      <c r="I174" s="172">
        <v>170.47</v>
      </c>
      <c r="J174" s="172">
        <f t="shared" si="10"/>
        <v>170.47</v>
      </c>
      <c r="K174" s="173"/>
      <c r="L174" s="174"/>
      <c r="M174" s="175" t="s">
        <v>1</v>
      </c>
      <c r="N174" s="176" t="s">
        <v>39</v>
      </c>
      <c r="O174" s="159">
        <v>0</v>
      </c>
      <c r="P174" s="159">
        <f t="shared" si="11"/>
        <v>0</v>
      </c>
      <c r="Q174" s="159">
        <v>0</v>
      </c>
      <c r="R174" s="159">
        <f t="shared" si="12"/>
        <v>0</v>
      </c>
      <c r="S174" s="159">
        <v>0</v>
      </c>
      <c r="T174" s="160">
        <f t="shared" si="13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61" t="s">
        <v>181</v>
      </c>
      <c r="AT174" s="161" t="s">
        <v>374</v>
      </c>
      <c r="AU174" s="161" t="s">
        <v>89</v>
      </c>
      <c r="AY174" s="14" t="s">
        <v>166</v>
      </c>
      <c r="BE174" s="162">
        <f t="shared" si="14"/>
        <v>0</v>
      </c>
      <c r="BF174" s="162">
        <f t="shared" si="15"/>
        <v>170.47</v>
      </c>
      <c r="BG174" s="162">
        <f t="shared" si="16"/>
        <v>0</v>
      </c>
      <c r="BH174" s="162">
        <f t="shared" si="17"/>
        <v>0</v>
      </c>
      <c r="BI174" s="162">
        <f t="shared" si="18"/>
        <v>0</v>
      </c>
      <c r="BJ174" s="14" t="s">
        <v>89</v>
      </c>
      <c r="BK174" s="162">
        <f t="shared" si="19"/>
        <v>170.47</v>
      </c>
      <c r="BL174" s="14" t="s">
        <v>173</v>
      </c>
      <c r="BM174" s="161" t="s">
        <v>3049</v>
      </c>
    </row>
    <row r="175" spans="1:65" s="2" customFormat="1" ht="16.5" customHeight="1">
      <c r="A175" s="26"/>
      <c r="B175" s="149"/>
      <c r="C175" s="167" t="s">
        <v>250</v>
      </c>
      <c r="D175" s="167" t="s">
        <v>374</v>
      </c>
      <c r="E175" s="168" t="s">
        <v>3050</v>
      </c>
      <c r="F175" s="169" t="s">
        <v>3051</v>
      </c>
      <c r="G175" s="170" t="s">
        <v>222</v>
      </c>
      <c r="H175" s="171">
        <v>1</v>
      </c>
      <c r="I175" s="172">
        <v>118.72</v>
      </c>
      <c r="J175" s="172">
        <f t="shared" si="10"/>
        <v>118.72</v>
      </c>
      <c r="K175" s="173"/>
      <c r="L175" s="174"/>
      <c r="M175" s="175" t="s">
        <v>1</v>
      </c>
      <c r="N175" s="176" t="s">
        <v>39</v>
      </c>
      <c r="O175" s="159">
        <v>0</v>
      </c>
      <c r="P175" s="159">
        <f t="shared" si="11"/>
        <v>0</v>
      </c>
      <c r="Q175" s="159">
        <v>0</v>
      </c>
      <c r="R175" s="159">
        <f t="shared" si="12"/>
        <v>0</v>
      </c>
      <c r="S175" s="159">
        <v>0</v>
      </c>
      <c r="T175" s="160">
        <f t="shared" si="1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61" t="s">
        <v>181</v>
      </c>
      <c r="AT175" s="161" t="s">
        <v>374</v>
      </c>
      <c r="AU175" s="161" t="s">
        <v>89</v>
      </c>
      <c r="AY175" s="14" t="s">
        <v>166</v>
      </c>
      <c r="BE175" s="162">
        <f t="shared" si="14"/>
        <v>0</v>
      </c>
      <c r="BF175" s="162">
        <f t="shared" si="15"/>
        <v>118.72</v>
      </c>
      <c r="BG175" s="162">
        <f t="shared" si="16"/>
        <v>0</v>
      </c>
      <c r="BH175" s="162">
        <f t="shared" si="17"/>
        <v>0</v>
      </c>
      <c r="BI175" s="162">
        <f t="shared" si="18"/>
        <v>0</v>
      </c>
      <c r="BJ175" s="14" t="s">
        <v>89</v>
      </c>
      <c r="BK175" s="162">
        <f t="shared" si="19"/>
        <v>118.72</v>
      </c>
      <c r="BL175" s="14" t="s">
        <v>173</v>
      </c>
      <c r="BM175" s="161" t="s">
        <v>3052</v>
      </c>
    </row>
    <row r="176" spans="1:65" s="2" customFormat="1" ht="16.5" customHeight="1">
      <c r="A176" s="26"/>
      <c r="B176" s="149"/>
      <c r="C176" s="167" t="s">
        <v>451</v>
      </c>
      <c r="D176" s="167" t="s">
        <v>374</v>
      </c>
      <c r="E176" s="168" t="s">
        <v>3053</v>
      </c>
      <c r="F176" s="169" t="s">
        <v>3054</v>
      </c>
      <c r="G176" s="170" t="s">
        <v>222</v>
      </c>
      <c r="H176" s="171">
        <v>1</v>
      </c>
      <c r="I176" s="172">
        <v>69.64</v>
      </c>
      <c r="J176" s="172">
        <f t="shared" si="10"/>
        <v>69.64</v>
      </c>
      <c r="K176" s="173"/>
      <c r="L176" s="174"/>
      <c r="M176" s="175" t="s">
        <v>1</v>
      </c>
      <c r="N176" s="176" t="s">
        <v>39</v>
      </c>
      <c r="O176" s="159">
        <v>0</v>
      </c>
      <c r="P176" s="159">
        <f t="shared" si="11"/>
        <v>0</v>
      </c>
      <c r="Q176" s="159">
        <v>0</v>
      </c>
      <c r="R176" s="159">
        <f t="shared" si="12"/>
        <v>0</v>
      </c>
      <c r="S176" s="159">
        <v>0</v>
      </c>
      <c r="T176" s="160">
        <f t="shared" si="1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61" t="s">
        <v>181</v>
      </c>
      <c r="AT176" s="161" t="s">
        <v>374</v>
      </c>
      <c r="AU176" s="161" t="s">
        <v>89</v>
      </c>
      <c r="AY176" s="14" t="s">
        <v>166</v>
      </c>
      <c r="BE176" s="162">
        <f t="shared" si="14"/>
        <v>0</v>
      </c>
      <c r="BF176" s="162">
        <f t="shared" si="15"/>
        <v>69.64</v>
      </c>
      <c r="BG176" s="162">
        <f t="shared" si="16"/>
        <v>0</v>
      </c>
      <c r="BH176" s="162">
        <f t="shared" si="17"/>
        <v>0</v>
      </c>
      <c r="BI176" s="162">
        <f t="shared" si="18"/>
        <v>0</v>
      </c>
      <c r="BJ176" s="14" t="s">
        <v>89</v>
      </c>
      <c r="BK176" s="162">
        <f t="shared" si="19"/>
        <v>69.64</v>
      </c>
      <c r="BL176" s="14" t="s">
        <v>173</v>
      </c>
      <c r="BM176" s="161" t="s">
        <v>3055</v>
      </c>
    </row>
    <row r="177" spans="1:65" s="2" customFormat="1" ht="16.5" customHeight="1">
      <c r="A177" s="26"/>
      <c r="B177" s="149"/>
      <c r="C177" s="167" t="s">
        <v>253</v>
      </c>
      <c r="D177" s="167" t="s">
        <v>374</v>
      </c>
      <c r="E177" s="168" t="s">
        <v>3056</v>
      </c>
      <c r="F177" s="169" t="s">
        <v>3057</v>
      </c>
      <c r="G177" s="170" t="s">
        <v>222</v>
      </c>
      <c r="H177" s="171">
        <v>2</v>
      </c>
      <c r="I177" s="172">
        <v>51.03</v>
      </c>
      <c r="J177" s="172">
        <f t="shared" si="10"/>
        <v>102.06</v>
      </c>
      <c r="K177" s="173"/>
      <c r="L177" s="174"/>
      <c r="M177" s="175" t="s">
        <v>1</v>
      </c>
      <c r="N177" s="176" t="s">
        <v>39</v>
      </c>
      <c r="O177" s="159">
        <v>0</v>
      </c>
      <c r="P177" s="159">
        <f t="shared" si="11"/>
        <v>0</v>
      </c>
      <c r="Q177" s="159">
        <v>0</v>
      </c>
      <c r="R177" s="159">
        <f t="shared" si="12"/>
        <v>0</v>
      </c>
      <c r="S177" s="159">
        <v>0</v>
      </c>
      <c r="T177" s="160">
        <f t="shared" si="13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61" t="s">
        <v>181</v>
      </c>
      <c r="AT177" s="161" t="s">
        <v>374</v>
      </c>
      <c r="AU177" s="161" t="s">
        <v>89</v>
      </c>
      <c r="AY177" s="14" t="s">
        <v>166</v>
      </c>
      <c r="BE177" s="162">
        <f t="shared" si="14"/>
        <v>0</v>
      </c>
      <c r="BF177" s="162">
        <f t="shared" si="15"/>
        <v>102.06</v>
      </c>
      <c r="BG177" s="162">
        <f t="shared" si="16"/>
        <v>0</v>
      </c>
      <c r="BH177" s="162">
        <f t="shared" si="17"/>
        <v>0</v>
      </c>
      <c r="BI177" s="162">
        <f t="shared" si="18"/>
        <v>0</v>
      </c>
      <c r="BJ177" s="14" t="s">
        <v>89</v>
      </c>
      <c r="BK177" s="162">
        <f t="shared" si="19"/>
        <v>102.06</v>
      </c>
      <c r="BL177" s="14" t="s">
        <v>173</v>
      </c>
      <c r="BM177" s="161" t="s">
        <v>3058</v>
      </c>
    </row>
    <row r="178" spans="1:65" s="2" customFormat="1" ht="16.5" customHeight="1">
      <c r="A178" s="26"/>
      <c r="B178" s="149"/>
      <c r="C178" s="167" t="s">
        <v>458</v>
      </c>
      <c r="D178" s="167" t="s">
        <v>374</v>
      </c>
      <c r="E178" s="168" t="s">
        <v>1040</v>
      </c>
      <c r="F178" s="169" t="s">
        <v>3059</v>
      </c>
      <c r="G178" s="170" t="s">
        <v>222</v>
      </c>
      <c r="H178" s="171">
        <v>2</v>
      </c>
      <c r="I178" s="172">
        <v>178.37</v>
      </c>
      <c r="J178" s="172">
        <f t="shared" ref="J178:J209" si="20">ROUND(I178*H178,2)</f>
        <v>356.74</v>
      </c>
      <c r="K178" s="173"/>
      <c r="L178" s="174"/>
      <c r="M178" s="175" t="s">
        <v>1</v>
      </c>
      <c r="N178" s="176" t="s">
        <v>39</v>
      </c>
      <c r="O178" s="159">
        <v>0</v>
      </c>
      <c r="P178" s="159">
        <f t="shared" ref="P178:P209" si="21">O178*H178</f>
        <v>0</v>
      </c>
      <c r="Q178" s="159">
        <v>0</v>
      </c>
      <c r="R178" s="159">
        <f t="shared" ref="R178:R209" si="22">Q178*H178</f>
        <v>0</v>
      </c>
      <c r="S178" s="159">
        <v>0</v>
      </c>
      <c r="T178" s="160">
        <f t="shared" ref="T178:T209" si="23">S178*H178</f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61" t="s">
        <v>181</v>
      </c>
      <c r="AT178" s="161" t="s">
        <v>374</v>
      </c>
      <c r="AU178" s="161" t="s">
        <v>89</v>
      </c>
      <c r="AY178" s="14" t="s">
        <v>166</v>
      </c>
      <c r="BE178" s="162">
        <f t="shared" ref="BE178:BE197" si="24">IF(N178="základná",J178,0)</f>
        <v>0</v>
      </c>
      <c r="BF178" s="162">
        <f t="shared" ref="BF178:BF197" si="25">IF(N178="znížená",J178,0)</f>
        <v>356.74</v>
      </c>
      <c r="BG178" s="162">
        <f t="shared" ref="BG178:BG197" si="26">IF(N178="zákl. prenesená",J178,0)</f>
        <v>0</v>
      </c>
      <c r="BH178" s="162">
        <f t="shared" ref="BH178:BH197" si="27">IF(N178="zníž. prenesená",J178,0)</f>
        <v>0</v>
      </c>
      <c r="BI178" s="162">
        <f t="shared" ref="BI178:BI197" si="28">IF(N178="nulová",J178,0)</f>
        <v>0</v>
      </c>
      <c r="BJ178" s="14" t="s">
        <v>89</v>
      </c>
      <c r="BK178" s="162">
        <f t="shared" ref="BK178:BK197" si="29">ROUND(I178*H178,2)</f>
        <v>356.74</v>
      </c>
      <c r="BL178" s="14" t="s">
        <v>173</v>
      </c>
      <c r="BM178" s="161" t="s">
        <v>3060</v>
      </c>
    </row>
    <row r="179" spans="1:65" s="2" customFormat="1" ht="16.5" customHeight="1">
      <c r="A179" s="26"/>
      <c r="B179" s="149"/>
      <c r="C179" s="167" t="s">
        <v>257</v>
      </c>
      <c r="D179" s="167" t="s">
        <v>374</v>
      </c>
      <c r="E179" s="168" t="s">
        <v>3061</v>
      </c>
      <c r="F179" s="169" t="s">
        <v>3062</v>
      </c>
      <c r="G179" s="170" t="s">
        <v>222</v>
      </c>
      <c r="H179" s="171">
        <v>1</v>
      </c>
      <c r="I179" s="172">
        <v>197.82</v>
      </c>
      <c r="J179" s="172">
        <f t="shared" si="20"/>
        <v>197.82</v>
      </c>
      <c r="K179" s="173"/>
      <c r="L179" s="174"/>
      <c r="M179" s="175" t="s">
        <v>1</v>
      </c>
      <c r="N179" s="176" t="s">
        <v>39</v>
      </c>
      <c r="O179" s="159">
        <v>0</v>
      </c>
      <c r="P179" s="159">
        <f t="shared" si="21"/>
        <v>0</v>
      </c>
      <c r="Q179" s="159">
        <v>0</v>
      </c>
      <c r="R179" s="159">
        <f t="shared" si="22"/>
        <v>0</v>
      </c>
      <c r="S179" s="159">
        <v>0</v>
      </c>
      <c r="T179" s="160">
        <f t="shared" si="23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61" t="s">
        <v>181</v>
      </c>
      <c r="AT179" s="161" t="s">
        <v>374</v>
      </c>
      <c r="AU179" s="161" t="s">
        <v>89</v>
      </c>
      <c r="AY179" s="14" t="s">
        <v>166</v>
      </c>
      <c r="BE179" s="162">
        <f t="shared" si="24"/>
        <v>0</v>
      </c>
      <c r="BF179" s="162">
        <f t="shared" si="25"/>
        <v>197.82</v>
      </c>
      <c r="BG179" s="162">
        <f t="shared" si="26"/>
        <v>0</v>
      </c>
      <c r="BH179" s="162">
        <f t="shared" si="27"/>
        <v>0</v>
      </c>
      <c r="BI179" s="162">
        <f t="shared" si="28"/>
        <v>0</v>
      </c>
      <c r="BJ179" s="14" t="s">
        <v>89</v>
      </c>
      <c r="BK179" s="162">
        <f t="shared" si="29"/>
        <v>197.82</v>
      </c>
      <c r="BL179" s="14" t="s">
        <v>173</v>
      </c>
      <c r="BM179" s="161" t="s">
        <v>3063</v>
      </c>
    </row>
    <row r="180" spans="1:65" s="2" customFormat="1" ht="16.5" customHeight="1">
      <c r="A180" s="26"/>
      <c r="B180" s="149"/>
      <c r="C180" s="167" t="s">
        <v>466</v>
      </c>
      <c r="D180" s="167" t="s">
        <v>374</v>
      </c>
      <c r="E180" s="168" t="s">
        <v>3064</v>
      </c>
      <c r="F180" s="169" t="s">
        <v>3065</v>
      </c>
      <c r="G180" s="170" t="s">
        <v>222</v>
      </c>
      <c r="H180" s="171">
        <v>3</v>
      </c>
      <c r="I180" s="172">
        <v>52.4</v>
      </c>
      <c r="J180" s="172">
        <f t="shared" si="20"/>
        <v>157.19999999999999</v>
      </c>
      <c r="K180" s="173"/>
      <c r="L180" s="174"/>
      <c r="M180" s="175" t="s">
        <v>1</v>
      </c>
      <c r="N180" s="176" t="s">
        <v>39</v>
      </c>
      <c r="O180" s="159">
        <v>0</v>
      </c>
      <c r="P180" s="159">
        <f t="shared" si="21"/>
        <v>0</v>
      </c>
      <c r="Q180" s="159">
        <v>0</v>
      </c>
      <c r="R180" s="159">
        <f t="shared" si="22"/>
        <v>0</v>
      </c>
      <c r="S180" s="159">
        <v>0</v>
      </c>
      <c r="T180" s="160">
        <f t="shared" si="23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61" t="s">
        <v>181</v>
      </c>
      <c r="AT180" s="161" t="s">
        <v>374</v>
      </c>
      <c r="AU180" s="161" t="s">
        <v>89</v>
      </c>
      <c r="AY180" s="14" t="s">
        <v>166</v>
      </c>
      <c r="BE180" s="162">
        <f t="shared" si="24"/>
        <v>0</v>
      </c>
      <c r="BF180" s="162">
        <f t="shared" si="25"/>
        <v>157.19999999999999</v>
      </c>
      <c r="BG180" s="162">
        <f t="shared" si="26"/>
        <v>0</v>
      </c>
      <c r="BH180" s="162">
        <f t="shared" si="27"/>
        <v>0</v>
      </c>
      <c r="BI180" s="162">
        <f t="shared" si="28"/>
        <v>0</v>
      </c>
      <c r="BJ180" s="14" t="s">
        <v>89</v>
      </c>
      <c r="BK180" s="162">
        <f t="shared" si="29"/>
        <v>157.19999999999999</v>
      </c>
      <c r="BL180" s="14" t="s">
        <v>173</v>
      </c>
      <c r="BM180" s="161" t="s">
        <v>3066</v>
      </c>
    </row>
    <row r="181" spans="1:65" s="2" customFormat="1" ht="16.5" customHeight="1">
      <c r="A181" s="26"/>
      <c r="B181" s="149"/>
      <c r="C181" s="167" t="s">
        <v>260</v>
      </c>
      <c r="D181" s="167" t="s">
        <v>374</v>
      </c>
      <c r="E181" s="168" t="s">
        <v>3067</v>
      </c>
      <c r="F181" s="169" t="s">
        <v>3068</v>
      </c>
      <c r="G181" s="170" t="s">
        <v>222</v>
      </c>
      <c r="H181" s="171">
        <v>3</v>
      </c>
      <c r="I181" s="172">
        <v>45.73</v>
      </c>
      <c r="J181" s="172">
        <f t="shared" si="20"/>
        <v>137.19</v>
      </c>
      <c r="K181" s="173"/>
      <c r="L181" s="174"/>
      <c r="M181" s="175" t="s">
        <v>1</v>
      </c>
      <c r="N181" s="176" t="s">
        <v>39</v>
      </c>
      <c r="O181" s="159">
        <v>0</v>
      </c>
      <c r="P181" s="159">
        <f t="shared" si="21"/>
        <v>0</v>
      </c>
      <c r="Q181" s="159">
        <v>0</v>
      </c>
      <c r="R181" s="159">
        <f t="shared" si="22"/>
        <v>0</v>
      </c>
      <c r="S181" s="159">
        <v>0</v>
      </c>
      <c r="T181" s="160">
        <f t="shared" si="23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61" t="s">
        <v>181</v>
      </c>
      <c r="AT181" s="161" t="s">
        <v>374</v>
      </c>
      <c r="AU181" s="161" t="s">
        <v>89</v>
      </c>
      <c r="AY181" s="14" t="s">
        <v>166</v>
      </c>
      <c r="BE181" s="162">
        <f t="shared" si="24"/>
        <v>0</v>
      </c>
      <c r="BF181" s="162">
        <f t="shared" si="25"/>
        <v>137.19</v>
      </c>
      <c r="BG181" s="162">
        <f t="shared" si="26"/>
        <v>0</v>
      </c>
      <c r="BH181" s="162">
        <f t="shared" si="27"/>
        <v>0</v>
      </c>
      <c r="BI181" s="162">
        <f t="shared" si="28"/>
        <v>0</v>
      </c>
      <c r="BJ181" s="14" t="s">
        <v>89</v>
      </c>
      <c r="BK181" s="162">
        <f t="shared" si="29"/>
        <v>137.19</v>
      </c>
      <c r="BL181" s="14" t="s">
        <v>173</v>
      </c>
      <c r="BM181" s="161" t="s">
        <v>3069</v>
      </c>
    </row>
    <row r="182" spans="1:65" s="2" customFormat="1" ht="16.5" customHeight="1">
      <c r="A182" s="26"/>
      <c r="B182" s="149"/>
      <c r="C182" s="167" t="s">
        <v>473</v>
      </c>
      <c r="D182" s="167" t="s">
        <v>374</v>
      </c>
      <c r="E182" s="168" t="s">
        <v>3070</v>
      </c>
      <c r="F182" s="169" t="s">
        <v>3071</v>
      </c>
      <c r="G182" s="170" t="s">
        <v>222</v>
      </c>
      <c r="H182" s="171">
        <v>1</v>
      </c>
      <c r="I182" s="172">
        <v>809.81</v>
      </c>
      <c r="J182" s="172">
        <f t="shared" si="20"/>
        <v>809.81</v>
      </c>
      <c r="K182" s="173"/>
      <c r="L182" s="174"/>
      <c r="M182" s="175" t="s">
        <v>1</v>
      </c>
      <c r="N182" s="176" t="s">
        <v>39</v>
      </c>
      <c r="O182" s="159">
        <v>0</v>
      </c>
      <c r="P182" s="159">
        <f t="shared" si="21"/>
        <v>0</v>
      </c>
      <c r="Q182" s="159">
        <v>0</v>
      </c>
      <c r="R182" s="159">
        <f t="shared" si="22"/>
        <v>0</v>
      </c>
      <c r="S182" s="159">
        <v>0</v>
      </c>
      <c r="T182" s="160">
        <f t="shared" si="23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61" t="s">
        <v>181</v>
      </c>
      <c r="AT182" s="161" t="s">
        <v>374</v>
      </c>
      <c r="AU182" s="161" t="s">
        <v>89</v>
      </c>
      <c r="AY182" s="14" t="s">
        <v>166</v>
      </c>
      <c r="BE182" s="162">
        <f t="shared" si="24"/>
        <v>0</v>
      </c>
      <c r="BF182" s="162">
        <f t="shared" si="25"/>
        <v>809.81</v>
      </c>
      <c r="BG182" s="162">
        <f t="shared" si="26"/>
        <v>0</v>
      </c>
      <c r="BH182" s="162">
        <f t="shared" si="27"/>
        <v>0</v>
      </c>
      <c r="BI182" s="162">
        <f t="shared" si="28"/>
        <v>0</v>
      </c>
      <c r="BJ182" s="14" t="s">
        <v>89</v>
      </c>
      <c r="BK182" s="162">
        <f t="shared" si="29"/>
        <v>809.81</v>
      </c>
      <c r="BL182" s="14" t="s">
        <v>173</v>
      </c>
      <c r="BM182" s="161" t="s">
        <v>3072</v>
      </c>
    </row>
    <row r="183" spans="1:65" s="2" customFormat="1" ht="16.5" customHeight="1">
      <c r="A183" s="26"/>
      <c r="B183" s="149"/>
      <c r="C183" s="167" t="s">
        <v>268</v>
      </c>
      <c r="D183" s="167" t="s">
        <v>374</v>
      </c>
      <c r="E183" s="168" t="s">
        <v>3073</v>
      </c>
      <c r="F183" s="169" t="s">
        <v>3074</v>
      </c>
      <c r="G183" s="170" t="s">
        <v>222</v>
      </c>
      <c r="H183" s="171">
        <v>2</v>
      </c>
      <c r="I183" s="172">
        <v>178.37</v>
      </c>
      <c r="J183" s="172">
        <f t="shared" si="20"/>
        <v>356.74</v>
      </c>
      <c r="K183" s="173"/>
      <c r="L183" s="174"/>
      <c r="M183" s="175" t="s">
        <v>1</v>
      </c>
      <c r="N183" s="176" t="s">
        <v>39</v>
      </c>
      <c r="O183" s="159">
        <v>0</v>
      </c>
      <c r="P183" s="159">
        <f t="shared" si="21"/>
        <v>0</v>
      </c>
      <c r="Q183" s="159">
        <v>0</v>
      </c>
      <c r="R183" s="159">
        <f t="shared" si="22"/>
        <v>0</v>
      </c>
      <c r="S183" s="159">
        <v>0</v>
      </c>
      <c r="T183" s="160">
        <f t="shared" si="23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61" t="s">
        <v>181</v>
      </c>
      <c r="AT183" s="161" t="s">
        <v>374</v>
      </c>
      <c r="AU183" s="161" t="s">
        <v>89</v>
      </c>
      <c r="AY183" s="14" t="s">
        <v>166</v>
      </c>
      <c r="BE183" s="162">
        <f t="shared" si="24"/>
        <v>0</v>
      </c>
      <c r="BF183" s="162">
        <f t="shared" si="25"/>
        <v>356.74</v>
      </c>
      <c r="BG183" s="162">
        <f t="shared" si="26"/>
        <v>0</v>
      </c>
      <c r="BH183" s="162">
        <f t="shared" si="27"/>
        <v>0</v>
      </c>
      <c r="BI183" s="162">
        <f t="shared" si="28"/>
        <v>0</v>
      </c>
      <c r="BJ183" s="14" t="s">
        <v>89</v>
      </c>
      <c r="BK183" s="162">
        <f t="shared" si="29"/>
        <v>356.74</v>
      </c>
      <c r="BL183" s="14" t="s">
        <v>173</v>
      </c>
      <c r="BM183" s="161" t="s">
        <v>3075</v>
      </c>
    </row>
    <row r="184" spans="1:65" s="2" customFormat="1" ht="16.5" customHeight="1">
      <c r="A184" s="26"/>
      <c r="B184" s="149"/>
      <c r="C184" s="167" t="s">
        <v>480</v>
      </c>
      <c r="D184" s="167" t="s">
        <v>374</v>
      </c>
      <c r="E184" s="168" t="s">
        <v>3076</v>
      </c>
      <c r="F184" s="169" t="s">
        <v>3077</v>
      </c>
      <c r="G184" s="170" t="s">
        <v>222</v>
      </c>
      <c r="H184" s="171">
        <v>1</v>
      </c>
      <c r="I184" s="172">
        <v>237.23</v>
      </c>
      <c r="J184" s="172">
        <f t="shared" si="20"/>
        <v>237.23</v>
      </c>
      <c r="K184" s="173"/>
      <c r="L184" s="174"/>
      <c r="M184" s="175" t="s">
        <v>1</v>
      </c>
      <c r="N184" s="176" t="s">
        <v>39</v>
      </c>
      <c r="O184" s="159">
        <v>0</v>
      </c>
      <c r="P184" s="159">
        <f t="shared" si="21"/>
        <v>0</v>
      </c>
      <c r="Q184" s="159">
        <v>0</v>
      </c>
      <c r="R184" s="159">
        <f t="shared" si="22"/>
        <v>0</v>
      </c>
      <c r="S184" s="159">
        <v>0</v>
      </c>
      <c r="T184" s="160">
        <f t="shared" si="23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61" t="s">
        <v>181</v>
      </c>
      <c r="AT184" s="161" t="s">
        <v>374</v>
      </c>
      <c r="AU184" s="161" t="s">
        <v>89</v>
      </c>
      <c r="AY184" s="14" t="s">
        <v>166</v>
      </c>
      <c r="BE184" s="162">
        <f t="shared" si="24"/>
        <v>0</v>
      </c>
      <c r="BF184" s="162">
        <f t="shared" si="25"/>
        <v>237.23</v>
      </c>
      <c r="BG184" s="162">
        <f t="shared" si="26"/>
        <v>0</v>
      </c>
      <c r="BH184" s="162">
        <f t="shared" si="27"/>
        <v>0</v>
      </c>
      <c r="BI184" s="162">
        <f t="shared" si="28"/>
        <v>0</v>
      </c>
      <c r="BJ184" s="14" t="s">
        <v>89</v>
      </c>
      <c r="BK184" s="162">
        <f t="shared" si="29"/>
        <v>237.23</v>
      </c>
      <c r="BL184" s="14" t="s">
        <v>173</v>
      </c>
      <c r="BM184" s="161" t="s">
        <v>3078</v>
      </c>
    </row>
    <row r="185" spans="1:65" s="2" customFormat="1" ht="16.5" customHeight="1">
      <c r="A185" s="26"/>
      <c r="B185" s="149"/>
      <c r="C185" s="167" t="s">
        <v>273</v>
      </c>
      <c r="D185" s="167" t="s">
        <v>374</v>
      </c>
      <c r="E185" s="168" t="s">
        <v>3079</v>
      </c>
      <c r="F185" s="169" t="s">
        <v>3080</v>
      </c>
      <c r="G185" s="170" t="s">
        <v>222</v>
      </c>
      <c r="H185" s="171">
        <v>1</v>
      </c>
      <c r="I185" s="172">
        <v>585.91999999999996</v>
      </c>
      <c r="J185" s="172">
        <f t="shared" si="20"/>
        <v>585.91999999999996</v>
      </c>
      <c r="K185" s="173"/>
      <c r="L185" s="174"/>
      <c r="M185" s="175" t="s">
        <v>1</v>
      </c>
      <c r="N185" s="176" t="s">
        <v>39</v>
      </c>
      <c r="O185" s="159">
        <v>0</v>
      </c>
      <c r="P185" s="159">
        <f t="shared" si="21"/>
        <v>0</v>
      </c>
      <c r="Q185" s="159">
        <v>0</v>
      </c>
      <c r="R185" s="159">
        <f t="shared" si="22"/>
        <v>0</v>
      </c>
      <c r="S185" s="159">
        <v>0</v>
      </c>
      <c r="T185" s="160">
        <f t="shared" si="23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61" t="s">
        <v>181</v>
      </c>
      <c r="AT185" s="161" t="s">
        <v>374</v>
      </c>
      <c r="AU185" s="161" t="s">
        <v>89</v>
      </c>
      <c r="AY185" s="14" t="s">
        <v>166</v>
      </c>
      <c r="BE185" s="162">
        <f t="shared" si="24"/>
        <v>0</v>
      </c>
      <c r="BF185" s="162">
        <f t="shared" si="25"/>
        <v>585.91999999999996</v>
      </c>
      <c r="BG185" s="162">
        <f t="shared" si="26"/>
        <v>0</v>
      </c>
      <c r="BH185" s="162">
        <f t="shared" si="27"/>
        <v>0</v>
      </c>
      <c r="BI185" s="162">
        <f t="shared" si="28"/>
        <v>0</v>
      </c>
      <c r="BJ185" s="14" t="s">
        <v>89</v>
      </c>
      <c r="BK185" s="162">
        <f t="shared" si="29"/>
        <v>585.91999999999996</v>
      </c>
      <c r="BL185" s="14" t="s">
        <v>173</v>
      </c>
      <c r="BM185" s="161" t="s">
        <v>3081</v>
      </c>
    </row>
    <row r="186" spans="1:65" s="2" customFormat="1" ht="16.5" customHeight="1">
      <c r="A186" s="26"/>
      <c r="B186" s="149"/>
      <c r="C186" s="167" t="s">
        <v>487</v>
      </c>
      <c r="D186" s="167" t="s">
        <v>374</v>
      </c>
      <c r="E186" s="168" t="s">
        <v>3082</v>
      </c>
      <c r="F186" s="169" t="s">
        <v>3083</v>
      </c>
      <c r="G186" s="170" t="s">
        <v>222</v>
      </c>
      <c r="H186" s="171">
        <v>1</v>
      </c>
      <c r="I186" s="172">
        <v>237.23</v>
      </c>
      <c r="J186" s="172">
        <f t="shared" si="20"/>
        <v>237.23</v>
      </c>
      <c r="K186" s="173"/>
      <c r="L186" s="174"/>
      <c r="M186" s="175" t="s">
        <v>1</v>
      </c>
      <c r="N186" s="176" t="s">
        <v>39</v>
      </c>
      <c r="O186" s="159">
        <v>0</v>
      </c>
      <c r="P186" s="159">
        <f t="shared" si="21"/>
        <v>0</v>
      </c>
      <c r="Q186" s="159">
        <v>0</v>
      </c>
      <c r="R186" s="159">
        <f t="shared" si="22"/>
        <v>0</v>
      </c>
      <c r="S186" s="159">
        <v>0</v>
      </c>
      <c r="T186" s="160">
        <f t="shared" si="23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61" t="s">
        <v>181</v>
      </c>
      <c r="AT186" s="161" t="s">
        <v>374</v>
      </c>
      <c r="AU186" s="161" t="s">
        <v>89</v>
      </c>
      <c r="AY186" s="14" t="s">
        <v>166</v>
      </c>
      <c r="BE186" s="162">
        <f t="shared" si="24"/>
        <v>0</v>
      </c>
      <c r="BF186" s="162">
        <f t="shared" si="25"/>
        <v>237.23</v>
      </c>
      <c r="BG186" s="162">
        <f t="shared" si="26"/>
        <v>0</v>
      </c>
      <c r="BH186" s="162">
        <f t="shared" si="27"/>
        <v>0</v>
      </c>
      <c r="BI186" s="162">
        <f t="shared" si="28"/>
        <v>0</v>
      </c>
      <c r="BJ186" s="14" t="s">
        <v>89</v>
      </c>
      <c r="BK186" s="162">
        <f t="shared" si="29"/>
        <v>237.23</v>
      </c>
      <c r="BL186" s="14" t="s">
        <v>173</v>
      </c>
      <c r="BM186" s="161" t="s">
        <v>3084</v>
      </c>
    </row>
    <row r="187" spans="1:65" s="2" customFormat="1" ht="24.2" customHeight="1">
      <c r="A187" s="26"/>
      <c r="B187" s="149"/>
      <c r="C187" s="150" t="s">
        <v>277</v>
      </c>
      <c r="D187" s="150" t="s">
        <v>169</v>
      </c>
      <c r="E187" s="151" t="s">
        <v>3085</v>
      </c>
      <c r="F187" s="152" t="s">
        <v>3086</v>
      </c>
      <c r="G187" s="153" t="s">
        <v>237</v>
      </c>
      <c r="H187" s="154">
        <v>75</v>
      </c>
      <c r="I187" s="155">
        <v>2.38</v>
      </c>
      <c r="J187" s="155">
        <f t="shared" si="20"/>
        <v>178.5</v>
      </c>
      <c r="K187" s="156"/>
      <c r="L187" s="27"/>
      <c r="M187" s="157" t="s">
        <v>1</v>
      </c>
      <c r="N187" s="158" t="s">
        <v>39</v>
      </c>
      <c r="O187" s="159">
        <v>0</v>
      </c>
      <c r="P187" s="159">
        <f t="shared" si="21"/>
        <v>0</v>
      </c>
      <c r="Q187" s="159">
        <v>0</v>
      </c>
      <c r="R187" s="159">
        <f t="shared" si="22"/>
        <v>0</v>
      </c>
      <c r="S187" s="159">
        <v>0</v>
      </c>
      <c r="T187" s="160">
        <f t="shared" si="23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61" t="s">
        <v>173</v>
      </c>
      <c r="AT187" s="161" t="s">
        <v>169</v>
      </c>
      <c r="AU187" s="161" t="s">
        <v>89</v>
      </c>
      <c r="AY187" s="14" t="s">
        <v>166</v>
      </c>
      <c r="BE187" s="162">
        <f t="shared" si="24"/>
        <v>0</v>
      </c>
      <c r="BF187" s="162">
        <f t="shared" si="25"/>
        <v>178.5</v>
      </c>
      <c r="BG187" s="162">
        <f t="shared" si="26"/>
        <v>0</v>
      </c>
      <c r="BH187" s="162">
        <f t="shared" si="27"/>
        <v>0</v>
      </c>
      <c r="BI187" s="162">
        <f t="shared" si="28"/>
        <v>0</v>
      </c>
      <c r="BJ187" s="14" t="s">
        <v>89</v>
      </c>
      <c r="BK187" s="162">
        <f t="shared" si="29"/>
        <v>178.5</v>
      </c>
      <c r="BL187" s="14" t="s">
        <v>173</v>
      </c>
      <c r="BM187" s="161" t="s">
        <v>3087</v>
      </c>
    </row>
    <row r="188" spans="1:65" s="2" customFormat="1" ht="16.5" customHeight="1">
      <c r="A188" s="26"/>
      <c r="B188" s="149"/>
      <c r="C188" s="150" t="s">
        <v>494</v>
      </c>
      <c r="D188" s="150" t="s">
        <v>169</v>
      </c>
      <c r="E188" s="151" t="s">
        <v>3088</v>
      </c>
      <c r="F188" s="152" t="s">
        <v>3089</v>
      </c>
      <c r="G188" s="153" t="s">
        <v>237</v>
      </c>
      <c r="H188" s="154">
        <v>75</v>
      </c>
      <c r="I188" s="155">
        <v>2.38</v>
      </c>
      <c r="J188" s="155">
        <f t="shared" si="20"/>
        <v>178.5</v>
      </c>
      <c r="K188" s="156"/>
      <c r="L188" s="27"/>
      <c r="M188" s="157" t="s">
        <v>1</v>
      </c>
      <c r="N188" s="158" t="s">
        <v>39</v>
      </c>
      <c r="O188" s="159">
        <v>0</v>
      </c>
      <c r="P188" s="159">
        <f t="shared" si="21"/>
        <v>0</v>
      </c>
      <c r="Q188" s="159">
        <v>0</v>
      </c>
      <c r="R188" s="159">
        <f t="shared" si="22"/>
        <v>0</v>
      </c>
      <c r="S188" s="159">
        <v>0</v>
      </c>
      <c r="T188" s="160">
        <f t="shared" si="23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61" t="s">
        <v>173</v>
      </c>
      <c r="AT188" s="161" t="s">
        <v>169</v>
      </c>
      <c r="AU188" s="161" t="s">
        <v>89</v>
      </c>
      <c r="AY188" s="14" t="s">
        <v>166</v>
      </c>
      <c r="BE188" s="162">
        <f t="shared" si="24"/>
        <v>0</v>
      </c>
      <c r="BF188" s="162">
        <f t="shared" si="25"/>
        <v>178.5</v>
      </c>
      <c r="BG188" s="162">
        <f t="shared" si="26"/>
        <v>0</v>
      </c>
      <c r="BH188" s="162">
        <f t="shared" si="27"/>
        <v>0</v>
      </c>
      <c r="BI188" s="162">
        <f t="shared" si="28"/>
        <v>0</v>
      </c>
      <c r="BJ188" s="14" t="s">
        <v>89</v>
      </c>
      <c r="BK188" s="162">
        <f t="shared" si="29"/>
        <v>178.5</v>
      </c>
      <c r="BL188" s="14" t="s">
        <v>173</v>
      </c>
      <c r="BM188" s="161" t="s">
        <v>3090</v>
      </c>
    </row>
    <row r="189" spans="1:65" s="2" customFormat="1" ht="16.5" customHeight="1">
      <c r="A189" s="26"/>
      <c r="B189" s="149"/>
      <c r="C189" s="150" t="s">
        <v>280</v>
      </c>
      <c r="D189" s="150" t="s">
        <v>169</v>
      </c>
      <c r="E189" s="151" t="s">
        <v>3091</v>
      </c>
      <c r="F189" s="152" t="s">
        <v>3092</v>
      </c>
      <c r="G189" s="153" t="s">
        <v>1629</v>
      </c>
      <c r="H189" s="154">
        <v>1</v>
      </c>
      <c r="I189" s="155">
        <v>3098.61</v>
      </c>
      <c r="J189" s="155">
        <f t="shared" si="20"/>
        <v>3098.61</v>
      </c>
      <c r="K189" s="156"/>
      <c r="L189" s="27"/>
      <c r="M189" s="157" t="s">
        <v>1</v>
      </c>
      <c r="N189" s="158" t="s">
        <v>39</v>
      </c>
      <c r="O189" s="159">
        <v>0</v>
      </c>
      <c r="P189" s="159">
        <f t="shared" si="21"/>
        <v>0</v>
      </c>
      <c r="Q189" s="159">
        <v>0</v>
      </c>
      <c r="R189" s="159">
        <f t="shared" si="22"/>
        <v>0</v>
      </c>
      <c r="S189" s="159">
        <v>0</v>
      </c>
      <c r="T189" s="160">
        <f t="shared" si="23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61" t="s">
        <v>173</v>
      </c>
      <c r="AT189" s="161" t="s">
        <v>169</v>
      </c>
      <c r="AU189" s="161" t="s">
        <v>89</v>
      </c>
      <c r="AY189" s="14" t="s">
        <v>166</v>
      </c>
      <c r="BE189" s="162">
        <f t="shared" si="24"/>
        <v>0</v>
      </c>
      <c r="BF189" s="162">
        <f t="shared" si="25"/>
        <v>3098.61</v>
      </c>
      <c r="BG189" s="162">
        <f t="shared" si="26"/>
        <v>0</v>
      </c>
      <c r="BH189" s="162">
        <f t="shared" si="27"/>
        <v>0</v>
      </c>
      <c r="BI189" s="162">
        <f t="shared" si="28"/>
        <v>0</v>
      </c>
      <c r="BJ189" s="14" t="s">
        <v>89</v>
      </c>
      <c r="BK189" s="162">
        <f t="shared" si="29"/>
        <v>3098.61</v>
      </c>
      <c r="BL189" s="14" t="s">
        <v>173</v>
      </c>
      <c r="BM189" s="161" t="s">
        <v>3093</v>
      </c>
    </row>
    <row r="190" spans="1:65" s="2" customFormat="1" ht="16.5" customHeight="1">
      <c r="A190" s="26"/>
      <c r="B190" s="149"/>
      <c r="C190" s="150" t="s">
        <v>501</v>
      </c>
      <c r="D190" s="150" t="s">
        <v>169</v>
      </c>
      <c r="E190" s="151" t="s">
        <v>3094</v>
      </c>
      <c r="F190" s="152" t="s">
        <v>3095</v>
      </c>
      <c r="G190" s="153" t="s">
        <v>1</v>
      </c>
      <c r="H190" s="154">
        <v>0</v>
      </c>
      <c r="I190" s="155">
        <v>0</v>
      </c>
      <c r="J190" s="155">
        <f t="shared" si="20"/>
        <v>0</v>
      </c>
      <c r="K190" s="156"/>
      <c r="L190" s="27"/>
      <c r="M190" s="157" t="s">
        <v>1</v>
      </c>
      <c r="N190" s="158" t="s">
        <v>39</v>
      </c>
      <c r="O190" s="159">
        <v>0</v>
      </c>
      <c r="P190" s="159">
        <f t="shared" si="21"/>
        <v>0</v>
      </c>
      <c r="Q190" s="159">
        <v>0</v>
      </c>
      <c r="R190" s="159">
        <f t="shared" si="22"/>
        <v>0</v>
      </c>
      <c r="S190" s="159">
        <v>0</v>
      </c>
      <c r="T190" s="160">
        <f t="shared" si="23"/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61" t="s">
        <v>173</v>
      </c>
      <c r="AT190" s="161" t="s">
        <v>169</v>
      </c>
      <c r="AU190" s="161" t="s">
        <v>89</v>
      </c>
      <c r="AY190" s="14" t="s">
        <v>166</v>
      </c>
      <c r="BE190" s="162">
        <f t="shared" si="24"/>
        <v>0</v>
      </c>
      <c r="BF190" s="162">
        <f t="shared" si="25"/>
        <v>0</v>
      </c>
      <c r="BG190" s="162">
        <f t="shared" si="26"/>
        <v>0</v>
      </c>
      <c r="BH190" s="162">
        <f t="shared" si="27"/>
        <v>0</v>
      </c>
      <c r="BI190" s="162">
        <f t="shared" si="28"/>
        <v>0</v>
      </c>
      <c r="BJ190" s="14" t="s">
        <v>89</v>
      </c>
      <c r="BK190" s="162">
        <f t="shared" si="29"/>
        <v>0</v>
      </c>
      <c r="BL190" s="14" t="s">
        <v>173</v>
      </c>
      <c r="BM190" s="161" t="s">
        <v>3096</v>
      </c>
    </row>
    <row r="191" spans="1:65" s="2" customFormat="1" ht="21.75" customHeight="1">
      <c r="A191" s="26"/>
      <c r="B191" s="149"/>
      <c r="C191" s="150" t="s">
        <v>284</v>
      </c>
      <c r="D191" s="150" t="s">
        <v>169</v>
      </c>
      <c r="E191" s="151" t="s">
        <v>3097</v>
      </c>
      <c r="F191" s="152" t="s">
        <v>3098</v>
      </c>
      <c r="G191" s="153" t="s">
        <v>1</v>
      </c>
      <c r="H191" s="154">
        <v>0</v>
      </c>
      <c r="I191" s="155">
        <v>0</v>
      </c>
      <c r="J191" s="155">
        <f t="shared" si="20"/>
        <v>0</v>
      </c>
      <c r="K191" s="156"/>
      <c r="L191" s="27"/>
      <c r="M191" s="157" t="s">
        <v>1</v>
      </c>
      <c r="N191" s="158" t="s">
        <v>39</v>
      </c>
      <c r="O191" s="159">
        <v>0</v>
      </c>
      <c r="P191" s="159">
        <f t="shared" si="21"/>
        <v>0</v>
      </c>
      <c r="Q191" s="159">
        <v>0</v>
      </c>
      <c r="R191" s="159">
        <f t="shared" si="22"/>
        <v>0</v>
      </c>
      <c r="S191" s="159">
        <v>0</v>
      </c>
      <c r="T191" s="160">
        <f t="shared" si="23"/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61" t="s">
        <v>173</v>
      </c>
      <c r="AT191" s="161" t="s">
        <v>169</v>
      </c>
      <c r="AU191" s="161" t="s">
        <v>89</v>
      </c>
      <c r="AY191" s="14" t="s">
        <v>166</v>
      </c>
      <c r="BE191" s="162">
        <f t="shared" si="24"/>
        <v>0</v>
      </c>
      <c r="BF191" s="162">
        <f t="shared" si="25"/>
        <v>0</v>
      </c>
      <c r="BG191" s="162">
        <f t="shared" si="26"/>
        <v>0</v>
      </c>
      <c r="BH191" s="162">
        <f t="shared" si="27"/>
        <v>0</v>
      </c>
      <c r="BI191" s="162">
        <f t="shared" si="28"/>
        <v>0</v>
      </c>
      <c r="BJ191" s="14" t="s">
        <v>89</v>
      </c>
      <c r="BK191" s="162">
        <f t="shared" si="29"/>
        <v>0</v>
      </c>
      <c r="BL191" s="14" t="s">
        <v>173</v>
      </c>
      <c r="BM191" s="161" t="s">
        <v>3099</v>
      </c>
    </row>
    <row r="192" spans="1:65" s="2" customFormat="1" ht="16.5" customHeight="1">
      <c r="A192" s="26"/>
      <c r="B192" s="149"/>
      <c r="C192" s="150" t="s">
        <v>508</v>
      </c>
      <c r="D192" s="150" t="s">
        <v>169</v>
      </c>
      <c r="E192" s="151" t="s">
        <v>3100</v>
      </c>
      <c r="F192" s="152" t="s">
        <v>3101</v>
      </c>
      <c r="G192" s="153" t="s">
        <v>1</v>
      </c>
      <c r="H192" s="154">
        <v>0</v>
      </c>
      <c r="I192" s="155">
        <v>0</v>
      </c>
      <c r="J192" s="155">
        <f t="shared" si="20"/>
        <v>0</v>
      </c>
      <c r="K192" s="156"/>
      <c r="L192" s="27"/>
      <c r="M192" s="157" t="s">
        <v>1</v>
      </c>
      <c r="N192" s="158" t="s">
        <v>39</v>
      </c>
      <c r="O192" s="159">
        <v>0</v>
      </c>
      <c r="P192" s="159">
        <f t="shared" si="21"/>
        <v>0</v>
      </c>
      <c r="Q192" s="159">
        <v>0</v>
      </c>
      <c r="R192" s="159">
        <f t="shared" si="22"/>
        <v>0</v>
      </c>
      <c r="S192" s="159">
        <v>0</v>
      </c>
      <c r="T192" s="160">
        <f t="shared" si="23"/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61" t="s">
        <v>173</v>
      </c>
      <c r="AT192" s="161" t="s">
        <v>169</v>
      </c>
      <c r="AU192" s="161" t="s">
        <v>89</v>
      </c>
      <c r="AY192" s="14" t="s">
        <v>166</v>
      </c>
      <c r="BE192" s="162">
        <f t="shared" si="24"/>
        <v>0</v>
      </c>
      <c r="BF192" s="162">
        <f t="shared" si="25"/>
        <v>0</v>
      </c>
      <c r="BG192" s="162">
        <f t="shared" si="26"/>
        <v>0</v>
      </c>
      <c r="BH192" s="162">
        <f t="shared" si="27"/>
        <v>0</v>
      </c>
      <c r="BI192" s="162">
        <f t="shared" si="28"/>
        <v>0</v>
      </c>
      <c r="BJ192" s="14" t="s">
        <v>89</v>
      </c>
      <c r="BK192" s="162">
        <f t="shared" si="29"/>
        <v>0</v>
      </c>
      <c r="BL192" s="14" t="s">
        <v>173</v>
      </c>
      <c r="BM192" s="161" t="s">
        <v>3102</v>
      </c>
    </row>
    <row r="193" spans="1:65" s="2" customFormat="1" ht="16.5" customHeight="1">
      <c r="A193" s="26"/>
      <c r="B193" s="149"/>
      <c r="C193" s="150" t="s">
        <v>289</v>
      </c>
      <c r="D193" s="150" t="s">
        <v>169</v>
      </c>
      <c r="E193" s="151" t="s">
        <v>3103</v>
      </c>
      <c r="F193" s="152" t="s">
        <v>3104</v>
      </c>
      <c r="G193" s="153" t="s">
        <v>1</v>
      </c>
      <c r="H193" s="154">
        <v>0</v>
      </c>
      <c r="I193" s="155">
        <v>0</v>
      </c>
      <c r="J193" s="155">
        <f t="shared" si="20"/>
        <v>0</v>
      </c>
      <c r="K193" s="156"/>
      <c r="L193" s="27"/>
      <c r="M193" s="157" t="s">
        <v>1</v>
      </c>
      <c r="N193" s="158" t="s">
        <v>39</v>
      </c>
      <c r="O193" s="159">
        <v>0</v>
      </c>
      <c r="P193" s="159">
        <f t="shared" si="21"/>
        <v>0</v>
      </c>
      <c r="Q193" s="159">
        <v>0</v>
      </c>
      <c r="R193" s="159">
        <f t="shared" si="22"/>
        <v>0</v>
      </c>
      <c r="S193" s="159">
        <v>0</v>
      </c>
      <c r="T193" s="160">
        <f t="shared" si="23"/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61" t="s">
        <v>173</v>
      </c>
      <c r="AT193" s="161" t="s">
        <v>169</v>
      </c>
      <c r="AU193" s="161" t="s">
        <v>89</v>
      </c>
      <c r="AY193" s="14" t="s">
        <v>166</v>
      </c>
      <c r="BE193" s="162">
        <f t="shared" si="24"/>
        <v>0</v>
      </c>
      <c r="BF193" s="162">
        <f t="shared" si="25"/>
        <v>0</v>
      </c>
      <c r="BG193" s="162">
        <f t="shared" si="26"/>
        <v>0</v>
      </c>
      <c r="BH193" s="162">
        <f t="shared" si="27"/>
        <v>0</v>
      </c>
      <c r="BI193" s="162">
        <f t="shared" si="28"/>
        <v>0</v>
      </c>
      <c r="BJ193" s="14" t="s">
        <v>89</v>
      </c>
      <c r="BK193" s="162">
        <f t="shared" si="29"/>
        <v>0</v>
      </c>
      <c r="BL193" s="14" t="s">
        <v>173</v>
      </c>
      <c r="BM193" s="161" t="s">
        <v>3105</v>
      </c>
    </row>
    <row r="194" spans="1:65" s="2" customFormat="1" ht="16.5" customHeight="1">
      <c r="A194" s="26"/>
      <c r="B194" s="149"/>
      <c r="C194" s="150" t="s">
        <v>515</v>
      </c>
      <c r="D194" s="150" t="s">
        <v>169</v>
      </c>
      <c r="E194" s="151" t="s">
        <v>3106</v>
      </c>
      <c r="F194" s="152" t="s">
        <v>3107</v>
      </c>
      <c r="G194" s="153" t="s">
        <v>1</v>
      </c>
      <c r="H194" s="154">
        <v>0</v>
      </c>
      <c r="I194" s="155">
        <v>0</v>
      </c>
      <c r="J194" s="155">
        <f t="shared" si="20"/>
        <v>0</v>
      </c>
      <c r="K194" s="156"/>
      <c r="L194" s="27"/>
      <c r="M194" s="157" t="s">
        <v>1</v>
      </c>
      <c r="N194" s="158" t="s">
        <v>39</v>
      </c>
      <c r="O194" s="159">
        <v>0</v>
      </c>
      <c r="P194" s="159">
        <f t="shared" si="21"/>
        <v>0</v>
      </c>
      <c r="Q194" s="159">
        <v>0</v>
      </c>
      <c r="R194" s="159">
        <f t="shared" si="22"/>
        <v>0</v>
      </c>
      <c r="S194" s="159">
        <v>0</v>
      </c>
      <c r="T194" s="160">
        <f t="shared" si="23"/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61" t="s">
        <v>173</v>
      </c>
      <c r="AT194" s="161" t="s">
        <v>169</v>
      </c>
      <c r="AU194" s="161" t="s">
        <v>89</v>
      </c>
      <c r="AY194" s="14" t="s">
        <v>166</v>
      </c>
      <c r="BE194" s="162">
        <f t="shared" si="24"/>
        <v>0</v>
      </c>
      <c r="BF194" s="162">
        <f t="shared" si="25"/>
        <v>0</v>
      </c>
      <c r="BG194" s="162">
        <f t="shared" si="26"/>
        <v>0</v>
      </c>
      <c r="BH194" s="162">
        <f t="shared" si="27"/>
        <v>0</v>
      </c>
      <c r="BI194" s="162">
        <f t="shared" si="28"/>
        <v>0</v>
      </c>
      <c r="BJ194" s="14" t="s">
        <v>89</v>
      </c>
      <c r="BK194" s="162">
        <f t="shared" si="29"/>
        <v>0</v>
      </c>
      <c r="BL194" s="14" t="s">
        <v>173</v>
      </c>
      <c r="BM194" s="161" t="s">
        <v>3108</v>
      </c>
    </row>
    <row r="195" spans="1:65" s="2" customFormat="1" ht="16.5" customHeight="1">
      <c r="A195" s="26"/>
      <c r="B195" s="149"/>
      <c r="C195" s="150" t="s">
        <v>295</v>
      </c>
      <c r="D195" s="150" t="s">
        <v>169</v>
      </c>
      <c r="E195" s="151" t="s">
        <v>3109</v>
      </c>
      <c r="F195" s="152" t="s">
        <v>3110</v>
      </c>
      <c r="G195" s="153" t="s">
        <v>1</v>
      </c>
      <c r="H195" s="154">
        <v>0</v>
      </c>
      <c r="I195" s="155">
        <v>0</v>
      </c>
      <c r="J195" s="155">
        <f t="shared" si="20"/>
        <v>0</v>
      </c>
      <c r="K195" s="156"/>
      <c r="L195" s="27"/>
      <c r="M195" s="157" t="s">
        <v>1</v>
      </c>
      <c r="N195" s="158" t="s">
        <v>39</v>
      </c>
      <c r="O195" s="159">
        <v>0</v>
      </c>
      <c r="P195" s="159">
        <f t="shared" si="21"/>
        <v>0</v>
      </c>
      <c r="Q195" s="159">
        <v>0</v>
      </c>
      <c r="R195" s="159">
        <f t="shared" si="22"/>
        <v>0</v>
      </c>
      <c r="S195" s="159">
        <v>0</v>
      </c>
      <c r="T195" s="160">
        <f t="shared" si="23"/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61" t="s">
        <v>173</v>
      </c>
      <c r="AT195" s="161" t="s">
        <v>169</v>
      </c>
      <c r="AU195" s="161" t="s">
        <v>89</v>
      </c>
      <c r="AY195" s="14" t="s">
        <v>166</v>
      </c>
      <c r="BE195" s="162">
        <f t="shared" si="24"/>
        <v>0</v>
      </c>
      <c r="BF195" s="162">
        <f t="shared" si="25"/>
        <v>0</v>
      </c>
      <c r="BG195" s="162">
        <f t="shared" si="26"/>
        <v>0</v>
      </c>
      <c r="BH195" s="162">
        <f t="shared" si="27"/>
        <v>0</v>
      </c>
      <c r="BI195" s="162">
        <f t="shared" si="28"/>
        <v>0</v>
      </c>
      <c r="BJ195" s="14" t="s">
        <v>89</v>
      </c>
      <c r="BK195" s="162">
        <f t="shared" si="29"/>
        <v>0</v>
      </c>
      <c r="BL195" s="14" t="s">
        <v>173</v>
      </c>
      <c r="BM195" s="161" t="s">
        <v>3111</v>
      </c>
    </row>
    <row r="196" spans="1:65" s="2" customFormat="1" ht="16.5" customHeight="1">
      <c r="A196" s="26"/>
      <c r="B196" s="149"/>
      <c r="C196" s="150" t="s">
        <v>522</v>
      </c>
      <c r="D196" s="150" t="s">
        <v>169</v>
      </c>
      <c r="E196" s="151" t="s">
        <v>3112</v>
      </c>
      <c r="F196" s="152" t="s">
        <v>3113</v>
      </c>
      <c r="G196" s="153" t="s">
        <v>1</v>
      </c>
      <c r="H196" s="154">
        <v>0</v>
      </c>
      <c r="I196" s="155">
        <v>0</v>
      </c>
      <c r="J196" s="155">
        <f t="shared" si="20"/>
        <v>0</v>
      </c>
      <c r="K196" s="156"/>
      <c r="L196" s="27"/>
      <c r="M196" s="157" t="s">
        <v>1</v>
      </c>
      <c r="N196" s="158" t="s">
        <v>39</v>
      </c>
      <c r="O196" s="159">
        <v>0</v>
      </c>
      <c r="P196" s="159">
        <f t="shared" si="21"/>
        <v>0</v>
      </c>
      <c r="Q196" s="159">
        <v>0</v>
      </c>
      <c r="R196" s="159">
        <f t="shared" si="22"/>
        <v>0</v>
      </c>
      <c r="S196" s="159">
        <v>0</v>
      </c>
      <c r="T196" s="160">
        <f t="shared" si="23"/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61" t="s">
        <v>173</v>
      </c>
      <c r="AT196" s="161" t="s">
        <v>169</v>
      </c>
      <c r="AU196" s="161" t="s">
        <v>89</v>
      </c>
      <c r="AY196" s="14" t="s">
        <v>166</v>
      </c>
      <c r="BE196" s="162">
        <f t="shared" si="24"/>
        <v>0</v>
      </c>
      <c r="BF196" s="162">
        <f t="shared" si="25"/>
        <v>0</v>
      </c>
      <c r="BG196" s="162">
        <f t="shared" si="26"/>
        <v>0</v>
      </c>
      <c r="BH196" s="162">
        <f t="shared" si="27"/>
        <v>0</v>
      </c>
      <c r="BI196" s="162">
        <f t="shared" si="28"/>
        <v>0</v>
      </c>
      <c r="BJ196" s="14" t="s">
        <v>89</v>
      </c>
      <c r="BK196" s="162">
        <f t="shared" si="29"/>
        <v>0</v>
      </c>
      <c r="BL196" s="14" t="s">
        <v>173</v>
      </c>
      <c r="BM196" s="161" t="s">
        <v>3114</v>
      </c>
    </row>
    <row r="197" spans="1:65" s="2" customFormat="1" ht="16.5" customHeight="1">
      <c r="A197" s="26"/>
      <c r="B197" s="149"/>
      <c r="C197" s="150" t="s">
        <v>298</v>
      </c>
      <c r="D197" s="150" t="s">
        <v>169</v>
      </c>
      <c r="E197" s="151" t="s">
        <v>3115</v>
      </c>
      <c r="F197" s="152" t="s">
        <v>3116</v>
      </c>
      <c r="G197" s="153" t="s">
        <v>1</v>
      </c>
      <c r="H197" s="154">
        <v>0</v>
      </c>
      <c r="I197" s="155">
        <v>0</v>
      </c>
      <c r="J197" s="155">
        <f t="shared" si="20"/>
        <v>0</v>
      </c>
      <c r="K197" s="156"/>
      <c r="L197" s="27"/>
      <c r="M197" s="157" t="s">
        <v>1</v>
      </c>
      <c r="N197" s="158" t="s">
        <v>39</v>
      </c>
      <c r="O197" s="159">
        <v>0</v>
      </c>
      <c r="P197" s="159">
        <f t="shared" si="21"/>
        <v>0</v>
      </c>
      <c r="Q197" s="159">
        <v>0</v>
      </c>
      <c r="R197" s="159">
        <f t="shared" si="22"/>
        <v>0</v>
      </c>
      <c r="S197" s="159">
        <v>0</v>
      </c>
      <c r="T197" s="160">
        <f t="shared" si="23"/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61" t="s">
        <v>173</v>
      </c>
      <c r="AT197" s="161" t="s">
        <v>169</v>
      </c>
      <c r="AU197" s="161" t="s">
        <v>89</v>
      </c>
      <c r="AY197" s="14" t="s">
        <v>166</v>
      </c>
      <c r="BE197" s="162">
        <f t="shared" si="24"/>
        <v>0</v>
      </c>
      <c r="BF197" s="162">
        <f t="shared" si="25"/>
        <v>0</v>
      </c>
      <c r="BG197" s="162">
        <f t="shared" si="26"/>
        <v>0</v>
      </c>
      <c r="BH197" s="162">
        <f t="shared" si="27"/>
        <v>0</v>
      </c>
      <c r="BI197" s="162">
        <f t="shared" si="28"/>
        <v>0</v>
      </c>
      <c r="BJ197" s="14" t="s">
        <v>89</v>
      </c>
      <c r="BK197" s="162">
        <f t="shared" si="29"/>
        <v>0</v>
      </c>
      <c r="BL197" s="14" t="s">
        <v>173</v>
      </c>
      <c r="BM197" s="161" t="s">
        <v>3117</v>
      </c>
    </row>
    <row r="198" spans="1:65" s="12" customFormat="1" ht="22.9" customHeight="1">
      <c r="B198" s="137"/>
      <c r="D198" s="138" t="s">
        <v>72</v>
      </c>
      <c r="E198" s="147" t="s">
        <v>167</v>
      </c>
      <c r="F198" s="147" t="s">
        <v>168</v>
      </c>
      <c r="J198" s="148">
        <f>BK198</f>
        <v>1702.66</v>
      </c>
      <c r="L198" s="137"/>
      <c r="M198" s="141"/>
      <c r="N198" s="142"/>
      <c r="O198" s="142"/>
      <c r="P198" s="143">
        <f>SUM(P199:P205)</f>
        <v>19.973199999999999</v>
      </c>
      <c r="Q198" s="142"/>
      <c r="R198" s="143">
        <f>SUM(R199:R205)</f>
        <v>3.2000000000000002E-3</v>
      </c>
      <c r="S198" s="142"/>
      <c r="T198" s="144">
        <f>SUM(T199:T205)</f>
        <v>0</v>
      </c>
      <c r="AR198" s="138" t="s">
        <v>81</v>
      </c>
      <c r="AT198" s="145" t="s">
        <v>72</v>
      </c>
      <c r="AU198" s="145" t="s">
        <v>81</v>
      </c>
      <c r="AY198" s="138" t="s">
        <v>166</v>
      </c>
      <c r="BK198" s="146">
        <f>SUM(BK199:BK205)</f>
        <v>1702.66</v>
      </c>
    </row>
    <row r="199" spans="1:65" s="2" customFormat="1" ht="33" customHeight="1">
      <c r="A199" s="26"/>
      <c r="B199" s="149"/>
      <c r="C199" s="150" t="s">
        <v>529</v>
      </c>
      <c r="D199" s="150" t="s">
        <v>169</v>
      </c>
      <c r="E199" s="151" t="s">
        <v>3118</v>
      </c>
      <c r="F199" s="152" t="s">
        <v>3119</v>
      </c>
      <c r="G199" s="153" t="s">
        <v>1629</v>
      </c>
      <c r="H199" s="154">
        <v>1</v>
      </c>
      <c r="I199" s="155">
        <v>1143.26</v>
      </c>
      <c r="J199" s="155">
        <f t="shared" ref="J199:J205" si="30">ROUND(I199*H199,2)</f>
        <v>1143.26</v>
      </c>
      <c r="K199" s="156"/>
      <c r="L199" s="27"/>
      <c r="M199" s="157" t="s">
        <v>1</v>
      </c>
      <c r="N199" s="158" t="s">
        <v>39</v>
      </c>
      <c r="O199" s="159">
        <v>0</v>
      </c>
      <c r="P199" s="159">
        <f t="shared" ref="P199:P205" si="31">O199*H199</f>
        <v>0</v>
      </c>
      <c r="Q199" s="159">
        <v>0</v>
      </c>
      <c r="R199" s="159">
        <f t="shared" ref="R199:R205" si="32">Q199*H199</f>
        <v>0</v>
      </c>
      <c r="S199" s="159">
        <v>0</v>
      </c>
      <c r="T199" s="160">
        <f t="shared" ref="T199:T205" si="33">S199*H199</f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61" t="s">
        <v>173</v>
      </c>
      <c r="AT199" s="161" t="s">
        <v>169</v>
      </c>
      <c r="AU199" s="161" t="s">
        <v>89</v>
      </c>
      <c r="AY199" s="14" t="s">
        <v>166</v>
      </c>
      <c r="BE199" s="162">
        <f t="shared" ref="BE199:BE205" si="34">IF(N199="základná",J199,0)</f>
        <v>0</v>
      </c>
      <c r="BF199" s="162">
        <f t="shared" ref="BF199:BF205" si="35">IF(N199="znížená",J199,0)</f>
        <v>1143.26</v>
      </c>
      <c r="BG199" s="162">
        <f t="shared" ref="BG199:BG205" si="36">IF(N199="zákl. prenesená",J199,0)</f>
        <v>0</v>
      </c>
      <c r="BH199" s="162">
        <f t="shared" ref="BH199:BH205" si="37">IF(N199="zníž. prenesená",J199,0)</f>
        <v>0</v>
      </c>
      <c r="BI199" s="162">
        <f t="shared" ref="BI199:BI205" si="38">IF(N199="nulová",J199,0)</f>
        <v>0</v>
      </c>
      <c r="BJ199" s="14" t="s">
        <v>89</v>
      </c>
      <c r="BK199" s="162">
        <f t="shared" ref="BK199:BK205" si="39">ROUND(I199*H199,2)</f>
        <v>1143.26</v>
      </c>
      <c r="BL199" s="14" t="s">
        <v>173</v>
      </c>
      <c r="BM199" s="161" t="s">
        <v>3120</v>
      </c>
    </row>
    <row r="200" spans="1:65" s="2" customFormat="1" ht="16.5" customHeight="1">
      <c r="A200" s="26"/>
      <c r="B200" s="149"/>
      <c r="C200" s="150" t="s">
        <v>302</v>
      </c>
      <c r="D200" s="150" t="s">
        <v>169</v>
      </c>
      <c r="E200" s="151" t="s">
        <v>2684</v>
      </c>
      <c r="F200" s="152" t="s">
        <v>3121</v>
      </c>
      <c r="G200" s="153" t="s">
        <v>245</v>
      </c>
      <c r="H200" s="154">
        <v>15</v>
      </c>
      <c r="I200" s="155">
        <v>1.17</v>
      </c>
      <c r="J200" s="155">
        <f t="shared" si="30"/>
        <v>17.55</v>
      </c>
      <c r="K200" s="156"/>
      <c r="L200" s="27"/>
      <c r="M200" s="157" t="s">
        <v>1</v>
      </c>
      <c r="N200" s="158" t="s">
        <v>39</v>
      </c>
      <c r="O200" s="159">
        <v>0</v>
      </c>
      <c r="P200" s="159">
        <f t="shared" si="31"/>
        <v>0</v>
      </c>
      <c r="Q200" s="159">
        <v>0</v>
      </c>
      <c r="R200" s="159">
        <f t="shared" si="32"/>
        <v>0</v>
      </c>
      <c r="S200" s="159">
        <v>0</v>
      </c>
      <c r="T200" s="160">
        <f t="shared" si="33"/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61" t="s">
        <v>173</v>
      </c>
      <c r="AT200" s="161" t="s">
        <v>169</v>
      </c>
      <c r="AU200" s="161" t="s">
        <v>89</v>
      </c>
      <c r="AY200" s="14" t="s">
        <v>166</v>
      </c>
      <c r="BE200" s="162">
        <f t="shared" si="34"/>
        <v>0</v>
      </c>
      <c r="BF200" s="162">
        <f t="shared" si="35"/>
        <v>17.55</v>
      </c>
      <c r="BG200" s="162">
        <f t="shared" si="36"/>
        <v>0</v>
      </c>
      <c r="BH200" s="162">
        <f t="shared" si="37"/>
        <v>0</v>
      </c>
      <c r="BI200" s="162">
        <f t="shared" si="38"/>
        <v>0</v>
      </c>
      <c r="BJ200" s="14" t="s">
        <v>89</v>
      </c>
      <c r="BK200" s="162">
        <f t="shared" si="39"/>
        <v>17.55</v>
      </c>
      <c r="BL200" s="14" t="s">
        <v>173</v>
      </c>
      <c r="BM200" s="161" t="s">
        <v>3122</v>
      </c>
    </row>
    <row r="201" spans="1:65" s="2" customFormat="1" ht="16.5" customHeight="1">
      <c r="A201" s="26"/>
      <c r="B201" s="149"/>
      <c r="C201" s="150" t="s">
        <v>537</v>
      </c>
      <c r="D201" s="150" t="s">
        <v>169</v>
      </c>
      <c r="E201" s="151" t="s">
        <v>255</v>
      </c>
      <c r="F201" s="152" t="s">
        <v>3123</v>
      </c>
      <c r="G201" s="153" t="s">
        <v>245</v>
      </c>
      <c r="H201" s="154">
        <v>135</v>
      </c>
      <c r="I201" s="155">
        <v>0.25</v>
      </c>
      <c r="J201" s="155">
        <f t="shared" si="30"/>
        <v>33.75</v>
      </c>
      <c r="K201" s="156"/>
      <c r="L201" s="27"/>
      <c r="M201" s="157" t="s">
        <v>1</v>
      </c>
      <c r="N201" s="158" t="s">
        <v>39</v>
      </c>
      <c r="O201" s="159">
        <v>6.0000000000000001E-3</v>
      </c>
      <c r="P201" s="159">
        <f t="shared" si="31"/>
        <v>0.81</v>
      </c>
      <c r="Q201" s="159">
        <v>0</v>
      </c>
      <c r="R201" s="159">
        <f t="shared" si="32"/>
        <v>0</v>
      </c>
      <c r="S201" s="159">
        <v>0</v>
      </c>
      <c r="T201" s="160">
        <f t="shared" si="33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61" t="s">
        <v>173</v>
      </c>
      <c r="AT201" s="161" t="s">
        <v>169</v>
      </c>
      <c r="AU201" s="161" t="s">
        <v>89</v>
      </c>
      <c r="AY201" s="14" t="s">
        <v>166</v>
      </c>
      <c r="BE201" s="162">
        <f t="shared" si="34"/>
        <v>0</v>
      </c>
      <c r="BF201" s="162">
        <f t="shared" si="35"/>
        <v>33.75</v>
      </c>
      <c r="BG201" s="162">
        <f t="shared" si="36"/>
        <v>0</v>
      </c>
      <c r="BH201" s="162">
        <f t="shared" si="37"/>
        <v>0</v>
      </c>
      <c r="BI201" s="162">
        <f t="shared" si="38"/>
        <v>0</v>
      </c>
      <c r="BJ201" s="14" t="s">
        <v>89</v>
      </c>
      <c r="BK201" s="162">
        <f t="shared" si="39"/>
        <v>33.75</v>
      </c>
      <c r="BL201" s="14" t="s">
        <v>173</v>
      </c>
      <c r="BM201" s="161" t="s">
        <v>3124</v>
      </c>
    </row>
    <row r="202" spans="1:65" s="2" customFormat="1" ht="16.5" customHeight="1">
      <c r="A202" s="26"/>
      <c r="B202" s="149"/>
      <c r="C202" s="150" t="s">
        <v>305</v>
      </c>
      <c r="D202" s="150" t="s">
        <v>169</v>
      </c>
      <c r="E202" s="151" t="s">
        <v>3125</v>
      </c>
      <c r="F202" s="152" t="s">
        <v>3126</v>
      </c>
      <c r="G202" s="153" t="s">
        <v>237</v>
      </c>
      <c r="H202" s="154">
        <v>40</v>
      </c>
      <c r="I202" s="155">
        <v>6.95</v>
      </c>
      <c r="J202" s="155">
        <f t="shared" si="30"/>
        <v>278</v>
      </c>
      <c r="K202" s="156"/>
      <c r="L202" s="27"/>
      <c r="M202" s="157" t="s">
        <v>1</v>
      </c>
      <c r="N202" s="158" t="s">
        <v>39</v>
      </c>
      <c r="O202" s="159">
        <v>0.47908000000000001</v>
      </c>
      <c r="P202" s="159">
        <f t="shared" si="31"/>
        <v>19.1632</v>
      </c>
      <c r="Q202" s="159">
        <v>8.0000000000000007E-5</v>
      </c>
      <c r="R202" s="159">
        <f t="shared" si="32"/>
        <v>3.2000000000000002E-3</v>
      </c>
      <c r="S202" s="159">
        <v>0</v>
      </c>
      <c r="T202" s="160">
        <f t="shared" si="33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61" t="s">
        <v>173</v>
      </c>
      <c r="AT202" s="161" t="s">
        <v>169</v>
      </c>
      <c r="AU202" s="161" t="s">
        <v>89</v>
      </c>
      <c r="AY202" s="14" t="s">
        <v>166</v>
      </c>
      <c r="BE202" s="162">
        <f t="shared" si="34"/>
        <v>0</v>
      </c>
      <c r="BF202" s="162">
        <f t="shared" si="35"/>
        <v>278</v>
      </c>
      <c r="BG202" s="162">
        <f t="shared" si="36"/>
        <v>0</v>
      </c>
      <c r="BH202" s="162">
        <f t="shared" si="37"/>
        <v>0</v>
      </c>
      <c r="BI202" s="162">
        <f t="shared" si="38"/>
        <v>0</v>
      </c>
      <c r="BJ202" s="14" t="s">
        <v>89</v>
      </c>
      <c r="BK202" s="162">
        <f t="shared" si="39"/>
        <v>278</v>
      </c>
      <c r="BL202" s="14" t="s">
        <v>173</v>
      </c>
      <c r="BM202" s="161" t="s">
        <v>3127</v>
      </c>
    </row>
    <row r="203" spans="1:65" s="2" customFormat="1" ht="16.5" customHeight="1">
      <c r="A203" s="26"/>
      <c r="B203" s="149"/>
      <c r="C203" s="150" t="s">
        <v>544</v>
      </c>
      <c r="D203" s="150" t="s">
        <v>169</v>
      </c>
      <c r="E203" s="151" t="s">
        <v>3128</v>
      </c>
      <c r="F203" s="152" t="s">
        <v>3129</v>
      </c>
      <c r="G203" s="153" t="s">
        <v>237</v>
      </c>
      <c r="H203" s="154">
        <v>20</v>
      </c>
      <c r="I203" s="155">
        <v>4.3</v>
      </c>
      <c r="J203" s="155">
        <f t="shared" si="30"/>
        <v>86</v>
      </c>
      <c r="K203" s="156"/>
      <c r="L203" s="27"/>
      <c r="M203" s="157" t="s">
        <v>1</v>
      </c>
      <c r="N203" s="158" t="s">
        <v>39</v>
      </c>
      <c r="O203" s="159">
        <v>0</v>
      </c>
      <c r="P203" s="159">
        <f t="shared" si="31"/>
        <v>0</v>
      </c>
      <c r="Q203" s="159">
        <v>0</v>
      </c>
      <c r="R203" s="159">
        <f t="shared" si="32"/>
        <v>0</v>
      </c>
      <c r="S203" s="159">
        <v>0</v>
      </c>
      <c r="T203" s="160">
        <f t="shared" si="33"/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61" t="s">
        <v>173</v>
      </c>
      <c r="AT203" s="161" t="s">
        <v>169</v>
      </c>
      <c r="AU203" s="161" t="s">
        <v>89</v>
      </c>
      <c r="AY203" s="14" t="s">
        <v>166</v>
      </c>
      <c r="BE203" s="162">
        <f t="shared" si="34"/>
        <v>0</v>
      </c>
      <c r="BF203" s="162">
        <f t="shared" si="35"/>
        <v>86</v>
      </c>
      <c r="BG203" s="162">
        <f t="shared" si="36"/>
        <v>0</v>
      </c>
      <c r="BH203" s="162">
        <f t="shared" si="37"/>
        <v>0</v>
      </c>
      <c r="BI203" s="162">
        <f t="shared" si="38"/>
        <v>0</v>
      </c>
      <c r="BJ203" s="14" t="s">
        <v>89</v>
      </c>
      <c r="BK203" s="162">
        <f t="shared" si="39"/>
        <v>86</v>
      </c>
      <c r="BL203" s="14" t="s">
        <v>173</v>
      </c>
      <c r="BM203" s="161" t="s">
        <v>3130</v>
      </c>
    </row>
    <row r="204" spans="1:65" s="2" customFormat="1" ht="16.5" customHeight="1">
      <c r="A204" s="26"/>
      <c r="B204" s="149"/>
      <c r="C204" s="150" t="s">
        <v>311</v>
      </c>
      <c r="D204" s="150" t="s">
        <v>169</v>
      </c>
      <c r="E204" s="151" t="s">
        <v>3131</v>
      </c>
      <c r="F204" s="152" t="s">
        <v>3132</v>
      </c>
      <c r="G204" s="153" t="s">
        <v>237</v>
      </c>
      <c r="H204" s="154">
        <v>20</v>
      </c>
      <c r="I204" s="155">
        <v>2.93</v>
      </c>
      <c r="J204" s="155">
        <f t="shared" si="30"/>
        <v>58.6</v>
      </c>
      <c r="K204" s="156"/>
      <c r="L204" s="27"/>
      <c r="M204" s="157" t="s">
        <v>1</v>
      </c>
      <c r="N204" s="158" t="s">
        <v>39</v>
      </c>
      <c r="O204" s="159">
        <v>0</v>
      </c>
      <c r="P204" s="159">
        <f t="shared" si="31"/>
        <v>0</v>
      </c>
      <c r="Q204" s="159">
        <v>0</v>
      </c>
      <c r="R204" s="159">
        <f t="shared" si="32"/>
        <v>0</v>
      </c>
      <c r="S204" s="159">
        <v>0</v>
      </c>
      <c r="T204" s="160">
        <f t="shared" si="33"/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61" t="s">
        <v>173</v>
      </c>
      <c r="AT204" s="161" t="s">
        <v>169</v>
      </c>
      <c r="AU204" s="161" t="s">
        <v>89</v>
      </c>
      <c r="AY204" s="14" t="s">
        <v>166</v>
      </c>
      <c r="BE204" s="162">
        <f t="shared" si="34"/>
        <v>0</v>
      </c>
      <c r="BF204" s="162">
        <f t="shared" si="35"/>
        <v>58.6</v>
      </c>
      <c r="BG204" s="162">
        <f t="shared" si="36"/>
        <v>0</v>
      </c>
      <c r="BH204" s="162">
        <f t="shared" si="37"/>
        <v>0</v>
      </c>
      <c r="BI204" s="162">
        <f t="shared" si="38"/>
        <v>0</v>
      </c>
      <c r="BJ204" s="14" t="s">
        <v>89</v>
      </c>
      <c r="BK204" s="162">
        <f t="shared" si="39"/>
        <v>58.6</v>
      </c>
      <c r="BL204" s="14" t="s">
        <v>173</v>
      </c>
      <c r="BM204" s="161" t="s">
        <v>3133</v>
      </c>
    </row>
    <row r="205" spans="1:65" s="2" customFormat="1" ht="16.5" customHeight="1">
      <c r="A205" s="26"/>
      <c r="B205" s="149"/>
      <c r="C205" s="150" t="s">
        <v>551</v>
      </c>
      <c r="D205" s="150" t="s">
        <v>169</v>
      </c>
      <c r="E205" s="151" t="s">
        <v>3134</v>
      </c>
      <c r="F205" s="152" t="s">
        <v>3135</v>
      </c>
      <c r="G205" s="153" t="s">
        <v>172</v>
      </c>
      <c r="H205" s="154">
        <v>90</v>
      </c>
      <c r="I205" s="155">
        <v>0.95</v>
      </c>
      <c r="J205" s="155">
        <f t="shared" si="30"/>
        <v>85.5</v>
      </c>
      <c r="K205" s="156"/>
      <c r="L205" s="27"/>
      <c r="M205" s="157" t="s">
        <v>1</v>
      </c>
      <c r="N205" s="158" t="s">
        <v>39</v>
      </c>
      <c r="O205" s="159">
        <v>0</v>
      </c>
      <c r="P205" s="159">
        <f t="shared" si="31"/>
        <v>0</v>
      </c>
      <c r="Q205" s="159">
        <v>0</v>
      </c>
      <c r="R205" s="159">
        <f t="shared" si="32"/>
        <v>0</v>
      </c>
      <c r="S205" s="159">
        <v>0</v>
      </c>
      <c r="T205" s="160">
        <f t="shared" si="33"/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61" t="s">
        <v>173</v>
      </c>
      <c r="AT205" s="161" t="s">
        <v>169</v>
      </c>
      <c r="AU205" s="161" t="s">
        <v>89</v>
      </c>
      <c r="AY205" s="14" t="s">
        <v>166</v>
      </c>
      <c r="BE205" s="162">
        <f t="shared" si="34"/>
        <v>0</v>
      </c>
      <c r="BF205" s="162">
        <f t="shared" si="35"/>
        <v>85.5</v>
      </c>
      <c r="BG205" s="162">
        <f t="shared" si="36"/>
        <v>0</v>
      </c>
      <c r="BH205" s="162">
        <f t="shared" si="37"/>
        <v>0</v>
      </c>
      <c r="BI205" s="162">
        <f t="shared" si="38"/>
        <v>0</v>
      </c>
      <c r="BJ205" s="14" t="s">
        <v>89</v>
      </c>
      <c r="BK205" s="162">
        <f t="shared" si="39"/>
        <v>85.5</v>
      </c>
      <c r="BL205" s="14" t="s">
        <v>173</v>
      </c>
      <c r="BM205" s="161" t="s">
        <v>3136</v>
      </c>
    </row>
    <row r="206" spans="1:65" s="12" customFormat="1" ht="22.9" customHeight="1">
      <c r="B206" s="137"/>
      <c r="D206" s="138" t="s">
        <v>72</v>
      </c>
      <c r="E206" s="147" t="s">
        <v>631</v>
      </c>
      <c r="F206" s="147" t="s">
        <v>655</v>
      </c>
      <c r="J206" s="148">
        <f>BK206</f>
        <v>553.82000000000005</v>
      </c>
      <c r="L206" s="137"/>
      <c r="M206" s="141"/>
      <c r="N206" s="142"/>
      <c r="O206" s="142"/>
      <c r="P206" s="143">
        <f>SUM(P207:P208)</f>
        <v>0</v>
      </c>
      <c r="Q206" s="142"/>
      <c r="R206" s="143">
        <f>SUM(R207:R208)</f>
        <v>0</v>
      </c>
      <c r="S206" s="142"/>
      <c r="T206" s="144">
        <f>SUM(T207:T208)</f>
        <v>0</v>
      </c>
      <c r="AR206" s="138" t="s">
        <v>81</v>
      </c>
      <c r="AT206" s="145" t="s">
        <v>72</v>
      </c>
      <c r="AU206" s="145" t="s">
        <v>81</v>
      </c>
      <c r="AY206" s="138" t="s">
        <v>166</v>
      </c>
      <c r="BK206" s="146">
        <f>SUM(BK207:BK208)</f>
        <v>553.82000000000005</v>
      </c>
    </row>
    <row r="207" spans="1:65" s="2" customFormat="1" ht="16.5" customHeight="1">
      <c r="A207" s="26"/>
      <c r="B207" s="149"/>
      <c r="C207" s="150" t="s">
        <v>316</v>
      </c>
      <c r="D207" s="150" t="s">
        <v>169</v>
      </c>
      <c r="E207" s="151" t="s">
        <v>3137</v>
      </c>
      <c r="F207" s="152" t="s">
        <v>3138</v>
      </c>
      <c r="G207" s="153" t="s">
        <v>245</v>
      </c>
      <c r="H207" s="154">
        <v>15.12</v>
      </c>
      <c r="I207" s="155">
        <v>4.76</v>
      </c>
      <c r="J207" s="155">
        <f>ROUND(I207*H207,2)</f>
        <v>71.97</v>
      </c>
      <c r="K207" s="156"/>
      <c r="L207" s="27"/>
      <c r="M207" s="157" t="s">
        <v>1</v>
      </c>
      <c r="N207" s="158" t="s">
        <v>39</v>
      </c>
      <c r="O207" s="159">
        <v>0</v>
      </c>
      <c r="P207" s="159">
        <f>O207*H207</f>
        <v>0</v>
      </c>
      <c r="Q207" s="159">
        <v>0</v>
      </c>
      <c r="R207" s="159">
        <f>Q207*H207</f>
        <v>0</v>
      </c>
      <c r="S207" s="159">
        <v>0</v>
      </c>
      <c r="T207" s="160">
        <f>S207*H207</f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61" t="s">
        <v>173</v>
      </c>
      <c r="AT207" s="161" t="s">
        <v>169</v>
      </c>
      <c r="AU207" s="161" t="s">
        <v>89</v>
      </c>
      <c r="AY207" s="14" t="s">
        <v>166</v>
      </c>
      <c r="BE207" s="162">
        <f>IF(N207="základná",J207,0)</f>
        <v>0</v>
      </c>
      <c r="BF207" s="162">
        <f>IF(N207="znížená",J207,0)</f>
        <v>71.97</v>
      </c>
      <c r="BG207" s="162">
        <f>IF(N207="zákl. prenesená",J207,0)</f>
        <v>0</v>
      </c>
      <c r="BH207" s="162">
        <f>IF(N207="zníž. prenesená",J207,0)</f>
        <v>0</v>
      </c>
      <c r="BI207" s="162">
        <f>IF(N207="nulová",J207,0)</f>
        <v>0</v>
      </c>
      <c r="BJ207" s="14" t="s">
        <v>89</v>
      </c>
      <c r="BK207" s="162">
        <f>ROUND(I207*H207,2)</f>
        <v>71.97</v>
      </c>
      <c r="BL207" s="14" t="s">
        <v>173</v>
      </c>
      <c r="BM207" s="161" t="s">
        <v>3139</v>
      </c>
    </row>
    <row r="208" spans="1:65" s="2" customFormat="1" ht="16.5" customHeight="1">
      <c r="A208" s="26"/>
      <c r="B208" s="149"/>
      <c r="C208" s="150" t="s">
        <v>558</v>
      </c>
      <c r="D208" s="150" t="s">
        <v>169</v>
      </c>
      <c r="E208" s="151" t="s">
        <v>3140</v>
      </c>
      <c r="F208" s="152" t="s">
        <v>3141</v>
      </c>
      <c r="G208" s="153" t="s">
        <v>245</v>
      </c>
      <c r="H208" s="154">
        <v>101.23</v>
      </c>
      <c r="I208" s="155">
        <v>4.76</v>
      </c>
      <c r="J208" s="155">
        <f>ROUND(I208*H208,2)</f>
        <v>481.85</v>
      </c>
      <c r="K208" s="156"/>
      <c r="L208" s="27"/>
      <c r="M208" s="157" t="s">
        <v>1</v>
      </c>
      <c r="N208" s="158" t="s">
        <v>39</v>
      </c>
      <c r="O208" s="159">
        <v>0</v>
      </c>
      <c r="P208" s="159">
        <f>O208*H208</f>
        <v>0</v>
      </c>
      <c r="Q208" s="159">
        <v>0</v>
      </c>
      <c r="R208" s="159">
        <f>Q208*H208</f>
        <v>0</v>
      </c>
      <c r="S208" s="159">
        <v>0</v>
      </c>
      <c r="T208" s="160">
        <f>S208*H208</f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61" t="s">
        <v>173</v>
      </c>
      <c r="AT208" s="161" t="s">
        <v>169</v>
      </c>
      <c r="AU208" s="161" t="s">
        <v>89</v>
      </c>
      <c r="AY208" s="14" t="s">
        <v>166</v>
      </c>
      <c r="BE208" s="162">
        <f>IF(N208="základná",J208,0)</f>
        <v>0</v>
      </c>
      <c r="BF208" s="162">
        <f>IF(N208="znížená",J208,0)</f>
        <v>481.85</v>
      </c>
      <c r="BG208" s="162">
        <f>IF(N208="zákl. prenesená",J208,0)</f>
        <v>0</v>
      </c>
      <c r="BH208" s="162">
        <f>IF(N208="zníž. prenesená",J208,0)</f>
        <v>0</v>
      </c>
      <c r="BI208" s="162">
        <f>IF(N208="nulová",J208,0)</f>
        <v>0</v>
      </c>
      <c r="BJ208" s="14" t="s">
        <v>89</v>
      </c>
      <c r="BK208" s="162">
        <f>ROUND(I208*H208,2)</f>
        <v>481.85</v>
      </c>
      <c r="BL208" s="14" t="s">
        <v>173</v>
      </c>
      <c r="BM208" s="161" t="s">
        <v>3142</v>
      </c>
    </row>
    <row r="209" spans="1:65" s="12" customFormat="1" ht="25.9" customHeight="1">
      <c r="B209" s="137"/>
      <c r="D209" s="138" t="s">
        <v>72</v>
      </c>
      <c r="E209" s="139" t="s">
        <v>1285</v>
      </c>
      <c r="F209" s="139" t="s">
        <v>1286</v>
      </c>
      <c r="J209" s="140">
        <f>BK209</f>
        <v>502.21</v>
      </c>
      <c r="L209" s="137"/>
      <c r="M209" s="141"/>
      <c r="N209" s="142"/>
      <c r="O209" s="142"/>
      <c r="P209" s="143">
        <f>P210</f>
        <v>0</v>
      </c>
      <c r="Q209" s="142"/>
      <c r="R209" s="143">
        <f>R210</f>
        <v>0</v>
      </c>
      <c r="S209" s="142"/>
      <c r="T209" s="144">
        <f>T210</f>
        <v>0</v>
      </c>
      <c r="AR209" s="138" t="s">
        <v>173</v>
      </c>
      <c r="AT209" s="145" t="s">
        <v>72</v>
      </c>
      <c r="AU209" s="145" t="s">
        <v>73</v>
      </c>
      <c r="AY209" s="138" t="s">
        <v>166</v>
      </c>
      <c r="BK209" s="146">
        <f>BK210</f>
        <v>502.21</v>
      </c>
    </row>
    <row r="210" spans="1:65" s="2" customFormat="1" ht="16.5" customHeight="1">
      <c r="A210" s="26"/>
      <c r="B210" s="149"/>
      <c r="C210" s="150" t="s">
        <v>322</v>
      </c>
      <c r="D210" s="150" t="s">
        <v>169</v>
      </c>
      <c r="E210" s="151" t="s">
        <v>3143</v>
      </c>
      <c r="F210" s="152" t="s">
        <v>3144</v>
      </c>
      <c r="G210" s="153" t="s">
        <v>699</v>
      </c>
      <c r="H210" s="154">
        <v>167.40299999999999</v>
      </c>
      <c r="I210" s="155">
        <v>3</v>
      </c>
      <c r="J210" s="155">
        <f>ROUND(I210*H210,2)</f>
        <v>502.21</v>
      </c>
      <c r="K210" s="156"/>
      <c r="L210" s="27"/>
      <c r="M210" s="163" t="s">
        <v>1</v>
      </c>
      <c r="N210" s="164" t="s">
        <v>39</v>
      </c>
      <c r="O210" s="165">
        <v>0</v>
      </c>
      <c r="P210" s="165">
        <f>O210*H210</f>
        <v>0</v>
      </c>
      <c r="Q210" s="165">
        <v>0</v>
      </c>
      <c r="R210" s="165">
        <f>Q210*H210</f>
        <v>0</v>
      </c>
      <c r="S210" s="165">
        <v>0</v>
      </c>
      <c r="T210" s="166">
        <f>S210*H210</f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61" t="s">
        <v>173</v>
      </c>
      <c r="AT210" s="161" t="s">
        <v>169</v>
      </c>
      <c r="AU210" s="161" t="s">
        <v>81</v>
      </c>
      <c r="AY210" s="14" t="s">
        <v>166</v>
      </c>
      <c r="BE210" s="162">
        <f>IF(N210="základná",J210,0)</f>
        <v>0</v>
      </c>
      <c r="BF210" s="162">
        <f>IF(N210="znížená",J210,0)</f>
        <v>502.21</v>
      </c>
      <c r="BG210" s="162">
        <f>IF(N210="zákl. prenesená",J210,0)</f>
        <v>0</v>
      </c>
      <c r="BH210" s="162">
        <f>IF(N210="zníž. prenesená",J210,0)</f>
        <v>0</v>
      </c>
      <c r="BI210" s="162">
        <f>IF(N210="nulová",J210,0)</f>
        <v>0</v>
      </c>
      <c r="BJ210" s="14" t="s">
        <v>89</v>
      </c>
      <c r="BK210" s="162">
        <f>ROUND(I210*H210,2)</f>
        <v>502.21</v>
      </c>
      <c r="BL210" s="14" t="s">
        <v>173</v>
      </c>
      <c r="BM210" s="161" t="s">
        <v>3145</v>
      </c>
    </row>
    <row r="211" spans="1:65" s="2" customFormat="1" ht="6.95" customHeight="1">
      <c r="A211" s="26"/>
      <c r="B211" s="44"/>
      <c r="C211" s="45"/>
      <c r="D211" s="45"/>
      <c r="E211" s="45"/>
      <c r="F211" s="45"/>
      <c r="G211" s="45"/>
      <c r="H211" s="45"/>
      <c r="I211" s="45"/>
      <c r="J211" s="45"/>
      <c r="K211" s="45"/>
      <c r="L211" s="27"/>
      <c r="M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</row>
  </sheetData>
  <autoFilter ref="C123:K210" xr:uid="{00000000-0009-0000-0000-00000D000000}"/>
  <mergeCells count="8">
    <mergeCell ref="E114:H114"/>
    <mergeCell ref="E116:H116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BM18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95"/>
    </row>
    <row r="2" spans="1:46" s="1" customFormat="1" ht="36.950000000000003" customHeight="1">
      <c r="L2" s="204" t="s">
        <v>5</v>
      </c>
      <c r="M2" s="188"/>
      <c r="N2" s="188"/>
      <c r="O2" s="188"/>
      <c r="P2" s="188"/>
      <c r="Q2" s="188"/>
      <c r="R2" s="188"/>
      <c r="S2" s="188"/>
      <c r="T2" s="188"/>
      <c r="U2" s="188"/>
      <c r="V2" s="188"/>
      <c r="AT2" s="14" t="s">
        <v>130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5" customHeight="1">
      <c r="B4" s="17"/>
      <c r="D4" s="18" t="s">
        <v>134</v>
      </c>
      <c r="L4" s="17"/>
      <c r="M4" s="96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16.5" customHeight="1">
      <c r="B7" s="17"/>
      <c r="E7" s="221" t="str">
        <f>'Rekapitulácia stavby'!K6</f>
        <v>Adaptácia, prestavba, prístavba a nadstavba ZŠ Kalinkovo</v>
      </c>
      <c r="F7" s="222"/>
      <c r="G7" s="222"/>
      <c r="H7" s="222"/>
      <c r="L7" s="17"/>
    </row>
    <row r="8" spans="1:46" s="2" customFormat="1" ht="12" customHeight="1">
      <c r="A8" s="26"/>
      <c r="B8" s="27"/>
      <c r="C8" s="26"/>
      <c r="D8" s="23" t="s">
        <v>135</v>
      </c>
      <c r="E8" s="26"/>
      <c r="F8" s="26"/>
      <c r="G8" s="26"/>
      <c r="H8" s="26"/>
      <c r="I8" s="26"/>
      <c r="J8" s="26"/>
      <c r="K8" s="26"/>
      <c r="L8" s="39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184" t="s">
        <v>3146</v>
      </c>
      <c r="F9" s="223"/>
      <c r="G9" s="223"/>
      <c r="H9" s="223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1.25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17</v>
      </c>
      <c r="E12" s="26"/>
      <c r="F12" s="21" t="s">
        <v>18</v>
      </c>
      <c r="G12" s="26"/>
      <c r="H12" s="26"/>
      <c r="I12" s="23" t="s">
        <v>19</v>
      </c>
      <c r="J12" s="52" t="str">
        <f>'Rekapitulácia stavby'!AN8</f>
        <v>9. 7. 2021</v>
      </c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21</v>
      </c>
      <c r="E14" s="26"/>
      <c r="F14" s="26"/>
      <c r="G14" s="26"/>
      <c r="H14" s="26"/>
      <c r="I14" s="23" t="s">
        <v>22</v>
      </c>
      <c r="J14" s="21" t="s">
        <v>1</v>
      </c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">
        <v>23</v>
      </c>
      <c r="F15" s="26"/>
      <c r="G15" s="26"/>
      <c r="H15" s="26"/>
      <c r="I15" s="23" t="s">
        <v>24</v>
      </c>
      <c r="J15" s="21" t="s">
        <v>1</v>
      </c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25</v>
      </c>
      <c r="E17" s="26"/>
      <c r="F17" s="26"/>
      <c r="G17" s="26"/>
      <c r="H17" s="26"/>
      <c r="I17" s="23" t="s">
        <v>22</v>
      </c>
      <c r="J17" s="21" t="s">
        <v>1</v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21" t="s">
        <v>26</v>
      </c>
      <c r="F18" s="26"/>
      <c r="G18" s="26"/>
      <c r="H18" s="26"/>
      <c r="I18" s="23" t="s">
        <v>24</v>
      </c>
      <c r="J18" s="21" t="s">
        <v>1</v>
      </c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27</v>
      </c>
      <c r="E20" s="26"/>
      <c r="F20" s="26"/>
      <c r="G20" s="26"/>
      <c r="H20" s="26"/>
      <c r="I20" s="23" t="s">
        <v>22</v>
      </c>
      <c r="J20" s="21" t="str">
        <f>IF('Rekapitulácia stavby'!AN16="","",'Rekapitulácia stavby'!AN16)</f>
        <v/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23" t="s">
        <v>24</v>
      </c>
      <c r="J21" s="21" t="str">
        <f>IF('Rekapitulácia stavby'!AN17="","",'Rekapitulácia stavby'!AN17)</f>
        <v/>
      </c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30</v>
      </c>
      <c r="E23" s="26"/>
      <c r="F23" s="26"/>
      <c r="G23" s="26"/>
      <c r="H23" s="26"/>
      <c r="I23" s="23" t="s">
        <v>22</v>
      </c>
      <c r="J23" s="21" t="s">
        <v>1</v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">
        <v>31</v>
      </c>
      <c r="F24" s="26"/>
      <c r="G24" s="26"/>
      <c r="H24" s="26"/>
      <c r="I24" s="23" t="s">
        <v>24</v>
      </c>
      <c r="J24" s="21" t="s">
        <v>1</v>
      </c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32</v>
      </c>
      <c r="E26" s="26"/>
      <c r="F26" s="26"/>
      <c r="G26" s="26"/>
      <c r="H26" s="26"/>
      <c r="I26" s="26"/>
      <c r="J26" s="26"/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97"/>
      <c r="B27" s="98"/>
      <c r="C27" s="97"/>
      <c r="D27" s="97"/>
      <c r="E27" s="190" t="s">
        <v>1</v>
      </c>
      <c r="F27" s="190"/>
      <c r="G27" s="190"/>
      <c r="H27" s="190"/>
      <c r="I27" s="97"/>
      <c r="J27" s="97"/>
      <c r="K27" s="97"/>
      <c r="L27" s="99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</row>
    <row r="28" spans="1:31" s="2" customFormat="1" ht="6.95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3"/>
      <c r="E29" s="63"/>
      <c r="F29" s="63"/>
      <c r="G29" s="63"/>
      <c r="H29" s="63"/>
      <c r="I29" s="63"/>
      <c r="J29" s="63"/>
      <c r="K29" s="63"/>
      <c r="L29" s="39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100" t="s">
        <v>33</v>
      </c>
      <c r="E30" s="26"/>
      <c r="F30" s="26"/>
      <c r="G30" s="26"/>
      <c r="H30" s="26"/>
      <c r="I30" s="26"/>
      <c r="J30" s="68">
        <f>ROUND(J124, 2)</f>
        <v>38632.89</v>
      </c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3"/>
      <c r="E31" s="63"/>
      <c r="F31" s="63"/>
      <c r="G31" s="63"/>
      <c r="H31" s="63"/>
      <c r="I31" s="63"/>
      <c r="J31" s="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6"/>
      <c r="F32" s="30" t="s">
        <v>35</v>
      </c>
      <c r="G32" s="26"/>
      <c r="H32" s="26"/>
      <c r="I32" s="30" t="s">
        <v>34</v>
      </c>
      <c r="J32" s="30" t="s">
        <v>36</v>
      </c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>
      <c r="A33" s="26"/>
      <c r="B33" s="27"/>
      <c r="C33" s="26"/>
      <c r="D33" s="101" t="s">
        <v>37</v>
      </c>
      <c r="E33" s="32" t="s">
        <v>38</v>
      </c>
      <c r="F33" s="102">
        <f>ROUND((SUM(BE124:BE179)),  2)</f>
        <v>0</v>
      </c>
      <c r="G33" s="103"/>
      <c r="H33" s="103"/>
      <c r="I33" s="104">
        <v>0.2</v>
      </c>
      <c r="J33" s="102">
        <f>ROUND(((SUM(BE124:BE179))*I33),  2)</f>
        <v>0</v>
      </c>
      <c r="K33" s="26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32" t="s">
        <v>39</v>
      </c>
      <c r="F34" s="105">
        <f>ROUND((SUM(BF124:BF179)),  2)</f>
        <v>38632.89</v>
      </c>
      <c r="G34" s="26"/>
      <c r="H34" s="26"/>
      <c r="I34" s="106">
        <v>0.2</v>
      </c>
      <c r="J34" s="105">
        <f>ROUND(((SUM(BF124:BF179))*I34),  2)</f>
        <v>7726.58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40</v>
      </c>
      <c r="F35" s="105">
        <f>ROUND((SUM(BG124:BG179)),  2)</f>
        <v>0</v>
      </c>
      <c r="G35" s="26"/>
      <c r="H35" s="26"/>
      <c r="I35" s="106">
        <v>0.2</v>
      </c>
      <c r="J35" s="105">
        <f>0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41</v>
      </c>
      <c r="F36" s="105">
        <f>ROUND((SUM(BH124:BH179)),  2)</f>
        <v>0</v>
      </c>
      <c r="G36" s="26"/>
      <c r="H36" s="26"/>
      <c r="I36" s="106">
        <v>0.2</v>
      </c>
      <c r="J36" s="105">
        <f>0</f>
        <v>0</v>
      </c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32" t="s">
        <v>42</v>
      </c>
      <c r="F37" s="102">
        <f>ROUND((SUM(BI124:BI179)),  2)</f>
        <v>0</v>
      </c>
      <c r="G37" s="103"/>
      <c r="H37" s="103"/>
      <c r="I37" s="104">
        <v>0</v>
      </c>
      <c r="J37" s="102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107"/>
      <c r="D39" s="108" t="s">
        <v>43</v>
      </c>
      <c r="E39" s="57"/>
      <c r="F39" s="57"/>
      <c r="G39" s="109" t="s">
        <v>44</v>
      </c>
      <c r="H39" s="110" t="s">
        <v>45</v>
      </c>
      <c r="I39" s="57"/>
      <c r="J39" s="111">
        <f>SUM(J30:J37)</f>
        <v>46359.47</v>
      </c>
      <c r="K39" s="112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6"/>
      <c r="B61" s="27"/>
      <c r="C61" s="26"/>
      <c r="D61" s="42" t="s">
        <v>48</v>
      </c>
      <c r="E61" s="29"/>
      <c r="F61" s="113" t="s">
        <v>49</v>
      </c>
      <c r="G61" s="42" t="s">
        <v>48</v>
      </c>
      <c r="H61" s="29"/>
      <c r="I61" s="29"/>
      <c r="J61" s="114" t="s">
        <v>49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6"/>
      <c r="B65" s="27"/>
      <c r="C65" s="26"/>
      <c r="D65" s="40" t="s">
        <v>50</v>
      </c>
      <c r="E65" s="43"/>
      <c r="F65" s="43"/>
      <c r="G65" s="40" t="s">
        <v>51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6"/>
      <c r="B76" s="27"/>
      <c r="C76" s="26"/>
      <c r="D76" s="42" t="s">
        <v>48</v>
      </c>
      <c r="E76" s="29"/>
      <c r="F76" s="113" t="s">
        <v>49</v>
      </c>
      <c r="G76" s="42" t="s">
        <v>48</v>
      </c>
      <c r="H76" s="29"/>
      <c r="I76" s="29"/>
      <c r="J76" s="114" t="s">
        <v>49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>
      <c r="A82" s="26"/>
      <c r="B82" s="27"/>
      <c r="C82" s="18" t="s">
        <v>137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>
      <c r="A85" s="26"/>
      <c r="B85" s="27"/>
      <c r="C85" s="26"/>
      <c r="D85" s="26"/>
      <c r="E85" s="221" t="str">
        <f>E7</f>
        <v>Adaptácia, prestavba, prístavba a nadstavba ZŠ Kalinkovo</v>
      </c>
      <c r="F85" s="222"/>
      <c r="G85" s="222"/>
      <c r="H85" s="222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3" t="s">
        <v>135</v>
      </c>
      <c r="D86" s="26"/>
      <c r="E86" s="26"/>
      <c r="F86" s="26"/>
      <c r="G86" s="26"/>
      <c r="H86" s="26"/>
      <c r="I86" s="26"/>
      <c r="J86" s="26"/>
      <c r="K86" s="26"/>
      <c r="L86" s="39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184" t="str">
        <f>E9</f>
        <v>05 - Prípojka splašk. kanalizácie, areálová dažď. kanalizácia</v>
      </c>
      <c r="F87" s="223"/>
      <c r="G87" s="223"/>
      <c r="H87" s="223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3" t="s">
        <v>17</v>
      </c>
      <c r="D89" s="26"/>
      <c r="E89" s="26"/>
      <c r="F89" s="21" t="str">
        <f>F12</f>
        <v>Kalinkovo</v>
      </c>
      <c r="G89" s="26"/>
      <c r="H89" s="26"/>
      <c r="I89" s="23" t="s">
        <v>19</v>
      </c>
      <c r="J89" s="52" t="str">
        <f>IF(J12="","",J12)</f>
        <v>9. 7. 2021</v>
      </c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customHeight="1">
      <c r="A91" s="26"/>
      <c r="B91" s="27"/>
      <c r="C91" s="23" t="s">
        <v>21</v>
      </c>
      <c r="D91" s="26"/>
      <c r="E91" s="26"/>
      <c r="F91" s="21" t="str">
        <f>E15</f>
        <v>Obec Kalinkovo</v>
      </c>
      <c r="G91" s="26"/>
      <c r="H91" s="26"/>
      <c r="I91" s="23" t="s">
        <v>27</v>
      </c>
      <c r="J91" s="24" t="str">
        <f>E21</f>
        <v xml:space="preserve"> </v>
      </c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>
      <c r="A92" s="26"/>
      <c r="B92" s="27"/>
      <c r="C92" s="23" t="s">
        <v>25</v>
      </c>
      <c r="D92" s="26"/>
      <c r="E92" s="26"/>
      <c r="F92" s="21" t="str">
        <f>IF(E18="","",E18)</f>
        <v>AVA-stav, s.r.o.</v>
      </c>
      <c r="G92" s="26"/>
      <c r="H92" s="26"/>
      <c r="I92" s="23" t="s">
        <v>30</v>
      </c>
      <c r="J92" s="24" t="str">
        <f>E24</f>
        <v>Ing. BOTTLIK</v>
      </c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15" t="s">
        <v>138</v>
      </c>
      <c r="D94" s="107"/>
      <c r="E94" s="107"/>
      <c r="F94" s="107"/>
      <c r="G94" s="107"/>
      <c r="H94" s="107"/>
      <c r="I94" s="107"/>
      <c r="J94" s="116" t="s">
        <v>139</v>
      </c>
      <c r="K94" s="107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customHeight="1">
      <c r="A96" s="26"/>
      <c r="B96" s="27"/>
      <c r="C96" s="117" t="s">
        <v>140</v>
      </c>
      <c r="D96" s="26"/>
      <c r="E96" s="26"/>
      <c r="F96" s="26"/>
      <c r="G96" s="26"/>
      <c r="H96" s="26"/>
      <c r="I96" s="26"/>
      <c r="J96" s="68">
        <f>J124</f>
        <v>38632.89</v>
      </c>
      <c r="K96" s="26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141</v>
      </c>
    </row>
    <row r="97" spans="1:31" s="9" customFormat="1" ht="24.95" customHeight="1">
      <c r="B97" s="118"/>
      <c r="D97" s="119" t="s">
        <v>142</v>
      </c>
      <c r="E97" s="120"/>
      <c r="F97" s="120"/>
      <c r="G97" s="120"/>
      <c r="H97" s="120"/>
      <c r="I97" s="120"/>
      <c r="J97" s="121">
        <f>J125</f>
        <v>37507.660000000003</v>
      </c>
      <c r="L97" s="118"/>
    </row>
    <row r="98" spans="1:31" s="10" customFormat="1" ht="19.899999999999999" customHeight="1">
      <c r="B98" s="122"/>
      <c r="D98" s="123" t="s">
        <v>326</v>
      </c>
      <c r="E98" s="124"/>
      <c r="F98" s="124"/>
      <c r="G98" s="124"/>
      <c r="H98" s="124"/>
      <c r="I98" s="124"/>
      <c r="J98" s="125">
        <f>J126</f>
        <v>14582.85</v>
      </c>
      <c r="L98" s="122"/>
    </row>
    <row r="99" spans="1:31" s="10" customFormat="1" ht="19.899999999999999" customHeight="1">
      <c r="B99" s="122"/>
      <c r="D99" s="123" t="s">
        <v>2915</v>
      </c>
      <c r="E99" s="124"/>
      <c r="F99" s="124"/>
      <c r="G99" s="124"/>
      <c r="H99" s="124"/>
      <c r="I99" s="124"/>
      <c r="J99" s="125">
        <f>J140</f>
        <v>1360.81</v>
      </c>
      <c r="L99" s="122"/>
    </row>
    <row r="100" spans="1:31" s="10" customFormat="1" ht="19.899999999999999" customHeight="1">
      <c r="B100" s="122"/>
      <c r="D100" s="123" t="s">
        <v>2454</v>
      </c>
      <c r="E100" s="124"/>
      <c r="F100" s="124"/>
      <c r="G100" s="124"/>
      <c r="H100" s="124"/>
      <c r="I100" s="124"/>
      <c r="J100" s="125">
        <f>J144</f>
        <v>4227.8</v>
      </c>
      <c r="L100" s="122"/>
    </row>
    <row r="101" spans="1:31" s="10" customFormat="1" ht="19.899999999999999" customHeight="1">
      <c r="B101" s="122"/>
      <c r="D101" s="123" t="s">
        <v>2916</v>
      </c>
      <c r="E101" s="124"/>
      <c r="F101" s="124"/>
      <c r="G101" s="124"/>
      <c r="H101" s="124"/>
      <c r="I101" s="124"/>
      <c r="J101" s="125">
        <f>J147</f>
        <v>11091.56</v>
      </c>
      <c r="L101" s="122"/>
    </row>
    <row r="102" spans="1:31" s="10" customFormat="1" ht="19.899999999999999" customHeight="1">
      <c r="B102" s="122"/>
      <c r="D102" s="123" t="s">
        <v>143</v>
      </c>
      <c r="E102" s="124"/>
      <c r="F102" s="124"/>
      <c r="G102" s="124"/>
      <c r="H102" s="124"/>
      <c r="I102" s="124"/>
      <c r="J102" s="125">
        <f>J167</f>
        <v>4055.13</v>
      </c>
      <c r="L102" s="122"/>
    </row>
    <row r="103" spans="1:31" s="10" customFormat="1" ht="19.899999999999999" customHeight="1">
      <c r="B103" s="122"/>
      <c r="D103" s="123" t="s">
        <v>331</v>
      </c>
      <c r="E103" s="124"/>
      <c r="F103" s="124"/>
      <c r="G103" s="124"/>
      <c r="H103" s="124"/>
      <c r="I103" s="124"/>
      <c r="J103" s="125">
        <f>J175</f>
        <v>2189.5100000000002</v>
      </c>
      <c r="L103" s="122"/>
    </row>
    <row r="104" spans="1:31" s="9" customFormat="1" ht="24.95" customHeight="1">
      <c r="B104" s="118"/>
      <c r="D104" s="119" t="s">
        <v>344</v>
      </c>
      <c r="E104" s="120"/>
      <c r="F104" s="120"/>
      <c r="G104" s="120"/>
      <c r="H104" s="120"/>
      <c r="I104" s="120"/>
      <c r="J104" s="121">
        <f>J178</f>
        <v>1125.23</v>
      </c>
      <c r="L104" s="118"/>
    </row>
    <row r="105" spans="1:31" s="2" customFormat="1" ht="21.75" customHeight="1">
      <c r="A105" s="26"/>
      <c r="B105" s="27"/>
      <c r="C105" s="26"/>
      <c r="D105" s="26"/>
      <c r="E105" s="26"/>
      <c r="F105" s="26"/>
      <c r="G105" s="26"/>
      <c r="H105" s="26"/>
      <c r="I105" s="26"/>
      <c r="J105" s="26"/>
      <c r="K105" s="26"/>
      <c r="L105" s="39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s="2" customFormat="1" ht="6.95" customHeight="1">
      <c r="A106" s="26"/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39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10" spans="1:31" s="2" customFormat="1" ht="6.95" customHeight="1">
      <c r="A110" s="26"/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39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24.95" customHeight="1">
      <c r="A111" s="26"/>
      <c r="B111" s="27"/>
      <c r="C111" s="18" t="s">
        <v>152</v>
      </c>
      <c r="D111" s="26"/>
      <c r="E111" s="26"/>
      <c r="F111" s="26"/>
      <c r="G111" s="26"/>
      <c r="H111" s="26"/>
      <c r="I111" s="26"/>
      <c r="J111" s="26"/>
      <c r="K111" s="26"/>
      <c r="L111" s="39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6.95" customHeight="1">
      <c r="A112" s="26"/>
      <c r="B112" s="27"/>
      <c r="C112" s="26"/>
      <c r="D112" s="26"/>
      <c r="E112" s="26"/>
      <c r="F112" s="26"/>
      <c r="G112" s="26"/>
      <c r="H112" s="26"/>
      <c r="I112" s="26"/>
      <c r="J112" s="26"/>
      <c r="K112" s="26"/>
      <c r="L112" s="39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2" customHeight="1">
      <c r="A113" s="26"/>
      <c r="B113" s="27"/>
      <c r="C113" s="23" t="s">
        <v>13</v>
      </c>
      <c r="D113" s="26"/>
      <c r="E113" s="26"/>
      <c r="F113" s="26"/>
      <c r="G113" s="26"/>
      <c r="H113" s="26"/>
      <c r="I113" s="26"/>
      <c r="J113" s="26"/>
      <c r="K113" s="26"/>
      <c r="L113" s="39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6.5" customHeight="1">
      <c r="A114" s="26"/>
      <c r="B114" s="27"/>
      <c r="C114" s="26"/>
      <c r="D114" s="26"/>
      <c r="E114" s="221" t="str">
        <f>E7</f>
        <v>Adaptácia, prestavba, prístavba a nadstavba ZŠ Kalinkovo</v>
      </c>
      <c r="F114" s="222"/>
      <c r="G114" s="222"/>
      <c r="H114" s="222"/>
      <c r="I114" s="26"/>
      <c r="J114" s="26"/>
      <c r="K114" s="26"/>
      <c r="L114" s="39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2" customHeight="1">
      <c r="A115" s="26"/>
      <c r="B115" s="27"/>
      <c r="C115" s="23" t="s">
        <v>135</v>
      </c>
      <c r="D115" s="26"/>
      <c r="E115" s="26"/>
      <c r="F115" s="26"/>
      <c r="G115" s="26"/>
      <c r="H115" s="26"/>
      <c r="I115" s="26"/>
      <c r="J115" s="26"/>
      <c r="K115" s="26"/>
      <c r="L115" s="39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6.5" customHeight="1">
      <c r="A116" s="26"/>
      <c r="B116" s="27"/>
      <c r="C116" s="26"/>
      <c r="D116" s="26"/>
      <c r="E116" s="184" t="str">
        <f>E9</f>
        <v>05 - Prípojka splašk. kanalizácie, areálová dažď. kanalizácia</v>
      </c>
      <c r="F116" s="223"/>
      <c r="G116" s="223"/>
      <c r="H116" s="223"/>
      <c r="I116" s="26"/>
      <c r="J116" s="26"/>
      <c r="K116" s="26"/>
      <c r="L116" s="39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6.95" customHeight="1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39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2" customHeight="1">
      <c r="A118" s="26"/>
      <c r="B118" s="27"/>
      <c r="C118" s="23" t="s">
        <v>17</v>
      </c>
      <c r="D118" s="26"/>
      <c r="E118" s="26"/>
      <c r="F118" s="21" t="str">
        <f>F12</f>
        <v>Kalinkovo</v>
      </c>
      <c r="G118" s="26"/>
      <c r="H118" s="26"/>
      <c r="I118" s="23" t="s">
        <v>19</v>
      </c>
      <c r="J118" s="52" t="str">
        <f>IF(J12="","",J12)</f>
        <v>9. 7. 2021</v>
      </c>
      <c r="K118" s="26"/>
      <c r="L118" s="39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6.95" customHeight="1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9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15.2" customHeight="1">
      <c r="A120" s="26"/>
      <c r="B120" s="27"/>
      <c r="C120" s="23" t="s">
        <v>21</v>
      </c>
      <c r="D120" s="26"/>
      <c r="E120" s="26"/>
      <c r="F120" s="21" t="str">
        <f>E15</f>
        <v>Obec Kalinkovo</v>
      </c>
      <c r="G120" s="26"/>
      <c r="H120" s="26"/>
      <c r="I120" s="23" t="s">
        <v>27</v>
      </c>
      <c r="J120" s="24" t="str">
        <f>E21</f>
        <v xml:space="preserve"> </v>
      </c>
      <c r="K120" s="26"/>
      <c r="L120" s="39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2" customFormat="1" ht="15.2" customHeight="1">
      <c r="A121" s="26"/>
      <c r="B121" s="27"/>
      <c r="C121" s="23" t="s">
        <v>25</v>
      </c>
      <c r="D121" s="26"/>
      <c r="E121" s="26"/>
      <c r="F121" s="21" t="str">
        <f>IF(E18="","",E18)</f>
        <v>AVA-stav, s.r.o.</v>
      </c>
      <c r="G121" s="26"/>
      <c r="H121" s="26"/>
      <c r="I121" s="23" t="s">
        <v>30</v>
      </c>
      <c r="J121" s="24" t="str">
        <f>E24</f>
        <v>Ing. BOTTLIK</v>
      </c>
      <c r="K121" s="26"/>
      <c r="L121" s="39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5" s="2" customFormat="1" ht="10.35" customHeight="1">
      <c r="A122" s="26"/>
      <c r="B122" s="27"/>
      <c r="C122" s="26"/>
      <c r="D122" s="26"/>
      <c r="E122" s="26"/>
      <c r="F122" s="26"/>
      <c r="G122" s="26"/>
      <c r="H122" s="26"/>
      <c r="I122" s="26"/>
      <c r="J122" s="26"/>
      <c r="K122" s="26"/>
      <c r="L122" s="39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5" s="11" customFormat="1" ht="29.25" customHeight="1">
      <c r="A123" s="126"/>
      <c r="B123" s="127"/>
      <c r="C123" s="128" t="s">
        <v>153</v>
      </c>
      <c r="D123" s="129" t="s">
        <v>58</v>
      </c>
      <c r="E123" s="129" t="s">
        <v>54</v>
      </c>
      <c r="F123" s="129" t="s">
        <v>55</v>
      </c>
      <c r="G123" s="129" t="s">
        <v>154</v>
      </c>
      <c r="H123" s="129" t="s">
        <v>155</v>
      </c>
      <c r="I123" s="129" t="s">
        <v>156</v>
      </c>
      <c r="J123" s="130" t="s">
        <v>139</v>
      </c>
      <c r="K123" s="131" t="s">
        <v>157</v>
      </c>
      <c r="L123" s="132"/>
      <c r="M123" s="59" t="s">
        <v>1</v>
      </c>
      <c r="N123" s="60" t="s">
        <v>37</v>
      </c>
      <c r="O123" s="60" t="s">
        <v>158</v>
      </c>
      <c r="P123" s="60" t="s">
        <v>159</v>
      </c>
      <c r="Q123" s="60" t="s">
        <v>160</v>
      </c>
      <c r="R123" s="60" t="s">
        <v>161</v>
      </c>
      <c r="S123" s="60" t="s">
        <v>162</v>
      </c>
      <c r="T123" s="61" t="s">
        <v>163</v>
      </c>
      <c r="U123" s="126"/>
      <c r="V123" s="126"/>
      <c r="W123" s="126"/>
      <c r="X123" s="126"/>
      <c r="Y123" s="126"/>
      <c r="Z123" s="126"/>
      <c r="AA123" s="126"/>
      <c r="AB123" s="126"/>
      <c r="AC123" s="126"/>
      <c r="AD123" s="126"/>
      <c r="AE123" s="126"/>
    </row>
    <row r="124" spans="1:65" s="2" customFormat="1" ht="22.9" customHeight="1">
      <c r="A124" s="26"/>
      <c r="B124" s="27"/>
      <c r="C124" s="66" t="s">
        <v>140</v>
      </c>
      <c r="D124" s="26"/>
      <c r="E124" s="26"/>
      <c r="F124" s="26"/>
      <c r="G124" s="26"/>
      <c r="H124" s="26"/>
      <c r="I124" s="26"/>
      <c r="J124" s="133">
        <f>BK124</f>
        <v>38632.89</v>
      </c>
      <c r="K124" s="26"/>
      <c r="L124" s="27"/>
      <c r="M124" s="62"/>
      <c r="N124" s="53"/>
      <c r="O124" s="63"/>
      <c r="P124" s="134">
        <f>P125+P178</f>
        <v>1536.8929599999999</v>
      </c>
      <c r="Q124" s="63"/>
      <c r="R124" s="134">
        <f>R125+R178</f>
        <v>107.55643999999999</v>
      </c>
      <c r="S124" s="63"/>
      <c r="T124" s="135">
        <f>T125+T178</f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T124" s="14" t="s">
        <v>72</v>
      </c>
      <c r="AU124" s="14" t="s">
        <v>141</v>
      </c>
      <c r="BK124" s="136">
        <f>BK125+BK178</f>
        <v>38632.89</v>
      </c>
    </row>
    <row r="125" spans="1:65" s="12" customFormat="1" ht="25.9" customHeight="1">
      <c r="B125" s="137"/>
      <c r="D125" s="138" t="s">
        <v>72</v>
      </c>
      <c r="E125" s="139" t="s">
        <v>164</v>
      </c>
      <c r="F125" s="139" t="s">
        <v>165</v>
      </c>
      <c r="J125" s="140">
        <f>BK125</f>
        <v>37507.660000000003</v>
      </c>
      <c r="L125" s="137"/>
      <c r="M125" s="141"/>
      <c r="N125" s="142"/>
      <c r="O125" s="142"/>
      <c r="P125" s="143">
        <f>P126+P140+P144+P147+P167+P175</f>
        <v>1536.8929599999999</v>
      </c>
      <c r="Q125" s="142"/>
      <c r="R125" s="143">
        <f>R126+R140+R144+R147+R167+R175</f>
        <v>107.55643999999999</v>
      </c>
      <c r="S125" s="142"/>
      <c r="T125" s="144">
        <f>T126+T140+T144+T147+T167+T175</f>
        <v>0</v>
      </c>
      <c r="AR125" s="138" t="s">
        <v>81</v>
      </c>
      <c r="AT125" s="145" t="s">
        <v>72</v>
      </c>
      <c r="AU125" s="145" t="s">
        <v>73</v>
      </c>
      <c r="AY125" s="138" t="s">
        <v>166</v>
      </c>
      <c r="BK125" s="146">
        <f>BK126+BK140+BK144+BK147+BK167+BK175</f>
        <v>37507.660000000003</v>
      </c>
    </row>
    <row r="126" spans="1:65" s="12" customFormat="1" ht="22.9" customHeight="1">
      <c r="B126" s="137"/>
      <c r="D126" s="138" t="s">
        <v>72</v>
      </c>
      <c r="E126" s="147" t="s">
        <v>81</v>
      </c>
      <c r="F126" s="147" t="s">
        <v>345</v>
      </c>
      <c r="J126" s="148">
        <f>BK126</f>
        <v>14582.85</v>
      </c>
      <c r="L126" s="137"/>
      <c r="M126" s="141"/>
      <c r="N126" s="142"/>
      <c r="O126" s="142"/>
      <c r="P126" s="143">
        <f>SUM(P127:P139)</f>
        <v>1387.1888200000001</v>
      </c>
      <c r="Q126" s="142"/>
      <c r="R126" s="143">
        <f>SUM(R127:R139)</f>
        <v>30.39678</v>
      </c>
      <c r="S126" s="142"/>
      <c r="T126" s="144">
        <f>SUM(T127:T139)</f>
        <v>0</v>
      </c>
      <c r="AR126" s="138" t="s">
        <v>81</v>
      </c>
      <c r="AT126" s="145" t="s">
        <v>72</v>
      </c>
      <c r="AU126" s="145" t="s">
        <v>81</v>
      </c>
      <c r="AY126" s="138" t="s">
        <v>166</v>
      </c>
      <c r="BK126" s="146">
        <f>SUM(BK127:BK139)</f>
        <v>14582.85</v>
      </c>
    </row>
    <row r="127" spans="1:65" s="2" customFormat="1" ht="16.5" customHeight="1">
      <c r="A127" s="26"/>
      <c r="B127" s="149"/>
      <c r="C127" s="150" t="s">
        <v>81</v>
      </c>
      <c r="D127" s="150" t="s">
        <v>169</v>
      </c>
      <c r="E127" s="151" t="s">
        <v>3147</v>
      </c>
      <c r="F127" s="152" t="s">
        <v>3148</v>
      </c>
      <c r="G127" s="153" t="s">
        <v>185</v>
      </c>
      <c r="H127" s="154">
        <v>506.38</v>
      </c>
      <c r="I127" s="155">
        <v>6.59</v>
      </c>
      <c r="J127" s="155">
        <f t="shared" ref="J127:J139" si="0">ROUND(I127*H127,2)</f>
        <v>3337.04</v>
      </c>
      <c r="K127" s="156"/>
      <c r="L127" s="27"/>
      <c r="M127" s="157" t="s">
        <v>1</v>
      </c>
      <c r="N127" s="158" t="s">
        <v>39</v>
      </c>
      <c r="O127" s="159">
        <v>0.81100000000000005</v>
      </c>
      <c r="P127" s="159">
        <f t="shared" ref="P127:P139" si="1">O127*H127</f>
        <v>410.67417999999998</v>
      </c>
      <c r="Q127" s="159">
        <v>0</v>
      </c>
      <c r="R127" s="159">
        <f t="shared" ref="R127:R139" si="2">Q127*H127</f>
        <v>0</v>
      </c>
      <c r="S127" s="159">
        <v>0</v>
      </c>
      <c r="T127" s="160">
        <f t="shared" ref="T127:T139" si="3">S127*H127</f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61" t="s">
        <v>173</v>
      </c>
      <c r="AT127" s="161" t="s">
        <v>169</v>
      </c>
      <c r="AU127" s="161" t="s">
        <v>89</v>
      </c>
      <c r="AY127" s="14" t="s">
        <v>166</v>
      </c>
      <c r="BE127" s="162">
        <f t="shared" ref="BE127:BE139" si="4">IF(N127="základná",J127,0)</f>
        <v>0</v>
      </c>
      <c r="BF127" s="162">
        <f t="shared" ref="BF127:BF139" si="5">IF(N127="znížená",J127,0)</f>
        <v>3337.04</v>
      </c>
      <c r="BG127" s="162">
        <f t="shared" ref="BG127:BG139" si="6">IF(N127="zákl. prenesená",J127,0)</f>
        <v>0</v>
      </c>
      <c r="BH127" s="162">
        <f t="shared" ref="BH127:BH139" si="7">IF(N127="zníž. prenesená",J127,0)</f>
        <v>0</v>
      </c>
      <c r="BI127" s="162">
        <f t="shared" ref="BI127:BI139" si="8">IF(N127="nulová",J127,0)</f>
        <v>0</v>
      </c>
      <c r="BJ127" s="14" t="s">
        <v>89</v>
      </c>
      <c r="BK127" s="162">
        <f t="shared" ref="BK127:BK139" si="9">ROUND(I127*H127,2)</f>
        <v>3337.04</v>
      </c>
      <c r="BL127" s="14" t="s">
        <v>173</v>
      </c>
      <c r="BM127" s="161" t="s">
        <v>3149</v>
      </c>
    </row>
    <row r="128" spans="1:65" s="2" customFormat="1" ht="16.5" customHeight="1">
      <c r="A128" s="26"/>
      <c r="B128" s="149"/>
      <c r="C128" s="150" t="s">
        <v>89</v>
      </c>
      <c r="D128" s="150" t="s">
        <v>169</v>
      </c>
      <c r="E128" s="151" t="s">
        <v>358</v>
      </c>
      <c r="F128" s="152" t="s">
        <v>2919</v>
      </c>
      <c r="G128" s="153" t="s">
        <v>185</v>
      </c>
      <c r="H128" s="154">
        <v>151.91</v>
      </c>
      <c r="I128" s="155">
        <v>0.32</v>
      </c>
      <c r="J128" s="155">
        <f t="shared" si="0"/>
        <v>48.61</v>
      </c>
      <c r="K128" s="156"/>
      <c r="L128" s="27"/>
      <c r="M128" s="157" t="s">
        <v>1</v>
      </c>
      <c r="N128" s="158" t="s">
        <v>39</v>
      </c>
      <c r="O128" s="159">
        <v>0.08</v>
      </c>
      <c r="P128" s="159">
        <f t="shared" si="1"/>
        <v>12.152799999999999</v>
      </c>
      <c r="Q128" s="159">
        <v>0</v>
      </c>
      <c r="R128" s="159">
        <f t="shared" si="2"/>
        <v>0</v>
      </c>
      <c r="S128" s="159">
        <v>0</v>
      </c>
      <c r="T128" s="160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61" t="s">
        <v>173</v>
      </c>
      <c r="AT128" s="161" t="s">
        <v>169</v>
      </c>
      <c r="AU128" s="161" t="s">
        <v>89</v>
      </c>
      <c r="AY128" s="14" t="s">
        <v>166</v>
      </c>
      <c r="BE128" s="162">
        <f t="shared" si="4"/>
        <v>0</v>
      </c>
      <c r="BF128" s="162">
        <f t="shared" si="5"/>
        <v>48.61</v>
      </c>
      <c r="BG128" s="162">
        <f t="shared" si="6"/>
        <v>0</v>
      </c>
      <c r="BH128" s="162">
        <f t="shared" si="7"/>
        <v>0</v>
      </c>
      <c r="BI128" s="162">
        <f t="shared" si="8"/>
        <v>0</v>
      </c>
      <c r="BJ128" s="14" t="s">
        <v>89</v>
      </c>
      <c r="BK128" s="162">
        <f t="shared" si="9"/>
        <v>48.61</v>
      </c>
      <c r="BL128" s="14" t="s">
        <v>173</v>
      </c>
      <c r="BM128" s="161" t="s">
        <v>3150</v>
      </c>
    </row>
    <row r="129" spans="1:65" s="2" customFormat="1" ht="16.5" customHeight="1">
      <c r="A129" s="26"/>
      <c r="B129" s="149"/>
      <c r="C129" s="150" t="s">
        <v>105</v>
      </c>
      <c r="D129" s="150" t="s">
        <v>169</v>
      </c>
      <c r="E129" s="151" t="s">
        <v>2921</v>
      </c>
      <c r="F129" s="152" t="s">
        <v>2922</v>
      </c>
      <c r="G129" s="153" t="s">
        <v>172</v>
      </c>
      <c r="H129" s="154">
        <v>1077.9000000000001</v>
      </c>
      <c r="I129" s="155">
        <v>1.28</v>
      </c>
      <c r="J129" s="155">
        <f t="shared" si="0"/>
        <v>1379.71</v>
      </c>
      <c r="K129" s="156"/>
      <c r="L129" s="27"/>
      <c r="M129" s="157" t="s">
        <v>1</v>
      </c>
      <c r="N129" s="158" t="s">
        <v>39</v>
      </c>
      <c r="O129" s="159">
        <v>0.249</v>
      </c>
      <c r="P129" s="159">
        <f t="shared" si="1"/>
        <v>268.39710000000002</v>
      </c>
      <c r="Q129" s="159">
        <v>2.8199999999999999E-2</v>
      </c>
      <c r="R129" s="159">
        <f t="shared" si="2"/>
        <v>30.39678</v>
      </c>
      <c r="S129" s="159">
        <v>0</v>
      </c>
      <c r="T129" s="160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61" t="s">
        <v>173</v>
      </c>
      <c r="AT129" s="161" t="s">
        <v>169</v>
      </c>
      <c r="AU129" s="161" t="s">
        <v>89</v>
      </c>
      <c r="AY129" s="14" t="s">
        <v>166</v>
      </c>
      <c r="BE129" s="162">
        <f t="shared" si="4"/>
        <v>0</v>
      </c>
      <c r="BF129" s="162">
        <f t="shared" si="5"/>
        <v>1379.71</v>
      </c>
      <c r="BG129" s="162">
        <f t="shared" si="6"/>
        <v>0</v>
      </c>
      <c r="BH129" s="162">
        <f t="shared" si="7"/>
        <v>0</v>
      </c>
      <c r="BI129" s="162">
        <f t="shared" si="8"/>
        <v>0</v>
      </c>
      <c r="BJ129" s="14" t="s">
        <v>89</v>
      </c>
      <c r="BK129" s="162">
        <f t="shared" si="9"/>
        <v>1379.71</v>
      </c>
      <c r="BL129" s="14" t="s">
        <v>173</v>
      </c>
      <c r="BM129" s="161" t="s">
        <v>3151</v>
      </c>
    </row>
    <row r="130" spans="1:65" s="2" customFormat="1" ht="16.5" customHeight="1">
      <c r="A130" s="26"/>
      <c r="B130" s="149"/>
      <c r="C130" s="150" t="s">
        <v>173</v>
      </c>
      <c r="D130" s="150" t="s">
        <v>169</v>
      </c>
      <c r="E130" s="151" t="s">
        <v>2924</v>
      </c>
      <c r="F130" s="152" t="s">
        <v>2925</v>
      </c>
      <c r="G130" s="153" t="s">
        <v>172</v>
      </c>
      <c r="H130" s="154">
        <v>1077.9000000000001</v>
      </c>
      <c r="I130" s="155">
        <v>0.74</v>
      </c>
      <c r="J130" s="155">
        <f t="shared" si="0"/>
        <v>797.65</v>
      </c>
      <c r="K130" s="156"/>
      <c r="L130" s="27"/>
      <c r="M130" s="157" t="s">
        <v>1</v>
      </c>
      <c r="N130" s="158" t="s">
        <v>39</v>
      </c>
      <c r="O130" s="159">
        <v>0.188</v>
      </c>
      <c r="P130" s="159">
        <f t="shared" si="1"/>
        <v>202.64519999999999</v>
      </c>
      <c r="Q130" s="159">
        <v>0</v>
      </c>
      <c r="R130" s="159">
        <f t="shared" si="2"/>
        <v>0</v>
      </c>
      <c r="S130" s="159">
        <v>0</v>
      </c>
      <c r="T130" s="160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61" t="s">
        <v>173</v>
      </c>
      <c r="AT130" s="161" t="s">
        <v>169</v>
      </c>
      <c r="AU130" s="161" t="s">
        <v>89</v>
      </c>
      <c r="AY130" s="14" t="s">
        <v>166</v>
      </c>
      <c r="BE130" s="162">
        <f t="shared" si="4"/>
        <v>0</v>
      </c>
      <c r="BF130" s="162">
        <f t="shared" si="5"/>
        <v>797.65</v>
      </c>
      <c r="BG130" s="162">
        <f t="shared" si="6"/>
        <v>0</v>
      </c>
      <c r="BH130" s="162">
        <f t="shared" si="7"/>
        <v>0</v>
      </c>
      <c r="BI130" s="162">
        <f t="shared" si="8"/>
        <v>0</v>
      </c>
      <c r="BJ130" s="14" t="s">
        <v>89</v>
      </c>
      <c r="BK130" s="162">
        <f t="shared" si="9"/>
        <v>797.65</v>
      </c>
      <c r="BL130" s="14" t="s">
        <v>173</v>
      </c>
      <c r="BM130" s="161" t="s">
        <v>3152</v>
      </c>
    </row>
    <row r="131" spans="1:65" s="2" customFormat="1" ht="16.5" customHeight="1">
      <c r="A131" s="26"/>
      <c r="B131" s="149"/>
      <c r="C131" s="150" t="s">
        <v>182</v>
      </c>
      <c r="D131" s="150" t="s">
        <v>169</v>
      </c>
      <c r="E131" s="151" t="s">
        <v>3153</v>
      </c>
      <c r="F131" s="152" t="s">
        <v>3154</v>
      </c>
      <c r="G131" s="153" t="s">
        <v>185</v>
      </c>
      <c r="H131" s="154">
        <v>336.08</v>
      </c>
      <c r="I131" s="155">
        <v>3.05</v>
      </c>
      <c r="J131" s="155">
        <f t="shared" si="0"/>
        <v>1025.04</v>
      </c>
      <c r="K131" s="156"/>
      <c r="L131" s="27"/>
      <c r="M131" s="157" t="s">
        <v>1</v>
      </c>
      <c r="N131" s="158" t="s">
        <v>39</v>
      </c>
      <c r="O131" s="159">
        <v>0</v>
      </c>
      <c r="P131" s="159">
        <f t="shared" si="1"/>
        <v>0</v>
      </c>
      <c r="Q131" s="159">
        <v>0</v>
      </c>
      <c r="R131" s="159">
        <f t="shared" si="2"/>
        <v>0</v>
      </c>
      <c r="S131" s="159">
        <v>0</v>
      </c>
      <c r="T131" s="160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61" t="s">
        <v>173</v>
      </c>
      <c r="AT131" s="161" t="s">
        <v>169</v>
      </c>
      <c r="AU131" s="161" t="s">
        <v>89</v>
      </c>
      <c r="AY131" s="14" t="s">
        <v>166</v>
      </c>
      <c r="BE131" s="162">
        <f t="shared" si="4"/>
        <v>0</v>
      </c>
      <c r="BF131" s="162">
        <f t="shared" si="5"/>
        <v>1025.04</v>
      </c>
      <c r="BG131" s="162">
        <f t="shared" si="6"/>
        <v>0</v>
      </c>
      <c r="BH131" s="162">
        <f t="shared" si="7"/>
        <v>0</v>
      </c>
      <c r="BI131" s="162">
        <f t="shared" si="8"/>
        <v>0</v>
      </c>
      <c r="BJ131" s="14" t="s">
        <v>89</v>
      </c>
      <c r="BK131" s="162">
        <f t="shared" si="9"/>
        <v>1025.04</v>
      </c>
      <c r="BL131" s="14" t="s">
        <v>173</v>
      </c>
      <c r="BM131" s="161" t="s">
        <v>3155</v>
      </c>
    </row>
    <row r="132" spans="1:65" s="2" customFormat="1" ht="16.5" customHeight="1">
      <c r="A132" s="26"/>
      <c r="B132" s="149"/>
      <c r="C132" s="150" t="s">
        <v>178</v>
      </c>
      <c r="D132" s="150" t="s">
        <v>169</v>
      </c>
      <c r="E132" s="151" t="s">
        <v>2930</v>
      </c>
      <c r="F132" s="152" t="s">
        <v>2931</v>
      </c>
      <c r="G132" s="153" t="s">
        <v>185</v>
      </c>
      <c r="H132" s="154">
        <v>122.4</v>
      </c>
      <c r="I132" s="155">
        <v>9.9700000000000006</v>
      </c>
      <c r="J132" s="155">
        <f t="shared" si="0"/>
        <v>1220.33</v>
      </c>
      <c r="K132" s="156"/>
      <c r="L132" s="27"/>
      <c r="M132" s="157" t="s">
        <v>1</v>
      </c>
      <c r="N132" s="158" t="s">
        <v>39</v>
      </c>
      <c r="O132" s="159">
        <v>1.5009999999999999</v>
      </c>
      <c r="P132" s="159">
        <f t="shared" si="1"/>
        <v>183.72239999999999</v>
      </c>
      <c r="Q132" s="159">
        <v>0</v>
      </c>
      <c r="R132" s="159">
        <f t="shared" si="2"/>
        <v>0</v>
      </c>
      <c r="S132" s="159">
        <v>0</v>
      </c>
      <c r="T132" s="160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61" t="s">
        <v>173</v>
      </c>
      <c r="AT132" s="161" t="s">
        <v>169</v>
      </c>
      <c r="AU132" s="161" t="s">
        <v>89</v>
      </c>
      <c r="AY132" s="14" t="s">
        <v>166</v>
      </c>
      <c r="BE132" s="162">
        <f t="shared" si="4"/>
        <v>0</v>
      </c>
      <c r="BF132" s="162">
        <f t="shared" si="5"/>
        <v>1220.33</v>
      </c>
      <c r="BG132" s="162">
        <f t="shared" si="6"/>
        <v>0</v>
      </c>
      <c r="BH132" s="162">
        <f t="shared" si="7"/>
        <v>0</v>
      </c>
      <c r="BI132" s="162">
        <f t="shared" si="8"/>
        <v>0</v>
      </c>
      <c r="BJ132" s="14" t="s">
        <v>89</v>
      </c>
      <c r="BK132" s="162">
        <f t="shared" si="9"/>
        <v>1220.33</v>
      </c>
      <c r="BL132" s="14" t="s">
        <v>173</v>
      </c>
      <c r="BM132" s="161" t="s">
        <v>3156</v>
      </c>
    </row>
    <row r="133" spans="1:65" s="2" customFormat="1" ht="16.5" customHeight="1">
      <c r="A133" s="26"/>
      <c r="B133" s="149"/>
      <c r="C133" s="150" t="s">
        <v>190</v>
      </c>
      <c r="D133" s="150" t="s">
        <v>169</v>
      </c>
      <c r="E133" s="151" t="s">
        <v>2933</v>
      </c>
      <c r="F133" s="152" t="s">
        <v>2934</v>
      </c>
      <c r="G133" s="153" t="s">
        <v>185</v>
      </c>
      <c r="H133" s="154">
        <v>122.4</v>
      </c>
      <c r="I133" s="155">
        <v>23.82</v>
      </c>
      <c r="J133" s="155">
        <f t="shared" si="0"/>
        <v>2915.57</v>
      </c>
      <c r="K133" s="156"/>
      <c r="L133" s="27"/>
      <c r="M133" s="157" t="s">
        <v>1</v>
      </c>
      <c r="N133" s="158" t="s">
        <v>39</v>
      </c>
      <c r="O133" s="159">
        <v>0</v>
      </c>
      <c r="P133" s="159">
        <f t="shared" si="1"/>
        <v>0</v>
      </c>
      <c r="Q133" s="159">
        <v>0</v>
      </c>
      <c r="R133" s="159">
        <f t="shared" si="2"/>
        <v>0</v>
      </c>
      <c r="S133" s="159">
        <v>0</v>
      </c>
      <c r="T133" s="160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61" t="s">
        <v>173</v>
      </c>
      <c r="AT133" s="161" t="s">
        <v>169</v>
      </c>
      <c r="AU133" s="161" t="s">
        <v>89</v>
      </c>
      <c r="AY133" s="14" t="s">
        <v>166</v>
      </c>
      <c r="BE133" s="162">
        <f t="shared" si="4"/>
        <v>0</v>
      </c>
      <c r="BF133" s="162">
        <f t="shared" si="5"/>
        <v>2915.57</v>
      </c>
      <c r="BG133" s="162">
        <f t="shared" si="6"/>
        <v>0</v>
      </c>
      <c r="BH133" s="162">
        <f t="shared" si="7"/>
        <v>0</v>
      </c>
      <c r="BI133" s="162">
        <f t="shared" si="8"/>
        <v>0</v>
      </c>
      <c r="BJ133" s="14" t="s">
        <v>89</v>
      </c>
      <c r="BK133" s="162">
        <f t="shared" si="9"/>
        <v>2915.57</v>
      </c>
      <c r="BL133" s="14" t="s">
        <v>173</v>
      </c>
      <c r="BM133" s="161" t="s">
        <v>3157</v>
      </c>
    </row>
    <row r="134" spans="1:65" s="2" customFormat="1" ht="16.5" customHeight="1">
      <c r="A134" s="26"/>
      <c r="B134" s="149"/>
      <c r="C134" s="150" t="s">
        <v>181</v>
      </c>
      <c r="D134" s="150" t="s">
        <v>169</v>
      </c>
      <c r="E134" s="151" t="s">
        <v>3158</v>
      </c>
      <c r="F134" s="152" t="s">
        <v>2937</v>
      </c>
      <c r="G134" s="153" t="s">
        <v>185</v>
      </c>
      <c r="H134" s="154">
        <v>170.3</v>
      </c>
      <c r="I134" s="155">
        <v>2.41</v>
      </c>
      <c r="J134" s="155">
        <f t="shared" si="0"/>
        <v>410.42</v>
      </c>
      <c r="K134" s="156"/>
      <c r="L134" s="27"/>
      <c r="M134" s="157" t="s">
        <v>1</v>
      </c>
      <c r="N134" s="158" t="s">
        <v>39</v>
      </c>
      <c r="O134" s="159">
        <v>5.4399999999999997E-2</v>
      </c>
      <c r="P134" s="159">
        <f t="shared" si="1"/>
        <v>9.2643199999999997</v>
      </c>
      <c r="Q134" s="159">
        <v>0</v>
      </c>
      <c r="R134" s="159">
        <f t="shared" si="2"/>
        <v>0</v>
      </c>
      <c r="S134" s="159">
        <v>0</v>
      </c>
      <c r="T134" s="160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61" t="s">
        <v>173</v>
      </c>
      <c r="AT134" s="161" t="s">
        <v>169</v>
      </c>
      <c r="AU134" s="161" t="s">
        <v>89</v>
      </c>
      <c r="AY134" s="14" t="s">
        <v>166</v>
      </c>
      <c r="BE134" s="162">
        <f t="shared" si="4"/>
        <v>0</v>
      </c>
      <c r="BF134" s="162">
        <f t="shared" si="5"/>
        <v>410.42</v>
      </c>
      <c r="BG134" s="162">
        <f t="shared" si="6"/>
        <v>0</v>
      </c>
      <c r="BH134" s="162">
        <f t="shared" si="7"/>
        <v>0</v>
      </c>
      <c r="BI134" s="162">
        <f t="shared" si="8"/>
        <v>0</v>
      </c>
      <c r="BJ134" s="14" t="s">
        <v>89</v>
      </c>
      <c r="BK134" s="162">
        <f t="shared" si="9"/>
        <v>410.42</v>
      </c>
      <c r="BL134" s="14" t="s">
        <v>173</v>
      </c>
      <c r="BM134" s="161" t="s">
        <v>3159</v>
      </c>
    </row>
    <row r="135" spans="1:65" s="2" customFormat="1" ht="16.5" customHeight="1">
      <c r="A135" s="26"/>
      <c r="B135" s="149"/>
      <c r="C135" s="150" t="s">
        <v>167</v>
      </c>
      <c r="D135" s="150" t="s">
        <v>169</v>
      </c>
      <c r="E135" s="151" t="s">
        <v>3160</v>
      </c>
      <c r="F135" s="152" t="s">
        <v>2940</v>
      </c>
      <c r="G135" s="153" t="s">
        <v>185</v>
      </c>
      <c r="H135" s="154">
        <v>1192.0999999999999</v>
      </c>
      <c r="I135" s="155">
        <v>0.23</v>
      </c>
      <c r="J135" s="155">
        <f t="shared" si="0"/>
        <v>274.18</v>
      </c>
      <c r="K135" s="156"/>
      <c r="L135" s="27"/>
      <c r="M135" s="157" t="s">
        <v>1</v>
      </c>
      <c r="N135" s="158" t="s">
        <v>39</v>
      </c>
      <c r="O135" s="159">
        <v>5.3899999999999998E-3</v>
      </c>
      <c r="P135" s="159">
        <f t="shared" si="1"/>
        <v>6.4254199999999999</v>
      </c>
      <c r="Q135" s="159">
        <v>0</v>
      </c>
      <c r="R135" s="159">
        <f t="shared" si="2"/>
        <v>0</v>
      </c>
      <c r="S135" s="159">
        <v>0</v>
      </c>
      <c r="T135" s="160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61" t="s">
        <v>173</v>
      </c>
      <c r="AT135" s="161" t="s">
        <v>169</v>
      </c>
      <c r="AU135" s="161" t="s">
        <v>89</v>
      </c>
      <c r="AY135" s="14" t="s">
        <v>166</v>
      </c>
      <c r="BE135" s="162">
        <f t="shared" si="4"/>
        <v>0</v>
      </c>
      <c r="BF135" s="162">
        <f t="shared" si="5"/>
        <v>274.18</v>
      </c>
      <c r="BG135" s="162">
        <f t="shared" si="6"/>
        <v>0</v>
      </c>
      <c r="BH135" s="162">
        <f t="shared" si="7"/>
        <v>0</v>
      </c>
      <c r="BI135" s="162">
        <f t="shared" si="8"/>
        <v>0</v>
      </c>
      <c r="BJ135" s="14" t="s">
        <v>89</v>
      </c>
      <c r="BK135" s="162">
        <f t="shared" si="9"/>
        <v>274.18</v>
      </c>
      <c r="BL135" s="14" t="s">
        <v>173</v>
      </c>
      <c r="BM135" s="161" t="s">
        <v>3161</v>
      </c>
    </row>
    <row r="136" spans="1:65" s="2" customFormat="1" ht="16.5" customHeight="1">
      <c r="A136" s="26"/>
      <c r="B136" s="149"/>
      <c r="C136" s="150" t="s">
        <v>186</v>
      </c>
      <c r="D136" s="150" t="s">
        <v>169</v>
      </c>
      <c r="E136" s="151" t="s">
        <v>368</v>
      </c>
      <c r="F136" s="152" t="s">
        <v>2943</v>
      </c>
      <c r="G136" s="153" t="s">
        <v>185</v>
      </c>
      <c r="H136" s="154">
        <v>170.3</v>
      </c>
      <c r="I136" s="155">
        <v>0.51</v>
      </c>
      <c r="J136" s="155">
        <f t="shared" si="0"/>
        <v>86.85</v>
      </c>
      <c r="K136" s="156"/>
      <c r="L136" s="27"/>
      <c r="M136" s="157" t="s">
        <v>1</v>
      </c>
      <c r="N136" s="158" t="s">
        <v>39</v>
      </c>
      <c r="O136" s="159">
        <v>8.0000000000000002E-3</v>
      </c>
      <c r="P136" s="159">
        <f t="shared" si="1"/>
        <v>1.3624000000000001</v>
      </c>
      <c r="Q136" s="159">
        <v>0</v>
      </c>
      <c r="R136" s="159">
        <f t="shared" si="2"/>
        <v>0</v>
      </c>
      <c r="S136" s="159">
        <v>0</v>
      </c>
      <c r="T136" s="160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61" t="s">
        <v>173</v>
      </c>
      <c r="AT136" s="161" t="s">
        <v>169</v>
      </c>
      <c r="AU136" s="161" t="s">
        <v>89</v>
      </c>
      <c r="AY136" s="14" t="s">
        <v>166</v>
      </c>
      <c r="BE136" s="162">
        <f t="shared" si="4"/>
        <v>0</v>
      </c>
      <c r="BF136" s="162">
        <f t="shared" si="5"/>
        <v>86.85</v>
      </c>
      <c r="BG136" s="162">
        <f t="shared" si="6"/>
        <v>0</v>
      </c>
      <c r="BH136" s="162">
        <f t="shared" si="7"/>
        <v>0</v>
      </c>
      <c r="BI136" s="162">
        <f t="shared" si="8"/>
        <v>0</v>
      </c>
      <c r="BJ136" s="14" t="s">
        <v>89</v>
      </c>
      <c r="BK136" s="162">
        <f t="shared" si="9"/>
        <v>86.85</v>
      </c>
      <c r="BL136" s="14" t="s">
        <v>173</v>
      </c>
      <c r="BM136" s="161" t="s">
        <v>3162</v>
      </c>
    </row>
    <row r="137" spans="1:65" s="2" customFormat="1" ht="16.5" customHeight="1">
      <c r="A137" s="26"/>
      <c r="B137" s="149"/>
      <c r="C137" s="150" t="s">
        <v>202</v>
      </c>
      <c r="D137" s="150" t="s">
        <v>169</v>
      </c>
      <c r="E137" s="151" t="s">
        <v>2945</v>
      </c>
      <c r="F137" s="152" t="s">
        <v>2946</v>
      </c>
      <c r="G137" s="153" t="s">
        <v>2947</v>
      </c>
      <c r="H137" s="154">
        <v>0.27</v>
      </c>
      <c r="I137" s="155">
        <v>762.21</v>
      </c>
      <c r="J137" s="155">
        <f t="shared" si="0"/>
        <v>205.8</v>
      </c>
      <c r="K137" s="156"/>
      <c r="L137" s="27"/>
      <c r="M137" s="157" t="s">
        <v>1</v>
      </c>
      <c r="N137" s="158" t="s">
        <v>39</v>
      </c>
      <c r="O137" s="159">
        <v>0</v>
      </c>
      <c r="P137" s="159">
        <f t="shared" si="1"/>
        <v>0</v>
      </c>
      <c r="Q137" s="159">
        <v>0</v>
      </c>
      <c r="R137" s="159">
        <f t="shared" si="2"/>
        <v>0</v>
      </c>
      <c r="S137" s="159">
        <v>0</v>
      </c>
      <c r="T137" s="160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61" t="s">
        <v>173</v>
      </c>
      <c r="AT137" s="161" t="s">
        <v>169</v>
      </c>
      <c r="AU137" s="161" t="s">
        <v>89</v>
      </c>
      <c r="AY137" s="14" t="s">
        <v>166</v>
      </c>
      <c r="BE137" s="162">
        <f t="shared" si="4"/>
        <v>0</v>
      </c>
      <c r="BF137" s="162">
        <f t="shared" si="5"/>
        <v>205.8</v>
      </c>
      <c r="BG137" s="162">
        <f t="shared" si="6"/>
        <v>0</v>
      </c>
      <c r="BH137" s="162">
        <f t="shared" si="7"/>
        <v>0</v>
      </c>
      <c r="BI137" s="162">
        <f t="shared" si="8"/>
        <v>0</v>
      </c>
      <c r="BJ137" s="14" t="s">
        <v>89</v>
      </c>
      <c r="BK137" s="162">
        <f t="shared" si="9"/>
        <v>205.8</v>
      </c>
      <c r="BL137" s="14" t="s">
        <v>173</v>
      </c>
      <c r="BM137" s="161" t="s">
        <v>3163</v>
      </c>
    </row>
    <row r="138" spans="1:65" s="2" customFormat="1" ht="16.5" customHeight="1">
      <c r="A138" s="26"/>
      <c r="B138" s="149"/>
      <c r="C138" s="150" t="s">
        <v>189</v>
      </c>
      <c r="D138" s="150" t="s">
        <v>169</v>
      </c>
      <c r="E138" s="151" t="s">
        <v>2949</v>
      </c>
      <c r="F138" s="152" t="s">
        <v>2950</v>
      </c>
      <c r="G138" s="153" t="s">
        <v>172</v>
      </c>
      <c r="H138" s="154">
        <v>148.5</v>
      </c>
      <c r="I138" s="155">
        <v>10.83</v>
      </c>
      <c r="J138" s="155">
        <f t="shared" si="0"/>
        <v>1608.26</v>
      </c>
      <c r="K138" s="156"/>
      <c r="L138" s="27"/>
      <c r="M138" s="157" t="s">
        <v>1</v>
      </c>
      <c r="N138" s="158" t="s">
        <v>39</v>
      </c>
      <c r="O138" s="159">
        <v>1.97</v>
      </c>
      <c r="P138" s="159">
        <f t="shared" si="1"/>
        <v>292.54500000000002</v>
      </c>
      <c r="Q138" s="159">
        <v>0</v>
      </c>
      <c r="R138" s="159">
        <f t="shared" si="2"/>
        <v>0</v>
      </c>
      <c r="S138" s="159">
        <v>0</v>
      </c>
      <c r="T138" s="160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61" t="s">
        <v>173</v>
      </c>
      <c r="AT138" s="161" t="s">
        <v>169</v>
      </c>
      <c r="AU138" s="161" t="s">
        <v>89</v>
      </c>
      <c r="AY138" s="14" t="s">
        <v>166</v>
      </c>
      <c r="BE138" s="162">
        <f t="shared" si="4"/>
        <v>0</v>
      </c>
      <c r="BF138" s="162">
        <f t="shared" si="5"/>
        <v>1608.26</v>
      </c>
      <c r="BG138" s="162">
        <f t="shared" si="6"/>
        <v>0</v>
      </c>
      <c r="BH138" s="162">
        <f t="shared" si="7"/>
        <v>0</v>
      </c>
      <c r="BI138" s="162">
        <f t="shared" si="8"/>
        <v>0</v>
      </c>
      <c r="BJ138" s="14" t="s">
        <v>89</v>
      </c>
      <c r="BK138" s="162">
        <f t="shared" si="9"/>
        <v>1608.26</v>
      </c>
      <c r="BL138" s="14" t="s">
        <v>173</v>
      </c>
      <c r="BM138" s="161" t="s">
        <v>3164</v>
      </c>
    </row>
    <row r="139" spans="1:65" s="2" customFormat="1" ht="16.5" customHeight="1">
      <c r="A139" s="26"/>
      <c r="B139" s="149"/>
      <c r="C139" s="150" t="s">
        <v>209</v>
      </c>
      <c r="D139" s="150" t="s">
        <v>169</v>
      </c>
      <c r="E139" s="151" t="s">
        <v>2952</v>
      </c>
      <c r="F139" s="152" t="s">
        <v>2953</v>
      </c>
      <c r="G139" s="153" t="s">
        <v>245</v>
      </c>
      <c r="H139" s="154">
        <v>74.25</v>
      </c>
      <c r="I139" s="155">
        <v>17.149999999999999</v>
      </c>
      <c r="J139" s="155">
        <f t="shared" si="0"/>
        <v>1273.3900000000001</v>
      </c>
      <c r="K139" s="156"/>
      <c r="L139" s="27"/>
      <c r="M139" s="157" t="s">
        <v>1</v>
      </c>
      <c r="N139" s="158" t="s">
        <v>39</v>
      </c>
      <c r="O139" s="159">
        <v>0</v>
      </c>
      <c r="P139" s="159">
        <f t="shared" si="1"/>
        <v>0</v>
      </c>
      <c r="Q139" s="159">
        <v>0</v>
      </c>
      <c r="R139" s="159">
        <f t="shared" si="2"/>
        <v>0</v>
      </c>
      <c r="S139" s="159">
        <v>0</v>
      </c>
      <c r="T139" s="160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61" t="s">
        <v>173</v>
      </c>
      <c r="AT139" s="161" t="s">
        <v>169</v>
      </c>
      <c r="AU139" s="161" t="s">
        <v>89</v>
      </c>
      <c r="AY139" s="14" t="s">
        <v>166</v>
      </c>
      <c r="BE139" s="162">
        <f t="shared" si="4"/>
        <v>0</v>
      </c>
      <c r="BF139" s="162">
        <f t="shared" si="5"/>
        <v>1273.3900000000001</v>
      </c>
      <c r="BG139" s="162">
        <f t="shared" si="6"/>
        <v>0</v>
      </c>
      <c r="BH139" s="162">
        <f t="shared" si="7"/>
        <v>0</v>
      </c>
      <c r="BI139" s="162">
        <f t="shared" si="8"/>
        <v>0</v>
      </c>
      <c r="BJ139" s="14" t="s">
        <v>89</v>
      </c>
      <c r="BK139" s="162">
        <f t="shared" si="9"/>
        <v>1273.3900000000001</v>
      </c>
      <c r="BL139" s="14" t="s">
        <v>173</v>
      </c>
      <c r="BM139" s="161" t="s">
        <v>3165</v>
      </c>
    </row>
    <row r="140" spans="1:65" s="12" customFormat="1" ht="22.9" customHeight="1">
      <c r="B140" s="137"/>
      <c r="D140" s="138" t="s">
        <v>72</v>
      </c>
      <c r="E140" s="147" t="s">
        <v>444</v>
      </c>
      <c r="F140" s="147" t="s">
        <v>2955</v>
      </c>
      <c r="J140" s="148">
        <f>BK140</f>
        <v>1360.81</v>
      </c>
      <c r="L140" s="137"/>
      <c r="M140" s="141"/>
      <c r="N140" s="142"/>
      <c r="O140" s="142"/>
      <c r="P140" s="143">
        <f>SUM(P141:P143)</f>
        <v>50.836799999999997</v>
      </c>
      <c r="Q140" s="142"/>
      <c r="R140" s="143">
        <f>SUM(R141:R143)</f>
        <v>77.143820000000005</v>
      </c>
      <c r="S140" s="142"/>
      <c r="T140" s="144">
        <f>SUM(T141:T143)</f>
        <v>0</v>
      </c>
      <c r="AR140" s="138" t="s">
        <v>81</v>
      </c>
      <c r="AT140" s="145" t="s">
        <v>72</v>
      </c>
      <c r="AU140" s="145" t="s">
        <v>81</v>
      </c>
      <c r="AY140" s="138" t="s">
        <v>166</v>
      </c>
      <c r="BK140" s="146">
        <f>SUM(BK141:BK143)</f>
        <v>1360.81</v>
      </c>
    </row>
    <row r="141" spans="1:65" s="2" customFormat="1" ht="16.5" customHeight="1">
      <c r="A141" s="26"/>
      <c r="B141" s="149"/>
      <c r="C141" s="150" t="s">
        <v>193</v>
      </c>
      <c r="D141" s="150" t="s">
        <v>169</v>
      </c>
      <c r="E141" s="151" t="s">
        <v>2956</v>
      </c>
      <c r="F141" s="152" t="s">
        <v>2957</v>
      </c>
      <c r="G141" s="153" t="s">
        <v>185</v>
      </c>
      <c r="H141" s="154">
        <v>40.799999999999997</v>
      </c>
      <c r="I141" s="155">
        <v>28.78</v>
      </c>
      <c r="J141" s="155">
        <f>ROUND(I141*H141,2)</f>
        <v>1174.22</v>
      </c>
      <c r="K141" s="156"/>
      <c r="L141" s="27"/>
      <c r="M141" s="157" t="s">
        <v>1</v>
      </c>
      <c r="N141" s="158" t="s">
        <v>39</v>
      </c>
      <c r="O141" s="159">
        <v>1.246</v>
      </c>
      <c r="P141" s="159">
        <f>O141*H141</f>
        <v>50.836799999999997</v>
      </c>
      <c r="Q141" s="159">
        <v>1.8907799999999999</v>
      </c>
      <c r="R141" s="159">
        <f>Q141*H141</f>
        <v>77.143820000000005</v>
      </c>
      <c r="S141" s="159">
        <v>0</v>
      </c>
      <c r="T141" s="160">
        <f>S141*H141</f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61" t="s">
        <v>173</v>
      </c>
      <c r="AT141" s="161" t="s">
        <v>169</v>
      </c>
      <c r="AU141" s="161" t="s">
        <v>89</v>
      </c>
      <c r="AY141" s="14" t="s">
        <v>166</v>
      </c>
      <c r="BE141" s="162">
        <f>IF(N141="základná",J141,0)</f>
        <v>0</v>
      </c>
      <c r="BF141" s="162">
        <f>IF(N141="znížená",J141,0)</f>
        <v>1174.22</v>
      </c>
      <c r="BG141" s="162">
        <f>IF(N141="zákl. prenesená",J141,0)</f>
        <v>0</v>
      </c>
      <c r="BH141" s="162">
        <f>IF(N141="zníž. prenesená",J141,0)</f>
        <v>0</v>
      </c>
      <c r="BI141" s="162">
        <f>IF(N141="nulová",J141,0)</f>
        <v>0</v>
      </c>
      <c r="BJ141" s="14" t="s">
        <v>89</v>
      </c>
      <c r="BK141" s="162">
        <f>ROUND(I141*H141,2)</f>
        <v>1174.22</v>
      </c>
      <c r="BL141" s="14" t="s">
        <v>173</v>
      </c>
      <c r="BM141" s="161" t="s">
        <v>3166</v>
      </c>
    </row>
    <row r="142" spans="1:65" s="2" customFormat="1" ht="16.5" customHeight="1">
      <c r="A142" s="26"/>
      <c r="B142" s="149"/>
      <c r="C142" s="150" t="s">
        <v>216</v>
      </c>
      <c r="D142" s="150" t="s">
        <v>169</v>
      </c>
      <c r="E142" s="151" t="s">
        <v>3167</v>
      </c>
      <c r="F142" s="152" t="s">
        <v>3168</v>
      </c>
      <c r="G142" s="153" t="s">
        <v>185</v>
      </c>
      <c r="H142" s="154">
        <v>1.1499999999999999</v>
      </c>
      <c r="I142" s="155">
        <v>94.73</v>
      </c>
      <c r="J142" s="155">
        <f>ROUND(I142*H142,2)</f>
        <v>108.94</v>
      </c>
      <c r="K142" s="156"/>
      <c r="L142" s="27"/>
      <c r="M142" s="157" t="s">
        <v>1</v>
      </c>
      <c r="N142" s="158" t="s">
        <v>39</v>
      </c>
      <c r="O142" s="159">
        <v>0</v>
      </c>
      <c r="P142" s="159">
        <f>O142*H142</f>
        <v>0</v>
      </c>
      <c r="Q142" s="159">
        <v>0</v>
      </c>
      <c r="R142" s="159">
        <f>Q142*H142</f>
        <v>0</v>
      </c>
      <c r="S142" s="159">
        <v>0</v>
      </c>
      <c r="T142" s="160">
        <f>S142*H142</f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61" t="s">
        <v>173</v>
      </c>
      <c r="AT142" s="161" t="s">
        <v>169</v>
      </c>
      <c r="AU142" s="161" t="s">
        <v>89</v>
      </c>
      <c r="AY142" s="14" t="s">
        <v>166</v>
      </c>
      <c r="BE142" s="162">
        <f>IF(N142="základná",J142,0)</f>
        <v>0</v>
      </c>
      <c r="BF142" s="162">
        <f>IF(N142="znížená",J142,0)</f>
        <v>108.94</v>
      </c>
      <c r="BG142" s="162">
        <f>IF(N142="zákl. prenesená",J142,0)</f>
        <v>0</v>
      </c>
      <c r="BH142" s="162">
        <f>IF(N142="zníž. prenesená",J142,0)</f>
        <v>0</v>
      </c>
      <c r="BI142" s="162">
        <f>IF(N142="nulová",J142,0)</f>
        <v>0</v>
      </c>
      <c r="BJ142" s="14" t="s">
        <v>89</v>
      </c>
      <c r="BK142" s="162">
        <f>ROUND(I142*H142,2)</f>
        <v>108.94</v>
      </c>
      <c r="BL142" s="14" t="s">
        <v>173</v>
      </c>
      <c r="BM142" s="161" t="s">
        <v>3169</v>
      </c>
    </row>
    <row r="143" spans="1:65" s="2" customFormat="1" ht="16.5" customHeight="1">
      <c r="A143" s="26"/>
      <c r="B143" s="149"/>
      <c r="C143" s="150" t="s">
        <v>196</v>
      </c>
      <c r="D143" s="150" t="s">
        <v>169</v>
      </c>
      <c r="E143" s="151" t="s">
        <v>3170</v>
      </c>
      <c r="F143" s="152" t="s">
        <v>3171</v>
      </c>
      <c r="G143" s="153" t="s">
        <v>172</v>
      </c>
      <c r="H143" s="154">
        <v>3.26</v>
      </c>
      <c r="I143" s="155">
        <v>23.82</v>
      </c>
      <c r="J143" s="155">
        <f>ROUND(I143*H143,2)</f>
        <v>77.650000000000006</v>
      </c>
      <c r="K143" s="156"/>
      <c r="L143" s="27"/>
      <c r="M143" s="157" t="s">
        <v>1</v>
      </c>
      <c r="N143" s="158" t="s">
        <v>39</v>
      </c>
      <c r="O143" s="159">
        <v>0</v>
      </c>
      <c r="P143" s="159">
        <f>O143*H143</f>
        <v>0</v>
      </c>
      <c r="Q143" s="159">
        <v>0</v>
      </c>
      <c r="R143" s="159">
        <f>Q143*H143</f>
        <v>0</v>
      </c>
      <c r="S143" s="159">
        <v>0</v>
      </c>
      <c r="T143" s="160">
        <f>S143*H143</f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61" t="s">
        <v>173</v>
      </c>
      <c r="AT143" s="161" t="s">
        <v>169</v>
      </c>
      <c r="AU143" s="161" t="s">
        <v>89</v>
      </c>
      <c r="AY143" s="14" t="s">
        <v>166</v>
      </c>
      <c r="BE143" s="162">
        <f>IF(N143="základná",J143,0)</f>
        <v>0</v>
      </c>
      <c r="BF143" s="162">
        <f>IF(N143="znížená",J143,0)</f>
        <v>77.650000000000006</v>
      </c>
      <c r="BG143" s="162">
        <f>IF(N143="zákl. prenesená",J143,0)</f>
        <v>0</v>
      </c>
      <c r="BH143" s="162">
        <f>IF(N143="zníž. prenesená",J143,0)</f>
        <v>0</v>
      </c>
      <c r="BI143" s="162">
        <f>IF(N143="nulová",J143,0)</f>
        <v>0</v>
      </c>
      <c r="BJ143" s="14" t="s">
        <v>89</v>
      </c>
      <c r="BK143" s="162">
        <f>ROUND(I143*H143,2)</f>
        <v>77.650000000000006</v>
      </c>
      <c r="BL143" s="14" t="s">
        <v>173</v>
      </c>
      <c r="BM143" s="161" t="s">
        <v>3172</v>
      </c>
    </row>
    <row r="144" spans="1:65" s="12" customFormat="1" ht="22.9" customHeight="1">
      <c r="B144" s="137"/>
      <c r="D144" s="138" t="s">
        <v>72</v>
      </c>
      <c r="E144" s="147" t="s">
        <v>182</v>
      </c>
      <c r="F144" s="147" t="s">
        <v>2530</v>
      </c>
      <c r="J144" s="148">
        <f>BK144</f>
        <v>4227.8</v>
      </c>
      <c r="L144" s="137"/>
      <c r="M144" s="141"/>
      <c r="N144" s="142"/>
      <c r="O144" s="142"/>
      <c r="P144" s="143">
        <f>SUM(P145:P146)</f>
        <v>0</v>
      </c>
      <c r="Q144" s="142"/>
      <c r="R144" s="143">
        <f>SUM(R145:R146)</f>
        <v>0</v>
      </c>
      <c r="S144" s="142"/>
      <c r="T144" s="144">
        <f>SUM(T145:T146)</f>
        <v>0</v>
      </c>
      <c r="AR144" s="138" t="s">
        <v>81</v>
      </c>
      <c r="AT144" s="145" t="s">
        <v>72</v>
      </c>
      <c r="AU144" s="145" t="s">
        <v>81</v>
      </c>
      <c r="AY144" s="138" t="s">
        <v>166</v>
      </c>
      <c r="BK144" s="146">
        <f>SUM(BK145:BK146)</f>
        <v>4227.8</v>
      </c>
    </row>
    <row r="145" spans="1:65" s="2" customFormat="1" ht="16.5" customHeight="1">
      <c r="A145" s="26"/>
      <c r="B145" s="149"/>
      <c r="C145" s="150" t="s">
        <v>224</v>
      </c>
      <c r="D145" s="150" t="s">
        <v>169</v>
      </c>
      <c r="E145" s="151" t="s">
        <v>2543</v>
      </c>
      <c r="F145" s="152" t="s">
        <v>2959</v>
      </c>
      <c r="G145" s="153" t="s">
        <v>172</v>
      </c>
      <c r="H145" s="154">
        <v>148.5</v>
      </c>
      <c r="I145" s="155">
        <v>5.62</v>
      </c>
      <c r="J145" s="155">
        <f>ROUND(I145*H145,2)</f>
        <v>834.57</v>
      </c>
      <c r="K145" s="156"/>
      <c r="L145" s="27"/>
      <c r="M145" s="157" t="s">
        <v>1</v>
      </c>
      <c r="N145" s="158" t="s">
        <v>39</v>
      </c>
      <c r="O145" s="159">
        <v>0</v>
      </c>
      <c r="P145" s="159">
        <f>O145*H145</f>
        <v>0</v>
      </c>
      <c r="Q145" s="159">
        <v>0</v>
      </c>
      <c r="R145" s="159">
        <f>Q145*H145</f>
        <v>0</v>
      </c>
      <c r="S145" s="159">
        <v>0</v>
      </c>
      <c r="T145" s="160">
        <f>S145*H145</f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61" t="s">
        <v>173</v>
      </c>
      <c r="AT145" s="161" t="s">
        <v>169</v>
      </c>
      <c r="AU145" s="161" t="s">
        <v>89</v>
      </c>
      <c r="AY145" s="14" t="s">
        <v>166</v>
      </c>
      <c r="BE145" s="162">
        <f>IF(N145="základná",J145,0)</f>
        <v>0</v>
      </c>
      <c r="BF145" s="162">
        <f>IF(N145="znížená",J145,0)</f>
        <v>834.57</v>
      </c>
      <c r="BG145" s="162">
        <f>IF(N145="zákl. prenesená",J145,0)</f>
        <v>0</v>
      </c>
      <c r="BH145" s="162">
        <f>IF(N145="zníž. prenesená",J145,0)</f>
        <v>0</v>
      </c>
      <c r="BI145" s="162">
        <f>IF(N145="nulová",J145,0)</f>
        <v>0</v>
      </c>
      <c r="BJ145" s="14" t="s">
        <v>89</v>
      </c>
      <c r="BK145" s="162">
        <f>ROUND(I145*H145,2)</f>
        <v>834.57</v>
      </c>
      <c r="BL145" s="14" t="s">
        <v>173</v>
      </c>
      <c r="BM145" s="161" t="s">
        <v>3173</v>
      </c>
    </row>
    <row r="146" spans="1:65" s="2" customFormat="1" ht="16.5" customHeight="1">
      <c r="A146" s="26"/>
      <c r="B146" s="149"/>
      <c r="C146" s="150" t="s">
        <v>199</v>
      </c>
      <c r="D146" s="150" t="s">
        <v>169</v>
      </c>
      <c r="E146" s="151" t="s">
        <v>2961</v>
      </c>
      <c r="F146" s="152" t="s">
        <v>2962</v>
      </c>
      <c r="G146" s="153" t="s">
        <v>172</v>
      </c>
      <c r="H146" s="154">
        <v>148.5</v>
      </c>
      <c r="I146" s="155">
        <v>22.85</v>
      </c>
      <c r="J146" s="155">
        <f>ROUND(I146*H146,2)</f>
        <v>3393.23</v>
      </c>
      <c r="K146" s="156"/>
      <c r="L146" s="27"/>
      <c r="M146" s="157" t="s">
        <v>1</v>
      </c>
      <c r="N146" s="158" t="s">
        <v>39</v>
      </c>
      <c r="O146" s="159">
        <v>0</v>
      </c>
      <c r="P146" s="159">
        <f>O146*H146</f>
        <v>0</v>
      </c>
      <c r="Q146" s="159">
        <v>0</v>
      </c>
      <c r="R146" s="159">
        <f>Q146*H146</f>
        <v>0</v>
      </c>
      <c r="S146" s="159">
        <v>0</v>
      </c>
      <c r="T146" s="160">
        <f>S146*H146</f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61" t="s">
        <v>173</v>
      </c>
      <c r="AT146" s="161" t="s">
        <v>169</v>
      </c>
      <c r="AU146" s="161" t="s">
        <v>89</v>
      </c>
      <c r="AY146" s="14" t="s">
        <v>166</v>
      </c>
      <c r="BE146" s="162">
        <f>IF(N146="základná",J146,0)</f>
        <v>0</v>
      </c>
      <c r="BF146" s="162">
        <f>IF(N146="znížená",J146,0)</f>
        <v>3393.23</v>
      </c>
      <c r="BG146" s="162">
        <f>IF(N146="zákl. prenesená",J146,0)</f>
        <v>0</v>
      </c>
      <c r="BH146" s="162">
        <f>IF(N146="zníž. prenesená",J146,0)</f>
        <v>0</v>
      </c>
      <c r="BI146" s="162">
        <f>IF(N146="nulová",J146,0)</f>
        <v>0</v>
      </c>
      <c r="BJ146" s="14" t="s">
        <v>89</v>
      </c>
      <c r="BK146" s="162">
        <f>ROUND(I146*H146,2)</f>
        <v>3393.23</v>
      </c>
      <c r="BL146" s="14" t="s">
        <v>173</v>
      </c>
      <c r="BM146" s="161" t="s">
        <v>3174</v>
      </c>
    </row>
    <row r="147" spans="1:65" s="12" customFormat="1" ht="22.9" customHeight="1">
      <c r="B147" s="137"/>
      <c r="D147" s="138" t="s">
        <v>72</v>
      </c>
      <c r="E147" s="147" t="s">
        <v>181</v>
      </c>
      <c r="F147" s="147" t="s">
        <v>2964</v>
      </c>
      <c r="J147" s="148">
        <f>BK147</f>
        <v>11091.56</v>
      </c>
      <c r="L147" s="137"/>
      <c r="M147" s="141"/>
      <c r="N147" s="142"/>
      <c r="O147" s="142"/>
      <c r="P147" s="143">
        <f>SUM(P148:P166)</f>
        <v>0</v>
      </c>
      <c r="Q147" s="142"/>
      <c r="R147" s="143">
        <f>SUM(R148:R166)</f>
        <v>0</v>
      </c>
      <c r="S147" s="142"/>
      <c r="T147" s="144">
        <f>SUM(T148:T166)</f>
        <v>0</v>
      </c>
      <c r="AR147" s="138" t="s">
        <v>81</v>
      </c>
      <c r="AT147" s="145" t="s">
        <v>72</v>
      </c>
      <c r="AU147" s="145" t="s">
        <v>81</v>
      </c>
      <c r="AY147" s="138" t="s">
        <v>166</v>
      </c>
      <c r="BK147" s="146">
        <f>SUM(BK148:BK166)</f>
        <v>11091.56</v>
      </c>
    </row>
    <row r="148" spans="1:65" s="2" customFormat="1" ht="16.5" customHeight="1">
      <c r="A148" s="26"/>
      <c r="B148" s="149"/>
      <c r="C148" s="150" t="s">
        <v>231</v>
      </c>
      <c r="D148" s="150" t="s">
        <v>169</v>
      </c>
      <c r="E148" s="151" t="s">
        <v>3175</v>
      </c>
      <c r="F148" s="152" t="s">
        <v>3176</v>
      </c>
      <c r="G148" s="153" t="s">
        <v>237</v>
      </c>
      <c r="H148" s="154">
        <v>212</v>
      </c>
      <c r="I148" s="155">
        <v>3.33</v>
      </c>
      <c r="J148" s="155">
        <f t="shared" ref="J148:J166" si="10">ROUND(I148*H148,2)</f>
        <v>705.96</v>
      </c>
      <c r="K148" s="156"/>
      <c r="L148" s="27"/>
      <c r="M148" s="157" t="s">
        <v>1</v>
      </c>
      <c r="N148" s="158" t="s">
        <v>39</v>
      </c>
      <c r="O148" s="159">
        <v>0</v>
      </c>
      <c r="P148" s="159">
        <f t="shared" ref="P148:P166" si="11">O148*H148</f>
        <v>0</v>
      </c>
      <c r="Q148" s="159">
        <v>0</v>
      </c>
      <c r="R148" s="159">
        <f t="shared" ref="R148:R166" si="12">Q148*H148</f>
        <v>0</v>
      </c>
      <c r="S148" s="159">
        <v>0</v>
      </c>
      <c r="T148" s="160">
        <f t="shared" ref="T148:T166" si="13">S148*H148</f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61" t="s">
        <v>173</v>
      </c>
      <c r="AT148" s="161" t="s">
        <v>169</v>
      </c>
      <c r="AU148" s="161" t="s">
        <v>89</v>
      </c>
      <c r="AY148" s="14" t="s">
        <v>166</v>
      </c>
      <c r="BE148" s="162">
        <f t="shared" ref="BE148:BE166" si="14">IF(N148="základná",J148,0)</f>
        <v>0</v>
      </c>
      <c r="BF148" s="162">
        <f t="shared" ref="BF148:BF166" si="15">IF(N148="znížená",J148,0)</f>
        <v>705.96</v>
      </c>
      <c r="BG148" s="162">
        <f t="shared" ref="BG148:BG166" si="16">IF(N148="zákl. prenesená",J148,0)</f>
        <v>0</v>
      </c>
      <c r="BH148" s="162">
        <f t="shared" ref="BH148:BH166" si="17">IF(N148="zníž. prenesená",J148,0)</f>
        <v>0</v>
      </c>
      <c r="BI148" s="162">
        <f t="shared" ref="BI148:BI166" si="18">IF(N148="nulová",J148,0)</f>
        <v>0</v>
      </c>
      <c r="BJ148" s="14" t="s">
        <v>89</v>
      </c>
      <c r="BK148" s="162">
        <f t="shared" ref="BK148:BK166" si="19">ROUND(I148*H148,2)</f>
        <v>705.96</v>
      </c>
      <c r="BL148" s="14" t="s">
        <v>173</v>
      </c>
      <c r="BM148" s="161" t="s">
        <v>3177</v>
      </c>
    </row>
    <row r="149" spans="1:65" s="2" customFormat="1" ht="16.5" customHeight="1">
      <c r="A149" s="26"/>
      <c r="B149" s="149"/>
      <c r="C149" s="150" t="s">
        <v>7</v>
      </c>
      <c r="D149" s="150" t="s">
        <v>169</v>
      </c>
      <c r="E149" s="151" t="s">
        <v>3178</v>
      </c>
      <c r="F149" s="152" t="s">
        <v>3179</v>
      </c>
      <c r="G149" s="153" t="s">
        <v>237</v>
      </c>
      <c r="H149" s="154">
        <v>60</v>
      </c>
      <c r="I149" s="155">
        <v>3.33</v>
      </c>
      <c r="J149" s="155">
        <f t="shared" si="10"/>
        <v>199.8</v>
      </c>
      <c r="K149" s="156"/>
      <c r="L149" s="27"/>
      <c r="M149" s="157" t="s">
        <v>1</v>
      </c>
      <c r="N149" s="158" t="s">
        <v>39</v>
      </c>
      <c r="O149" s="159">
        <v>0</v>
      </c>
      <c r="P149" s="159">
        <f t="shared" si="11"/>
        <v>0</v>
      </c>
      <c r="Q149" s="159">
        <v>0</v>
      </c>
      <c r="R149" s="159">
        <f t="shared" si="12"/>
        <v>0</v>
      </c>
      <c r="S149" s="159">
        <v>0</v>
      </c>
      <c r="T149" s="160">
        <f t="shared" si="1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61" t="s">
        <v>173</v>
      </c>
      <c r="AT149" s="161" t="s">
        <v>169</v>
      </c>
      <c r="AU149" s="161" t="s">
        <v>89</v>
      </c>
      <c r="AY149" s="14" t="s">
        <v>166</v>
      </c>
      <c r="BE149" s="162">
        <f t="shared" si="14"/>
        <v>0</v>
      </c>
      <c r="BF149" s="162">
        <f t="shared" si="15"/>
        <v>199.8</v>
      </c>
      <c r="BG149" s="162">
        <f t="shared" si="16"/>
        <v>0</v>
      </c>
      <c r="BH149" s="162">
        <f t="shared" si="17"/>
        <v>0</v>
      </c>
      <c r="BI149" s="162">
        <f t="shared" si="18"/>
        <v>0</v>
      </c>
      <c r="BJ149" s="14" t="s">
        <v>89</v>
      </c>
      <c r="BK149" s="162">
        <f t="shared" si="19"/>
        <v>199.8</v>
      </c>
      <c r="BL149" s="14" t="s">
        <v>173</v>
      </c>
      <c r="BM149" s="161" t="s">
        <v>3180</v>
      </c>
    </row>
    <row r="150" spans="1:65" s="2" customFormat="1" ht="21.75" customHeight="1">
      <c r="A150" s="26"/>
      <c r="B150" s="149"/>
      <c r="C150" s="150" t="s">
        <v>239</v>
      </c>
      <c r="D150" s="150" t="s">
        <v>169</v>
      </c>
      <c r="E150" s="151" t="s">
        <v>3181</v>
      </c>
      <c r="F150" s="152" t="s">
        <v>3182</v>
      </c>
      <c r="G150" s="153" t="s">
        <v>222</v>
      </c>
      <c r="H150" s="154">
        <v>3</v>
      </c>
      <c r="I150" s="155">
        <v>366.69</v>
      </c>
      <c r="J150" s="155">
        <f t="shared" si="10"/>
        <v>1100.07</v>
      </c>
      <c r="K150" s="156"/>
      <c r="L150" s="27"/>
      <c r="M150" s="157" t="s">
        <v>1</v>
      </c>
      <c r="N150" s="158" t="s">
        <v>39</v>
      </c>
      <c r="O150" s="159">
        <v>0</v>
      </c>
      <c r="P150" s="159">
        <f t="shared" si="11"/>
        <v>0</v>
      </c>
      <c r="Q150" s="159">
        <v>0</v>
      </c>
      <c r="R150" s="159">
        <f t="shared" si="12"/>
        <v>0</v>
      </c>
      <c r="S150" s="159">
        <v>0</v>
      </c>
      <c r="T150" s="160">
        <f t="shared" si="1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61" t="s">
        <v>173</v>
      </c>
      <c r="AT150" s="161" t="s">
        <v>169</v>
      </c>
      <c r="AU150" s="161" t="s">
        <v>89</v>
      </c>
      <c r="AY150" s="14" t="s">
        <v>166</v>
      </c>
      <c r="BE150" s="162">
        <f t="shared" si="14"/>
        <v>0</v>
      </c>
      <c r="BF150" s="162">
        <f t="shared" si="15"/>
        <v>1100.07</v>
      </c>
      <c r="BG150" s="162">
        <f t="shared" si="16"/>
        <v>0</v>
      </c>
      <c r="BH150" s="162">
        <f t="shared" si="17"/>
        <v>0</v>
      </c>
      <c r="BI150" s="162">
        <f t="shared" si="18"/>
        <v>0</v>
      </c>
      <c r="BJ150" s="14" t="s">
        <v>89</v>
      </c>
      <c r="BK150" s="162">
        <f t="shared" si="19"/>
        <v>1100.07</v>
      </c>
      <c r="BL150" s="14" t="s">
        <v>173</v>
      </c>
      <c r="BM150" s="161" t="s">
        <v>3183</v>
      </c>
    </row>
    <row r="151" spans="1:65" s="2" customFormat="1" ht="16.5" customHeight="1">
      <c r="A151" s="26"/>
      <c r="B151" s="149"/>
      <c r="C151" s="150" t="s">
        <v>205</v>
      </c>
      <c r="D151" s="150" t="s">
        <v>169</v>
      </c>
      <c r="E151" s="151" t="s">
        <v>3184</v>
      </c>
      <c r="F151" s="152" t="s">
        <v>3185</v>
      </c>
      <c r="G151" s="153" t="s">
        <v>222</v>
      </c>
      <c r="H151" s="154">
        <v>5</v>
      </c>
      <c r="I151" s="155">
        <v>260.5</v>
      </c>
      <c r="J151" s="155">
        <f t="shared" si="10"/>
        <v>1302.5</v>
      </c>
      <c r="K151" s="156"/>
      <c r="L151" s="27"/>
      <c r="M151" s="157" t="s">
        <v>1</v>
      </c>
      <c r="N151" s="158" t="s">
        <v>39</v>
      </c>
      <c r="O151" s="159">
        <v>0</v>
      </c>
      <c r="P151" s="159">
        <f t="shared" si="11"/>
        <v>0</v>
      </c>
      <c r="Q151" s="159">
        <v>0</v>
      </c>
      <c r="R151" s="159">
        <f t="shared" si="12"/>
        <v>0</v>
      </c>
      <c r="S151" s="159">
        <v>0</v>
      </c>
      <c r="T151" s="160">
        <f t="shared" si="1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61" t="s">
        <v>173</v>
      </c>
      <c r="AT151" s="161" t="s">
        <v>169</v>
      </c>
      <c r="AU151" s="161" t="s">
        <v>89</v>
      </c>
      <c r="AY151" s="14" t="s">
        <v>166</v>
      </c>
      <c r="BE151" s="162">
        <f t="shared" si="14"/>
        <v>0</v>
      </c>
      <c r="BF151" s="162">
        <f t="shared" si="15"/>
        <v>1302.5</v>
      </c>
      <c r="BG151" s="162">
        <f t="shared" si="16"/>
        <v>0</v>
      </c>
      <c r="BH151" s="162">
        <f t="shared" si="17"/>
        <v>0</v>
      </c>
      <c r="BI151" s="162">
        <f t="shared" si="18"/>
        <v>0</v>
      </c>
      <c r="BJ151" s="14" t="s">
        <v>89</v>
      </c>
      <c r="BK151" s="162">
        <f t="shared" si="19"/>
        <v>1302.5</v>
      </c>
      <c r="BL151" s="14" t="s">
        <v>173</v>
      </c>
      <c r="BM151" s="161" t="s">
        <v>3186</v>
      </c>
    </row>
    <row r="152" spans="1:65" s="2" customFormat="1" ht="16.5" customHeight="1">
      <c r="A152" s="26"/>
      <c r="B152" s="149"/>
      <c r="C152" s="150" t="s">
        <v>247</v>
      </c>
      <c r="D152" s="150" t="s">
        <v>169</v>
      </c>
      <c r="E152" s="151" t="s">
        <v>3187</v>
      </c>
      <c r="F152" s="152" t="s">
        <v>3188</v>
      </c>
      <c r="G152" s="153" t="s">
        <v>222</v>
      </c>
      <c r="H152" s="154">
        <v>5</v>
      </c>
      <c r="I152" s="155">
        <v>28.63</v>
      </c>
      <c r="J152" s="155">
        <f t="shared" si="10"/>
        <v>143.15</v>
      </c>
      <c r="K152" s="156"/>
      <c r="L152" s="27"/>
      <c r="M152" s="157" t="s">
        <v>1</v>
      </c>
      <c r="N152" s="158" t="s">
        <v>39</v>
      </c>
      <c r="O152" s="159">
        <v>0</v>
      </c>
      <c r="P152" s="159">
        <f t="shared" si="11"/>
        <v>0</v>
      </c>
      <c r="Q152" s="159">
        <v>0</v>
      </c>
      <c r="R152" s="159">
        <f t="shared" si="12"/>
        <v>0</v>
      </c>
      <c r="S152" s="159">
        <v>0</v>
      </c>
      <c r="T152" s="160">
        <f t="shared" si="1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61" t="s">
        <v>173</v>
      </c>
      <c r="AT152" s="161" t="s">
        <v>169</v>
      </c>
      <c r="AU152" s="161" t="s">
        <v>89</v>
      </c>
      <c r="AY152" s="14" t="s">
        <v>166</v>
      </c>
      <c r="BE152" s="162">
        <f t="shared" si="14"/>
        <v>0</v>
      </c>
      <c r="BF152" s="162">
        <f t="shared" si="15"/>
        <v>143.15</v>
      </c>
      <c r="BG152" s="162">
        <f t="shared" si="16"/>
        <v>0</v>
      </c>
      <c r="BH152" s="162">
        <f t="shared" si="17"/>
        <v>0</v>
      </c>
      <c r="BI152" s="162">
        <f t="shared" si="18"/>
        <v>0</v>
      </c>
      <c r="BJ152" s="14" t="s">
        <v>89</v>
      </c>
      <c r="BK152" s="162">
        <f t="shared" si="19"/>
        <v>143.15</v>
      </c>
      <c r="BL152" s="14" t="s">
        <v>173</v>
      </c>
      <c r="BM152" s="161" t="s">
        <v>3189</v>
      </c>
    </row>
    <row r="153" spans="1:65" s="2" customFormat="1" ht="21.75" customHeight="1">
      <c r="A153" s="26"/>
      <c r="B153" s="149"/>
      <c r="C153" s="167" t="s">
        <v>208</v>
      </c>
      <c r="D153" s="167" t="s">
        <v>374</v>
      </c>
      <c r="E153" s="168" t="s">
        <v>3190</v>
      </c>
      <c r="F153" s="169" t="s">
        <v>3191</v>
      </c>
      <c r="G153" s="170" t="s">
        <v>222</v>
      </c>
      <c r="H153" s="171">
        <v>5</v>
      </c>
      <c r="I153" s="172">
        <v>75.39</v>
      </c>
      <c r="J153" s="172">
        <f t="shared" si="10"/>
        <v>376.95</v>
      </c>
      <c r="K153" s="173"/>
      <c r="L153" s="174"/>
      <c r="M153" s="175" t="s">
        <v>1</v>
      </c>
      <c r="N153" s="176" t="s">
        <v>39</v>
      </c>
      <c r="O153" s="159">
        <v>0</v>
      </c>
      <c r="P153" s="159">
        <f t="shared" si="11"/>
        <v>0</v>
      </c>
      <c r="Q153" s="159">
        <v>0</v>
      </c>
      <c r="R153" s="159">
        <f t="shared" si="12"/>
        <v>0</v>
      </c>
      <c r="S153" s="159">
        <v>0</v>
      </c>
      <c r="T153" s="160">
        <f t="shared" si="1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61" t="s">
        <v>181</v>
      </c>
      <c r="AT153" s="161" t="s">
        <v>374</v>
      </c>
      <c r="AU153" s="161" t="s">
        <v>89</v>
      </c>
      <c r="AY153" s="14" t="s">
        <v>166</v>
      </c>
      <c r="BE153" s="162">
        <f t="shared" si="14"/>
        <v>0</v>
      </c>
      <c r="BF153" s="162">
        <f t="shared" si="15"/>
        <v>376.95</v>
      </c>
      <c r="BG153" s="162">
        <f t="shared" si="16"/>
        <v>0</v>
      </c>
      <c r="BH153" s="162">
        <f t="shared" si="17"/>
        <v>0</v>
      </c>
      <c r="BI153" s="162">
        <f t="shared" si="18"/>
        <v>0</v>
      </c>
      <c r="BJ153" s="14" t="s">
        <v>89</v>
      </c>
      <c r="BK153" s="162">
        <f t="shared" si="19"/>
        <v>376.95</v>
      </c>
      <c r="BL153" s="14" t="s">
        <v>173</v>
      </c>
      <c r="BM153" s="161" t="s">
        <v>3192</v>
      </c>
    </row>
    <row r="154" spans="1:65" s="2" customFormat="1" ht="21.75" customHeight="1">
      <c r="A154" s="26"/>
      <c r="B154" s="149"/>
      <c r="C154" s="167" t="s">
        <v>254</v>
      </c>
      <c r="D154" s="167" t="s">
        <v>374</v>
      </c>
      <c r="E154" s="168" t="s">
        <v>3193</v>
      </c>
      <c r="F154" s="169" t="s">
        <v>3194</v>
      </c>
      <c r="G154" s="170" t="s">
        <v>222</v>
      </c>
      <c r="H154" s="171">
        <v>1</v>
      </c>
      <c r="I154" s="172">
        <v>91.46</v>
      </c>
      <c r="J154" s="172">
        <f t="shared" si="10"/>
        <v>91.46</v>
      </c>
      <c r="K154" s="173"/>
      <c r="L154" s="174"/>
      <c r="M154" s="175" t="s">
        <v>1</v>
      </c>
      <c r="N154" s="176" t="s">
        <v>39</v>
      </c>
      <c r="O154" s="159">
        <v>0</v>
      </c>
      <c r="P154" s="159">
        <f t="shared" si="11"/>
        <v>0</v>
      </c>
      <c r="Q154" s="159">
        <v>0</v>
      </c>
      <c r="R154" s="159">
        <f t="shared" si="12"/>
        <v>0</v>
      </c>
      <c r="S154" s="159">
        <v>0</v>
      </c>
      <c r="T154" s="160">
        <f t="shared" si="1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61" t="s">
        <v>181</v>
      </c>
      <c r="AT154" s="161" t="s">
        <v>374</v>
      </c>
      <c r="AU154" s="161" t="s">
        <v>89</v>
      </c>
      <c r="AY154" s="14" t="s">
        <v>166</v>
      </c>
      <c r="BE154" s="162">
        <f t="shared" si="14"/>
        <v>0</v>
      </c>
      <c r="BF154" s="162">
        <f t="shared" si="15"/>
        <v>91.46</v>
      </c>
      <c r="BG154" s="162">
        <f t="shared" si="16"/>
        <v>0</v>
      </c>
      <c r="BH154" s="162">
        <f t="shared" si="17"/>
        <v>0</v>
      </c>
      <c r="BI154" s="162">
        <f t="shared" si="18"/>
        <v>0</v>
      </c>
      <c r="BJ154" s="14" t="s">
        <v>89</v>
      </c>
      <c r="BK154" s="162">
        <f t="shared" si="19"/>
        <v>91.46</v>
      </c>
      <c r="BL154" s="14" t="s">
        <v>173</v>
      </c>
      <c r="BM154" s="161" t="s">
        <v>3195</v>
      </c>
    </row>
    <row r="155" spans="1:65" s="2" customFormat="1" ht="16.5" customHeight="1">
      <c r="A155" s="26"/>
      <c r="B155" s="149"/>
      <c r="C155" s="167" t="s">
        <v>212</v>
      </c>
      <c r="D155" s="167" t="s">
        <v>374</v>
      </c>
      <c r="E155" s="168" t="s">
        <v>3196</v>
      </c>
      <c r="F155" s="169" t="s">
        <v>3197</v>
      </c>
      <c r="G155" s="170" t="s">
        <v>222</v>
      </c>
      <c r="H155" s="171">
        <v>5</v>
      </c>
      <c r="I155" s="172">
        <v>60.96</v>
      </c>
      <c r="J155" s="172">
        <f t="shared" si="10"/>
        <v>304.8</v>
      </c>
      <c r="K155" s="173"/>
      <c r="L155" s="174"/>
      <c r="M155" s="175" t="s">
        <v>1</v>
      </c>
      <c r="N155" s="176" t="s">
        <v>39</v>
      </c>
      <c r="O155" s="159">
        <v>0</v>
      </c>
      <c r="P155" s="159">
        <f t="shared" si="11"/>
        <v>0</v>
      </c>
      <c r="Q155" s="159">
        <v>0</v>
      </c>
      <c r="R155" s="159">
        <f t="shared" si="12"/>
        <v>0</v>
      </c>
      <c r="S155" s="159">
        <v>0</v>
      </c>
      <c r="T155" s="160">
        <f t="shared" si="1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61" t="s">
        <v>181</v>
      </c>
      <c r="AT155" s="161" t="s">
        <v>374</v>
      </c>
      <c r="AU155" s="161" t="s">
        <v>89</v>
      </c>
      <c r="AY155" s="14" t="s">
        <v>166</v>
      </c>
      <c r="BE155" s="162">
        <f t="shared" si="14"/>
        <v>0</v>
      </c>
      <c r="BF155" s="162">
        <f t="shared" si="15"/>
        <v>304.8</v>
      </c>
      <c r="BG155" s="162">
        <f t="shared" si="16"/>
        <v>0</v>
      </c>
      <c r="BH155" s="162">
        <f t="shared" si="17"/>
        <v>0</v>
      </c>
      <c r="BI155" s="162">
        <f t="shared" si="18"/>
        <v>0</v>
      </c>
      <c r="BJ155" s="14" t="s">
        <v>89</v>
      </c>
      <c r="BK155" s="162">
        <f t="shared" si="19"/>
        <v>304.8</v>
      </c>
      <c r="BL155" s="14" t="s">
        <v>173</v>
      </c>
      <c r="BM155" s="161" t="s">
        <v>3198</v>
      </c>
    </row>
    <row r="156" spans="1:65" s="2" customFormat="1" ht="33" customHeight="1">
      <c r="A156" s="26"/>
      <c r="B156" s="149"/>
      <c r="C156" s="167" t="s">
        <v>265</v>
      </c>
      <c r="D156" s="167" t="s">
        <v>374</v>
      </c>
      <c r="E156" s="168" t="s">
        <v>3199</v>
      </c>
      <c r="F156" s="169" t="s">
        <v>3200</v>
      </c>
      <c r="G156" s="170" t="s">
        <v>222</v>
      </c>
      <c r="H156" s="171">
        <v>1</v>
      </c>
      <c r="I156" s="172">
        <v>333.45</v>
      </c>
      <c r="J156" s="172">
        <f t="shared" si="10"/>
        <v>333.45</v>
      </c>
      <c r="K156" s="173"/>
      <c r="L156" s="174"/>
      <c r="M156" s="175" t="s">
        <v>1</v>
      </c>
      <c r="N156" s="176" t="s">
        <v>39</v>
      </c>
      <c r="O156" s="159">
        <v>0</v>
      </c>
      <c r="P156" s="159">
        <f t="shared" si="11"/>
        <v>0</v>
      </c>
      <c r="Q156" s="159">
        <v>0</v>
      </c>
      <c r="R156" s="159">
        <f t="shared" si="12"/>
        <v>0</v>
      </c>
      <c r="S156" s="159">
        <v>0</v>
      </c>
      <c r="T156" s="160">
        <f t="shared" si="1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61" t="s">
        <v>181</v>
      </c>
      <c r="AT156" s="161" t="s">
        <v>374</v>
      </c>
      <c r="AU156" s="161" t="s">
        <v>89</v>
      </c>
      <c r="AY156" s="14" t="s">
        <v>166</v>
      </c>
      <c r="BE156" s="162">
        <f t="shared" si="14"/>
        <v>0</v>
      </c>
      <c r="BF156" s="162">
        <f t="shared" si="15"/>
        <v>333.45</v>
      </c>
      <c r="BG156" s="162">
        <f t="shared" si="16"/>
        <v>0</v>
      </c>
      <c r="BH156" s="162">
        <f t="shared" si="17"/>
        <v>0</v>
      </c>
      <c r="BI156" s="162">
        <f t="shared" si="18"/>
        <v>0</v>
      </c>
      <c r="BJ156" s="14" t="s">
        <v>89</v>
      </c>
      <c r="BK156" s="162">
        <f t="shared" si="19"/>
        <v>333.45</v>
      </c>
      <c r="BL156" s="14" t="s">
        <v>173</v>
      </c>
      <c r="BM156" s="161" t="s">
        <v>3201</v>
      </c>
    </row>
    <row r="157" spans="1:65" s="2" customFormat="1" ht="16.5" customHeight="1">
      <c r="A157" s="26"/>
      <c r="B157" s="149"/>
      <c r="C157" s="167" t="s">
        <v>215</v>
      </c>
      <c r="D157" s="167" t="s">
        <v>374</v>
      </c>
      <c r="E157" s="168" t="s">
        <v>3202</v>
      </c>
      <c r="F157" s="169" t="s">
        <v>3203</v>
      </c>
      <c r="G157" s="170" t="s">
        <v>222</v>
      </c>
      <c r="H157" s="171">
        <v>5</v>
      </c>
      <c r="I157" s="172">
        <v>109.56</v>
      </c>
      <c r="J157" s="172">
        <f t="shared" si="10"/>
        <v>547.79999999999995</v>
      </c>
      <c r="K157" s="173"/>
      <c r="L157" s="174"/>
      <c r="M157" s="175" t="s">
        <v>1</v>
      </c>
      <c r="N157" s="176" t="s">
        <v>39</v>
      </c>
      <c r="O157" s="159">
        <v>0</v>
      </c>
      <c r="P157" s="159">
        <f t="shared" si="11"/>
        <v>0</v>
      </c>
      <c r="Q157" s="159">
        <v>0</v>
      </c>
      <c r="R157" s="159">
        <f t="shared" si="12"/>
        <v>0</v>
      </c>
      <c r="S157" s="159">
        <v>0</v>
      </c>
      <c r="T157" s="160">
        <f t="shared" si="1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61" t="s">
        <v>181</v>
      </c>
      <c r="AT157" s="161" t="s">
        <v>374</v>
      </c>
      <c r="AU157" s="161" t="s">
        <v>89</v>
      </c>
      <c r="AY157" s="14" t="s">
        <v>166</v>
      </c>
      <c r="BE157" s="162">
        <f t="shared" si="14"/>
        <v>0</v>
      </c>
      <c r="BF157" s="162">
        <f t="shared" si="15"/>
        <v>547.79999999999995</v>
      </c>
      <c r="BG157" s="162">
        <f t="shared" si="16"/>
        <v>0</v>
      </c>
      <c r="BH157" s="162">
        <f t="shared" si="17"/>
        <v>0</v>
      </c>
      <c r="BI157" s="162">
        <f t="shared" si="18"/>
        <v>0</v>
      </c>
      <c r="BJ157" s="14" t="s">
        <v>89</v>
      </c>
      <c r="BK157" s="162">
        <f t="shared" si="19"/>
        <v>547.79999999999995</v>
      </c>
      <c r="BL157" s="14" t="s">
        <v>173</v>
      </c>
      <c r="BM157" s="161" t="s">
        <v>3204</v>
      </c>
    </row>
    <row r="158" spans="1:65" s="2" customFormat="1" ht="16.5" customHeight="1">
      <c r="A158" s="26"/>
      <c r="B158" s="149"/>
      <c r="C158" s="150" t="s">
        <v>274</v>
      </c>
      <c r="D158" s="150" t="s">
        <v>169</v>
      </c>
      <c r="E158" s="151" t="s">
        <v>3205</v>
      </c>
      <c r="F158" s="152" t="s">
        <v>3206</v>
      </c>
      <c r="G158" s="153" t="s">
        <v>237</v>
      </c>
      <c r="H158" s="154">
        <v>212</v>
      </c>
      <c r="I158" s="155">
        <v>1.36</v>
      </c>
      <c r="J158" s="155">
        <f t="shared" si="10"/>
        <v>288.32</v>
      </c>
      <c r="K158" s="156"/>
      <c r="L158" s="27"/>
      <c r="M158" s="157" t="s">
        <v>1</v>
      </c>
      <c r="N158" s="158" t="s">
        <v>39</v>
      </c>
      <c r="O158" s="159">
        <v>0</v>
      </c>
      <c r="P158" s="159">
        <f t="shared" si="11"/>
        <v>0</v>
      </c>
      <c r="Q158" s="159">
        <v>0</v>
      </c>
      <c r="R158" s="159">
        <f t="shared" si="12"/>
        <v>0</v>
      </c>
      <c r="S158" s="159">
        <v>0</v>
      </c>
      <c r="T158" s="160">
        <f t="shared" si="1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61" t="s">
        <v>173</v>
      </c>
      <c r="AT158" s="161" t="s">
        <v>169</v>
      </c>
      <c r="AU158" s="161" t="s">
        <v>89</v>
      </c>
      <c r="AY158" s="14" t="s">
        <v>166</v>
      </c>
      <c r="BE158" s="162">
        <f t="shared" si="14"/>
        <v>0</v>
      </c>
      <c r="BF158" s="162">
        <f t="shared" si="15"/>
        <v>288.32</v>
      </c>
      <c r="BG158" s="162">
        <f t="shared" si="16"/>
        <v>0</v>
      </c>
      <c r="BH158" s="162">
        <f t="shared" si="17"/>
        <v>0</v>
      </c>
      <c r="BI158" s="162">
        <f t="shared" si="18"/>
        <v>0</v>
      </c>
      <c r="BJ158" s="14" t="s">
        <v>89</v>
      </c>
      <c r="BK158" s="162">
        <f t="shared" si="19"/>
        <v>288.32</v>
      </c>
      <c r="BL158" s="14" t="s">
        <v>173</v>
      </c>
      <c r="BM158" s="161" t="s">
        <v>3207</v>
      </c>
    </row>
    <row r="159" spans="1:65" s="2" customFormat="1" ht="16.5" customHeight="1">
      <c r="A159" s="26"/>
      <c r="B159" s="149"/>
      <c r="C159" s="150" t="s">
        <v>219</v>
      </c>
      <c r="D159" s="150" t="s">
        <v>169</v>
      </c>
      <c r="E159" s="151" t="s">
        <v>3208</v>
      </c>
      <c r="F159" s="152" t="s">
        <v>3209</v>
      </c>
      <c r="G159" s="153" t="s">
        <v>237</v>
      </c>
      <c r="H159" s="154">
        <v>60</v>
      </c>
      <c r="I159" s="155">
        <v>1.72</v>
      </c>
      <c r="J159" s="155">
        <f t="shared" si="10"/>
        <v>103.2</v>
      </c>
      <c r="K159" s="156"/>
      <c r="L159" s="27"/>
      <c r="M159" s="157" t="s">
        <v>1</v>
      </c>
      <c r="N159" s="158" t="s">
        <v>39</v>
      </c>
      <c r="O159" s="159">
        <v>0</v>
      </c>
      <c r="P159" s="159">
        <f t="shared" si="11"/>
        <v>0</v>
      </c>
      <c r="Q159" s="159">
        <v>0</v>
      </c>
      <c r="R159" s="159">
        <f t="shared" si="12"/>
        <v>0</v>
      </c>
      <c r="S159" s="159">
        <v>0</v>
      </c>
      <c r="T159" s="160">
        <f t="shared" si="1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61" t="s">
        <v>173</v>
      </c>
      <c r="AT159" s="161" t="s">
        <v>169</v>
      </c>
      <c r="AU159" s="161" t="s">
        <v>89</v>
      </c>
      <c r="AY159" s="14" t="s">
        <v>166</v>
      </c>
      <c r="BE159" s="162">
        <f t="shared" si="14"/>
        <v>0</v>
      </c>
      <c r="BF159" s="162">
        <f t="shared" si="15"/>
        <v>103.2</v>
      </c>
      <c r="BG159" s="162">
        <f t="shared" si="16"/>
        <v>0</v>
      </c>
      <c r="BH159" s="162">
        <f t="shared" si="17"/>
        <v>0</v>
      </c>
      <c r="BI159" s="162">
        <f t="shared" si="18"/>
        <v>0</v>
      </c>
      <c r="BJ159" s="14" t="s">
        <v>89</v>
      </c>
      <c r="BK159" s="162">
        <f t="shared" si="19"/>
        <v>103.2</v>
      </c>
      <c r="BL159" s="14" t="s">
        <v>173</v>
      </c>
      <c r="BM159" s="161" t="s">
        <v>3210</v>
      </c>
    </row>
    <row r="160" spans="1:65" s="2" customFormat="1" ht="16.5" customHeight="1">
      <c r="A160" s="26"/>
      <c r="B160" s="149"/>
      <c r="C160" s="150" t="s">
        <v>281</v>
      </c>
      <c r="D160" s="150" t="s">
        <v>169</v>
      </c>
      <c r="E160" s="151" t="s">
        <v>3211</v>
      </c>
      <c r="F160" s="152" t="s">
        <v>3011</v>
      </c>
      <c r="G160" s="153" t="s">
        <v>222</v>
      </c>
      <c r="H160" s="154">
        <v>5</v>
      </c>
      <c r="I160" s="155">
        <v>142.91</v>
      </c>
      <c r="J160" s="155">
        <f t="shared" si="10"/>
        <v>714.55</v>
      </c>
      <c r="K160" s="156"/>
      <c r="L160" s="27"/>
      <c r="M160" s="157" t="s">
        <v>1</v>
      </c>
      <c r="N160" s="158" t="s">
        <v>39</v>
      </c>
      <c r="O160" s="159">
        <v>0</v>
      </c>
      <c r="P160" s="159">
        <f t="shared" si="11"/>
        <v>0</v>
      </c>
      <c r="Q160" s="159">
        <v>0</v>
      </c>
      <c r="R160" s="159">
        <f t="shared" si="12"/>
        <v>0</v>
      </c>
      <c r="S160" s="159">
        <v>0</v>
      </c>
      <c r="T160" s="160">
        <f t="shared" si="1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61" t="s">
        <v>173</v>
      </c>
      <c r="AT160" s="161" t="s">
        <v>169</v>
      </c>
      <c r="AU160" s="161" t="s">
        <v>89</v>
      </c>
      <c r="AY160" s="14" t="s">
        <v>166</v>
      </c>
      <c r="BE160" s="162">
        <f t="shared" si="14"/>
        <v>0</v>
      </c>
      <c r="BF160" s="162">
        <f t="shared" si="15"/>
        <v>714.55</v>
      </c>
      <c r="BG160" s="162">
        <f t="shared" si="16"/>
        <v>0</v>
      </c>
      <c r="BH160" s="162">
        <f t="shared" si="17"/>
        <v>0</v>
      </c>
      <c r="BI160" s="162">
        <f t="shared" si="18"/>
        <v>0</v>
      </c>
      <c r="BJ160" s="14" t="s">
        <v>89</v>
      </c>
      <c r="BK160" s="162">
        <f t="shared" si="19"/>
        <v>714.55</v>
      </c>
      <c r="BL160" s="14" t="s">
        <v>173</v>
      </c>
      <c r="BM160" s="161" t="s">
        <v>3212</v>
      </c>
    </row>
    <row r="161" spans="1:65" s="2" customFormat="1" ht="16.5" customHeight="1">
      <c r="A161" s="26"/>
      <c r="B161" s="149"/>
      <c r="C161" s="167" t="s">
        <v>223</v>
      </c>
      <c r="D161" s="167" t="s">
        <v>374</v>
      </c>
      <c r="E161" s="168" t="s">
        <v>3213</v>
      </c>
      <c r="F161" s="169" t="s">
        <v>3214</v>
      </c>
      <c r="G161" s="170" t="s">
        <v>237</v>
      </c>
      <c r="H161" s="171">
        <v>173</v>
      </c>
      <c r="I161" s="172">
        <v>5.49</v>
      </c>
      <c r="J161" s="172">
        <f t="shared" si="10"/>
        <v>949.77</v>
      </c>
      <c r="K161" s="173"/>
      <c r="L161" s="174"/>
      <c r="M161" s="175" t="s">
        <v>1</v>
      </c>
      <c r="N161" s="176" t="s">
        <v>39</v>
      </c>
      <c r="O161" s="159">
        <v>0</v>
      </c>
      <c r="P161" s="159">
        <f t="shared" si="11"/>
        <v>0</v>
      </c>
      <c r="Q161" s="159">
        <v>0</v>
      </c>
      <c r="R161" s="159">
        <f t="shared" si="12"/>
        <v>0</v>
      </c>
      <c r="S161" s="159">
        <v>0</v>
      </c>
      <c r="T161" s="160">
        <f t="shared" si="1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61" t="s">
        <v>181</v>
      </c>
      <c r="AT161" s="161" t="s">
        <v>374</v>
      </c>
      <c r="AU161" s="161" t="s">
        <v>89</v>
      </c>
      <c r="AY161" s="14" t="s">
        <v>166</v>
      </c>
      <c r="BE161" s="162">
        <f t="shared" si="14"/>
        <v>0</v>
      </c>
      <c r="BF161" s="162">
        <f t="shared" si="15"/>
        <v>949.77</v>
      </c>
      <c r="BG161" s="162">
        <f t="shared" si="16"/>
        <v>0</v>
      </c>
      <c r="BH161" s="162">
        <f t="shared" si="17"/>
        <v>0</v>
      </c>
      <c r="BI161" s="162">
        <f t="shared" si="18"/>
        <v>0</v>
      </c>
      <c r="BJ161" s="14" t="s">
        <v>89</v>
      </c>
      <c r="BK161" s="162">
        <f t="shared" si="19"/>
        <v>949.77</v>
      </c>
      <c r="BL161" s="14" t="s">
        <v>173</v>
      </c>
      <c r="BM161" s="161" t="s">
        <v>3215</v>
      </c>
    </row>
    <row r="162" spans="1:65" s="2" customFormat="1" ht="16.5" customHeight="1">
      <c r="A162" s="26"/>
      <c r="B162" s="149"/>
      <c r="C162" s="167" t="s">
        <v>292</v>
      </c>
      <c r="D162" s="167" t="s">
        <v>374</v>
      </c>
      <c r="E162" s="168" t="s">
        <v>3216</v>
      </c>
      <c r="F162" s="169" t="s">
        <v>3217</v>
      </c>
      <c r="G162" s="170" t="s">
        <v>237</v>
      </c>
      <c r="H162" s="171">
        <v>39</v>
      </c>
      <c r="I162" s="172">
        <v>16.100000000000001</v>
      </c>
      <c r="J162" s="172">
        <f t="shared" si="10"/>
        <v>627.9</v>
      </c>
      <c r="K162" s="173"/>
      <c r="L162" s="174"/>
      <c r="M162" s="175" t="s">
        <v>1</v>
      </c>
      <c r="N162" s="176" t="s">
        <v>39</v>
      </c>
      <c r="O162" s="159">
        <v>0</v>
      </c>
      <c r="P162" s="159">
        <f t="shared" si="11"/>
        <v>0</v>
      </c>
      <c r="Q162" s="159">
        <v>0</v>
      </c>
      <c r="R162" s="159">
        <f t="shared" si="12"/>
        <v>0</v>
      </c>
      <c r="S162" s="159">
        <v>0</v>
      </c>
      <c r="T162" s="160">
        <f t="shared" si="1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61" t="s">
        <v>181</v>
      </c>
      <c r="AT162" s="161" t="s">
        <v>374</v>
      </c>
      <c r="AU162" s="161" t="s">
        <v>89</v>
      </c>
      <c r="AY162" s="14" t="s">
        <v>166</v>
      </c>
      <c r="BE162" s="162">
        <f t="shared" si="14"/>
        <v>0</v>
      </c>
      <c r="BF162" s="162">
        <f t="shared" si="15"/>
        <v>627.9</v>
      </c>
      <c r="BG162" s="162">
        <f t="shared" si="16"/>
        <v>0</v>
      </c>
      <c r="BH162" s="162">
        <f t="shared" si="17"/>
        <v>0</v>
      </c>
      <c r="BI162" s="162">
        <f t="shared" si="18"/>
        <v>0</v>
      </c>
      <c r="BJ162" s="14" t="s">
        <v>89</v>
      </c>
      <c r="BK162" s="162">
        <f t="shared" si="19"/>
        <v>627.9</v>
      </c>
      <c r="BL162" s="14" t="s">
        <v>173</v>
      </c>
      <c r="BM162" s="161" t="s">
        <v>3218</v>
      </c>
    </row>
    <row r="163" spans="1:65" s="2" customFormat="1" ht="16.5" customHeight="1">
      <c r="A163" s="26"/>
      <c r="B163" s="149"/>
      <c r="C163" s="167" t="s">
        <v>227</v>
      </c>
      <c r="D163" s="167" t="s">
        <v>374</v>
      </c>
      <c r="E163" s="168" t="s">
        <v>3219</v>
      </c>
      <c r="F163" s="169" t="s">
        <v>3220</v>
      </c>
      <c r="G163" s="170" t="s">
        <v>237</v>
      </c>
      <c r="H163" s="171">
        <v>60</v>
      </c>
      <c r="I163" s="172">
        <v>26.16</v>
      </c>
      <c r="J163" s="172">
        <f t="shared" si="10"/>
        <v>1569.6</v>
      </c>
      <c r="K163" s="173"/>
      <c r="L163" s="174"/>
      <c r="M163" s="175" t="s">
        <v>1</v>
      </c>
      <c r="N163" s="176" t="s">
        <v>39</v>
      </c>
      <c r="O163" s="159">
        <v>0</v>
      </c>
      <c r="P163" s="159">
        <f t="shared" si="11"/>
        <v>0</v>
      </c>
      <c r="Q163" s="159">
        <v>0</v>
      </c>
      <c r="R163" s="159">
        <f t="shared" si="12"/>
        <v>0</v>
      </c>
      <c r="S163" s="159">
        <v>0</v>
      </c>
      <c r="T163" s="160">
        <f t="shared" si="1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61" t="s">
        <v>181</v>
      </c>
      <c r="AT163" s="161" t="s">
        <v>374</v>
      </c>
      <c r="AU163" s="161" t="s">
        <v>89</v>
      </c>
      <c r="AY163" s="14" t="s">
        <v>166</v>
      </c>
      <c r="BE163" s="162">
        <f t="shared" si="14"/>
        <v>0</v>
      </c>
      <c r="BF163" s="162">
        <f t="shared" si="15"/>
        <v>1569.6</v>
      </c>
      <c r="BG163" s="162">
        <f t="shared" si="16"/>
        <v>0</v>
      </c>
      <c r="BH163" s="162">
        <f t="shared" si="17"/>
        <v>0</v>
      </c>
      <c r="BI163" s="162">
        <f t="shared" si="18"/>
        <v>0</v>
      </c>
      <c r="BJ163" s="14" t="s">
        <v>89</v>
      </c>
      <c r="BK163" s="162">
        <f t="shared" si="19"/>
        <v>1569.6</v>
      </c>
      <c r="BL163" s="14" t="s">
        <v>173</v>
      </c>
      <c r="BM163" s="161" t="s">
        <v>3221</v>
      </c>
    </row>
    <row r="164" spans="1:65" s="2" customFormat="1" ht="16.5" customHeight="1">
      <c r="A164" s="26"/>
      <c r="B164" s="149"/>
      <c r="C164" s="150" t="s">
        <v>299</v>
      </c>
      <c r="D164" s="150" t="s">
        <v>169</v>
      </c>
      <c r="E164" s="151" t="s">
        <v>3222</v>
      </c>
      <c r="F164" s="152" t="s">
        <v>3223</v>
      </c>
      <c r="G164" s="153" t="s">
        <v>237</v>
      </c>
      <c r="H164" s="154">
        <v>272</v>
      </c>
      <c r="I164" s="155">
        <v>1.43</v>
      </c>
      <c r="J164" s="155">
        <f t="shared" si="10"/>
        <v>388.96</v>
      </c>
      <c r="K164" s="156"/>
      <c r="L164" s="27"/>
      <c r="M164" s="157" t="s">
        <v>1</v>
      </c>
      <c r="N164" s="158" t="s">
        <v>39</v>
      </c>
      <c r="O164" s="159">
        <v>0</v>
      </c>
      <c r="P164" s="159">
        <f t="shared" si="11"/>
        <v>0</v>
      </c>
      <c r="Q164" s="159">
        <v>0</v>
      </c>
      <c r="R164" s="159">
        <f t="shared" si="12"/>
        <v>0</v>
      </c>
      <c r="S164" s="159">
        <v>0</v>
      </c>
      <c r="T164" s="160">
        <f t="shared" si="1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61" t="s">
        <v>173</v>
      </c>
      <c r="AT164" s="161" t="s">
        <v>169</v>
      </c>
      <c r="AU164" s="161" t="s">
        <v>89</v>
      </c>
      <c r="AY164" s="14" t="s">
        <v>166</v>
      </c>
      <c r="BE164" s="162">
        <f t="shared" si="14"/>
        <v>0</v>
      </c>
      <c r="BF164" s="162">
        <f t="shared" si="15"/>
        <v>388.96</v>
      </c>
      <c r="BG164" s="162">
        <f t="shared" si="16"/>
        <v>0</v>
      </c>
      <c r="BH164" s="162">
        <f t="shared" si="17"/>
        <v>0</v>
      </c>
      <c r="BI164" s="162">
        <f t="shared" si="18"/>
        <v>0</v>
      </c>
      <c r="BJ164" s="14" t="s">
        <v>89</v>
      </c>
      <c r="BK164" s="162">
        <f t="shared" si="19"/>
        <v>388.96</v>
      </c>
      <c r="BL164" s="14" t="s">
        <v>173</v>
      </c>
      <c r="BM164" s="161" t="s">
        <v>3224</v>
      </c>
    </row>
    <row r="165" spans="1:65" s="2" customFormat="1" ht="33" customHeight="1">
      <c r="A165" s="26"/>
      <c r="B165" s="149"/>
      <c r="C165" s="150" t="s">
        <v>230</v>
      </c>
      <c r="D165" s="150" t="s">
        <v>169</v>
      </c>
      <c r="E165" s="151" t="s">
        <v>3225</v>
      </c>
      <c r="F165" s="152" t="s">
        <v>3226</v>
      </c>
      <c r="G165" s="153" t="s">
        <v>222</v>
      </c>
      <c r="H165" s="154">
        <v>3</v>
      </c>
      <c r="I165" s="155">
        <v>428.72</v>
      </c>
      <c r="J165" s="155">
        <f t="shared" si="10"/>
        <v>1286.1600000000001</v>
      </c>
      <c r="K165" s="156"/>
      <c r="L165" s="27"/>
      <c r="M165" s="157" t="s">
        <v>1</v>
      </c>
      <c r="N165" s="158" t="s">
        <v>39</v>
      </c>
      <c r="O165" s="159">
        <v>0</v>
      </c>
      <c r="P165" s="159">
        <f t="shared" si="11"/>
        <v>0</v>
      </c>
      <c r="Q165" s="159">
        <v>0</v>
      </c>
      <c r="R165" s="159">
        <f t="shared" si="12"/>
        <v>0</v>
      </c>
      <c r="S165" s="159">
        <v>0</v>
      </c>
      <c r="T165" s="160">
        <f t="shared" si="1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61" t="s">
        <v>173</v>
      </c>
      <c r="AT165" s="161" t="s">
        <v>169</v>
      </c>
      <c r="AU165" s="161" t="s">
        <v>89</v>
      </c>
      <c r="AY165" s="14" t="s">
        <v>166</v>
      </c>
      <c r="BE165" s="162">
        <f t="shared" si="14"/>
        <v>0</v>
      </c>
      <c r="BF165" s="162">
        <f t="shared" si="15"/>
        <v>1286.1600000000001</v>
      </c>
      <c r="BG165" s="162">
        <f t="shared" si="16"/>
        <v>0</v>
      </c>
      <c r="BH165" s="162">
        <f t="shared" si="17"/>
        <v>0</v>
      </c>
      <c r="BI165" s="162">
        <f t="shared" si="18"/>
        <v>0</v>
      </c>
      <c r="BJ165" s="14" t="s">
        <v>89</v>
      </c>
      <c r="BK165" s="162">
        <f t="shared" si="19"/>
        <v>1286.1600000000001</v>
      </c>
      <c r="BL165" s="14" t="s">
        <v>173</v>
      </c>
      <c r="BM165" s="161" t="s">
        <v>3227</v>
      </c>
    </row>
    <row r="166" spans="1:65" s="2" customFormat="1" ht="16.5" customHeight="1">
      <c r="A166" s="26"/>
      <c r="B166" s="149"/>
      <c r="C166" s="150" t="s">
        <v>308</v>
      </c>
      <c r="D166" s="150" t="s">
        <v>169</v>
      </c>
      <c r="E166" s="151" t="s">
        <v>3228</v>
      </c>
      <c r="F166" s="152" t="s">
        <v>3229</v>
      </c>
      <c r="G166" s="153" t="s">
        <v>185</v>
      </c>
      <c r="H166" s="154">
        <v>1</v>
      </c>
      <c r="I166" s="155">
        <v>57.16</v>
      </c>
      <c r="J166" s="155">
        <f t="shared" si="10"/>
        <v>57.16</v>
      </c>
      <c r="K166" s="156"/>
      <c r="L166" s="27"/>
      <c r="M166" s="157" t="s">
        <v>1</v>
      </c>
      <c r="N166" s="158" t="s">
        <v>39</v>
      </c>
      <c r="O166" s="159">
        <v>0</v>
      </c>
      <c r="P166" s="159">
        <f t="shared" si="11"/>
        <v>0</v>
      </c>
      <c r="Q166" s="159">
        <v>0</v>
      </c>
      <c r="R166" s="159">
        <f t="shared" si="12"/>
        <v>0</v>
      </c>
      <c r="S166" s="159">
        <v>0</v>
      </c>
      <c r="T166" s="160">
        <f t="shared" si="1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61" t="s">
        <v>173</v>
      </c>
      <c r="AT166" s="161" t="s">
        <v>169</v>
      </c>
      <c r="AU166" s="161" t="s">
        <v>89</v>
      </c>
      <c r="AY166" s="14" t="s">
        <v>166</v>
      </c>
      <c r="BE166" s="162">
        <f t="shared" si="14"/>
        <v>0</v>
      </c>
      <c r="BF166" s="162">
        <f t="shared" si="15"/>
        <v>57.16</v>
      </c>
      <c r="BG166" s="162">
        <f t="shared" si="16"/>
        <v>0</v>
      </c>
      <c r="BH166" s="162">
        <f t="shared" si="17"/>
        <v>0</v>
      </c>
      <c r="BI166" s="162">
        <f t="shared" si="18"/>
        <v>0</v>
      </c>
      <c r="BJ166" s="14" t="s">
        <v>89</v>
      </c>
      <c r="BK166" s="162">
        <f t="shared" si="19"/>
        <v>57.16</v>
      </c>
      <c r="BL166" s="14" t="s">
        <v>173</v>
      </c>
      <c r="BM166" s="161" t="s">
        <v>3230</v>
      </c>
    </row>
    <row r="167" spans="1:65" s="12" customFormat="1" ht="22.9" customHeight="1">
      <c r="B167" s="137"/>
      <c r="D167" s="138" t="s">
        <v>72</v>
      </c>
      <c r="E167" s="147" t="s">
        <v>167</v>
      </c>
      <c r="F167" s="147" t="s">
        <v>168</v>
      </c>
      <c r="J167" s="148">
        <f>BK167</f>
        <v>4055.13</v>
      </c>
      <c r="L167" s="137"/>
      <c r="M167" s="141"/>
      <c r="N167" s="142"/>
      <c r="O167" s="142"/>
      <c r="P167" s="143">
        <f>SUM(P168:P174)</f>
        <v>98.867339999999999</v>
      </c>
      <c r="Q167" s="142"/>
      <c r="R167" s="143">
        <f>SUM(R168:R174)</f>
        <v>1.584E-2</v>
      </c>
      <c r="S167" s="142"/>
      <c r="T167" s="144">
        <f>SUM(T168:T174)</f>
        <v>0</v>
      </c>
      <c r="AR167" s="138" t="s">
        <v>81</v>
      </c>
      <c r="AT167" s="145" t="s">
        <v>72</v>
      </c>
      <c r="AU167" s="145" t="s">
        <v>81</v>
      </c>
      <c r="AY167" s="138" t="s">
        <v>166</v>
      </c>
      <c r="BK167" s="146">
        <f>SUM(BK168:BK174)</f>
        <v>4055.13</v>
      </c>
    </row>
    <row r="168" spans="1:65" s="2" customFormat="1" ht="24.2" customHeight="1">
      <c r="A168" s="26"/>
      <c r="B168" s="149"/>
      <c r="C168" s="150" t="s">
        <v>234</v>
      </c>
      <c r="D168" s="150" t="s">
        <v>169</v>
      </c>
      <c r="E168" s="151" t="s">
        <v>3231</v>
      </c>
      <c r="F168" s="152" t="s">
        <v>3232</v>
      </c>
      <c r="G168" s="153" t="s">
        <v>237</v>
      </c>
      <c r="H168" s="154">
        <v>45</v>
      </c>
      <c r="I168" s="155">
        <v>28.58</v>
      </c>
      <c r="J168" s="155">
        <f t="shared" ref="J168:J174" si="20">ROUND(I168*H168,2)</f>
        <v>1286.0999999999999</v>
      </c>
      <c r="K168" s="156"/>
      <c r="L168" s="27"/>
      <c r="M168" s="157" t="s">
        <v>1</v>
      </c>
      <c r="N168" s="158" t="s">
        <v>39</v>
      </c>
      <c r="O168" s="159">
        <v>0</v>
      </c>
      <c r="P168" s="159">
        <f t="shared" ref="P168:P174" si="21">O168*H168</f>
        <v>0</v>
      </c>
      <c r="Q168" s="159">
        <v>0</v>
      </c>
      <c r="R168" s="159">
        <f t="shared" ref="R168:R174" si="22">Q168*H168</f>
        <v>0</v>
      </c>
      <c r="S168" s="159">
        <v>0</v>
      </c>
      <c r="T168" s="160">
        <f t="shared" ref="T168:T174" si="23">S168*H168</f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61" t="s">
        <v>173</v>
      </c>
      <c r="AT168" s="161" t="s">
        <v>169</v>
      </c>
      <c r="AU168" s="161" t="s">
        <v>89</v>
      </c>
      <c r="AY168" s="14" t="s">
        <v>166</v>
      </c>
      <c r="BE168" s="162">
        <f t="shared" ref="BE168:BE174" si="24">IF(N168="základná",J168,0)</f>
        <v>0</v>
      </c>
      <c r="BF168" s="162">
        <f t="shared" ref="BF168:BF174" si="25">IF(N168="znížená",J168,0)</f>
        <v>1286.0999999999999</v>
      </c>
      <c r="BG168" s="162">
        <f t="shared" ref="BG168:BG174" si="26">IF(N168="zákl. prenesená",J168,0)</f>
        <v>0</v>
      </c>
      <c r="BH168" s="162">
        <f t="shared" ref="BH168:BH174" si="27">IF(N168="zníž. prenesená",J168,0)</f>
        <v>0</v>
      </c>
      <c r="BI168" s="162">
        <f t="shared" ref="BI168:BI174" si="28">IF(N168="nulová",J168,0)</f>
        <v>0</v>
      </c>
      <c r="BJ168" s="14" t="s">
        <v>89</v>
      </c>
      <c r="BK168" s="162">
        <f t="shared" ref="BK168:BK174" si="29">ROUND(I168*H168,2)</f>
        <v>1286.0999999999999</v>
      </c>
      <c r="BL168" s="14" t="s">
        <v>173</v>
      </c>
      <c r="BM168" s="161" t="s">
        <v>3233</v>
      </c>
    </row>
    <row r="169" spans="1:65" s="2" customFormat="1" ht="16.5" customHeight="1">
      <c r="A169" s="26"/>
      <c r="B169" s="149"/>
      <c r="C169" s="150" t="s">
        <v>319</v>
      </c>
      <c r="D169" s="150" t="s">
        <v>169</v>
      </c>
      <c r="E169" s="151" t="s">
        <v>2684</v>
      </c>
      <c r="F169" s="152" t="s">
        <v>3121</v>
      </c>
      <c r="G169" s="153" t="s">
        <v>245</v>
      </c>
      <c r="H169" s="154">
        <v>74.25</v>
      </c>
      <c r="I169" s="155">
        <v>1.17</v>
      </c>
      <c r="J169" s="155">
        <f t="shared" si="20"/>
        <v>86.87</v>
      </c>
      <c r="K169" s="156"/>
      <c r="L169" s="27"/>
      <c r="M169" s="157" t="s">
        <v>1</v>
      </c>
      <c r="N169" s="158" t="s">
        <v>39</v>
      </c>
      <c r="O169" s="159">
        <v>0</v>
      </c>
      <c r="P169" s="159">
        <f t="shared" si="21"/>
        <v>0</v>
      </c>
      <c r="Q169" s="159">
        <v>0</v>
      </c>
      <c r="R169" s="159">
        <f t="shared" si="22"/>
        <v>0</v>
      </c>
      <c r="S169" s="159">
        <v>0</v>
      </c>
      <c r="T169" s="160">
        <f t="shared" si="2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61" t="s">
        <v>173</v>
      </c>
      <c r="AT169" s="161" t="s">
        <v>169</v>
      </c>
      <c r="AU169" s="161" t="s">
        <v>89</v>
      </c>
      <c r="AY169" s="14" t="s">
        <v>166</v>
      </c>
      <c r="BE169" s="162">
        <f t="shared" si="24"/>
        <v>0</v>
      </c>
      <c r="BF169" s="162">
        <f t="shared" si="25"/>
        <v>86.87</v>
      </c>
      <c r="BG169" s="162">
        <f t="shared" si="26"/>
        <v>0</v>
      </c>
      <c r="BH169" s="162">
        <f t="shared" si="27"/>
        <v>0</v>
      </c>
      <c r="BI169" s="162">
        <f t="shared" si="28"/>
        <v>0</v>
      </c>
      <c r="BJ169" s="14" t="s">
        <v>89</v>
      </c>
      <c r="BK169" s="162">
        <f t="shared" si="29"/>
        <v>86.87</v>
      </c>
      <c r="BL169" s="14" t="s">
        <v>173</v>
      </c>
      <c r="BM169" s="161" t="s">
        <v>3234</v>
      </c>
    </row>
    <row r="170" spans="1:65" s="2" customFormat="1" ht="16.5" customHeight="1">
      <c r="A170" s="26"/>
      <c r="B170" s="149"/>
      <c r="C170" s="150" t="s">
        <v>238</v>
      </c>
      <c r="D170" s="150" t="s">
        <v>169</v>
      </c>
      <c r="E170" s="151" t="s">
        <v>255</v>
      </c>
      <c r="F170" s="152" t="s">
        <v>3123</v>
      </c>
      <c r="G170" s="153" t="s">
        <v>245</v>
      </c>
      <c r="H170" s="154">
        <v>668.25</v>
      </c>
      <c r="I170" s="155">
        <v>0.25</v>
      </c>
      <c r="J170" s="155">
        <f t="shared" si="20"/>
        <v>167.06</v>
      </c>
      <c r="K170" s="156"/>
      <c r="L170" s="27"/>
      <c r="M170" s="157" t="s">
        <v>1</v>
      </c>
      <c r="N170" s="158" t="s">
        <v>39</v>
      </c>
      <c r="O170" s="159">
        <v>6.0000000000000001E-3</v>
      </c>
      <c r="P170" s="159">
        <f t="shared" si="21"/>
        <v>4.0095000000000001</v>
      </c>
      <c r="Q170" s="159">
        <v>0</v>
      </c>
      <c r="R170" s="159">
        <f t="shared" si="22"/>
        <v>0</v>
      </c>
      <c r="S170" s="159">
        <v>0</v>
      </c>
      <c r="T170" s="160">
        <f t="shared" si="2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61" t="s">
        <v>173</v>
      </c>
      <c r="AT170" s="161" t="s">
        <v>169</v>
      </c>
      <c r="AU170" s="161" t="s">
        <v>89</v>
      </c>
      <c r="AY170" s="14" t="s">
        <v>166</v>
      </c>
      <c r="BE170" s="162">
        <f t="shared" si="24"/>
        <v>0</v>
      </c>
      <c r="BF170" s="162">
        <f t="shared" si="25"/>
        <v>167.06</v>
      </c>
      <c r="BG170" s="162">
        <f t="shared" si="26"/>
        <v>0</v>
      </c>
      <c r="BH170" s="162">
        <f t="shared" si="27"/>
        <v>0</v>
      </c>
      <c r="BI170" s="162">
        <f t="shared" si="28"/>
        <v>0</v>
      </c>
      <c r="BJ170" s="14" t="s">
        <v>89</v>
      </c>
      <c r="BK170" s="162">
        <f t="shared" si="29"/>
        <v>167.06</v>
      </c>
      <c r="BL170" s="14" t="s">
        <v>173</v>
      </c>
      <c r="BM170" s="161" t="s">
        <v>3235</v>
      </c>
    </row>
    <row r="171" spans="1:65" s="2" customFormat="1" ht="16.5" customHeight="1">
      <c r="A171" s="26"/>
      <c r="B171" s="149"/>
      <c r="C171" s="150" t="s">
        <v>430</v>
      </c>
      <c r="D171" s="150" t="s">
        <v>169</v>
      </c>
      <c r="E171" s="151" t="s">
        <v>3125</v>
      </c>
      <c r="F171" s="152" t="s">
        <v>3126</v>
      </c>
      <c r="G171" s="153" t="s">
        <v>237</v>
      </c>
      <c r="H171" s="154">
        <v>198</v>
      </c>
      <c r="I171" s="155">
        <v>6.95</v>
      </c>
      <c r="J171" s="155">
        <f t="shared" si="20"/>
        <v>1376.1</v>
      </c>
      <c r="K171" s="156"/>
      <c r="L171" s="27"/>
      <c r="M171" s="157" t="s">
        <v>1</v>
      </c>
      <c r="N171" s="158" t="s">
        <v>39</v>
      </c>
      <c r="O171" s="159">
        <v>0.47908000000000001</v>
      </c>
      <c r="P171" s="159">
        <f t="shared" si="21"/>
        <v>94.857839999999996</v>
      </c>
      <c r="Q171" s="159">
        <v>8.0000000000000007E-5</v>
      </c>
      <c r="R171" s="159">
        <f t="shared" si="22"/>
        <v>1.584E-2</v>
      </c>
      <c r="S171" s="159">
        <v>0</v>
      </c>
      <c r="T171" s="160">
        <f t="shared" si="2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61" t="s">
        <v>173</v>
      </c>
      <c r="AT171" s="161" t="s">
        <v>169</v>
      </c>
      <c r="AU171" s="161" t="s">
        <v>89</v>
      </c>
      <c r="AY171" s="14" t="s">
        <v>166</v>
      </c>
      <c r="BE171" s="162">
        <f t="shared" si="24"/>
        <v>0</v>
      </c>
      <c r="BF171" s="162">
        <f t="shared" si="25"/>
        <v>1376.1</v>
      </c>
      <c r="BG171" s="162">
        <f t="shared" si="26"/>
        <v>0</v>
      </c>
      <c r="BH171" s="162">
        <f t="shared" si="27"/>
        <v>0</v>
      </c>
      <c r="BI171" s="162">
        <f t="shared" si="28"/>
        <v>0</v>
      </c>
      <c r="BJ171" s="14" t="s">
        <v>89</v>
      </c>
      <c r="BK171" s="162">
        <f t="shared" si="29"/>
        <v>1376.1</v>
      </c>
      <c r="BL171" s="14" t="s">
        <v>173</v>
      </c>
      <c r="BM171" s="161" t="s">
        <v>3236</v>
      </c>
    </row>
    <row r="172" spans="1:65" s="2" customFormat="1" ht="16.5" customHeight="1">
      <c r="A172" s="26"/>
      <c r="B172" s="149"/>
      <c r="C172" s="150" t="s">
        <v>242</v>
      </c>
      <c r="D172" s="150" t="s">
        <v>169</v>
      </c>
      <c r="E172" s="151" t="s">
        <v>3128</v>
      </c>
      <c r="F172" s="152" t="s">
        <v>3129</v>
      </c>
      <c r="G172" s="153" t="s">
        <v>237</v>
      </c>
      <c r="H172" s="154">
        <v>99</v>
      </c>
      <c r="I172" s="155">
        <v>4.3</v>
      </c>
      <c r="J172" s="155">
        <f t="shared" si="20"/>
        <v>425.7</v>
      </c>
      <c r="K172" s="156"/>
      <c r="L172" s="27"/>
      <c r="M172" s="157" t="s">
        <v>1</v>
      </c>
      <c r="N172" s="158" t="s">
        <v>39</v>
      </c>
      <c r="O172" s="159">
        <v>0</v>
      </c>
      <c r="P172" s="159">
        <f t="shared" si="21"/>
        <v>0</v>
      </c>
      <c r="Q172" s="159">
        <v>0</v>
      </c>
      <c r="R172" s="159">
        <f t="shared" si="22"/>
        <v>0</v>
      </c>
      <c r="S172" s="159">
        <v>0</v>
      </c>
      <c r="T172" s="160">
        <f t="shared" si="2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61" t="s">
        <v>173</v>
      </c>
      <c r="AT172" s="161" t="s">
        <v>169</v>
      </c>
      <c r="AU172" s="161" t="s">
        <v>89</v>
      </c>
      <c r="AY172" s="14" t="s">
        <v>166</v>
      </c>
      <c r="BE172" s="162">
        <f t="shared" si="24"/>
        <v>0</v>
      </c>
      <c r="BF172" s="162">
        <f t="shared" si="25"/>
        <v>425.7</v>
      </c>
      <c r="BG172" s="162">
        <f t="shared" si="26"/>
        <v>0</v>
      </c>
      <c r="BH172" s="162">
        <f t="shared" si="27"/>
        <v>0</v>
      </c>
      <c r="BI172" s="162">
        <f t="shared" si="28"/>
        <v>0</v>
      </c>
      <c r="BJ172" s="14" t="s">
        <v>89</v>
      </c>
      <c r="BK172" s="162">
        <f t="shared" si="29"/>
        <v>425.7</v>
      </c>
      <c r="BL172" s="14" t="s">
        <v>173</v>
      </c>
      <c r="BM172" s="161" t="s">
        <v>3237</v>
      </c>
    </row>
    <row r="173" spans="1:65" s="2" customFormat="1" ht="16.5" customHeight="1">
      <c r="A173" s="26"/>
      <c r="B173" s="149"/>
      <c r="C173" s="150" t="s">
        <v>437</v>
      </c>
      <c r="D173" s="150" t="s">
        <v>169</v>
      </c>
      <c r="E173" s="151" t="s">
        <v>3131</v>
      </c>
      <c r="F173" s="152" t="s">
        <v>3132</v>
      </c>
      <c r="G173" s="153" t="s">
        <v>237</v>
      </c>
      <c r="H173" s="154">
        <v>99</v>
      </c>
      <c r="I173" s="155">
        <v>2.93</v>
      </c>
      <c r="J173" s="155">
        <f t="shared" si="20"/>
        <v>290.07</v>
      </c>
      <c r="K173" s="156"/>
      <c r="L173" s="27"/>
      <c r="M173" s="157" t="s">
        <v>1</v>
      </c>
      <c r="N173" s="158" t="s">
        <v>39</v>
      </c>
      <c r="O173" s="159">
        <v>0</v>
      </c>
      <c r="P173" s="159">
        <f t="shared" si="21"/>
        <v>0</v>
      </c>
      <c r="Q173" s="159">
        <v>0</v>
      </c>
      <c r="R173" s="159">
        <f t="shared" si="22"/>
        <v>0</v>
      </c>
      <c r="S173" s="159">
        <v>0</v>
      </c>
      <c r="T173" s="160">
        <f t="shared" si="2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61" t="s">
        <v>173</v>
      </c>
      <c r="AT173" s="161" t="s">
        <v>169</v>
      </c>
      <c r="AU173" s="161" t="s">
        <v>89</v>
      </c>
      <c r="AY173" s="14" t="s">
        <v>166</v>
      </c>
      <c r="BE173" s="162">
        <f t="shared" si="24"/>
        <v>0</v>
      </c>
      <c r="BF173" s="162">
        <f t="shared" si="25"/>
        <v>290.07</v>
      </c>
      <c r="BG173" s="162">
        <f t="shared" si="26"/>
        <v>0</v>
      </c>
      <c r="BH173" s="162">
        <f t="shared" si="27"/>
        <v>0</v>
      </c>
      <c r="BI173" s="162">
        <f t="shared" si="28"/>
        <v>0</v>
      </c>
      <c r="BJ173" s="14" t="s">
        <v>89</v>
      </c>
      <c r="BK173" s="162">
        <f t="shared" si="29"/>
        <v>290.07</v>
      </c>
      <c r="BL173" s="14" t="s">
        <v>173</v>
      </c>
      <c r="BM173" s="161" t="s">
        <v>3238</v>
      </c>
    </row>
    <row r="174" spans="1:65" s="2" customFormat="1" ht="16.5" customHeight="1">
      <c r="A174" s="26"/>
      <c r="B174" s="149"/>
      <c r="C174" s="150" t="s">
        <v>246</v>
      </c>
      <c r="D174" s="150" t="s">
        <v>169</v>
      </c>
      <c r="E174" s="151" t="s">
        <v>3134</v>
      </c>
      <c r="F174" s="152" t="s">
        <v>3135</v>
      </c>
      <c r="G174" s="153" t="s">
        <v>172</v>
      </c>
      <c r="H174" s="154">
        <v>445.5</v>
      </c>
      <c r="I174" s="155">
        <v>0.95</v>
      </c>
      <c r="J174" s="155">
        <f t="shared" si="20"/>
        <v>423.23</v>
      </c>
      <c r="K174" s="156"/>
      <c r="L174" s="27"/>
      <c r="M174" s="157" t="s">
        <v>1</v>
      </c>
      <c r="N174" s="158" t="s">
        <v>39</v>
      </c>
      <c r="O174" s="159">
        <v>0</v>
      </c>
      <c r="P174" s="159">
        <f t="shared" si="21"/>
        <v>0</v>
      </c>
      <c r="Q174" s="159">
        <v>0</v>
      </c>
      <c r="R174" s="159">
        <f t="shared" si="22"/>
        <v>0</v>
      </c>
      <c r="S174" s="159">
        <v>0</v>
      </c>
      <c r="T174" s="160">
        <f t="shared" si="23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61" t="s">
        <v>173</v>
      </c>
      <c r="AT174" s="161" t="s">
        <v>169</v>
      </c>
      <c r="AU174" s="161" t="s">
        <v>89</v>
      </c>
      <c r="AY174" s="14" t="s">
        <v>166</v>
      </c>
      <c r="BE174" s="162">
        <f t="shared" si="24"/>
        <v>0</v>
      </c>
      <c r="BF174" s="162">
        <f t="shared" si="25"/>
        <v>423.23</v>
      </c>
      <c r="BG174" s="162">
        <f t="shared" si="26"/>
        <v>0</v>
      </c>
      <c r="BH174" s="162">
        <f t="shared" si="27"/>
        <v>0</v>
      </c>
      <c r="BI174" s="162">
        <f t="shared" si="28"/>
        <v>0</v>
      </c>
      <c r="BJ174" s="14" t="s">
        <v>89</v>
      </c>
      <c r="BK174" s="162">
        <f t="shared" si="29"/>
        <v>423.23</v>
      </c>
      <c r="BL174" s="14" t="s">
        <v>173</v>
      </c>
      <c r="BM174" s="161" t="s">
        <v>3239</v>
      </c>
    </row>
    <row r="175" spans="1:65" s="12" customFormat="1" ht="22.9" customHeight="1">
      <c r="B175" s="137"/>
      <c r="D175" s="138" t="s">
        <v>72</v>
      </c>
      <c r="E175" s="147" t="s">
        <v>631</v>
      </c>
      <c r="F175" s="147" t="s">
        <v>655</v>
      </c>
      <c r="J175" s="148">
        <f>BK175</f>
        <v>2189.5100000000002</v>
      </c>
      <c r="L175" s="137"/>
      <c r="M175" s="141"/>
      <c r="N175" s="142"/>
      <c r="O175" s="142"/>
      <c r="P175" s="143">
        <f>SUM(P176:P177)</f>
        <v>0</v>
      </c>
      <c r="Q175" s="142"/>
      <c r="R175" s="143">
        <f>SUM(R176:R177)</f>
        <v>0</v>
      </c>
      <c r="S175" s="142"/>
      <c r="T175" s="144">
        <f>SUM(T176:T177)</f>
        <v>0</v>
      </c>
      <c r="AR175" s="138" t="s">
        <v>81</v>
      </c>
      <c r="AT175" s="145" t="s">
        <v>72</v>
      </c>
      <c r="AU175" s="145" t="s">
        <v>81</v>
      </c>
      <c r="AY175" s="138" t="s">
        <v>166</v>
      </c>
      <c r="BK175" s="146">
        <f>SUM(BK176:BK177)</f>
        <v>2189.5100000000002</v>
      </c>
    </row>
    <row r="176" spans="1:65" s="2" customFormat="1" ht="16.5" customHeight="1">
      <c r="A176" s="26"/>
      <c r="B176" s="149"/>
      <c r="C176" s="150" t="s">
        <v>444</v>
      </c>
      <c r="D176" s="150" t="s">
        <v>169</v>
      </c>
      <c r="E176" s="151" t="s">
        <v>3137</v>
      </c>
      <c r="F176" s="152" t="s">
        <v>3138</v>
      </c>
      <c r="G176" s="153" t="s">
        <v>245</v>
      </c>
      <c r="H176" s="154">
        <v>22.34</v>
      </c>
      <c r="I176" s="155">
        <v>4.76</v>
      </c>
      <c r="J176" s="155">
        <f>ROUND(I176*H176,2)</f>
        <v>106.34</v>
      </c>
      <c r="K176" s="156"/>
      <c r="L176" s="27"/>
      <c r="M176" s="157" t="s">
        <v>1</v>
      </c>
      <c r="N176" s="158" t="s">
        <v>39</v>
      </c>
      <c r="O176" s="159">
        <v>0</v>
      </c>
      <c r="P176" s="159">
        <f>O176*H176</f>
        <v>0</v>
      </c>
      <c r="Q176" s="159">
        <v>0</v>
      </c>
      <c r="R176" s="159">
        <f>Q176*H176</f>
        <v>0</v>
      </c>
      <c r="S176" s="159">
        <v>0</v>
      </c>
      <c r="T176" s="160">
        <f>S176*H176</f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61" t="s">
        <v>173</v>
      </c>
      <c r="AT176" s="161" t="s">
        <v>169</v>
      </c>
      <c r="AU176" s="161" t="s">
        <v>89</v>
      </c>
      <c r="AY176" s="14" t="s">
        <v>166</v>
      </c>
      <c r="BE176" s="162">
        <f>IF(N176="základná",J176,0)</f>
        <v>0</v>
      </c>
      <c r="BF176" s="162">
        <f>IF(N176="znížená",J176,0)</f>
        <v>106.34</v>
      </c>
      <c r="BG176" s="162">
        <f>IF(N176="zákl. prenesená",J176,0)</f>
        <v>0</v>
      </c>
      <c r="BH176" s="162">
        <f>IF(N176="zníž. prenesená",J176,0)</f>
        <v>0</v>
      </c>
      <c r="BI176" s="162">
        <f>IF(N176="nulová",J176,0)</f>
        <v>0</v>
      </c>
      <c r="BJ176" s="14" t="s">
        <v>89</v>
      </c>
      <c r="BK176" s="162">
        <f>ROUND(I176*H176,2)</f>
        <v>106.34</v>
      </c>
      <c r="BL176" s="14" t="s">
        <v>173</v>
      </c>
      <c r="BM176" s="161" t="s">
        <v>3240</v>
      </c>
    </row>
    <row r="177" spans="1:65" s="2" customFormat="1" ht="16.5" customHeight="1">
      <c r="A177" s="26"/>
      <c r="B177" s="149"/>
      <c r="C177" s="150" t="s">
        <v>250</v>
      </c>
      <c r="D177" s="150" t="s">
        <v>169</v>
      </c>
      <c r="E177" s="151" t="s">
        <v>3140</v>
      </c>
      <c r="F177" s="152" t="s">
        <v>3141</v>
      </c>
      <c r="G177" s="153" t="s">
        <v>245</v>
      </c>
      <c r="H177" s="154">
        <v>437.64</v>
      </c>
      <c r="I177" s="155">
        <v>4.76</v>
      </c>
      <c r="J177" s="155">
        <f>ROUND(I177*H177,2)</f>
        <v>2083.17</v>
      </c>
      <c r="K177" s="156"/>
      <c r="L177" s="27"/>
      <c r="M177" s="157" t="s">
        <v>1</v>
      </c>
      <c r="N177" s="158" t="s">
        <v>39</v>
      </c>
      <c r="O177" s="159">
        <v>0</v>
      </c>
      <c r="P177" s="159">
        <f>O177*H177</f>
        <v>0</v>
      </c>
      <c r="Q177" s="159">
        <v>0</v>
      </c>
      <c r="R177" s="159">
        <f>Q177*H177</f>
        <v>0</v>
      </c>
      <c r="S177" s="159">
        <v>0</v>
      </c>
      <c r="T177" s="160">
        <f>S177*H177</f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61" t="s">
        <v>173</v>
      </c>
      <c r="AT177" s="161" t="s">
        <v>169</v>
      </c>
      <c r="AU177" s="161" t="s">
        <v>89</v>
      </c>
      <c r="AY177" s="14" t="s">
        <v>166</v>
      </c>
      <c r="BE177" s="162">
        <f>IF(N177="základná",J177,0)</f>
        <v>0</v>
      </c>
      <c r="BF177" s="162">
        <f>IF(N177="znížená",J177,0)</f>
        <v>2083.17</v>
      </c>
      <c r="BG177" s="162">
        <f>IF(N177="zákl. prenesená",J177,0)</f>
        <v>0</v>
      </c>
      <c r="BH177" s="162">
        <f>IF(N177="zníž. prenesená",J177,0)</f>
        <v>0</v>
      </c>
      <c r="BI177" s="162">
        <f>IF(N177="nulová",J177,0)</f>
        <v>0</v>
      </c>
      <c r="BJ177" s="14" t="s">
        <v>89</v>
      </c>
      <c r="BK177" s="162">
        <f>ROUND(I177*H177,2)</f>
        <v>2083.17</v>
      </c>
      <c r="BL177" s="14" t="s">
        <v>173</v>
      </c>
      <c r="BM177" s="161" t="s">
        <v>3241</v>
      </c>
    </row>
    <row r="178" spans="1:65" s="12" customFormat="1" ht="25.9" customHeight="1">
      <c r="B178" s="137"/>
      <c r="D178" s="138" t="s">
        <v>72</v>
      </c>
      <c r="E178" s="139" t="s">
        <v>1285</v>
      </c>
      <c r="F178" s="139" t="s">
        <v>1286</v>
      </c>
      <c r="J178" s="140">
        <f>BK178</f>
        <v>1125.23</v>
      </c>
      <c r="L178" s="137"/>
      <c r="M178" s="141"/>
      <c r="N178" s="142"/>
      <c r="O178" s="142"/>
      <c r="P178" s="143">
        <f>P179</f>
        <v>0</v>
      </c>
      <c r="Q178" s="142"/>
      <c r="R178" s="143">
        <f>R179</f>
        <v>0</v>
      </c>
      <c r="S178" s="142"/>
      <c r="T178" s="144">
        <f>T179</f>
        <v>0</v>
      </c>
      <c r="AR178" s="138" t="s">
        <v>173</v>
      </c>
      <c r="AT178" s="145" t="s">
        <v>72</v>
      </c>
      <c r="AU178" s="145" t="s">
        <v>73</v>
      </c>
      <c r="AY178" s="138" t="s">
        <v>166</v>
      </c>
      <c r="BK178" s="146">
        <f>BK179</f>
        <v>1125.23</v>
      </c>
    </row>
    <row r="179" spans="1:65" s="2" customFormat="1" ht="16.5" customHeight="1">
      <c r="A179" s="26"/>
      <c r="B179" s="149"/>
      <c r="C179" s="150" t="s">
        <v>451</v>
      </c>
      <c r="D179" s="150" t="s">
        <v>169</v>
      </c>
      <c r="E179" s="151" t="s">
        <v>3143</v>
      </c>
      <c r="F179" s="152" t="s">
        <v>3144</v>
      </c>
      <c r="G179" s="153" t="s">
        <v>699</v>
      </c>
      <c r="H179" s="154">
        <v>375.077</v>
      </c>
      <c r="I179" s="155">
        <v>3</v>
      </c>
      <c r="J179" s="155">
        <f>ROUND(I179*H179,2)</f>
        <v>1125.23</v>
      </c>
      <c r="K179" s="156"/>
      <c r="L179" s="27"/>
      <c r="M179" s="163" t="s">
        <v>1</v>
      </c>
      <c r="N179" s="164" t="s">
        <v>39</v>
      </c>
      <c r="O179" s="165">
        <v>0</v>
      </c>
      <c r="P179" s="165">
        <f>O179*H179</f>
        <v>0</v>
      </c>
      <c r="Q179" s="165">
        <v>0</v>
      </c>
      <c r="R179" s="165">
        <f>Q179*H179</f>
        <v>0</v>
      </c>
      <c r="S179" s="165">
        <v>0</v>
      </c>
      <c r="T179" s="166">
        <f>S179*H179</f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61" t="s">
        <v>173</v>
      </c>
      <c r="AT179" s="161" t="s">
        <v>169</v>
      </c>
      <c r="AU179" s="161" t="s">
        <v>81</v>
      </c>
      <c r="AY179" s="14" t="s">
        <v>166</v>
      </c>
      <c r="BE179" s="162">
        <f>IF(N179="základná",J179,0)</f>
        <v>0</v>
      </c>
      <c r="BF179" s="162">
        <f>IF(N179="znížená",J179,0)</f>
        <v>1125.23</v>
      </c>
      <c r="BG179" s="162">
        <f>IF(N179="zákl. prenesená",J179,0)</f>
        <v>0</v>
      </c>
      <c r="BH179" s="162">
        <f>IF(N179="zníž. prenesená",J179,0)</f>
        <v>0</v>
      </c>
      <c r="BI179" s="162">
        <f>IF(N179="nulová",J179,0)</f>
        <v>0</v>
      </c>
      <c r="BJ179" s="14" t="s">
        <v>89</v>
      </c>
      <c r="BK179" s="162">
        <f>ROUND(I179*H179,2)</f>
        <v>1125.23</v>
      </c>
      <c r="BL179" s="14" t="s">
        <v>173</v>
      </c>
      <c r="BM179" s="161" t="s">
        <v>3242</v>
      </c>
    </row>
    <row r="180" spans="1:65" s="2" customFormat="1" ht="6.95" customHeight="1">
      <c r="A180" s="26"/>
      <c r="B180" s="44"/>
      <c r="C180" s="45"/>
      <c r="D180" s="45"/>
      <c r="E180" s="45"/>
      <c r="F180" s="45"/>
      <c r="G180" s="45"/>
      <c r="H180" s="45"/>
      <c r="I180" s="45"/>
      <c r="J180" s="45"/>
      <c r="K180" s="45"/>
      <c r="L180" s="27"/>
      <c r="M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</row>
  </sheetData>
  <autoFilter ref="C123:K179" xr:uid="{00000000-0009-0000-0000-00000E000000}"/>
  <mergeCells count="8">
    <mergeCell ref="E114:H114"/>
    <mergeCell ref="E116:H116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BM16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95"/>
    </row>
    <row r="2" spans="1:46" s="1" customFormat="1" ht="36.950000000000003" customHeight="1">
      <c r="L2" s="204" t="s">
        <v>5</v>
      </c>
      <c r="M2" s="188"/>
      <c r="N2" s="188"/>
      <c r="O2" s="188"/>
      <c r="P2" s="188"/>
      <c r="Q2" s="188"/>
      <c r="R2" s="188"/>
      <c r="S2" s="188"/>
      <c r="T2" s="188"/>
      <c r="U2" s="188"/>
      <c r="V2" s="188"/>
      <c r="AT2" s="14" t="s">
        <v>133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5" customHeight="1">
      <c r="B4" s="17"/>
      <c r="D4" s="18" t="s">
        <v>134</v>
      </c>
      <c r="L4" s="17"/>
      <c r="M4" s="96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16.5" customHeight="1">
      <c r="B7" s="17"/>
      <c r="E7" s="221" t="str">
        <f>'Rekapitulácia stavby'!K6</f>
        <v>Adaptácia, prestavba, prístavba a nadstavba ZŠ Kalinkovo</v>
      </c>
      <c r="F7" s="222"/>
      <c r="G7" s="222"/>
      <c r="H7" s="222"/>
      <c r="L7" s="17"/>
    </row>
    <row r="8" spans="1:46" s="2" customFormat="1" ht="12" customHeight="1">
      <c r="A8" s="26"/>
      <c r="B8" s="27"/>
      <c r="C8" s="26"/>
      <c r="D8" s="23" t="s">
        <v>135</v>
      </c>
      <c r="E8" s="26"/>
      <c r="F8" s="26"/>
      <c r="G8" s="26"/>
      <c r="H8" s="26"/>
      <c r="I8" s="26"/>
      <c r="J8" s="26"/>
      <c r="K8" s="26"/>
      <c r="L8" s="39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184" t="s">
        <v>3243</v>
      </c>
      <c r="F9" s="223"/>
      <c r="G9" s="223"/>
      <c r="H9" s="223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1.25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17</v>
      </c>
      <c r="E12" s="26"/>
      <c r="F12" s="21" t="s">
        <v>18</v>
      </c>
      <c r="G12" s="26"/>
      <c r="H12" s="26"/>
      <c r="I12" s="23" t="s">
        <v>19</v>
      </c>
      <c r="J12" s="52" t="str">
        <f>'Rekapitulácia stavby'!AN8</f>
        <v>9. 7. 2021</v>
      </c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21</v>
      </c>
      <c r="E14" s="26"/>
      <c r="F14" s="26"/>
      <c r="G14" s="26"/>
      <c r="H14" s="26"/>
      <c r="I14" s="23" t="s">
        <v>22</v>
      </c>
      <c r="J14" s="21" t="s">
        <v>1</v>
      </c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">
        <v>23</v>
      </c>
      <c r="F15" s="26"/>
      <c r="G15" s="26"/>
      <c r="H15" s="26"/>
      <c r="I15" s="23" t="s">
        <v>24</v>
      </c>
      <c r="J15" s="21" t="s">
        <v>1</v>
      </c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25</v>
      </c>
      <c r="E17" s="26"/>
      <c r="F17" s="26"/>
      <c r="G17" s="26"/>
      <c r="H17" s="26"/>
      <c r="I17" s="23" t="s">
        <v>22</v>
      </c>
      <c r="J17" s="21" t="s">
        <v>1</v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21" t="s">
        <v>26</v>
      </c>
      <c r="F18" s="26"/>
      <c r="G18" s="26"/>
      <c r="H18" s="26"/>
      <c r="I18" s="23" t="s">
        <v>24</v>
      </c>
      <c r="J18" s="21" t="s">
        <v>1</v>
      </c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27</v>
      </c>
      <c r="E20" s="26"/>
      <c r="F20" s="26"/>
      <c r="G20" s="26"/>
      <c r="H20" s="26"/>
      <c r="I20" s="23" t="s">
        <v>22</v>
      </c>
      <c r="J20" s="21" t="str">
        <f>IF('Rekapitulácia stavby'!AN16="","",'Rekapitulácia stavby'!AN16)</f>
        <v/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23" t="s">
        <v>24</v>
      </c>
      <c r="J21" s="21" t="str">
        <f>IF('Rekapitulácia stavby'!AN17="","",'Rekapitulácia stavby'!AN17)</f>
        <v/>
      </c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30</v>
      </c>
      <c r="E23" s="26"/>
      <c r="F23" s="26"/>
      <c r="G23" s="26"/>
      <c r="H23" s="26"/>
      <c r="I23" s="23" t="s">
        <v>22</v>
      </c>
      <c r="J23" s="21" t="s">
        <v>1</v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">
        <v>31</v>
      </c>
      <c r="F24" s="26"/>
      <c r="G24" s="26"/>
      <c r="H24" s="26"/>
      <c r="I24" s="23" t="s">
        <v>24</v>
      </c>
      <c r="J24" s="21" t="s">
        <v>1</v>
      </c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32</v>
      </c>
      <c r="E26" s="26"/>
      <c r="F26" s="26"/>
      <c r="G26" s="26"/>
      <c r="H26" s="26"/>
      <c r="I26" s="26"/>
      <c r="J26" s="26"/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97"/>
      <c r="B27" s="98"/>
      <c r="C27" s="97"/>
      <c r="D27" s="97"/>
      <c r="E27" s="190" t="s">
        <v>1</v>
      </c>
      <c r="F27" s="190"/>
      <c r="G27" s="190"/>
      <c r="H27" s="190"/>
      <c r="I27" s="97"/>
      <c r="J27" s="97"/>
      <c r="K27" s="97"/>
      <c r="L27" s="99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</row>
    <row r="28" spans="1:31" s="2" customFormat="1" ht="6.95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3"/>
      <c r="E29" s="63"/>
      <c r="F29" s="63"/>
      <c r="G29" s="63"/>
      <c r="H29" s="63"/>
      <c r="I29" s="63"/>
      <c r="J29" s="63"/>
      <c r="K29" s="63"/>
      <c r="L29" s="39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100" t="s">
        <v>33</v>
      </c>
      <c r="E30" s="26"/>
      <c r="F30" s="26"/>
      <c r="G30" s="26"/>
      <c r="H30" s="26"/>
      <c r="I30" s="26"/>
      <c r="J30" s="68">
        <f>ROUND(J125, 2)</f>
        <v>5704.04</v>
      </c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3"/>
      <c r="E31" s="63"/>
      <c r="F31" s="63"/>
      <c r="G31" s="63"/>
      <c r="H31" s="63"/>
      <c r="I31" s="63"/>
      <c r="J31" s="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6"/>
      <c r="F32" s="30" t="s">
        <v>35</v>
      </c>
      <c r="G32" s="26"/>
      <c r="H32" s="26"/>
      <c r="I32" s="30" t="s">
        <v>34</v>
      </c>
      <c r="J32" s="30" t="s">
        <v>36</v>
      </c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>
      <c r="A33" s="26"/>
      <c r="B33" s="27"/>
      <c r="C33" s="26"/>
      <c r="D33" s="101" t="s">
        <v>37</v>
      </c>
      <c r="E33" s="32" t="s">
        <v>38</v>
      </c>
      <c r="F33" s="102">
        <f>ROUND((SUM(BE125:BE167)),  2)</f>
        <v>0</v>
      </c>
      <c r="G33" s="103"/>
      <c r="H33" s="103"/>
      <c r="I33" s="104">
        <v>0.2</v>
      </c>
      <c r="J33" s="102">
        <f>ROUND(((SUM(BE125:BE167))*I33),  2)</f>
        <v>0</v>
      </c>
      <c r="K33" s="26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32" t="s">
        <v>39</v>
      </c>
      <c r="F34" s="105">
        <f>ROUND((SUM(BF125:BF167)),  2)</f>
        <v>5704.04</v>
      </c>
      <c r="G34" s="26"/>
      <c r="H34" s="26"/>
      <c r="I34" s="106">
        <v>0.2</v>
      </c>
      <c r="J34" s="105">
        <f>ROUND(((SUM(BF125:BF167))*I34),  2)</f>
        <v>1140.81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40</v>
      </c>
      <c r="F35" s="105">
        <f>ROUND((SUM(BG125:BG167)),  2)</f>
        <v>0</v>
      </c>
      <c r="G35" s="26"/>
      <c r="H35" s="26"/>
      <c r="I35" s="106">
        <v>0.2</v>
      </c>
      <c r="J35" s="105">
        <f>0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41</v>
      </c>
      <c r="F36" s="105">
        <f>ROUND((SUM(BH125:BH167)),  2)</f>
        <v>0</v>
      </c>
      <c r="G36" s="26"/>
      <c r="H36" s="26"/>
      <c r="I36" s="106">
        <v>0.2</v>
      </c>
      <c r="J36" s="105">
        <f>0</f>
        <v>0</v>
      </c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32" t="s">
        <v>42</v>
      </c>
      <c r="F37" s="102">
        <f>ROUND((SUM(BI125:BI167)),  2)</f>
        <v>0</v>
      </c>
      <c r="G37" s="103"/>
      <c r="H37" s="103"/>
      <c r="I37" s="104">
        <v>0</v>
      </c>
      <c r="J37" s="102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107"/>
      <c r="D39" s="108" t="s">
        <v>43</v>
      </c>
      <c r="E39" s="57"/>
      <c r="F39" s="57"/>
      <c r="G39" s="109" t="s">
        <v>44</v>
      </c>
      <c r="H39" s="110" t="s">
        <v>45</v>
      </c>
      <c r="I39" s="57"/>
      <c r="J39" s="111">
        <f>SUM(J30:J37)</f>
        <v>6844.85</v>
      </c>
      <c r="K39" s="112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6"/>
      <c r="B61" s="27"/>
      <c r="C61" s="26"/>
      <c r="D61" s="42" t="s">
        <v>48</v>
      </c>
      <c r="E61" s="29"/>
      <c r="F61" s="113" t="s">
        <v>49</v>
      </c>
      <c r="G61" s="42" t="s">
        <v>48</v>
      </c>
      <c r="H61" s="29"/>
      <c r="I61" s="29"/>
      <c r="J61" s="114" t="s">
        <v>49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6"/>
      <c r="B65" s="27"/>
      <c r="C65" s="26"/>
      <c r="D65" s="40" t="s">
        <v>50</v>
      </c>
      <c r="E65" s="43"/>
      <c r="F65" s="43"/>
      <c r="G65" s="40" t="s">
        <v>51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6"/>
      <c r="B76" s="27"/>
      <c r="C76" s="26"/>
      <c r="D76" s="42" t="s">
        <v>48</v>
      </c>
      <c r="E76" s="29"/>
      <c r="F76" s="113" t="s">
        <v>49</v>
      </c>
      <c r="G76" s="42" t="s">
        <v>48</v>
      </c>
      <c r="H76" s="29"/>
      <c r="I76" s="29"/>
      <c r="J76" s="114" t="s">
        <v>49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>
      <c r="A82" s="26"/>
      <c r="B82" s="27"/>
      <c r="C82" s="18" t="s">
        <v>137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>
      <c r="A85" s="26"/>
      <c r="B85" s="27"/>
      <c r="C85" s="26"/>
      <c r="D85" s="26"/>
      <c r="E85" s="221" t="str">
        <f>E7</f>
        <v>Adaptácia, prestavba, prístavba a nadstavba ZŠ Kalinkovo</v>
      </c>
      <c r="F85" s="222"/>
      <c r="G85" s="222"/>
      <c r="H85" s="222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3" t="s">
        <v>135</v>
      </c>
      <c r="D86" s="26"/>
      <c r="E86" s="26"/>
      <c r="F86" s="26"/>
      <c r="G86" s="26"/>
      <c r="H86" s="26"/>
      <c r="I86" s="26"/>
      <c r="J86" s="26"/>
      <c r="K86" s="26"/>
      <c r="L86" s="39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184" t="str">
        <f>E9</f>
        <v>06 - Predĺženie areálového NTL plynovodu</v>
      </c>
      <c r="F87" s="223"/>
      <c r="G87" s="223"/>
      <c r="H87" s="223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3" t="s">
        <v>17</v>
      </c>
      <c r="D89" s="26"/>
      <c r="E89" s="26"/>
      <c r="F89" s="21" t="str">
        <f>F12</f>
        <v>Kalinkovo</v>
      </c>
      <c r="G89" s="26"/>
      <c r="H89" s="26"/>
      <c r="I89" s="23" t="s">
        <v>19</v>
      </c>
      <c r="J89" s="52" t="str">
        <f>IF(J12="","",J12)</f>
        <v>9. 7. 2021</v>
      </c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customHeight="1">
      <c r="A91" s="26"/>
      <c r="B91" s="27"/>
      <c r="C91" s="23" t="s">
        <v>21</v>
      </c>
      <c r="D91" s="26"/>
      <c r="E91" s="26"/>
      <c r="F91" s="21" t="str">
        <f>E15</f>
        <v>Obec Kalinkovo</v>
      </c>
      <c r="G91" s="26"/>
      <c r="H91" s="26"/>
      <c r="I91" s="23" t="s">
        <v>27</v>
      </c>
      <c r="J91" s="24" t="str">
        <f>E21</f>
        <v xml:space="preserve"> </v>
      </c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>
      <c r="A92" s="26"/>
      <c r="B92" s="27"/>
      <c r="C92" s="23" t="s">
        <v>25</v>
      </c>
      <c r="D92" s="26"/>
      <c r="E92" s="26"/>
      <c r="F92" s="21" t="str">
        <f>IF(E18="","",E18)</f>
        <v>AVA-stav, s.r.o.</v>
      </c>
      <c r="G92" s="26"/>
      <c r="H92" s="26"/>
      <c r="I92" s="23" t="s">
        <v>30</v>
      </c>
      <c r="J92" s="24" t="str">
        <f>E24</f>
        <v>Ing. BOTTLIK</v>
      </c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15" t="s">
        <v>138</v>
      </c>
      <c r="D94" s="107"/>
      <c r="E94" s="107"/>
      <c r="F94" s="107"/>
      <c r="G94" s="107"/>
      <c r="H94" s="107"/>
      <c r="I94" s="107"/>
      <c r="J94" s="116" t="s">
        <v>139</v>
      </c>
      <c r="K94" s="107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customHeight="1">
      <c r="A96" s="26"/>
      <c r="B96" s="27"/>
      <c r="C96" s="117" t="s">
        <v>140</v>
      </c>
      <c r="D96" s="26"/>
      <c r="E96" s="26"/>
      <c r="F96" s="26"/>
      <c r="G96" s="26"/>
      <c r="H96" s="26"/>
      <c r="I96" s="26"/>
      <c r="J96" s="68">
        <f>J125</f>
        <v>5704.04</v>
      </c>
      <c r="K96" s="26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141</v>
      </c>
    </row>
    <row r="97" spans="1:31" s="9" customFormat="1" ht="24.95" customHeight="1">
      <c r="B97" s="118"/>
      <c r="D97" s="119" t="s">
        <v>142</v>
      </c>
      <c r="E97" s="120"/>
      <c r="F97" s="120"/>
      <c r="G97" s="120"/>
      <c r="H97" s="120"/>
      <c r="I97" s="120"/>
      <c r="J97" s="121">
        <f>J126</f>
        <v>3252.63</v>
      </c>
      <c r="L97" s="118"/>
    </row>
    <row r="98" spans="1:31" s="10" customFormat="1" ht="19.899999999999999" customHeight="1">
      <c r="B98" s="122"/>
      <c r="D98" s="123" t="s">
        <v>326</v>
      </c>
      <c r="E98" s="124"/>
      <c r="F98" s="124"/>
      <c r="G98" s="124"/>
      <c r="H98" s="124"/>
      <c r="I98" s="124"/>
      <c r="J98" s="125">
        <f>J127</f>
        <v>1497.65</v>
      </c>
      <c r="L98" s="122"/>
    </row>
    <row r="99" spans="1:31" s="10" customFormat="1" ht="19.899999999999999" customHeight="1">
      <c r="B99" s="122"/>
      <c r="D99" s="123" t="s">
        <v>2915</v>
      </c>
      <c r="E99" s="124"/>
      <c r="F99" s="124"/>
      <c r="G99" s="124"/>
      <c r="H99" s="124"/>
      <c r="I99" s="124"/>
      <c r="J99" s="125">
        <f>J141</f>
        <v>107.93</v>
      </c>
      <c r="L99" s="122"/>
    </row>
    <row r="100" spans="1:31" s="10" customFormat="1" ht="19.899999999999999" customHeight="1">
      <c r="B100" s="122"/>
      <c r="D100" s="123" t="s">
        <v>2454</v>
      </c>
      <c r="E100" s="124"/>
      <c r="F100" s="124"/>
      <c r="G100" s="124"/>
      <c r="H100" s="124"/>
      <c r="I100" s="124"/>
      <c r="J100" s="125">
        <f>J143</f>
        <v>852.9</v>
      </c>
      <c r="L100" s="122"/>
    </row>
    <row r="101" spans="1:31" s="10" customFormat="1" ht="19.899999999999999" customHeight="1">
      <c r="B101" s="122"/>
      <c r="D101" s="123" t="s">
        <v>143</v>
      </c>
      <c r="E101" s="124"/>
      <c r="F101" s="124"/>
      <c r="G101" s="124"/>
      <c r="H101" s="124"/>
      <c r="I101" s="124"/>
      <c r="J101" s="125">
        <f>J146</f>
        <v>559.4</v>
      </c>
      <c r="L101" s="122"/>
    </row>
    <row r="102" spans="1:31" s="10" customFormat="1" ht="19.899999999999999" customHeight="1">
      <c r="B102" s="122"/>
      <c r="D102" s="123" t="s">
        <v>331</v>
      </c>
      <c r="E102" s="124"/>
      <c r="F102" s="124"/>
      <c r="G102" s="124"/>
      <c r="H102" s="124"/>
      <c r="I102" s="124"/>
      <c r="J102" s="125">
        <f>J153</f>
        <v>234.75</v>
      </c>
      <c r="L102" s="122"/>
    </row>
    <row r="103" spans="1:31" s="9" customFormat="1" ht="24.95" customHeight="1">
      <c r="B103" s="118"/>
      <c r="D103" s="119" t="s">
        <v>342</v>
      </c>
      <c r="E103" s="120"/>
      <c r="F103" s="120"/>
      <c r="G103" s="120"/>
      <c r="H103" s="120"/>
      <c r="I103" s="120"/>
      <c r="J103" s="121">
        <f>J156</f>
        <v>2285.27</v>
      </c>
      <c r="L103" s="118"/>
    </row>
    <row r="104" spans="1:31" s="10" customFormat="1" ht="19.899999999999999" customHeight="1">
      <c r="B104" s="122"/>
      <c r="D104" s="123" t="s">
        <v>2028</v>
      </c>
      <c r="E104" s="124"/>
      <c r="F104" s="124"/>
      <c r="G104" s="124"/>
      <c r="H104" s="124"/>
      <c r="I104" s="124"/>
      <c r="J104" s="125">
        <f>J157</f>
        <v>2285.27</v>
      </c>
      <c r="L104" s="122"/>
    </row>
    <row r="105" spans="1:31" s="9" customFormat="1" ht="24.95" customHeight="1">
      <c r="B105" s="118"/>
      <c r="D105" s="119" t="s">
        <v>344</v>
      </c>
      <c r="E105" s="120"/>
      <c r="F105" s="120"/>
      <c r="G105" s="120"/>
      <c r="H105" s="120"/>
      <c r="I105" s="120"/>
      <c r="J105" s="121">
        <f>J166</f>
        <v>166.14</v>
      </c>
      <c r="L105" s="118"/>
    </row>
    <row r="106" spans="1:31" s="2" customFormat="1" ht="21.75" customHeight="1">
      <c r="A106" s="26"/>
      <c r="B106" s="27"/>
      <c r="C106" s="26"/>
      <c r="D106" s="26"/>
      <c r="E106" s="26"/>
      <c r="F106" s="26"/>
      <c r="G106" s="26"/>
      <c r="H106" s="26"/>
      <c r="I106" s="26"/>
      <c r="J106" s="26"/>
      <c r="K106" s="26"/>
      <c r="L106" s="39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s="2" customFormat="1" ht="6.95" customHeight="1">
      <c r="A107" s="26"/>
      <c r="B107" s="44"/>
      <c r="C107" s="45"/>
      <c r="D107" s="45"/>
      <c r="E107" s="45"/>
      <c r="F107" s="45"/>
      <c r="G107" s="45"/>
      <c r="H107" s="45"/>
      <c r="I107" s="45"/>
      <c r="J107" s="45"/>
      <c r="K107" s="45"/>
      <c r="L107" s="39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11" spans="1:31" s="2" customFormat="1" ht="6.95" customHeight="1">
      <c r="A111" s="26"/>
      <c r="B111" s="46"/>
      <c r="C111" s="47"/>
      <c r="D111" s="47"/>
      <c r="E111" s="47"/>
      <c r="F111" s="47"/>
      <c r="G111" s="47"/>
      <c r="H111" s="47"/>
      <c r="I111" s="47"/>
      <c r="J111" s="47"/>
      <c r="K111" s="47"/>
      <c r="L111" s="39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24.95" customHeight="1">
      <c r="A112" s="26"/>
      <c r="B112" s="27"/>
      <c r="C112" s="18" t="s">
        <v>152</v>
      </c>
      <c r="D112" s="26"/>
      <c r="E112" s="26"/>
      <c r="F112" s="26"/>
      <c r="G112" s="26"/>
      <c r="H112" s="26"/>
      <c r="I112" s="26"/>
      <c r="J112" s="26"/>
      <c r="K112" s="26"/>
      <c r="L112" s="39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6.95" customHeight="1">
      <c r="A113" s="26"/>
      <c r="B113" s="27"/>
      <c r="C113" s="26"/>
      <c r="D113" s="26"/>
      <c r="E113" s="26"/>
      <c r="F113" s="26"/>
      <c r="G113" s="26"/>
      <c r="H113" s="26"/>
      <c r="I113" s="26"/>
      <c r="J113" s="26"/>
      <c r="K113" s="26"/>
      <c r="L113" s="39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2" customHeight="1">
      <c r="A114" s="26"/>
      <c r="B114" s="27"/>
      <c r="C114" s="23" t="s">
        <v>13</v>
      </c>
      <c r="D114" s="26"/>
      <c r="E114" s="26"/>
      <c r="F114" s="26"/>
      <c r="G114" s="26"/>
      <c r="H114" s="26"/>
      <c r="I114" s="26"/>
      <c r="J114" s="26"/>
      <c r="K114" s="26"/>
      <c r="L114" s="39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6.5" customHeight="1">
      <c r="A115" s="26"/>
      <c r="B115" s="27"/>
      <c r="C115" s="26"/>
      <c r="D115" s="26"/>
      <c r="E115" s="221" t="str">
        <f>E7</f>
        <v>Adaptácia, prestavba, prístavba a nadstavba ZŠ Kalinkovo</v>
      </c>
      <c r="F115" s="222"/>
      <c r="G115" s="222"/>
      <c r="H115" s="222"/>
      <c r="I115" s="26"/>
      <c r="J115" s="26"/>
      <c r="K115" s="26"/>
      <c r="L115" s="39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2" customHeight="1">
      <c r="A116" s="26"/>
      <c r="B116" s="27"/>
      <c r="C116" s="23" t="s">
        <v>135</v>
      </c>
      <c r="D116" s="26"/>
      <c r="E116" s="26"/>
      <c r="F116" s="26"/>
      <c r="G116" s="26"/>
      <c r="H116" s="26"/>
      <c r="I116" s="26"/>
      <c r="J116" s="26"/>
      <c r="K116" s="26"/>
      <c r="L116" s="39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6.5" customHeight="1">
      <c r="A117" s="26"/>
      <c r="B117" s="27"/>
      <c r="C117" s="26"/>
      <c r="D117" s="26"/>
      <c r="E117" s="184" t="str">
        <f>E9</f>
        <v>06 - Predĺženie areálového NTL plynovodu</v>
      </c>
      <c r="F117" s="223"/>
      <c r="G117" s="223"/>
      <c r="H117" s="223"/>
      <c r="I117" s="26"/>
      <c r="J117" s="26"/>
      <c r="K117" s="26"/>
      <c r="L117" s="39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6.95" customHeight="1">
      <c r="A118" s="26"/>
      <c r="B118" s="27"/>
      <c r="C118" s="26"/>
      <c r="D118" s="26"/>
      <c r="E118" s="26"/>
      <c r="F118" s="26"/>
      <c r="G118" s="26"/>
      <c r="H118" s="26"/>
      <c r="I118" s="26"/>
      <c r="J118" s="26"/>
      <c r="K118" s="26"/>
      <c r="L118" s="39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2" customHeight="1">
      <c r="A119" s="26"/>
      <c r="B119" s="27"/>
      <c r="C119" s="23" t="s">
        <v>17</v>
      </c>
      <c r="D119" s="26"/>
      <c r="E119" s="26"/>
      <c r="F119" s="21" t="str">
        <f>F12</f>
        <v>Kalinkovo</v>
      </c>
      <c r="G119" s="26"/>
      <c r="H119" s="26"/>
      <c r="I119" s="23" t="s">
        <v>19</v>
      </c>
      <c r="J119" s="52" t="str">
        <f>IF(J12="","",J12)</f>
        <v>9. 7. 2021</v>
      </c>
      <c r="K119" s="26"/>
      <c r="L119" s="39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6.95" customHeight="1">
      <c r="A120" s="26"/>
      <c r="B120" s="27"/>
      <c r="C120" s="26"/>
      <c r="D120" s="26"/>
      <c r="E120" s="26"/>
      <c r="F120" s="26"/>
      <c r="G120" s="26"/>
      <c r="H120" s="26"/>
      <c r="I120" s="26"/>
      <c r="J120" s="26"/>
      <c r="K120" s="26"/>
      <c r="L120" s="39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2" customFormat="1" ht="15.2" customHeight="1">
      <c r="A121" s="26"/>
      <c r="B121" s="27"/>
      <c r="C121" s="23" t="s">
        <v>21</v>
      </c>
      <c r="D121" s="26"/>
      <c r="E121" s="26"/>
      <c r="F121" s="21" t="str">
        <f>E15</f>
        <v>Obec Kalinkovo</v>
      </c>
      <c r="G121" s="26"/>
      <c r="H121" s="26"/>
      <c r="I121" s="23" t="s">
        <v>27</v>
      </c>
      <c r="J121" s="24" t="str">
        <f>E21</f>
        <v xml:space="preserve"> </v>
      </c>
      <c r="K121" s="26"/>
      <c r="L121" s="39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5" s="2" customFormat="1" ht="15.2" customHeight="1">
      <c r="A122" s="26"/>
      <c r="B122" s="27"/>
      <c r="C122" s="23" t="s">
        <v>25</v>
      </c>
      <c r="D122" s="26"/>
      <c r="E122" s="26"/>
      <c r="F122" s="21" t="str">
        <f>IF(E18="","",E18)</f>
        <v>AVA-stav, s.r.o.</v>
      </c>
      <c r="G122" s="26"/>
      <c r="H122" s="26"/>
      <c r="I122" s="23" t="s">
        <v>30</v>
      </c>
      <c r="J122" s="24" t="str">
        <f>E24</f>
        <v>Ing. BOTTLIK</v>
      </c>
      <c r="K122" s="26"/>
      <c r="L122" s="39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5" s="2" customFormat="1" ht="10.35" customHeight="1">
      <c r="A123" s="26"/>
      <c r="B123" s="27"/>
      <c r="C123" s="26"/>
      <c r="D123" s="26"/>
      <c r="E123" s="26"/>
      <c r="F123" s="26"/>
      <c r="G123" s="26"/>
      <c r="H123" s="26"/>
      <c r="I123" s="26"/>
      <c r="J123" s="26"/>
      <c r="K123" s="26"/>
      <c r="L123" s="39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65" s="11" customFormat="1" ht="29.25" customHeight="1">
      <c r="A124" s="126"/>
      <c r="B124" s="127"/>
      <c r="C124" s="128" t="s">
        <v>153</v>
      </c>
      <c r="D124" s="129" t="s">
        <v>58</v>
      </c>
      <c r="E124" s="129" t="s">
        <v>54</v>
      </c>
      <c r="F124" s="129" t="s">
        <v>55</v>
      </c>
      <c r="G124" s="129" t="s">
        <v>154</v>
      </c>
      <c r="H124" s="129" t="s">
        <v>155</v>
      </c>
      <c r="I124" s="129" t="s">
        <v>156</v>
      </c>
      <c r="J124" s="130" t="s">
        <v>139</v>
      </c>
      <c r="K124" s="131" t="s">
        <v>157</v>
      </c>
      <c r="L124" s="132"/>
      <c r="M124" s="59" t="s">
        <v>1</v>
      </c>
      <c r="N124" s="60" t="s">
        <v>37</v>
      </c>
      <c r="O124" s="60" t="s">
        <v>158</v>
      </c>
      <c r="P124" s="60" t="s">
        <v>159</v>
      </c>
      <c r="Q124" s="60" t="s">
        <v>160</v>
      </c>
      <c r="R124" s="60" t="s">
        <v>161</v>
      </c>
      <c r="S124" s="60" t="s">
        <v>162</v>
      </c>
      <c r="T124" s="61" t="s">
        <v>163</v>
      </c>
      <c r="U124" s="126"/>
      <c r="V124" s="126"/>
      <c r="W124" s="126"/>
      <c r="X124" s="126"/>
      <c r="Y124" s="126"/>
      <c r="Z124" s="126"/>
      <c r="AA124" s="126"/>
      <c r="AB124" s="126"/>
      <c r="AC124" s="126"/>
      <c r="AD124" s="126"/>
      <c r="AE124" s="126"/>
    </row>
    <row r="125" spans="1:65" s="2" customFormat="1" ht="22.9" customHeight="1">
      <c r="A125" s="26"/>
      <c r="B125" s="27"/>
      <c r="C125" s="66" t="s">
        <v>140</v>
      </c>
      <c r="D125" s="26"/>
      <c r="E125" s="26"/>
      <c r="F125" s="26"/>
      <c r="G125" s="26"/>
      <c r="H125" s="26"/>
      <c r="I125" s="26"/>
      <c r="J125" s="133">
        <f>BK125</f>
        <v>5704.04</v>
      </c>
      <c r="K125" s="26"/>
      <c r="L125" s="27"/>
      <c r="M125" s="62"/>
      <c r="N125" s="53"/>
      <c r="O125" s="63"/>
      <c r="P125" s="134">
        <f>P126+P156+P166</f>
        <v>163.96942999999999</v>
      </c>
      <c r="Q125" s="63"/>
      <c r="R125" s="134">
        <f>R126+R156+R166</f>
        <v>8.9266299999999994</v>
      </c>
      <c r="S125" s="63"/>
      <c r="T125" s="135">
        <f>T126+T156+T166</f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T125" s="14" t="s">
        <v>72</v>
      </c>
      <c r="AU125" s="14" t="s">
        <v>141</v>
      </c>
      <c r="BK125" s="136">
        <f>BK126+BK156+BK166</f>
        <v>5704.04</v>
      </c>
    </row>
    <row r="126" spans="1:65" s="12" customFormat="1" ht="25.9" customHeight="1">
      <c r="B126" s="137"/>
      <c r="D126" s="138" t="s">
        <v>72</v>
      </c>
      <c r="E126" s="139" t="s">
        <v>164</v>
      </c>
      <c r="F126" s="139" t="s">
        <v>165</v>
      </c>
      <c r="J126" s="140">
        <f>BK126</f>
        <v>3252.63</v>
      </c>
      <c r="L126" s="137"/>
      <c r="M126" s="141"/>
      <c r="N126" s="142"/>
      <c r="O126" s="142"/>
      <c r="P126" s="143">
        <f>P127+P141+P143+P146+P153</f>
        <v>163.96942999999999</v>
      </c>
      <c r="Q126" s="142"/>
      <c r="R126" s="143">
        <f>R127+R141+R143+R146+R153</f>
        <v>8.9266299999999994</v>
      </c>
      <c r="S126" s="142"/>
      <c r="T126" s="144">
        <f>T127+T141+T143+T146+T153</f>
        <v>0</v>
      </c>
      <c r="AR126" s="138" t="s">
        <v>81</v>
      </c>
      <c r="AT126" s="145" t="s">
        <v>72</v>
      </c>
      <c r="AU126" s="145" t="s">
        <v>73</v>
      </c>
      <c r="AY126" s="138" t="s">
        <v>166</v>
      </c>
      <c r="BK126" s="146">
        <f>BK127+BK141+BK143+BK146+BK153</f>
        <v>3252.63</v>
      </c>
    </row>
    <row r="127" spans="1:65" s="12" customFormat="1" ht="22.9" customHeight="1">
      <c r="B127" s="137"/>
      <c r="D127" s="138" t="s">
        <v>72</v>
      </c>
      <c r="E127" s="147" t="s">
        <v>81</v>
      </c>
      <c r="F127" s="147" t="s">
        <v>345</v>
      </c>
      <c r="J127" s="148">
        <f>BK127</f>
        <v>1497.65</v>
      </c>
      <c r="L127" s="137"/>
      <c r="M127" s="141"/>
      <c r="N127" s="142"/>
      <c r="O127" s="142"/>
      <c r="P127" s="143">
        <f>SUM(P128:P140)</f>
        <v>139.32373000000001</v>
      </c>
      <c r="Q127" s="142"/>
      <c r="R127" s="143">
        <f>SUM(R128:R140)</f>
        <v>1.833</v>
      </c>
      <c r="S127" s="142"/>
      <c r="T127" s="144">
        <f>SUM(T128:T140)</f>
        <v>0</v>
      </c>
      <c r="AR127" s="138" t="s">
        <v>81</v>
      </c>
      <c r="AT127" s="145" t="s">
        <v>72</v>
      </c>
      <c r="AU127" s="145" t="s">
        <v>81</v>
      </c>
      <c r="AY127" s="138" t="s">
        <v>166</v>
      </c>
      <c r="BK127" s="146">
        <f>SUM(BK128:BK140)</f>
        <v>1497.65</v>
      </c>
    </row>
    <row r="128" spans="1:65" s="2" customFormat="1" ht="16.5" customHeight="1">
      <c r="A128" s="26"/>
      <c r="B128" s="149"/>
      <c r="C128" s="150" t="s">
        <v>81</v>
      </c>
      <c r="D128" s="150" t="s">
        <v>169</v>
      </c>
      <c r="E128" s="151" t="s">
        <v>356</v>
      </c>
      <c r="F128" s="152" t="s">
        <v>2917</v>
      </c>
      <c r="G128" s="153" t="s">
        <v>185</v>
      </c>
      <c r="H128" s="154">
        <v>24.5</v>
      </c>
      <c r="I128" s="155">
        <v>11.65</v>
      </c>
      <c r="J128" s="155">
        <f t="shared" ref="J128:J140" si="0">ROUND(I128*H128,2)</f>
        <v>285.43</v>
      </c>
      <c r="K128" s="156"/>
      <c r="L128" s="27"/>
      <c r="M128" s="157" t="s">
        <v>1</v>
      </c>
      <c r="N128" s="158" t="s">
        <v>39</v>
      </c>
      <c r="O128" s="159">
        <v>1.5089999999999999</v>
      </c>
      <c r="P128" s="159">
        <f t="shared" ref="P128:P140" si="1">O128*H128</f>
        <v>36.970500000000001</v>
      </c>
      <c r="Q128" s="159">
        <v>0</v>
      </c>
      <c r="R128" s="159">
        <f t="shared" ref="R128:R140" si="2">Q128*H128</f>
        <v>0</v>
      </c>
      <c r="S128" s="159">
        <v>0</v>
      </c>
      <c r="T128" s="160">
        <f t="shared" ref="T128:T140" si="3">S128*H128</f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61" t="s">
        <v>173</v>
      </c>
      <c r="AT128" s="161" t="s">
        <v>169</v>
      </c>
      <c r="AU128" s="161" t="s">
        <v>89</v>
      </c>
      <c r="AY128" s="14" t="s">
        <v>166</v>
      </c>
      <c r="BE128" s="162">
        <f t="shared" ref="BE128:BE140" si="4">IF(N128="základná",J128,0)</f>
        <v>0</v>
      </c>
      <c r="BF128" s="162">
        <f t="shared" ref="BF128:BF140" si="5">IF(N128="znížená",J128,0)</f>
        <v>285.43</v>
      </c>
      <c r="BG128" s="162">
        <f t="shared" ref="BG128:BG140" si="6">IF(N128="zákl. prenesená",J128,0)</f>
        <v>0</v>
      </c>
      <c r="BH128" s="162">
        <f t="shared" ref="BH128:BH140" si="7">IF(N128="zníž. prenesená",J128,0)</f>
        <v>0</v>
      </c>
      <c r="BI128" s="162">
        <f t="shared" ref="BI128:BI140" si="8">IF(N128="nulová",J128,0)</f>
        <v>0</v>
      </c>
      <c r="BJ128" s="14" t="s">
        <v>89</v>
      </c>
      <c r="BK128" s="162">
        <f t="shared" ref="BK128:BK140" si="9">ROUND(I128*H128,2)</f>
        <v>285.43</v>
      </c>
      <c r="BL128" s="14" t="s">
        <v>173</v>
      </c>
      <c r="BM128" s="161" t="s">
        <v>3244</v>
      </c>
    </row>
    <row r="129" spans="1:65" s="2" customFormat="1" ht="16.5" customHeight="1">
      <c r="A129" s="26"/>
      <c r="B129" s="149"/>
      <c r="C129" s="150" t="s">
        <v>89</v>
      </c>
      <c r="D129" s="150" t="s">
        <v>169</v>
      </c>
      <c r="E129" s="151" t="s">
        <v>358</v>
      </c>
      <c r="F129" s="152" t="s">
        <v>2919</v>
      </c>
      <c r="G129" s="153" t="s">
        <v>185</v>
      </c>
      <c r="H129" s="154">
        <v>7.35</v>
      </c>
      <c r="I129" s="155">
        <v>0.32</v>
      </c>
      <c r="J129" s="155">
        <f t="shared" si="0"/>
        <v>2.35</v>
      </c>
      <c r="K129" s="156"/>
      <c r="L129" s="27"/>
      <c r="M129" s="157" t="s">
        <v>1</v>
      </c>
      <c r="N129" s="158" t="s">
        <v>39</v>
      </c>
      <c r="O129" s="159">
        <v>0.08</v>
      </c>
      <c r="P129" s="159">
        <f t="shared" si="1"/>
        <v>0.58799999999999997</v>
      </c>
      <c r="Q129" s="159">
        <v>0</v>
      </c>
      <c r="R129" s="159">
        <f t="shared" si="2"/>
        <v>0</v>
      </c>
      <c r="S129" s="159">
        <v>0</v>
      </c>
      <c r="T129" s="160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61" t="s">
        <v>173</v>
      </c>
      <c r="AT129" s="161" t="s">
        <v>169</v>
      </c>
      <c r="AU129" s="161" t="s">
        <v>89</v>
      </c>
      <c r="AY129" s="14" t="s">
        <v>166</v>
      </c>
      <c r="BE129" s="162">
        <f t="shared" si="4"/>
        <v>0</v>
      </c>
      <c r="BF129" s="162">
        <f t="shared" si="5"/>
        <v>2.35</v>
      </c>
      <c r="BG129" s="162">
        <f t="shared" si="6"/>
        <v>0</v>
      </c>
      <c r="BH129" s="162">
        <f t="shared" si="7"/>
        <v>0</v>
      </c>
      <c r="BI129" s="162">
        <f t="shared" si="8"/>
        <v>0</v>
      </c>
      <c r="BJ129" s="14" t="s">
        <v>89</v>
      </c>
      <c r="BK129" s="162">
        <f t="shared" si="9"/>
        <v>2.35</v>
      </c>
      <c r="BL129" s="14" t="s">
        <v>173</v>
      </c>
      <c r="BM129" s="161" t="s">
        <v>3245</v>
      </c>
    </row>
    <row r="130" spans="1:65" s="2" customFormat="1" ht="16.5" customHeight="1">
      <c r="A130" s="26"/>
      <c r="B130" s="149"/>
      <c r="C130" s="150" t="s">
        <v>105</v>
      </c>
      <c r="D130" s="150" t="s">
        <v>169</v>
      </c>
      <c r="E130" s="151" t="s">
        <v>2921</v>
      </c>
      <c r="F130" s="152" t="s">
        <v>2922</v>
      </c>
      <c r="G130" s="153" t="s">
        <v>172</v>
      </c>
      <c r="H130" s="154">
        <v>65</v>
      </c>
      <c r="I130" s="155">
        <v>1.28</v>
      </c>
      <c r="J130" s="155">
        <f t="shared" si="0"/>
        <v>83.2</v>
      </c>
      <c r="K130" s="156"/>
      <c r="L130" s="27"/>
      <c r="M130" s="157" t="s">
        <v>1</v>
      </c>
      <c r="N130" s="158" t="s">
        <v>39</v>
      </c>
      <c r="O130" s="159">
        <v>0.249</v>
      </c>
      <c r="P130" s="159">
        <f t="shared" si="1"/>
        <v>16.184999999999999</v>
      </c>
      <c r="Q130" s="159">
        <v>2.8199999999999999E-2</v>
      </c>
      <c r="R130" s="159">
        <f t="shared" si="2"/>
        <v>1.833</v>
      </c>
      <c r="S130" s="159">
        <v>0</v>
      </c>
      <c r="T130" s="160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61" t="s">
        <v>173</v>
      </c>
      <c r="AT130" s="161" t="s">
        <v>169</v>
      </c>
      <c r="AU130" s="161" t="s">
        <v>89</v>
      </c>
      <c r="AY130" s="14" t="s">
        <v>166</v>
      </c>
      <c r="BE130" s="162">
        <f t="shared" si="4"/>
        <v>0</v>
      </c>
      <c r="BF130" s="162">
        <f t="shared" si="5"/>
        <v>83.2</v>
      </c>
      <c r="BG130" s="162">
        <f t="shared" si="6"/>
        <v>0</v>
      </c>
      <c r="BH130" s="162">
        <f t="shared" si="7"/>
        <v>0</v>
      </c>
      <c r="BI130" s="162">
        <f t="shared" si="8"/>
        <v>0</v>
      </c>
      <c r="BJ130" s="14" t="s">
        <v>89</v>
      </c>
      <c r="BK130" s="162">
        <f t="shared" si="9"/>
        <v>83.2</v>
      </c>
      <c r="BL130" s="14" t="s">
        <v>173</v>
      </c>
      <c r="BM130" s="161" t="s">
        <v>3246</v>
      </c>
    </row>
    <row r="131" spans="1:65" s="2" customFormat="1" ht="16.5" customHeight="1">
      <c r="A131" s="26"/>
      <c r="B131" s="149"/>
      <c r="C131" s="150" t="s">
        <v>173</v>
      </c>
      <c r="D131" s="150" t="s">
        <v>169</v>
      </c>
      <c r="E131" s="151" t="s">
        <v>2924</v>
      </c>
      <c r="F131" s="152" t="s">
        <v>2925</v>
      </c>
      <c r="G131" s="153" t="s">
        <v>172</v>
      </c>
      <c r="H131" s="154">
        <v>65</v>
      </c>
      <c r="I131" s="155">
        <v>0.74</v>
      </c>
      <c r="J131" s="155">
        <f t="shared" si="0"/>
        <v>48.1</v>
      </c>
      <c r="K131" s="156"/>
      <c r="L131" s="27"/>
      <c r="M131" s="157" t="s">
        <v>1</v>
      </c>
      <c r="N131" s="158" t="s">
        <v>39</v>
      </c>
      <c r="O131" s="159">
        <v>0.188</v>
      </c>
      <c r="P131" s="159">
        <f t="shared" si="1"/>
        <v>12.22</v>
      </c>
      <c r="Q131" s="159">
        <v>0</v>
      </c>
      <c r="R131" s="159">
        <f t="shared" si="2"/>
        <v>0</v>
      </c>
      <c r="S131" s="159">
        <v>0</v>
      </c>
      <c r="T131" s="160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61" t="s">
        <v>173</v>
      </c>
      <c r="AT131" s="161" t="s">
        <v>169</v>
      </c>
      <c r="AU131" s="161" t="s">
        <v>89</v>
      </c>
      <c r="AY131" s="14" t="s">
        <v>166</v>
      </c>
      <c r="BE131" s="162">
        <f t="shared" si="4"/>
        <v>0</v>
      </c>
      <c r="BF131" s="162">
        <f t="shared" si="5"/>
        <v>48.1</v>
      </c>
      <c r="BG131" s="162">
        <f t="shared" si="6"/>
        <v>0</v>
      </c>
      <c r="BH131" s="162">
        <f t="shared" si="7"/>
        <v>0</v>
      </c>
      <c r="BI131" s="162">
        <f t="shared" si="8"/>
        <v>0</v>
      </c>
      <c r="BJ131" s="14" t="s">
        <v>89</v>
      </c>
      <c r="BK131" s="162">
        <f t="shared" si="9"/>
        <v>48.1</v>
      </c>
      <c r="BL131" s="14" t="s">
        <v>173</v>
      </c>
      <c r="BM131" s="161" t="s">
        <v>3247</v>
      </c>
    </row>
    <row r="132" spans="1:65" s="2" customFormat="1" ht="16.5" customHeight="1">
      <c r="A132" s="26"/>
      <c r="B132" s="149"/>
      <c r="C132" s="150" t="s">
        <v>182</v>
      </c>
      <c r="D132" s="150" t="s">
        <v>169</v>
      </c>
      <c r="E132" s="151" t="s">
        <v>2927</v>
      </c>
      <c r="F132" s="152" t="s">
        <v>2928</v>
      </c>
      <c r="G132" s="153" t="s">
        <v>185</v>
      </c>
      <c r="H132" s="154">
        <v>12.25</v>
      </c>
      <c r="I132" s="155">
        <v>3.26</v>
      </c>
      <c r="J132" s="155">
        <f t="shared" si="0"/>
        <v>39.94</v>
      </c>
      <c r="K132" s="156"/>
      <c r="L132" s="27"/>
      <c r="M132" s="157" t="s">
        <v>1</v>
      </c>
      <c r="N132" s="158" t="s">
        <v>39</v>
      </c>
      <c r="O132" s="159">
        <v>0</v>
      </c>
      <c r="P132" s="159">
        <f t="shared" si="1"/>
        <v>0</v>
      </c>
      <c r="Q132" s="159">
        <v>0</v>
      </c>
      <c r="R132" s="159">
        <f t="shared" si="2"/>
        <v>0</v>
      </c>
      <c r="S132" s="159">
        <v>0</v>
      </c>
      <c r="T132" s="160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61" t="s">
        <v>173</v>
      </c>
      <c r="AT132" s="161" t="s">
        <v>169</v>
      </c>
      <c r="AU132" s="161" t="s">
        <v>89</v>
      </c>
      <c r="AY132" s="14" t="s">
        <v>166</v>
      </c>
      <c r="BE132" s="162">
        <f t="shared" si="4"/>
        <v>0</v>
      </c>
      <c r="BF132" s="162">
        <f t="shared" si="5"/>
        <v>39.94</v>
      </c>
      <c r="BG132" s="162">
        <f t="shared" si="6"/>
        <v>0</v>
      </c>
      <c r="BH132" s="162">
        <f t="shared" si="7"/>
        <v>0</v>
      </c>
      <c r="BI132" s="162">
        <f t="shared" si="8"/>
        <v>0</v>
      </c>
      <c r="BJ132" s="14" t="s">
        <v>89</v>
      </c>
      <c r="BK132" s="162">
        <f t="shared" si="9"/>
        <v>39.94</v>
      </c>
      <c r="BL132" s="14" t="s">
        <v>173</v>
      </c>
      <c r="BM132" s="161" t="s">
        <v>3248</v>
      </c>
    </row>
    <row r="133" spans="1:65" s="2" customFormat="1" ht="16.5" customHeight="1">
      <c r="A133" s="26"/>
      <c r="B133" s="149"/>
      <c r="C133" s="150" t="s">
        <v>178</v>
      </c>
      <c r="D133" s="150" t="s">
        <v>169</v>
      </c>
      <c r="E133" s="151" t="s">
        <v>2930</v>
      </c>
      <c r="F133" s="152" t="s">
        <v>2931</v>
      </c>
      <c r="G133" s="153" t="s">
        <v>185</v>
      </c>
      <c r="H133" s="154">
        <v>8.5</v>
      </c>
      <c r="I133" s="155">
        <v>9.9700000000000006</v>
      </c>
      <c r="J133" s="155">
        <f t="shared" si="0"/>
        <v>84.75</v>
      </c>
      <c r="K133" s="156"/>
      <c r="L133" s="27"/>
      <c r="M133" s="157" t="s">
        <v>1</v>
      </c>
      <c r="N133" s="158" t="s">
        <v>39</v>
      </c>
      <c r="O133" s="159">
        <v>1.5009999999999999</v>
      </c>
      <c r="P133" s="159">
        <f t="shared" si="1"/>
        <v>12.7585</v>
      </c>
      <c r="Q133" s="159">
        <v>0</v>
      </c>
      <c r="R133" s="159">
        <f t="shared" si="2"/>
        <v>0</v>
      </c>
      <c r="S133" s="159">
        <v>0</v>
      </c>
      <c r="T133" s="160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61" t="s">
        <v>173</v>
      </c>
      <c r="AT133" s="161" t="s">
        <v>169</v>
      </c>
      <c r="AU133" s="161" t="s">
        <v>89</v>
      </c>
      <c r="AY133" s="14" t="s">
        <v>166</v>
      </c>
      <c r="BE133" s="162">
        <f t="shared" si="4"/>
        <v>0</v>
      </c>
      <c r="BF133" s="162">
        <f t="shared" si="5"/>
        <v>84.75</v>
      </c>
      <c r="BG133" s="162">
        <f t="shared" si="6"/>
        <v>0</v>
      </c>
      <c r="BH133" s="162">
        <f t="shared" si="7"/>
        <v>0</v>
      </c>
      <c r="BI133" s="162">
        <f t="shared" si="8"/>
        <v>0</v>
      </c>
      <c r="BJ133" s="14" t="s">
        <v>89</v>
      </c>
      <c r="BK133" s="162">
        <f t="shared" si="9"/>
        <v>84.75</v>
      </c>
      <c r="BL133" s="14" t="s">
        <v>173</v>
      </c>
      <c r="BM133" s="161" t="s">
        <v>3249</v>
      </c>
    </row>
    <row r="134" spans="1:65" s="2" customFormat="1" ht="16.5" customHeight="1">
      <c r="A134" s="26"/>
      <c r="B134" s="149"/>
      <c r="C134" s="150" t="s">
        <v>190</v>
      </c>
      <c r="D134" s="150" t="s">
        <v>169</v>
      </c>
      <c r="E134" s="151" t="s">
        <v>2933</v>
      </c>
      <c r="F134" s="152" t="s">
        <v>2934</v>
      </c>
      <c r="G134" s="153" t="s">
        <v>185</v>
      </c>
      <c r="H134" s="154">
        <v>8.5</v>
      </c>
      <c r="I134" s="155">
        <v>23.82</v>
      </c>
      <c r="J134" s="155">
        <f t="shared" si="0"/>
        <v>202.47</v>
      </c>
      <c r="K134" s="156"/>
      <c r="L134" s="27"/>
      <c r="M134" s="157" t="s">
        <v>1</v>
      </c>
      <c r="N134" s="158" t="s">
        <v>39</v>
      </c>
      <c r="O134" s="159">
        <v>0</v>
      </c>
      <c r="P134" s="159">
        <f t="shared" si="1"/>
        <v>0</v>
      </c>
      <c r="Q134" s="159">
        <v>0</v>
      </c>
      <c r="R134" s="159">
        <f t="shared" si="2"/>
        <v>0</v>
      </c>
      <c r="S134" s="159">
        <v>0</v>
      </c>
      <c r="T134" s="160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61" t="s">
        <v>173</v>
      </c>
      <c r="AT134" s="161" t="s">
        <v>169</v>
      </c>
      <c r="AU134" s="161" t="s">
        <v>89</v>
      </c>
      <c r="AY134" s="14" t="s">
        <v>166</v>
      </c>
      <c r="BE134" s="162">
        <f t="shared" si="4"/>
        <v>0</v>
      </c>
      <c r="BF134" s="162">
        <f t="shared" si="5"/>
        <v>202.47</v>
      </c>
      <c r="BG134" s="162">
        <f t="shared" si="6"/>
        <v>0</v>
      </c>
      <c r="BH134" s="162">
        <f t="shared" si="7"/>
        <v>0</v>
      </c>
      <c r="BI134" s="162">
        <f t="shared" si="8"/>
        <v>0</v>
      </c>
      <c r="BJ134" s="14" t="s">
        <v>89</v>
      </c>
      <c r="BK134" s="162">
        <f t="shared" si="9"/>
        <v>202.47</v>
      </c>
      <c r="BL134" s="14" t="s">
        <v>173</v>
      </c>
      <c r="BM134" s="161" t="s">
        <v>3250</v>
      </c>
    </row>
    <row r="135" spans="1:65" s="2" customFormat="1" ht="16.5" customHeight="1">
      <c r="A135" s="26"/>
      <c r="B135" s="149"/>
      <c r="C135" s="150" t="s">
        <v>181</v>
      </c>
      <c r="D135" s="150" t="s">
        <v>169</v>
      </c>
      <c r="E135" s="151" t="s">
        <v>2936</v>
      </c>
      <c r="F135" s="152" t="s">
        <v>2937</v>
      </c>
      <c r="G135" s="153" t="s">
        <v>185</v>
      </c>
      <c r="H135" s="154">
        <v>12.25</v>
      </c>
      <c r="I135" s="155">
        <v>3.11</v>
      </c>
      <c r="J135" s="155">
        <f t="shared" si="0"/>
        <v>38.1</v>
      </c>
      <c r="K135" s="156"/>
      <c r="L135" s="27"/>
      <c r="M135" s="157" t="s">
        <v>1</v>
      </c>
      <c r="N135" s="158" t="s">
        <v>39</v>
      </c>
      <c r="O135" s="159">
        <v>7.0999999999999994E-2</v>
      </c>
      <c r="P135" s="159">
        <f t="shared" si="1"/>
        <v>0.86975000000000002</v>
      </c>
      <c r="Q135" s="159">
        <v>0</v>
      </c>
      <c r="R135" s="159">
        <f t="shared" si="2"/>
        <v>0</v>
      </c>
      <c r="S135" s="159">
        <v>0</v>
      </c>
      <c r="T135" s="160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61" t="s">
        <v>173</v>
      </c>
      <c r="AT135" s="161" t="s">
        <v>169</v>
      </c>
      <c r="AU135" s="161" t="s">
        <v>89</v>
      </c>
      <c r="AY135" s="14" t="s">
        <v>166</v>
      </c>
      <c r="BE135" s="162">
        <f t="shared" si="4"/>
        <v>0</v>
      </c>
      <c r="BF135" s="162">
        <f t="shared" si="5"/>
        <v>38.1</v>
      </c>
      <c r="BG135" s="162">
        <f t="shared" si="6"/>
        <v>0</v>
      </c>
      <c r="BH135" s="162">
        <f t="shared" si="7"/>
        <v>0</v>
      </c>
      <c r="BI135" s="162">
        <f t="shared" si="8"/>
        <v>0</v>
      </c>
      <c r="BJ135" s="14" t="s">
        <v>89</v>
      </c>
      <c r="BK135" s="162">
        <f t="shared" si="9"/>
        <v>38.1</v>
      </c>
      <c r="BL135" s="14" t="s">
        <v>173</v>
      </c>
      <c r="BM135" s="161" t="s">
        <v>3251</v>
      </c>
    </row>
    <row r="136" spans="1:65" s="2" customFormat="1" ht="16.5" customHeight="1">
      <c r="A136" s="26"/>
      <c r="B136" s="149"/>
      <c r="C136" s="150" t="s">
        <v>167</v>
      </c>
      <c r="D136" s="150" t="s">
        <v>169</v>
      </c>
      <c r="E136" s="151" t="s">
        <v>2939</v>
      </c>
      <c r="F136" s="152" t="s">
        <v>2940</v>
      </c>
      <c r="G136" s="153" t="s">
        <v>185</v>
      </c>
      <c r="H136" s="154">
        <v>85.75</v>
      </c>
      <c r="I136" s="155">
        <v>0.31</v>
      </c>
      <c r="J136" s="155">
        <f t="shared" si="0"/>
        <v>26.58</v>
      </c>
      <c r="K136" s="156"/>
      <c r="L136" s="27"/>
      <c r="M136" s="157" t="s">
        <v>1</v>
      </c>
      <c r="N136" s="158" t="s">
        <v>39</v>
      </c>
      <c r="O136" s="159">
        <v>7.3699999999999998E-3</v>
      </c>
      <c r="P136" s="159">
        <f t="shared" si="1"/>
        <v>0.63197999999999999</v>
      </c>
      <c r="Q136" s="159">
        <v>0</v>
      </c>
      <c r="R136" s="159">
        <f t="shared" si="2"/>
        <v>0</v>
      </c>
      <c r="S136" s="159">
        <v>0</v>
      </c>
      <c r="T136" s="160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61" t="s">
        <v>173</v>
      </c>
      <c r="AT136" s="161" t="s">
        <v>169</v>
      </c>
      <c r="AU136" s="161" t="s">
        <v>89</v>
      </c>
      <c r="AY136" s="14" t="s">
        <v>166</v>
      </c>
      <c r="BE136" s="162">
        <f t="shared" si="4"/>
        <v>0</v>
      </c>
      <c r="BF136" s="162">
        <f t="shared" si="5"/>
        <v>26.58</v>
      </c>
      <c r="BG136" s="162">
        <f t="shared" si="6"/>
        <v>0</v>
      </c>
      <c r="BH136" s="162">
        <f t="shared" si="7"/>
        <v>0</v>
      </c>
      <c r="BI136" s="162">
        <f t="shared" si="8"/>
        <v>0</v>
      </c>
      <c r="BJ136" s="14" t="s">
        <v>89</v>
      </c>
      <c r="BK136" s="162">
        <f t="shared" si="9"/>
        <v>26.58</v>
      </c>
      <c r="BL136" s="14" t="s">
        <v>173</v>
      </c>
      <c r="BM136" s="161" t="s">
        <v>3252</v>
      </c>
    </row>
    <row r="137" spans="1:65" s="2" customFormat="1" ht="16.5" customHeight="1">
      <c r="A137" s="26"/>
      <c r="B137" s="149"/>
      <c r="C137" s="150" t="s">
        <v>186</v>
      </c>
      <c r="D137" s="150" t="s">
        <v>169</v>
      </c>
      <c r="E137" s="151" t="s">
        <v>2942</v>
      </c>
      <c r="F137" s="152" t="s">
        <v>2943</v>
      </c>
      <c r="G137" s="153" t="s">
        <v>185</v>
      </c>
      <c r="H137" s="154">
        <v>12.25</v>
      </c>
      <c r="I137" s="155">
        <v>6.67</v>
      </c>
      <c r="J137" s="155">
        <f t="shared" si="0"/>
        <v>81.709999999999994</v>
      </c>
      <c r="K137" s="156"/>
      <c r="L137" s="27"/>
      <c r="M137" s="157" t="s">
        <v>1</v>
      </c>
      <c r="N137" s="158" t="s">
        <v>39</v>
      </c>
      <c r="O137" s="159">
        <v>0</v>
      </c>
      <c r="P137" s="159">
        <f t="shared" si="1"/>
        <v>0</v>
      </c>
      <c r="Q137" s="159">
        <v>0</v>
      </c>
      <c r="R137" s="159">
        <f t="shared" si="2"/>
        <v>0</v>
      </c>
      <c r="S137" s="159">
        <v>0</v>
      </c>
      <c r="T137" s="160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61" t="s">
        <v>173</v>
      </c>
      <c r="AT137" s="161" t="s">
        <v>169</v>
      </c>
      <c r="AU137" s="161" t="s">
        <v>89</v>
      </c>
      <c r="AY137" s="14" t="s">
        <v>166</v>
      </c>
      <c r="BE137" s="162">
        <f t="shared" si="4"/>
        <v>0</v>
      </c>
      <c r="BF137" s="162">
        <f t="shared" si="5"/>
        <v>81.709999999999994</v>
      </c>
      <c r="BG137" s="162">
        <f t="shared" si="6"/>
        <v>0</v>
      </c>
      <c r="BH137" s="162">
        <f t="shared" si="7"/>
        <v>0</v>
      </c>
      <c r="BI137" s="162">
        <f t="shared" si="8"/>
        <v>0</v>
      </c>
      <c r="BJ137" s="14" t="s">
        <v>89</v>
      </c>
      <c r="BK137" s="162">
        <f t="shared" si="9"/>
        <v>81.709999999999994</v>
      </c>
      <c r="BL137" s="14" t="s">
        <v>173</v>
      </c>
      <c r="BM137" s="161" t="s">
        <v>3253</v>
      </c>
    </row>
    <row r="138" spans="1:65" s="2" customFormat="1" ht="16.5" customHeight="1">
      <c r="A138" s="26"/>
      <c r="B138" s="149"/>
      <c r="C138" s="150" t="s">
        <v>202</v>
      </c>
      <c r="D138" s="150" t="s">
        <v>169</v>
      </c>
      <c r="E138" s="151" t="s">
        <v>2945</v>
      </c>
      <c r="F138" s="152" t="s">
        <v>2946</v>
      </c>
      <c r="G138" s="153" t="s">
        <v>2947</v>
      </c>
      <c r="H138" s="154">
        <v>0.03</v>
      </c>
      <c r="I138" s="155">
        <v>762.17</v>
      </c>
      <c r="J138" s="155">
        <f t="shared" si="0"/>
        <v>22.87</v>
      </c>
      <c r="K138" s="156"/>
      <c r="L138" s="27"/>
      <c r="M138" s="157" t="s">
        <v>1</v>
      </c>
      <c r="N138" s="158" t="s">
        <v>39</v>
      </c>
      <c r="O138" s="159">
        <v>0</v>
      </c>
      <c r="P138" s="159">
        <f t="shared" si="1"/>
        <v>0</v>
      </c>
      <c r="Q138" s="159">
        <v>0</v>
      </c>
      <c r="R138" s="159">
        <f t="shared" si="2"/>
        <v>0</v>
      </c>
      <c r="S138" s="159">
        <v>0</v>
      </c>
      <c r="T138" s="160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61" t="s">
        <v>173</v>
      </c>
      <c r="AT138" s="161" t="s">
        <v>169</v>
      </c>
      <c r="AU138" s="161" t="s">
        <v>89</v>
      </c>
      <c r="AY138" s="14" t="s">
        <v>166</v>
      </c>
      <c r="BE138" s="162">
        <f t="shared" si="4"/>
        <v>0</v>
      </c>
      <c r="BF138" s="162">
        <f t="shared" si="5"/>
        <v>22.87</v>
      </c>
      <c r="BG138" s="162">
        <f t="shared" si="6"/>
        <v>0</v>
      </c>
      <c r="BH138" s="162">
        <f t="shared" si="7"/>
        <v>0</v>
      </c>
      <c r="BI138" s="162">
        <f t="shared" si="8"/>
        <v>0</v>
      </c>
      <c r="BJ138" s="14" t="s">
        <v>89</v>
      </c>
      <c r="BK138" s="162">
        <f t="shared" si="9"/>
        <v>22.87</v>
      </c>
      <c r="BL138" s="14" t="s">
        <v>173</v>
      </c>
      <c r="BM138" s="161" t="s">
        <v>3254</v>
      </c>
    </row>
    <row r="139" spans="1:65" s="2" customFormat="1" ht="16.5" customHeight="1">
      <c r="A139" s="26"/>
      <c r="B139" s="149"/>
      <c r="C139" s="150" t="s">
        <v>189</v>
      </c>
      <c r="D139" s="150" t="s">
        <v>169</v>
      </c>
      <c r="E139" s="151" t="s">
        <v>2949</v>
      </c>
      <c r="F139" s="152" t="s">
        <v>2950</v>
      </c>
      <c r="G139" s="153" t="s">
        <v>172</v>
      </c>
      <c r="H139" s="154">
        <v>30</v>
      </c>
      <c r="I139" s="155">
        <v>10.83</v>
      </c>
      <c r="J139" s="155">
        <f t="shared" si="0"/>
        <v>324.89999999999998</v>
      </c>
      <c r="K139" s="156"/>
      <c r="L139" s="27"/>
      <c r="M139" s="157" t="s">
        <v>1</v>
      </c>
      <c r="N139" s="158" t="s">
        <v>39</v>
      </c>
      <c r="O139" s="159">
        <v>1.97</v>
      </c>
      <c r="P139" s="159">
        <f t="shared" si="1"/>
        <v>59.1</v>
      </c>
      <c r="Q139" s="159">
        <v>0</v>
      </c>
      <c r="R139" s="159">
        <f t="shared" si="2"/>
        <v>0</v>
      </c>
      <c r="S139" s="159">
        <v>0</v>
      </c>
      <c r="T139" s="160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61" t="s">
        <v>173</v>
      </c>
      <c r="AT139" s="161" t="s">
        <v>169</v>
      </c>
      <c r="AU139" s="161" t="s">
        <v>89</v>
      </c>
      <c r="AY139" s="14" t="s">
        <v>166</v>
      </c>
      <c r="BE139" s="162">
        <f t="shared" si="4"/>
        <v>0</v>
      </c>
      <c r="BF139" s="162">
        <f t="shared" si="5"/>
        <v>324.89999999999998</v>
      </c>
      <c r="BG139" s="162">
        <f t="shared" si="6"/>
        <v>0</v>
      </c>
      <c r="BH139" s="162">
        <f t="shared" si="7"/>
        <v>0</v>
      </c>
      <c r="BI139" s="162">
        <f t="shared" si="8"/>
        <v>0</v>
      </c>
      <c r="BJ139" s="14" t="s">
        <v>89</v>
      </c>
      <c r="BK139" s="162">
        <f t="shared" si="9"/>
        <v>324.89999999999998</v>
      </c>
      <c r="BL139" s="14" t="s">
        <v>173</v>
      </c>
      <c r="BM139" s="161" t="s">
        <v>3255</v>
      </c>
    </row>
    <row r="140" spans="1:65" s="2" customFormat="1" ht="16.5" customHeight="1">
      <c r="A140" s="26"/>
      <c r="B140" s="149"/>
      <c r="C140" s="150" t="s">
        <v>209</v>
      </c>
      <c r="D140" s="150" t="s">
        <v>169</v>
      </c>
      <c r="E140" s="151" t="s">
        <v>2952</v>
      </c>
      <c r="F140" s="152" t="s">
        <v>2953</v>
      </c>
      <c r="G140" s="153" t="s">
        <v>245</v>
      </c>
      <c r="H140" s="154">
        <v>15</v>
      </c>
      <c r="I140" s="155">
        <v>17.149999999999999</v>
      </c>
      <c r="J140" s="155">
        <f t="shared" si="0"/>
        <v>257.25</v>
      </c>
      <c r="K140" s="156"/>
      <c r="L140" s="27"/>
      <c r="M140" s="157" t="s">
        <v>1</v>
      </c>
      <c r="N140" s="158" t="s">
        <v>39</v>
      </c>
      <c r="O140" s="159">
        <v>0</v>
      </c>
      <c r="P140" s="159">
        <f t="shared" si="1"/>
        <v>0</v>
      </c>
      <c r="Q140" s="159">
        <v>0</v>
      </c>
      <c r="R140" s="159">
        <f t="shared" si="2"/>
        <v>0</v>
      </c>
      <c r="S140" s="159">
        <v>0</v>
      </c>
      <c r="T140" s="160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61" t="s">
        <v>173</v>
      </c>
      <c r="AT140" s="161" t="s">
        <v>169</v>
      </c>
      <c r="AU140" s="161" t="s">
        <v>89</v>
      </c>
      <c r="AY140" s="14" t="s">
        <v>166</v>
      </c>
      <c r="BE140" s="162">
        <f t="shared" si="4"/>
        <v>0</v>
      </c>
      <c r="BF140" s="162">
        <f t="shared" si="5"/>
        <v>257.25</v>
      </c>
      <c r="BG140" s="162">
        <f t="shared" si="6"/>
        <v>0</v>
      </c>
      <c r="BH140" s="162">
        <f t="shared" si="7"/>
        <v>0</v>
      </c>
      <c r="BI140" s="162">
        <f t="shared" si="8"/>
        <v>0</v>
      </c>
      <c r="BJ140" s="14" t="s">
        <v>89</v>
      </c>
      <c r="BK140" s="162">
        <f t="shared" si="9"/>
        <v>257.25</v>
      </c>
      <c r="BL140" s="14" t="s">
        <v>173</v>
      </c>
      <c r="BM140" s="161" t="s">
        <v>3256</v>
      </c>
    </row>
    <row r="141" spans="1:65" s="12" customFormat="1" ht="22.9" customHeight="1">
      <c r="B141" s="137"/>
      <c r="D141" s="138" t="s">
        <v>72</v>
      </c>
      <c r="E141" s="147" t="s">
        <v>444</v>
      </c>
      <c r="F141" s="147" t="s">
        <v>2955</v>
      </c>
      <c r="J141" s="148">
        <f>BK141</f>
        <v>107.93</v>
      </c>
      <c r="L141" s="137"/>
      <c r="M141" s="141"/>
      <c r="N141" s="142"/>
      <c r="O141" s="142"/>
      <c r="P141" s="143">
        <f>P142</f>
        <v>4.6725000000000003</v>
      </c>
      <c r="Q141" s="142"/>
      <c r="R141" s="143">
        <f>R142</f>
        <v>7.0904299999999996</v>
      </c>
      <c r="S141" s="142"/>
      <c r="T141" s="144">
        <f>T142</f>
        <v>0</v>
      </c>
      <c r="AR141" s="138" t="s">
        <v>81</v>
      </c>
      <c r="AT141" s="145" t="s">
        <v>72</v>
      </c>
      <c r="AU141" s="145" t="s">
        <v>81</v>
      </c>
      <c r="AY141" s="138" t="s">
        <v>166</v>
      </c>
      <c r="BK141" s="146">
        <f>BK142</f>
        <v>107.93</v>
      </c>
    </row>
    <row r="142" spans="1:65" s="2" customFormat="1" ht="16.5" customHeight="1">
      <c r="A142" s="26"/>
      <c r="B142" s="149"/>
      <c r="C142" s="150" t="s">
        <v>193</v>
      </c>
      <c r="D142" s="150" t="s">
        <v>169</v>
      </c>
      <c r="E142" s="151" t="s">
        <v>2956</v>
      </c>
      <c r="F142" s="152" t="s">
        <v>2957</v>
      </c>
      <c r="G142" s="153" t="s">
        <v>185</v>
      </c>
      <c r="H142" s="154">
        <v>3.75</v>
      </c>
      <c r="I142" s="155">
        <v>28.78</v>
      </c>
      <c r="J142" s="155">
        <f>ROUND(I142*H142,2)</f>
        <v>107.93</v>
      </c>
      <c r="K142" s="156"/>
      <c r="L142" s="27"/>
      <c r="M142" s="157" t="s">
        <v>1</v>
      </c>
      <c r="N142" s="158" t="s">
        <v>39</v>
      </c>
      <c r="O142" s="159">
        <v>1.246</v>
      </c>
      <c r="P142" s="159">
        <f>O142*H142</f>
        <v>4.6725000000000003</v>
      </c>
      <c r="Q142" s="159">
        <v>1.8907799999999999</v>
      </c>
      <c r="R142" s="159">
        <f>Q142*H142</f>
        <v>7.0904299999999996</v>
      </c>
      <c r="S142" s="159">
        <v>0</v>
      </c>
      <c r="T142" s="160">
        <f>S142*H142</f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61" t="s">
        <v>173</v>
      </c>
      <c r="AT142" s="161" t="s">
        <v>169</v>
      </c>
      <c r="AU142" s="161" t="s">
        <v>89</v>
      </c>
      <c r="AY142" s="14" t="s">
        <v>166</v>
      </c>
      <c r="BE142" s="162">
        <f>IF(N142="základná",J142,0)</f>
        <v>0</v>
      </c>
      <c r="BF142" s="162">
        <f>IF(N142="znížená",J142,0)</f>
        <v>107.93</v>
      </c>
      <c r="BG142" s="162">
        <f>IF(N142="zákl. prenesená",J142,0)</f>
        <v>0</v>
      </c>
      <c r="BH142" s="162">
        <f>IF(N142="zníž. prenesená",J142,0)</f>
        <v>0</v>
      </c>
      <c r="BI142" s="162">
        <f>IF(N142="nulová",J142,0)</f>
        <v>0</v>
      </c>
      <c r="BJ142" s="14" t="s">
        <v>89</v>
      </c>
      <c r="BK142" s="162">
        <f>ROUND(I142*H142,2)</f>
        <v>107.93</v>
      </c>
      <c r="BL142" s="14" t="s">
        <v>173</v>
      </c>
      <c r="BM142" s="161" t="s">
        <v>3257</v>
      </c>
    </row>
    <row r="143" spans="1:65" s="12" customFormat="1" ht="22.9" customHeight="1">
      <c r="B143" s="137"/>
      <c r="D143" s="138" t="s">
        <v>72</v>
      </c>
      <c r="E143" s="147" t="s">
        <v>182</v>
      </c>
      <c r="F143" s="147" t="s">
        <v>2530</v>
      </c>
      <c r="J143" s="148">
        <f>BK143</f>
        <v>852.9</v>
      </c>
      <c r="L143" s="137"/>
      <c r="M143" s="141"/>
      <c r="N143" s="142"/>
      <c r="O143" s="142"/>
      <c r="P143" s="143">
        <f>SUM(P144:P145)</f>
        <v>0</v>
      </c>
      <c r="Q143" s="142"/>
      <c r="R143" s="143">
        <f>SUM(R144:R145)</f>
        <v>0</v>
      </c>
      <c r="S143" s="142"/>
      <c r="T143" s="144">
        <f>SUM(T144:T145)</f>
        <v>0</v>
      </c>
      <c r="AR143" s="138" t="s">
        <v>81</v>
      </c>
      <c r="AT143" s="145" t="s">
        <v>72</v>
      </c>
      <c r="AU143" s="145" t="s">
        <v>81</v>
      </c>
      <c r="AY143" s="138" t="s">
        <v>166</v>
      </c>
      <c r="BK143" s="146">
        <f>SUM(BK144:BK145)</f>
        <v>852.9</v>
      </c>
    </row>
    <row r="144" spans="1:65" s="2" customFormat="1" ht="16.5" customHeight="1">
      <c r="A144" s="26"/>
      <c r="B144" s="149"/>
      <c r="C144" s="150" t="s">
        <v>216</v>
      </c>
      <c r="D144" s="150" t="s">
        <v>169</v>
      </c>
      <c r="E144" s="151" t="s">
        <v>2543</v>
      </c>
      <c r="F144" s="152" t="s">
        <v>2959</v>
      </c>
      <c r="G144" s="153" t="s">
        <v>172</v>
      </c>
      <c r="H144" s="154">
        <v>30</v>
      </c>
      <c r="I144" s="155">
        <v>5.62</v>
      </c>
      <c r="J144" s="155">
        <f>ROUND(I144*H144,2)</f>
        <v>168.6</v>
      </c>
      <c r="K144" s="156"/>
      <c r="L144" s="27"/>
      <c r="M144" s="157" t="s">
        <v>1</v>
      </c>
      <c r="N144" s="158" t="s">
        <v>39</v>
      </c>
      <c r="O144" s="159">
        <v>0</v>
      </c>
      <c r="P144" s="159">
        <f>O144*H144</f>
        <v>0</v>
      </c>
      <c r="Q144" s="159">
        <v>0</v>
      </c>
      <c r="R144" s="159">
        <f>Q144*H144</f>
        <v>0</v>
      </c>
      <c r="S144" s="159">
        <v>0</v>
      </c>
      <c r="T144" s="160">
        <f>S144*H144</f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61" t="s">
        <v>173</v>
      </c>
      <c r="AT144" s="161" t="s">
        <v>169</v>
      </c>
      <c r="AU144" s="161" t="s">
        <v>89</v>
      </c>
      <c r="AY144" s="14" t="s">
        <v>166</v>
      </c>
      <c r="BE144" s="162">
        <f>IF(N144="základná",J144,0)</f>
        <v>0</v>
      </c>
      <c r="BF144" s="162">
        <f>IF(N144="znížená",J144,0)</f>
        <v>168.6</v>
      </c>
      <c r="BG144" s="162">
        <f>IF(N144="zákl. prenesená",J144,0)</f>
        <v>0</v>
      </c>
      <c r="BH144" s="162">
        <f>IF(N144="zníž. prenesená",J144,0)</f>
        <v>0</v>
      </c>
      <c r="BI144" s="162">
        <f>IF(N144="nulová",J144,0)</f>
        <v>0</v>
      </c>
      <c r="BJ144" s="14" t="s">
        <v>89</v>
      </c>
      <c r="BK144" s="162">
        <f>ROUND(I144*H144,2)</f>
        <v>168.6</v>
      </c>
      <c r="BL144" s="14" t="s">
        <v>173</v>
      </c>
      <c r="BM144" s="161" t="s">
        <v>3258</v>
      </c>
    </row>
    <row r="145" spans="1:65" s="2" customFormat="1" ht="16.5" customHeight="1">
      <c r="A145" s="26"/>
      <c r="B145" s="149"/>
      <c r="C145" s="150" t="s">
        <v>196</v>
      </c>
      <c r="D145" s="150" t="s">
        <v>169</v>
      </c>
      <c r="E145" s="151" t="s">
        <v>2961</v>
      </c>
      <c r="F145" s="152" t="s">
        <v>2962</v>
      </c>
      <c r="G145" s="153" t="s">
        <v>172</v>
      </c>
      <c r="H145" s="154">
        <v>30</v>
      </c>
      <c r="I145" s="155">
        <v>22.81</v>
      </c>
      <c r="J145" s="155">
        <f>ROUND(I145*H145,2)</f>
        <v>684.3</v>
      </c>
      <c r="K145" s="156"/>
      <c r="L145" s="27"/>
      <c r="M145" s="157" t="s">
        <v>1</v>
      </c>
      <c r="N145" s="158" t="s">
        <v>39</v>
      </c>
      <c r="O145" s="159">
        <v>0</v>
      </c>
      <c r="P145" s="159">
        <f>O145*H145</f>
        <v>0</v>
      </c>
      <c r="Q145" s="159">
        <v>0</v>
      </c>
      <c r="R145" s="159">
        <f>Q145*H145</f>
        <v>0</v>
      </c>
      <c r="S145" s="159">
        <v>0</v>
      </c>
      <c r="T145" s="160">
        <f>S145*H145</f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61" t="s">
        <v>173</v>
      </c>
      <c r="AT145" s="161" t="s">
        <v>169</v>
      </c>
      <c r="AU145" s="161" t="s">
        <v>89</v>
      </c>
      <c r="AY145" s="14" t="s">
        <v>166</v>
      </c>
      <c r="BE145" s="162">
        <f>IF(N145="základná",J145,0)</f>
        <v>0</v>
      </c>
      <c r="BF145" s="162">
        <f>IF(N145="znížená",J145,0)</f>
        <v>684.3</v>
      </c>
      <c r="BG145" s="162">
        <f>IF(N145="zákl. prenesená",J145,0)</f>
        <v>0</v>
      </c>
      <c r="BH145" s="162">
        <f>IF(N145="zníž. prenesená",J145,0)</f>
        <v>0</v>
      </c>
      <c r="BI145" s="162">
        <f>IF(N145="nulová",J145,0)</f>
        <v>0</v>
      </c>
      <c r="BJ145" s="14" t="s">
        <v>89</v>
      </c>
      <c r="BK145" s="162">
        <f>ROUND(I145*H145,2)</f>
        <v>684.3</v>
      </c>
      <c r="BL145" s="14" t="s">
        <v>173</v>
      </c>
      <c r="BM145" s="161" t="s">
        <v>3259</v>
      </c>
    </row>
    <row r="146" spans="1:65" s="12" customFormat="1" ht="22.9" customHeight="1">
      <c r="B146" s="137"/>
      <c r="D146" s="138" t="s">
        <v>72</v>
      </c>
      <c r="E146" s="147" t="s">
        <v>167</v>
      </c>
      <c r="F146" s="147" t="s">
        <v>168</v>
      </c>
      <c r="J146" s="148">
        <f>BK146</f>
        <v>559.4</v>
      </c>
      <c r="L146" s="137"/>
      <c r="M146" s="141"/>
      <c r="N146" s="142"/>
      <c r="O146" s="142"/>
      <c r="P146" s="143">
        <f>SUM(P147:P152)</f>
        <v>19.973199999999999</v>
      </c>
      <c r="Q146" s="142"/>
      <c r="R146" s="143">
        <f>SUM(R147:R152)</f>
        <v>3.2000000000000002E-3</v>
      </c>
      <c r="S146" s="142"/>
      <c r="T146" s="144">
        <f>SUM(T147:T152)</f>
        <v>0</v>
      </c>
      <c r="AR146" s="138" t="s">
        <v>81</v>
      </c>
      <c r="AT146" s="145" t="s">
        <v>72</v>
      </c>
      <c r="AU146" s="145" t="s">
        <v>81</v>
      </c>
      <c r="AY146" s="138" t="s">
        <v>166</v>
      </c>
      <c r="BK146" s="146">
        <f>SUM(BK147:BK152)</f>
        <v>559.4</v>
      </c>
    </row>
    <row r="147" spans="1:65" s="2" customFormat="1" ht="16.5" customHeight="1">
      <c r="A147" s="26"/>
      <c r="B147" s="149"/>
      <c r="C147" s="150" t="s">
        <v>224</v>
      </c>
      <c r="D147" s="150" t="s">
        <v>169</v>
      </c>
      <c r="E147" s="151" t="s">
        <v>2684</v>
      </c>
      <c r="F147" s="152" t="s">
        <v>3121</v>
      </c>
      <c r="G147" s="153" t="s">
        <v>245</v>
      </c>
      <c r="H147" s="154">
        <v>15</v>
      </c>
      <c r="I147" s="155">
        <v>1.17</v>
      </c>
      <c r="J147" s="155">
        <f t="shared" ref="J147:J152" si="10">ROUND(I147*H147,2)</f>
        <v>17.55</v>
      </c>
      <c r="K147" s="156"/>
      <c r="L147" s="27"/>
      <c r="M147" s="157" t="s">
        <v>1</v>
      </c>
      <c r="N147" s="158" t="s">
        <v>39</v>
      </c>
      <c r="O147" s="159">
        <v>0</v>
      </c>
      <c r="P147" s="159">
        <f t="shared" ref="P147:P152" si="11">O147*H147</f>
        <v>0</v>
      </c>
      <c r="Q147" s="159">
        <v>0</v>
      </c>
      <c r="R147" s="159">
        <f t="shared" ref="R147:R152" si="12">Q147*H147</f>
        <v>0</v>
      </c>
      <c r="S147" s="159">
        <v>0</v>
      </c>
      <c r="T147" s="160">
        <f t="shared" ref="T147:T152" si="13">S147*H147</f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61" t="s">
        <v>173</v>
      </c>
      <c r="AT147" s="161" t="s">
        <v>169</v>
      </c>
      <c r="AU147" s="161" t="s">
        <v>89</v>
      </c>
      <c r="AY147" s="14" t="s">
        <v>166</v>
      </c>
      <c r="BE147" s="162">
        <f t="shared" ref="BE147:BE152" si="14">IF(N147="základná",J147,0)</f>
        <v>0</v>
      </c>
      <c r="BF147" s="162">
        <f t="shared" ref="BF147:BF152" si="15">IF(N147="znížená",J147,0)</f>
        <v>17.55</v>
      </c>
      <c r="BG147" s="162">
        <f t="shared" ref="BG147:BG152" si="16">IF(N147="zákl. prenesená",J147,0)</f>
        <v>0</v>
      </c>
      <c r="BH147" s="162">
        <f t="shared" ref="BH147:BH152" si="17">IF(N147="zníž. prenesená",J147,0)</f>
        <v>0</v>
      </c>
      <c r="BI147" s="162">
        <f t="shared" ref="BI147:BI152" si="18">IF(N147="nulová",J147,0)</f>
        <v>0</v>
      </c>
      <c r="BJ147" s="14" t="s">
        <v>89</v>
      </c>
      <c r="BK147" s="162">
        <f t="shared" ref="BK147:BK152" si="19">ROUND(I147*H147,2)</f>
        <v>17.55</v>
      </c>
      <c r="BL147" s="14" t="s">
        <v>173</v>
      </c>
      <c r="BM147" s="161" t="s">
        <v>3260</v>
      </c>
    </row>
    <row r="148" spans="1:65" s="2" customFormat="1" ht="16.5" customHeight="1">
      <c r="A148" s="26"/>
      <c r="B148" s="149"/>
      <c r="C148" s="150" t="s">
        <v>199</v>
      </c>
      <c r="D148" s="150" t="s">
        <v>169</v>
      </c>
      <c r="E148" s="151" t="s">
        <v>255</v>
      </c>
      <c r="F148" s="152" t="s">
        <v>3123</v>
      </c>
      <c r="G148" s="153" t="s">
        <v>245</v>
      </c>
      <c r="H148" s="154">
        <v>135</v>
      </c>
      <c r="I148" s="155">
        <v>0.25</v>
      </c>
      <c r="J148" s="155">
        <f t="shared" si="10"/>
        <v>33.75</v>
      </c>
      <c r="K148" s="156"/>
      <c r="L148" s="27"/>
      <c r="M148" s="157" t="s">
        <v>1</v>
      </c>
      <c r="N148" s="158" t="s">
        <v>39</v>
      </c>
      <c r="O148" s="159">
        <v>6.0000000000000001E-3</v>
      </c>
      <c r="P148" s="159">
        <f t="shared" si="11"/>
        <v>0.81</v>
      </c>
      <c r="Q148" s="159">
        <v>0</v>
      </c>
      <c r="R148" s="159">
        <f t="shared" si="12"/>
        <v>0</v>
      </c>
      <c r="S148" s="159">
        <v>0</v>
      </c>
      <c r="T148" s="160">
        <f t="shared" si="1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61" t="s">
        <v>173</v>
      </c>
      <c r="AT148" s="161" t="s">
        <v>169</v>
      </c>
      <c r="AU148" s="161" t="s">
        <v>89</v>
      </c>
      <c r="AY148" s="14" t="s">
        <v>166</v>
      </c>
      <c r="BE148" s="162">
        <f t="shared" si="14"/>
        <v>0</v>
      </c>
      <c r="BF148" s="162">
        <f t="shared" si="15"/>
        <v>33.75</v>
      </c>
      <c r="BG148" s="162">
        <f t="shared" si="16"/>
        <v>0</v>
      </c>
      <c r="BH148" s="162">
        <f t="shared" si="17"/>
        <v>0</v>
      </c>
      <c r="BI148" s="162">
        <f t="shared" si="18"/>
        <v>0</v>
      </c>
      <c r="BJ148" s="14" t="s">
        <v>89</v>
      </c>
      <c r="BK148" s="162">
        <f t="shared" si="19"/>
        <v>33.75</v>
      </c>
      <c r="BL148" s="14" t="s">
        <v>173</v>
      </c>
      <c r="BM148" s="161" t="s">
        <v>3261</v>
      </c>
    </row>
    <row r="149" spans="1:65" s="2" customFormat="1" ht="16.5" customHeight="1">
      <c r="A149" s="26"/>
      <c r="B149" s="149"/>
      <c r="C149" s="150" t="s">
        <v>231</v>
      </c>
      <c r="D149" s="150" t="s">
        <v>169</v>
      </c>
      <c r="E149" s="151" t="s">
        <v>3125</v>
      </c>
      <c r="F149" s="152" t="s">
        <v>3126</v>
      </c>
      <c r="G149" s="153" t="s">
        <v>237</v>
      </c>
      <c r="H149" s="154">
        <v>40</v>
      </c>
      <c r="I149" s="155">
        <v>6.95</v>
      </c>
      <c r="J149" s="155">
        <f t="shared" si="10"/>
        <v>278</v>
      </c>
      <c r="K149" s="156"/>
      <c r="L149" s="27"/>
      <c r="M149" s="157" t="s">
        <v>1</v>
      </c>
      <c r="N149" s="158" t="s">
        <v>39</v>
      </c>
      <c r="O149" s="159">
        <v>0.47908000000000001</v>
      </c>
      <c r="P149" s="159">
        <f t="shared" si="11"/>
        <v>19.1632</v>
      </c>
      <c r="Q149" s="159">
        <v>8.0000000000000007E-5</v>
      </c>
      <c r="R149" s="159">
        <f t="shared" si="12"/>
        <v>3.2000000000000002E-3</v>
      </c>
      <c r="S149" s="159">
        <v>0</v>
      </c>
      <c r="T149" s="160">
        <f t="shared" si="1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61" t="s">
        <v>173</v>
      </c>
      <c r="AT149" s="161" t="s">
        <v>169</v>
      </c>
      <c r="AU149" s="161" t="s">
        <v>89</v>
      </c>
      <c r="AY149" s="14" t="s">
        <v>166</v>
      </c>
      <c r="BE149" s="162">
        <f t="shared" si="14"/>
        <v>0</v>
      </c>
      <c r="BF149" s="162">
        <f t="shared" si="15"/>
        <v>278</v>
      </c>
      <c r="BG149" s="162">
        <f t="shared" si="16"/>
        <v>0</v>
      </c>
      <c r="BH149" s="162">
        <f t="shared" si="17"/>
        <v>0</v>
      </c>
      <c r="BI149" s="162">
        <f t="shared" si="18"/>
        <v>0</v>
      </c>
      <c r="BJ149" s="14" t="s">
        <v>89</v>
      </c>
      <c r="BK149" s="162">
        <f t="shared" si="19"/>
        <v>278</v>
      </c>
      <c r="BL149" s="14" t="s">
        <v>173</v>
      </c>
      <c r="BM149" s="161" t="s">
        <v>3262</v>
      </c>
    </row>
    <row r="150" spans="1:65" s="2" customFormat="1" ht="16.5" customHeight="1">
      <c r="A150" s="26"/>
      <c r="B150" s="149"/>
      <c r="C150" s="150" t="s">
        <v>7</v>
      </c>
      <c r="D150" s="150" t="s">
        <v>169</v>
      </c>
      <c r="E150" s="151" t="s">
        <v>3128</v>
      </c>
      <c r="F150" s="152" t="s">
        <v>3129</v>
      </c>
      <c r="G150" s="153" t="s">
        <v>237</v>
      </c>
      <c r="H150" s="154">
        <v>20</v>
      </c>
      <c r="I150" s="155">
        <v>4.3</v>
      </c>
      <c r="J150" s="155">
        <f t="shared" si="10"/>
        <v>86</v>
      </c>
      <c r="K150" s="156"/>
      <c r="L150" s="27"/>
      <c r="M150" s="157" t="s">
        <v>1</v>
      </c>
      <c r="N150" s="158" t="s">
        <v>39</v>
      </c>
      <c r="O150" s="159">
        <v>0</v>
      </c>
      <c r="P150" s="159">
        <f t="shared" si="11"/>
        <v>0</v>
      </c>
      <c r="Q150" s="159">
        <v>0</v>
      </c>
      <c r="R150" s="159">
        <f t="shared" si="12"/>
        <v>0</v>
      </c>
      <c r="S150" s="159">
        <v>0</v>
      </c>
      <c r="T150" s="160">
        <f t="shared" si="1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61" t="s">
        <v>173</v>
      </c>
      <c r="AT150" s="161" t="s">
        <v>169</v>
      </c>
      <c r="AU150" s="161" t="s">
        <v>89</v>
      </c>
      <c r="AY150" s="14" t="s">
        <v>166</v>
      </c>
      <c r="BE150" s="162">
        <f t="shared" si="14"/>
        <v>0</v>
      </c>
      <c r="BF150" s="162">
        <f t="shared" si="15"/>
        <v>86</v>
      </c>
      <c r="BG150" s="162">
        <f t="shared" si="16"/>
        <v>0</v>
      </c>
      <c r="BH150" s="162">
        <f t="shared" si="17"/>
        <v>0</v>
      </c>
      <c r="BI150" s="162">
        <f t="shared" si="18"/>
        <v>0</v>
      </c>
      <c r="BJ150" s="14" t="s">
        <v>89</v>
      </c>
      <c r="BK150" s="162">
        <f t="shared" si="19"/>
        <v>86</v>
      </c>
      <c r="BL150" s="14" t="s">
        <v>173</v>
      </c>
      <c r="BM150" s="161" t="s">
        <v>3263</v>
      </c>
    </row>
    <row r="151" spans="1:65" s="2" customFormat="1" ht="16.5" customHeight="1">
      <c r="A151" s="26"/>
      <c r="B151" s="149"/>
      <c r="C151" s="150" t="s">
        <v>239</v>
      </c>
      <c r="D151" s="150" t="s">
        <v>169</v>
      </c>
      <c r="E151" s="151" t="s">
        <v>3131</v>
      </c>
      <c r="F151" s="152" t="s">
        <v>3132</v>
      </c>
      <c r="G151" s="153" t="s">
        <v>237</v>
      </c>
      <c r="H151" s="154">
        <v>20</v>
      </c>
      <c r="I151" s="155">
        <v>2.93</v>
      </c>
      <c r="J151" s="155">
        <f t="shared" si="10"/>
        <v>58.6</v>
      </c>
      <c r="K151" s="156"/>
      <c r="L151" s="27"/>
      <c r="M151" s="157" t="s">
        <v>1</v>
      </c>
      <c r="N151" s="158" t="s">
        <v>39</v>
      </c>
      <c r="O151" s="159">
        <v>0</v>
      </c>
      <c r="P151" s="159">
        <f t="shared" si="11"/>
        <v>0</v>
      </c>
      <c r="Q151" s="159">
        <v>0</v>
      </c>
      <c r="R151" s="159">
        <f t="shared" si="12"/>
        <v>0</v>
      </c>
      <c r="S151" s="159">
        <v>0</v>
      </c>
      <c r="T151" s="160">
        <f t="shared" si="1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61" t="s">
        <v>173</v>
      </c>
      <c r="AT151" s="161" t="s">
        <v>169</v>
      </c>
      <c r="AU151" s="161" t="s">
        <v>89</v>
      </c>
      <c r="AY151" s="14" t="s">
        <v>166</v>
      </c>
      <c r="BE151" s="162">
        <f t="shared" si="14"/>
        <v>0</v>
      </c>
      <c r="BF151" s="162">
        <f t="shared" si="15"/>
        <v>58.6</v>
      </c>
      <c r="BG151" s="162">
        <f t="shared" si="16"/>
        <v>0</v>
      </c>
      <c r="BH151" s="162">
        <f t="shared" si="17"/>
        <v>0</v>
      </c>
      <c r="BI151" s="162">
        <f t="shared" si="18"/>
        <v>0</v>
      </c>
      <c r="BJ151" s="14" t="s">
        <v>89</v>
      </c>
      <c r="BK151" s="162">
        <f t="shared" si="19"/>
        <v>58.6</v>
      </c>
      <c r="BL151" s="14" t="s">
        <v>173</v>
      </c>
      <c r="BM151" s="161" t="s">
        <v>3264</v>
      </c>
    </row>
    <row r="152" spans="1:65" s="2" customFormat="1" ht="16.5" customHeight="1">
      <c r="A152" s="26"/>
      <c r="B152" s="149"/>
      <c r="C152" s="150" t="s">
        <v>205</v>
      </c>
      <c r="D152" s="150" t="s">
        <v>169</v>
      </c>
      <c r="E152" s="151" t="s">
        <v>3134</v>
      </c>
      <c r="F152" s="152" t="s">
        <v>3135</v>
      </c>
      <c r="G152" s="153" t="s">
        <v>172</v>
      </c>
      <c r="H152" s="154">
        <v>90</v>
      </c>
      <c r="I152" s="155">
        <v>0.95</v>
      </c>
      <c r="J152" s="155">
        <f t="shared" si="10"/>
        <v>85.5</v>
      </c>
      <c r="K152" s="156"/>
      <c r="L152" s="27"/>
      <c r="M152" s="157" t="s">
        <v>1</v>
      </c>
      <c r="N152" s="158" t="s">
        <v>39</v>
      </c>
      <c r="O152" s="159">
        <v>0</v>
      </c>
      <c r="P152" s="159">
        <f t="shared" si="11"/>
        <v>0</v>
      </c>
      <c r="Q152" s="159">
        <v>0</v>
      </c>
      <c r="R152" s="159">
        <f t="shared" si="12"/>
        <v>0</v>
      </c>
      <c r="S152" s="159">
        <v>0</v>
      </c>
      <c r="T152" s="160">
        <f t="shared" si="1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61" t="s">
        <v>173</v>
      </c>
      <c r="AT152" s="161" t="s">
        <v>169</v>
      </c>
      <c r="AU152" s="161" t="s">
        <v>89</v>
      </c>
      <c r="AY152" s="14" t="s">
        <v>166</v>
      </c>
      <c r="BE152" s="162">
        <f t="shared" si="14"/>
        <v>0</v>
      </c>
      <c r="BF152" s="162">
        <f t="shared" si="15"/>
        <v>85.5</v>
      </c>
      <c r="BG152" s="162">
        <f t="shared" si="16"/>
        <v>0</v>
      </c>
      <c r="BH152" s="162">
        <f t="shared" si="17"/>
        <v>0</v>
      </c>
      <c r="BI152" s="162">
        <f t="shared" si="18"/>
        <v>0</v>
      </c>
      <c r="BJ152" s="14" t="s">
        <v>89</v>
      </c>
      <c r="BK152" s="162">
        <f t="shared" si="19"/>
        <v>85.5</v>
      </c>
      <c r="BL152" s="14" t="s">
        <v>173</v>
      </c>
      <c r="BM152" s="161" t="s">
        <v>3265</v>
      </c>
    </row>
    <row r="153" spans="1:65" s="12" customFormat="1" ht="22.9" customHeight="1">
      <c r="B153" s="137"/>
      <c r="D153" s="138" t="s">
        <v>72</v>
      </c>
      <c r="E153" s="147" t="s">
        <v>631</v>
      </c>
      <c r="F153" s="147" t="s">
        <v>655</v>
      </c>
      <c r="J153" s="148">
        <f>BK153</f>
        <v>234.75</v>
      </c>
      <c r="L153" s="137"/>
      <c r="M153" s="141"/>
      <c r="N153" s="142"/>
      <c r="O153" s="142"/>
      <c r="P153" s="143">
        <f>SUM(P154:P155)</f>
        <v>0</v>
      </c>
      <c r="Q153" s="142"/>
      <c r="R153" s="143">
        <f>SUM(R154:R155)</f>
        <v>0</v>
      </c>
      <c r="S153" s="142"/>
      <c r="T153" s="144">
        <f>SUM(T154:T155)</f>
        <v>0</v>
      </c>
      <c r="AR153" s="138" t="s">
        <v>81</v>
      </c>
      <c r="AT153" s="145" t="s">
        <v>72</v>
      </c>
      <c r="AU153" s="145" t="s">
        <v>81</v>
      </c>
      <c r="AY153" s="138" t="s">
        <v>166</v>
      </c>
      <c r="BK153" s="146">
        <f>SUM(BK154:BK155)</f>
        <v>234.75</v>
      </c>
    </row>
    <row r="154" spans="1:65" s="2" customFormat="1" ht="16.5" customHeight="1">
      <c r="A154" s="26"/>
      <c r="B154" s="149"/>
      <c r="C154" s="150" t="s">
        <v>247</v>
      </c>
      <c r="D154" s="150" t="s">
        <v>169</v>
      </c>
      <c r="E154" s="151" t="s">
        <v>3266</v>
      </c>
      <c r="F154" s="152" t="s">
        <v>3138</v>
      </c>
      <c r="G154" s="153" t="s">
        <v>245</v>
      </c>
      <c r="H154" s="154">
        <v>7.0000000000000007E-2</v>
      </c>
      <c r="I154" s="155">
        <v>4.62</v>
      </c>
      <c r="J154" s="155">
        <f>ROUND(I154*H154,2)</f>
        <v>0.32</v>
      </c>
      <c r="K154" s="156"/>
      <c r="L154" s="27"/>
      <c r="M154" s="157" t="s">
        <v>1</v>
      </c>
      <c r="N154" s="158" t="s">
        <v>39</v>
      </c>
      <c r="O154" s="159">
        <v>0</v>
      </c>
      <c r="P154" s="159">
        <f>O154*H154</f>
        <v>0</v>
      </c>
      <c r="Q154" s="159">
        <v>0</v>
      </c>
      <c r="R154" s="159">
        <f>Q154*H154</f>
        <v>0</v>
      </c>
      <c r="S154" s="159">
        <v>0</v>
      </c>
      <c r="T154" s="160">
        <f>S154*H154</f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61" t="s">
        <v>173</v>
      </c>
      <c r="AT154" s="161" t="s">
        <v>169</v>
      </c>
      <c r="AU154" s="161" t="s">
        <v>89</v>
      </c>
      <c r="AY154" s="14" t="s">
        <v>166</v>
      </c>
      <c r="BE154" s="162">
        <f>IF(N154="základná",J154,0)</f>
        <v>0</v>
      </c>
      <c r="BF154" s="162">
        <f>IF(N154="znížená",J154,0)</f>
        <v>0.32</v>
      </c>
      <c r="BG154" s="162">
        <f>IF(N154="zákl. prenesená",J154,0)</f>
        <v>0</v>
      </c>
      <c r="BH154" s="162">
        <f>IF(N154="zníž. prenesená",J154,0)</f>
        <v>0</v>
      </c>
      <c r="BI154" s="162">
        <f>IF(N154="nulová",J154,0)</f>
        <v>0</v>
      </c>
      <c r="BJ154" s="14" t="s">
        <v>89</v>
      </c>
      <c r="BK154" s="162">
        <f>ROUND(I154*H154,2)</f>
        <v>0.32</v>
      </c>
      <c r="BL154" s="14" t="s">
        <v>173</v>
      </c>
      <c r="BM154" s="161" t="s">
        <v>3267</v>
      </c>
    </row>
    <row r="155" spans="1:65" s="2" customFormat="1" ht="16.5" customHeight="1">
      <c r="A155" s="26"/>
      <c r="B155" s="149"/>
      <c r="C155" s="150" t="s">
        <v>208</v>
      </c>
      <c r="D155" s="150" t="s">
        <v>169</v>
      </c>
      <c r="E155" s="151" t="s">
        <v>3140</v>
      </c>
      <c r="F155" s="152" t="s">
        <v>3141</v>
      </c>
      <c r="G155" s="153" t="s">
        <v>245</v>
      </c>
      <c r="H155" s="154">
        <v>49.25</v>
      </c>
      <c r="I155" s="155">
        <v>4.76</v>
      </c>
      <c r="J155" s="155">
        <f>ROUND(I155*H155,2)</f>
        <v>234.43</v>
      </c>
      <c r="K155" s="156"/>
      <c r="L155" s="27"/>
      <c r="M155" s="157" t="s">
        <v>1</v>
      </c>
      <c r="N155" s="158" t="s">
        <v>39</v>
      </c>
      <c r="O155" s="159">
        <v>0</v>
      </c>
      <c r="P155" s="159">
        <f>O155*H155</f>
        <v>0</v>
      </c>
      <c r="Q155" s="159">
        <v>0</v>
      </c>
      <c r="R155" s="159">
        <f>Q155*H155</f>
        <v>0</v>
      </c>
      <c r="S155" s="159">
        <v>0</v>
      </c>
      <c r="T155" s="160">
        <f>S155*H155</f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61" t="s">
        <v>173</v>
      </c>
      <c r="AT155" s="161" t="s">
        <v>169</v>
      </c>
      <c r="AU155" s="161" t="s">
        <v>89</v>
      </c>
      <c r="AY155" s="14" t="s">
        <v>166</v>
      </c>
      <c r="BE155" s="162">
        <f>IF(N155="základná",J155,0)</f>
        <v>0</v>
      </c>
      <c r="BF155" s="162">
        <f>IF(N155="znížená",J155,0)</f>
        <v>234.43</v>
      </c>
      <c r="BG155" s="162">
        <f>IF(N155="zákl. prenesená",J155,0)</f>
        <v>0</v>
      </c>
      <c r="BH155" s="162">
        <f>IF(N155="zníž. prenesená",J155,0)</f>
        <v>0</v>
      </c>
      <c r="BI155" s="162">
        <f>IF(N155="nulová",J155,0)</f>
        <v>0</v>
      </c>
      <c r="BJ155" s="14" t="s">
        <v>89</v>
      </c>
      <c r="BK155" s="162">
        <f>ROUND(I155*H155,2)</f>
        <v>234.43</v>
      </c>
      <c r="BL155" s="14" t="s">
        <v>173</v>
      </c>
      <c r="BM155" s="161" t="s">
        <v>3268</v>
      </c>
    </row>
    <row r="156" spans="1:65" s="12" customFormat="1" ht="25.9" customHeight="1">
      <c r="B156" s="137"/>
      <c r="D156" s="138" t="s">
        <v>72</v>
      </c>
      <c r="E156" s="139" t="s">
        <v>374</v>
      </c>
      <c r="F156" s="139" t="s">
        <v>1278</v>
      </c>
      <c r="J156" s="140">
        <f>BK156</f>
        <v>2285.27</v>
      </c>
      <c r="L156" s="137"/>
      <c r="M156" s="141"/>
      <c r="N156" s="142"/>
      <c r="O156" s="142"/>
      <c r="P156" s="143">
        <f>P157</f>
        <v>0</v>
      </c>
      <c r="Q156" s="142"/>
      <c r="R156" s="143">
        <f>R157</f>
        <v>0</v>
      </c>
      <c r="S156" s="142"/>
      <c r="T156" s="144">
        <f>T157</f>
        <v>0</v>
      </c>
      <c r="AR156" s="138" t="s">
        <v>105</v>
      </c>
      <c r="AT156" s="145" t="s">
        <v>72</v>
      </c>
      <c r="AU156" s="145" t="s">
        <v>73</v>
      </c>
      <c r="AY156" s="138" t="s">
        <v>166</v>
      </c>
      <c r="BK156" s="146">
        <f>BK157</f>
        <v>2285.27</v>
      </c>
    </row>
    <row r="157" spans="1:65" s="12" customFormat="1" ht="22.9" customHeight="1">
      <c r="B157" s="137"/>
      <c r="D157" s="138" t="s">
        <v>72</v>
      </c>
      <c r="E157" s="147" t="s">
        <v>2303</v>
      </c>
      <c r="F157" s="147" t="s">
        <v>2304</v>
      </c>
      <c r="J157" s="148">
        <f>BK157</f>
        <v>2285.27</v>
      </c>
      <c r="L157" s="137"/>
      <c r="M157" s="141"/>
      <c r="N157" s="142"/>
      <c r="O157" s="142"/>
      <c r="P157" s="143">
        <f>SUM(P158:P165)</f>
        <v>0</v>
      </c>
      <c r="Q157" s="142"/>
      <c r="R157" s="143">
        <f>SUM(R158:R165)</f>
        <v>0</v>
      </c>
      <c r="S157" s="142"/>
      <c r="T157" s="144">
        <f>SUM(T158:T165)</f>
        <v>0</v>
      </c>
      <c r="AR157" s="138" t="s">
        <v>105</v>
      </c>
      <c r="AT157" s="145" t="s">
        <v>72</v>
      </c>
      <c r="AU157" s="145" t="s">
        <v>81</v>
      </c>
      <c r="AY157" s="138" t="s">
        <v>166</v>
      </c>
      <c r="BK157" s="146">
        <f>SUM(BK158:BK165)</f>
        <v>2285.27</v>
      </c>
    </row>
    <row r="158" spans="1:65" s="2" customFormat="1" ht="16.5" customHeight="1">
      <c r="A158" s="26"/>
      <c r="B158" s="149"/>
      <c r="C158" s="150" t="s">
        <v>254</v>
      </c>
      <c r="D158" s="150" t="s">
        <v>169</v>
      </c>
      <c r="E158" s="151" t="s">
        <v>3269</v>
      </c>
      <c r="F158" s="152" t="s">
        <v>3270</v>
      </c>
      <c r="G158" s="153" t="s">
        <v>237</v>
      </c>
      <c r="H158" s="154">
        <v>25</v>
      </c>
      <c r="I158" s="155">
        <v>33.35</v>
      </c>
      <c r="J158" s="155">
        <f t="shared" ref="J158:J165" si="20">ROUND(I158*H158,2)</f>
        <v>833.75</v>
      </c>
      <c r="K158" s="156"/>
      <c r="L158" s="27"/>
      <c r="M158" s="157" t="s">
        <v>1</v>
      </c>
      <c r="N158" s="158" t="s">
        <v>39</v>
      </c>
      <c r="O158" s="159">
        <v>0</v>
      </c>
      <c r="P158" s="159">
        <f t="shared" ref="P158:P165" si="21">O158*H158</f>
        <v>0</v>
      </c>
      <c r="Q158" s="159">
        <v>0</v>
      </c>
      <c r="R158" s="159">
        <f t="shared" ref="R158:R165" si="22">Q158*H158</f>
        <v>0</v>
      </c>
      <c r="S158" s="159">
        <v>0</v>
      </c>
      <c r="T158" s="160">
        <f t="shared" ref="T158:T165" si="23">S158*H158</f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61" t="s">
        <v>289</v>
      </c>
      <c r="AT158" s="161" t="s">
        <v>169</v>
      </c>
      <c r="AU158" s="161" t="s">
        <v>89</v>
      </c>
      <c r="AY158" s="14" t="s">
        <v>166</v>
      </c>
      <c r="BE158" s="162">
        <f t="shared" ref="BE158:BE165" si="24">IF(N158="základná",J158,0)</f>
        <v>0</v>
      </c>
      <c r="BF158" s="162">
        <f t="shared" ref="BF158:BF165" si="25">IF(N158="znížená",J158,0)</f>
        <v>833.75</v>
      </c>
      <c r="BG158" s="162">
        <f t="shared" ref="BG158:BG165" si="26">IF(N158="zákl. prenesená",J158,0)</f>
        <v>0</v>
      </c>
      <c r="BH158" s="162">
        <f t="shared" ref="BH158:BH165" si="27">IF(N158="zníž. prenesená",J158,0)</f>
        <v>0</v>
      </c>
      <c r="BI158" s="162">
        <f t="shared" ref="BI158:BI165" si="28">IF(N158="nulová",J158,0)</f>
        <v>0</v>
      </c>
      <c r="BJ158" s="14" t="s">
        <v>89</v>
      </c>
      <c r="BK158" s="162">
        <f t="shared" ref="BK158:BK165" si="29">ROUND(I158*H158,2)</f>
        <v>833.75</v>
      </c>
      <c r="BL158" s="14" t="s">
        <v>289</v>
      </c>
      <c r="BM158" s="161" t="s">
        <v>3271</v>
      </c>
    </row>
    <row r="159" spans="1:65" s="2" customFormat="1" ht="16.5" customHeight="1">
      <c r="A159" s="26"/>
      <c r="B159" s="149"/>
      <c r="C159" s="150" t="s">
        <v>212</v>
      </c>
      <c r="D159" s="150" t="s">
        <v>169</v>
      </c>
      <c r="E159" s="151" t="s">
        <v>490</v>
      </c>
      <c r="F159" s="152" t="s">
        <v>3272</v>
      </c>
      <c r="G159" s="153" t="s">
        <v>237</v>
      </c>
      <c r="H159" s="154">
        <v>25</v>
      </c>
      <c r="I159" s="155">
        <v>33.369999999999997</v>
      </c>
      <c r="J159" s="155">
        <f t="shared" si="20"/>
        <v>834.25</v>
      </c>
      <c r="K159" s="156"/>
      <c r="L159" s="27"/>
      <c r="M159" s="157" t="s">
        <v>1</v>
      </c>
      <c r="N159" s="158" t="s">
        <v>39</v>
      </c>
      <c r="O159" s="159">
        <v>0</v>
      </c>
      <c r="P159" s="159">
        <f t="shared" si="21"/>
        <v>0</v>
      </c>
      <c r="Q159" s="159">
        <v>0</v>
      </c>
      <c r="R159" s="159">
        <f t="shared" si="22"/>
        <v>0</v>
      </c>
      <c r="S159" s="159">
        <v>0</v>
      </c>
      <c r="T159" s="160">
        <f t="shared" si="2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61" t="s">
        <v>289</v>
      </c>
      <c r="AT159" s="161" t="s">
        <v>169</v>
      </c>
      <c r="AU159" s="161" t="s">
        <v>89</v>
      </c>
      <c r="AY159" s="14" t="s">
        <v>166</v>
      </c>
      <c r="BE159" s="162">
        <f t="shared" si="24"/>
        <v>0</v>
      </c>
      <c r="BF159" s="162">
        <f t="shared" si="25"/>
        <v>834.25</v>
      </c>
      <c r="BG159" s="162">
        <f t="shared" si="26"/>
        <v>0</v>
      </c>
      <c r="BH159" s="162">
        <f t="shared" si="27"/>
        <v>0</v>
      </c>
      <c r="BI159" s="162">
        <f t="shared" si="28"/>
        <v>0</v>
      </c>
      <c r="BJ159" s="14" t="s">
        <v>89</v>
      </c>
      <c r="BK159" s="162">
        <f t="shared" si="29"/>
        <v>834.25</v>
      </c>
      <c r="BL159" s="14" t="s">
        <v>289</v>
      </c>
      <c r="BM159" s="161" t="s">
        <v>3273</v>
      </c>
    </row>
    <row r="160" spans="1:65" s="2" customFormat="1" ht="16.5" customHeight="1">
      <c r="A160" s="26"/>
      <c r="B160" s="149"/>
      <c r="C160" s="150" t="s">
        <v>265</v>
      </c>
      <c r="D160" s="150" t="s">
        <v>169</v>
      </c>
      <c r="E160" s="151" t="s">
        <v>692</v>
      </c>
      <c r="F160" s="152" t="s">
        <v>3274</v>
      </c>
      <c r="G160" s="153" t="s">
        <v>237</v>
      </c>
      <c r="H160" s="154">
        <v>25</v>
      </c>
      <c r="I160" s="155">
        <v>6.19</v>
      </c>
      <c r="J160" s="155">
        <f t="shared" si="20"/>
        <v>154.75</v>
      </c>
      <c r="K160" s="156"/>
      <c r="L160" s="27"/>
      <c r="M160" s="157" t="s">
        <v>1</v>
      </c>
      <c r="N160" s="158" t="s">
        <v>39</v>
      </c>
      <c r="O160" s="159">
        <v>0</v>
      </c>
      <c r="P160" s="159">
        <f t="shared" si="21"/>
        <v>0</v>
      </c>
      <c r="Q160" s="159">
        <v>0</v>
      </c>
      <c r="R160" s="159">
        <f t="shared" si="22"/>
        <v>0</v>
      </c>
      <c r="S160" s="159">
        <v>0</v>
      </c>
      <c r="T160" s="160">
        <f t="shared" si="2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61" t="s">
        <v>289</v>
      </c>
      <c r="AT160" s="161" t="s">
        <v>169</v>
      </c>
      <c r="AU160" s="161" t="s">
        <v>89</v>
      </c>
      <c r="AY160" s="14" t="s">
        <v>166</v>
      </c>
      <c r="BE160" s="162">
        <f t="shared" si="24"/>
        <v>0</v>
      </c>
      <c r="BF160" s="162">
        <f t="shared" si="25"/>
        <v>154.75</v>
      </c>
      <c r="BG160" s="162">
        <f t="shared" si="26"/>
        <v>0</v>
      </c>
      <c r="BH160" s="162">
        <f t="shared" si="27"/>
        <v>0</v>
      </c>
      <c r="BI160" s="162">
        <f t="shared" si="28"/>
        <v>0</v>
      </c>
      <c r="BJ160" s="14" t="s">
        <v>89</v>
      </c>
      <c r="BK160" s="162">
        <f t="shared" si="29"/>
        <v>154.75</v>
      </c>
      <c r="BL160" s="14" t="s">
        <v>289</v>
      </c>
      <c r="BM160" s="161" t="s">
        <v>3275</v>
      </c>
    </row>
    <row r="161" spans="1:65" s="2" customFormat="1" ht="16.5" customHeight="1">
      <c r="A161" s="26"/>
      <c r="B161" s="149"/>
      <c r="C161" s="150" t="s">
        <v>215</v>
      </c>
      <c r="D161" s="150" t="s">
        <v>169</v>
      </c>
      <c r="E161" s="151" t="s">
        <v>3276</v>
      </c>
      <c r="F161" s="152" t="s">
        <v>3277</v>
      </c>
      <c r="G161" s="153" t="s">
        <v>3278</v>
      </c>
      <c r="H161" s="154">
        <v>1</v>
      </c>
      <c r="I161" s="155">
        <v>190.51</v>
      </c>
      <c r="J161" s="155">
        <f t="shared" si="20"/>
        <v>190.51</v>
      </c>
      <c r="K161" s="156"/>
      <c r="L161" s="27"/>
      <c r="M161" s="157" t="s">
        <v>1</v>
      </c>
      <c r="N161" s="158" t="s">
        <v>39</v>
      </c>
      <c r="O161" s="159">
        <v>0</v>
      </c>
      <c r="P161" s="159">
        <f t="shared" si="21"/>
        <v>0</v>
      </c>
      <c r="Q161" s="159">
        <v>0</v>
      </c>
      <c r="R161" s="159">
        <f t="shared" si="22"/>
        <v>0</v>
      </c>
      <c r="S161" s="159">
        <v>0</v>
      </c>
      <c r="T161" s="160">
        <f t="shared" si="2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61" t="s">
        <v>289</v>
      </c>
      <c r="AT161" s="161" t="s">
        <v>169</v>
      </c>
      <c r="AU161" s="161" t="s">
        <v>89</v>
      </c>
      <c r="AY161" s="14" t="s">
        <v>166</v>
      </c>
      <c r="BE161" s="162">
        <f t="shared" si="24"/>
        <v>0</v>
      </c>
      <c r="BF161" s="162">
        <f t="shared" si="25"/>
        <v>190.51</v>
      </c>
      <c r="BG161" s="162">
        <f t="shared" si="26"/>
        <v>0</v>
      </c>
      <c r="BH161" s="162">
        <f t="shared" si="27"/>
        <v>0</v>
      </c>
      <c r="BI161" s="162">
        <f t="shared" si="28"/>
        <v>0</v>
      </c>
      <c r="BJ161" s="14" t="s">
        <v>89</v>
      </c>
      <c r="BK161" s="162">
        <f t="shared" si="29"/>
        <v>190.51</v>
      </c>
      <c r="BL161" s="14" t="s">
        <v>289</v>
      </c>
      <c r="BM161" s="161" t="s">
        <v>3279</v>
      </c>
    </row>
    <row r="162" spans="1:65" s="2" customFormat="1" ht="16.5" customHeight="1">
      <c r="A162" s="26"/>
      <c r="B162" s="149"/>
      <c r="C162" s="150" t="s">
        <v>274</v>
      </c>
      <c r="D162" s="150" t="s">
        <v>169</v>
      </c>
      <c r="E162" s="151" t="s">
        <v>3280</v>
      </c>
      <c r="F162" s="152" t="s">
        <v>3281</v>
      </c>
      <c r="G162" s="153" t="s">
        <v>237</v>
      </c>
      <c r="H162" s="154">
        <v>25</v>
      </c>
      <c r="I162" s="155">
        <v>3.33</v>
      </c>
      <c r="J162" s="155">
        <f t="shared" si="20"/>
        <v>83.25</v>
      </c>
      <c r="K162" s="156"/>
      <c r="L162" s="27"/>
      <c r="M162" s="157" t="s">
        <v>1</v>
      </c>
      <c r="N162" s="158" t="s">
        <v>39</v>
      </c>
      <c r="O162" s="159">
        <v>0</v>
      </c>
      <c r="P162" s="159">
        <f t="shared" si="21"/>
        <v>0</v>
      </c>
      <c r="Q162" s="159">
        <v>0</v>
      </c>
      <c r="R162" s="159">
        <f t="shared" si="22"/>
        <v>0</v>
      </c>
      <c r="S162" s="159">
        <v>0</v>
      </c>
      <c r="T162" s="160">
        <f t="shared" si="2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61" t="s">
        <v>289</v>
      </c>
      <c r="AT162" s="161" t="s">
        <v>169</v>
      </c>
      <c r="AU162" s="161" t="s">
        <v>89</v>
      </c>
      <c r="AY162" s="14" t="s">
        <v>166</v>
      </c>
      <c r="BE162" s="162">
        <f t="shared" si="24"/>
        <v>0</v>
      </c>
      <c r="BF162" s="162">
        <f t="shared" si="25"/>
        <v>83.25</v>
      </c>
      <c r="BG162" s="162">
        <f t="shared" si="26"/>
        <v>0</v>
      </c>
      <c r="BH162" s="162">
        <f t="shared" si="27"/>
        <v>0</v>
      </c>
      <c r="BI162" s="162">
        <f t="shared" si="28"/>
        <v>0</v>
      </c>
      <c r="BJ162" s="14" t="s">
        <v>89</v>
      </c>
      <c r="BK162" s="162">
        <f t="shared" si="29"/>
        <v>83.25</v>
      </c>
      <c r="BL162" s="14" t="s">
        <v>289</v>
      </c>
      <c r="BM162" s="161" t="s">
        <v>3282</v>
      </c>
    </row>
    <row r="163" spans="1:65" s="2" customFormat="1" ht="16.5" customHeight="1">
      <c r="A163" s="26"/>
      <c r="B163" s="149"/>
      <c r="C163" s="150" t="s">
        <v>219</v>
      </c>
      <c r="D163" s="150" t="s">
        <v>169</v>
      </c>
      <c r="E163" s="151" t="s">
        <v>3283</v>
      </c>
      <c r="F163" s="152" t="s">
        <v>3284</v>
      </c>
      <c r="G163" s="153" t="s">
        <v>699</v>
      </c>
      <c r="H163" s="154">
        <v>22</v>
      </c>
      <c r="I163" s="155">
        <v>2.86</v>
      </c>
      <c r="J163" s="155">
        <f t="shared" si="20"/>
        <v>62.92</v>
      </c>
      <c r="K163" s="156"/>
      <c r="L163" s="27"/>
      <c r="M163" s="157" t="s">
        <v>1</v>
      </c>
      <c r="N163" s="158" t="s">
        <v>39</v>
      </c>
      <c r="O163" s="159">
        <v>0</v>
      </c>
      <c r="P163" s="159">
        <f t="shared" si="21"/>
        <v>0</v>
      </c>
      <c r="Q163" s="159">
        <v>0</v>
      </c>
      <c r="R163" s="159">
        <f t="shared" si="22"/>
        <v>0</v>
      </c>
      <c r="S163" s="159">
        <v>0</v>
      </c>
      <c r="T163" s="160">
        <f t="shared" si="2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61" t="s">
        <v>289</v>
      </c>
      <c r="AT163" s="161" t="s">
        <v>169</v>
      </c>
      <c r="AU163" s="161" t="s">
        <v>89</v>
      </c>
      <c r="AY163" s="14" t="s">
        <v>166</v>
      </c>
      <c r="BE163" s="162">
        <f t="shared" si="24"/>
        <v>0</v>
      </c>
      <c r="BF163" s="162">
        <f t="shared" si="25"/>
        <v>62.92</v>
      </c>
      <c r="BG163" s="162">
        <f t="shared" si="26"/>
        <v>0</v>
      </c>
      <c r="BH163" s="162">
        <f t="shared" si="27"/>
        <v>0</v>
      </c>
      <c r="BI163" s="162">
        <f t="shared" si="28"/>
        <v>0</v>
      </c>
      <c r="BJ163" s="14" t="s">
        <v>89</v>
      </c>
      <c r="BK163" s="162">
        <f t="shared" si="29"/>
        <v>62.92</v>
      </c>
      <c r="BL163" s="14" t="s">
        <v>289</v>
      </c>
      <c r="BM163" s="161" t="s">
        <v>3285</v>
      </c>
    </row>
    <row r="164" spans="1:65" s="2" customFormat="1" ht="16.5" customHeight="1">
      <c r="A164" s="26"/>
      <c r="B164" s="149"/>
      <c r="C164" s="150" t="s">
        <v>281</v>
      </c>
      <c r="D164" s="150" t="s">
        <v>169</v>
      </c>
      <c r="E164" s="151" t="s">
        <v>3286</v>
      </c>
      <c r="F164" s="152" t="s">
        <v>3287</v>
      </c>
      <c r="G164" s="153" t="s">
        <v>699</v>
      </c>
      <c r="H164" s="154">
        <v>22</v>
      </c>
      <c r="I164" s="155">
        <v>2.86</v>
      </c>
      <c r="J164" s="155">
        <f t="shared" si="20"/>
        <v>62.92</v>
      </c>
      <c r="K164" s="156"/>
      <c r="L164" s="27"/>
      <c r="M164" s="157" t="s">
        <v>1</v>
      </c>
      <c r="N164" s="158" t="s">
        <v>39</v>
      </c>
      <c r="O164" s="159">
        <v>0</v>
      </c>
      <c r="P164" s="159">
        <f t="shared" si="21"/>
        <v>0</v>
      </c>
      <c r="Q164" s="159">
        <v>0</v>
      </c>
      <c r="R164" s="159">
        <f t="shared" si="22"/>
        <v>0</v>
      </c>
      <c r="S164" s="159">
        <v>0</v>
      </c>
      <c r="T164" s="160">
        <f t="shared" si="2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61" t="s">
        <v>289</v>
      </c>
      <c r="AT164" s="161" t="s">
        <v>169</v>
      </c>
      <c r="AU164" s="161" t="s">
        <v>89</v>
      </c>
      <c r="AY164" s="14" t="s">
        <v>166</v>
      </c>
      <c r="BE164" s="162">
        <f t="shared" si="24"/>
        <v>0</v>
      </c>
      <c r="BF164" s="162">
        <f t="shared" si="25"/>
        <v>62.92</v>
      </c>
      <c r="BG164" s="162">
        <f t="shared" si="26"/>
        <v>0</v>
      </c>
      <c r="BH164" s="162">
        <f t="shared" si="27"/>
        <v>0</v>
      </c>
      <c r="BI164" s="162">
        <f t="shared" si="28"/>
        <v>0</v>
      </c>
      <c r="BJ164" s="14" t="s">
        <v>89</v>
      </c>
      <c r="BK164" s="162">
        <f t="shared" si="29"/>
        <v>62.92</v>
      </c>
      <c r="BL164" s="14" t="s">
        <v>289</v>
      </c>
      <c r="BM164" s="161" t="s">
        <v>3288</v>
      </c>
    </row>
    <row r="165" spans="1:65" s="2" customFormat="1" ht="16.5" customHeight="1">
      <c r="A165" s="26"/>
      <c r="B165" s="149"/>
      <c r="C165" s="150" t="s">
        <v>223</v>
      </c>
      <c r="D165" s="150" t="s">
        <v>169</v>
      </c>
      <c r="E165" s="151" t="s">
        <v>3289</v>
      </c>
      <c r="F165" s="152" t="s">
        <v>3290</v>
      </c>
      <c r="G165" s="153" t="s">
        <v>699</v>
      </c>
      <c r="H165" s="154">
        <v>22</v>
      </c>
      <c r="I165" s="155">
        <v>2.86</v>
      </c>
      <c r="J165" s="155">
        <f t="shared" si="20"/>
        <v>62.92</v>
      </c>
      <c r="K165" s="156"/>
      <c r="L165" s="27"/>
      <c r="M165" s="157" t="s">
        <v>1</v>
      </c>
      <c r="N165" s="158" t="s">
        <v>39</v>
      </c>
      <c r="O165" s="159">
        <v>0</v>
      </c>
      <c r="P165" s="159">
        <f t="shared" si="21"/>
        <v>0</v>
      </c>
      <c r="Q165" s="159">
        <v>0</v>
      </c>
      <c r="R165" s="159">
        <f t="shared" si="22"/>
        <v>0</v>
      </c>
      <c r="S165" s="159">
        <v>0</v>
      </c>
      <c r="T165" s="160">
        <f t="shared" si="2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61" t="s">
        <v>289</v>
      </c>
      <c r="AT165" s="161" t="s">
        <v>169</v>
      </c>
      <c r="AU165" s="161" t="s">
        <v>89</v>
      </c>
      <c r="AY165" s="14" t="s">
        <v>166</v>
      </c>
      <c r="BE165" s="162">
        <f t="shared" si="24"/>
        <v>0</v>
      </c>
      <c r="BF165" s="162">
        <f t="shared" si="25"/>
        <v>62.92</v>
      </c>
      <c r="BG165" s="162">
        <f t="shared" si="26"/>
        <v>0</v>
      </c>
      <c r="BH165" s="162">
        <f t="shared" si="27"/>
        <v>0</v>
      </c>
      <c r="BI165" s="162">
        <f t="shared" si="28"/>
        <v>0</v>
      </c>
      <c r="BJ165" s="14" t="s">
        <v>89</v>
      </c>
      <c r="BK165" s="162">
        <f t="shared" si="29"/>
        <v>62.92</v>
      </c>
      <c r="BL165" s="14" t="s">
        <v>289</v>
      </c>
      <c r="BM165" s="161" t="s">
        <v>3291</v>
      </c>
    </row>
    <row r="166" spans="1:65" s="12" customFormat="1" ht="25.9" customHeight="1">
      <c r="B166" s="137"/>
      <c r="D166" s="138" t="s">
        <v>72</v>
      </c>
      <c r="E166" s="139" t="s">
        <v>1285</v>
      </c>
      <c r="F166" s="139" t="s">
        <v>1286</v>
      </c>
      <c r="J166" s="140">
        <f>BK166</f>
        <v>166.14</v>
      </c>
      <c r="L166" s="137"/>
      <c r="M166" s="141"/>
      <c r="N166" s="142"/>
      <c r="O166" s="142"/>
      <c r="P166" s="143">
        <f>P167</f>
        <v>0</v>
      </c>
      <c r="Q166" s="142"/>
      <c r="R166" s="143">
        <f>R167</f>
        <v>0</v>
      </c>
      <c r="S166" s="142"/>
      <c r="T166" s="144">
        <f>T167</f>
        <v>0</v>
      </c>
      <c r="AR166" s="138" t="s">
        <v>173</v>
      </c>
      <c r="AT166" s="145" t="s">
        <v>72</v>
      </c>
      <c r="AU166" s="145" t="s">
        <v>73</v>
      </c>
      <c r="AY166" s="138" t="s">
        <v>166</v>
      </c>
      <c r="BK166" s="146">
        <f>BK167</f>
        <v>166.14</v>
      </c>
    </row>
    <row r="167" spans="1:65" s="2" customFormat="1" ht="16.5" customHeight="1">
      <c r="A167" s="26"/>
      <c r="B167" s="149"/>
      <c r="C167" s="150" t="s">
        <v>292</v>
      </c>
      <c r="D167" s="150" t="s">
        <v>169</v>
      </c>
      <c r="E167" s="151" t="s">
        <v>3143</v>
      </c>
      <c r="F167" s="152" t="s">
        <v>3144</v>
      </c>
      <c r="G167" s="153" t="s">
        <v>699</v>
      </c>
      <c r="H167" s="154">
        <v>55.378999999999998</v>
      </c>
      <c r="I167" s="155">
        <v>3</v>
      </c>
      <c r="J167" s="155">
        <f>ROUND(I167*H167,2)</f>
        <v>166.14</v>
      </c>
      <c r="K167" s="156"/>
      <c r="L167" s="27"/>
      <c r="M167" s="163" t="s">
        <v>1</v>
      </c>
      <c r="N167" s="164" t="s">
        <v>39</v>
      </c>
      <c r="O167" s="165">
        <v>0</v>
      </c>
      <c r="P167" s="165">
        <f>O167*H167</f>
        <v>0</v>
      </c>
      <c r="Q167" s="165">
        <v>0</v>
      </c>
      <c r="R167" s="165">
        <f>Q167*H167</f>
        <v>0</v>
      </c>
      <c r="S167" s="165">
        <v>0</v>
      </c>
      <c r="T167" s="166">
        <f>S167*H167</f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61" t="s">
        <v>173</v>
      </c>
      <c r="AT167" s="161" t="s">
        <v>169</v>
      </c>
      <c r="AU167" s="161" t="s">
        <v>81</v>
      </c>
      <c r="AY167" s="14" t="s">
        <v>166</v>
      </c>
      <c r="BE167" s="162">
        <f>IF(N167="základná",J167,0)</f>
        <v>0</v>
      </c>
      <c r="BF167" s="162">
        <f>IF(N167="znížená",J167,0)</f>
        <v>166.14</v>
      </c>
      <c r="BG167" s="162">
        <f>IF(N167="zákl. prenesená",J167,0)</f>
        <v>0</v>
      </c>
      <c r="BH167" s="162">
        <f>IF(N167="zníž. prenesená",J167,0)</f>
        <v>0</v>
      </c>
      <c r="BI167" s="162">
        <f>IF(N167="nulová",J167,0)</f>
        <v>0</v>
      </c>
      <c r="BJ167" s="14" t="s">
        <v>89</v>
      </c>
      <c r="BK167" s="162">
        <f>ROUND(I167*H167,2)</f>
        <v>166.14</v>
      </c>
      <c r="BL167" s="14" t="s">
        <v>173</v>
      </c>
      <c r="BM167" s="161" t="s">
        <v>3292</v>
      </c>
    </row>
    <row r="168" spans="1:65" s="2" customFormat="1" ht="6.95" customHeight="1">
      <c r="A168" s="26"/>
      <c r="B168" s="44"/>
      <c r="C168" s="45"/>
      <c r="D168" s="45"/>
      <c r="E168" s="45"/>
      <c r="F168" s="45"/>
      <c r="G168" s="45"/>
      <c r="H168" s="45"/>
      <c r="I168" s="45"/>
      <c r="J168" s="45"/>
      <c r="K168" s="45"/>
      <c r="L168" s="27"/>
      <c r="M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</row>
  </sheetData>
  <autoFilter ref="C124:K167" xr:uid="{00000000-0009-0000-0000-00000F000000}"/>
  <mergeCells count="8">
    <mergeCell ref="E115:H115"/>
    <mergeCell ref="E117:H117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17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95"/>
    </row>
    <row r="2" spans="1:46" s="1" customFormat="1" ht="36.950000000000003" customHeight="1">
      <c r="L2" s="204" t="s">
        <v>5</v>
      </c>
      <c r="M2" s="188"/>
      <c r="N2" s="188"/>
      <c r="O2" s="188"/>
      <c r="P2" s="188"/>
      <c r="Q2" s="188"/>
      <c r="R2" s="188"/>
      <c r="S2" s="188"/>
      <c r="T2" s="188"/>
      <c r="U2" s="188"/>
      <c r="V2" s="188"/>
      <c r="AT2" s="14" t="s">
        <v>82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5" customHeight="1">
      <c r="B4" s="17"/>
      <c r="D4" s="18" t="s">
        <v>134</v>
      </c>
      <c r="L4" s="17"/>
      <c r="M4" s="96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16.5" customHeight="1">
      <c r="B7" s="17"/>
      <c r="E7" s="221" t="str">
        <f>'Rekapitulácia stavby'!K6</f>
        <v>Adaptácia, prestavba, prístavba a nadstavba ZŠ Kalinkovo</v>
      </c>
      <c r="F7" s="222"/>
      <c r="G7" s="222"/>
      <c r="H7" s="222"/>
      <c r="L7" s="17"/>
    </row>
    <row r="8" spans="1:46" s="2" customFormat="1" ht="12" customHeight="1">
      <c r="A8" s="26"/>
      <c r="B8" s="27"/>
      <c r="C8" s="26"/>
      <c r="D8" s="23" t="s">
        <v>135</v>
      </c>
      <c r="E8" s="26"/>
      <c r="F8" s="26"/>
      <c r="G8" s="26"/>
      <c r="H8" s="26"/>
      <c r="I8" s="26"/>
      <c r="J8" s="26"/>
      <c r="K8" s="26"/>
      <c r="L8" s="39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184" t="s">
        <v>136</v>
      </c>
      <c r="F9" s="223"/>
      <c r="G9" s="223"/>
      <c r="H9" s="223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1.25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17</v>
      </c>
      <c r="E12" s="26"/>
      <c r="F12" s="21" t="s">
        <v>18</v>
      </c>
      <c r="G12" s="26"/>
      <c r="H12" s="26"/>
      <c r="I12" s="23" t="s">
        <v>19</v>
      </c>
      <c r="J12" s="52" t="str">
        <f>'Rekapitulácia stavby'!AN8</f>
        <v>9. 7. 2021</v>
      </c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21</v>
      </c>
      <c r="E14" s="26"/>
      <c r="F14" s="26"/>
      <c r="G14" s="26"/>
      <c r="H14" s="26"/>
      <c r="I14" s="23" t="s">
        <v>22</v>
      </c>
      <c r="J14" s="21" t="s">
        <v>1</v>
      </c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">
        <v>23</v>
      </c>
      <c r="F15" s="26"/>
      <c r="G15" s="26"/>
      <c r="H15" s="26"/>
      <c r="I15" s="23" t="s">
        <v>24</v>
      </c>
      <c r="J15" s="21" t="s">
        <v>1</v>
      </c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25</v>
      </c>
      <c r="E17" s="26"/>
      <c r="F17" s="26"/>
      <c r="G17" s="26"/>
      <c r="H17" s="26"/>
      <c r="I17" s="23" t="s">
        <v>22</v>
      </c>
      <c r="J17" s="21" t="s">
        <v>1</v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21" t="s">
        <v>26</v>
      </c>
      <c r="F18" s="26"/>
      <c r="G18" s="26"/>
      <c r="H18" s="26"/>
      <c r="I18" s="23" t="s">
        <v>24</v>
      </c>
      <c r="J18" s="21" t="s">
        <v>1</v>
      </c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27</v>
      </c>
      <c r="E20" s="26"/>
      <c r="F20" s="26"/>
      <c r="G20" s="26"/>
      <c r="H20" s="26"/>
      <c r="I20" s="23" t="s">
        <v>22</v>
      </c>
      <c r="J20" s="21" t="str">
        <f>IF('Rekapitulácia stavby'!AN16="","",'Rekapitulácia stavby'!AN16)</f>
        <v/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23" t="s">
        <v>24</v>
      </c>
      <c r="J21" s="21" t="str">
        <f>IF('Rekapitulácia stavby'!AN17="","",'Rekapitulácia stavby'!AN17)</f>
        <v/>
      </c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30</v>
      </c>
      <c r="E23" s="26"/>
      <c r="F23" s="26"/>
      <c r="G23" s="26"/>
      <c r="H23" s="26"/>
      <c r="I23" s="23" t="s">
        <v>22</v>
      </c>
      <c r="J23" s="21" t="s">
        <v>1</v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">
        <v>31</v>
      </c>
      <c r="F24" s="26"/>
      <c r="G24" s="26"/>
      <c r="H24" s="26"/>
      <c r="I24" s="23" t="s">
        <v>24</v>
      </c>
      <c r="J24" s="21" t="s">
        <v>1</v>
      </c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32</v>
      </c>
      <c r="E26" s="26"/>
      <c r="F26" s="26"/>
      <c r="G26" s="26"/>
      <c r="H26" s="26"/>
      <c r="I26" s="26"/>
      <c r="J26" s="26"/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97"/>
      <c r="B27" s="98"/>
      <c r="C27" s="97"/>
      <c r="D27" s="97"/>
      <c r="E27" s="190" t="s">
        <v>1</v>
      </c>
      <c r="F27" s="190"/>
      <c r="G27" s="190"/>
      <c r="H27" s="190"/>
      <c r="I27" s="97"/>
      <c r="J27" s="97"/>
      <c r="K27" s="97"/>
      <c r="L27" s="99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</row>
    <row r="28" spans="1:31" s="2" customFormat="1" ht="6.95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3"/>
      <c r="E29" s="63"/>
      <c r="F29" s="63"/>
      <c r="G29" s="63"/>
      <c r="H29" s="63"/>
      <c r="I29" s="63"/>
      <c r="J29" s="63"/>
      <c r="K29" s="63"/>
      <c r="L29" s="39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100" t="s">
        <v>33</v>
      </c>
      <c r="E30" s="26"/>
      <c r="F30" s="26"/>
      <c r="G30" s="26"/>
      <c r="H30" s="26"/>
      <c r="I30" s="26"/>
      <c r="J30" s="68">
        <f>ROUND(J126, 2)</f>
        <v>17583.09</v>
      </c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3"/>
      <c r="E31" s="63"/>
      <c r="F31" s="63"/>
      <c r="G31" s="63"/>
      <c r="H31" s="63"/>
      <c r="I31" s="63"/>
      <c r="J31" s="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6"/>
      <c r="F32" s="30" t="s">
        <v>35</v>
      </c>
      <c r="G32" s="26"/>
      <c r="H32" s="26"/>
      <c r="I32" s="30" t="s">
        <v>34</v>
      </c>
      <c r="J32" s="30" t="s">
        <v>36</v>
      </c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>
      <c r="A33" s="26"/>
      <c r="B33" s="27"/>
      <c r="C33" s="26"/>
      <c r="D33" s="101" t="s">
        <v>37</v>
      </c>
      <c r="E33" s="32" t="s">
        <v>38</v>
      </c>
      <c r="F33" s="102">
        <f>ROUND((SUM(BE126:BE175)),  2)</f>
        <v>0</v>
      </c>
      <c r="G33" s="103"/>
      <c r="H33" s="103"/>
      <c r="I33" s="104">
        <v>0.2</v>
      </c>
      <c r="J33" s="102">
        <f>ROUND(((SUM(BE126:BE175))*I33),  2)</f>
        <v>0</v>
      </c>
      <c r="K33" s="26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32" t="s">
        <v>39</v>
      </c>
      <c r="F34" s="105">
        <f>ROUND((SUM(BF126:BF175)),  2)</f>
        <v>17583.09</v>
      </c>
      <c r="G34" s="26"/>
      <c r="H34" s="26"/>
      <c r="I34" s="106">
        <v>0.2</v>
      </c>
      <c r="J34" s="105">
        <f>ROUND(((SUM(BF126:BF175))*I34),  2)</f>
        <v>3516.62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40</v>
      </c>
      <c r="F35" s="105">
        <f>ROUND((SUM(BG126:BG175)),  2)</f>
        <v>0</v>
      </c>
      <c r="G35" s="26"/>
      <c r="H35" s="26"/>
      <c r="I35" s="106">
        <v>0.2</v>
      </c>
      <c r="J35" s="105">
        <f>0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41</v>
      </c>
      <c r="F36" s="105">
        <f>ROUND((SUM(BH126:BH175)),  2)</f>
        <v>0</v>
      </c>
      <c r="G36" s="26"/>
      <c r="H36" s="26"/>
      <c r="I36" s="106">
        <v>0.2</v>
      </c>
      <c r="J36" s="105">
        <f>0</f>
        <v>0</v>
      </c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32" t="s">
        <v>42</v>
      </c>
      <c r="F37" s="102">
        <f>ROUND((SUM(BI126:BI175)),  2)</f>
        <v>0</v>
      </c>
      <c r="G37" s="103"/>
      <c r="H37" s="103"/>
      <c r="I37" s="104">
        <v>0</v>
      </c>
      <c r="J37" s="102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107"/>
      <c r="D39" s="108" t="s">
        <v>43</v>
      </c>
      <c r="E39" s="57"/>
      <c r="F39" s="57"/>
      <c r="G39" s="109" t="s">
        <v>44</v>
      </c>
      <c r="H39" s="110" t="s">
        <v>45</v>
      </c>
      <c r="I39" s="57"/>
      <c r="J39" s="111">
        <f>SUM(J30:J37)</f>
        <v>21099.71</v>
      </c>
      <c r="K39" s="112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6"/>
      <c r="B61" s="27"/>
      <c r="C61" s="26"/>
      <c r="D61" s="42" t="s">
        <v>48</v>
      </c>
      <c r="E61" s="29"/>
      <c r="F61" s="113" t="s">
        <v>49</v>
      </c>
      <c r="G61" s="42" t="s">
        <v>48</v>
      </c>
      <c r="H61" s="29"/>
      <c r="I61" s="29"/>
      <c r="J61" s="114" t="s">
        <v>49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6"/>
      <c r="B65" s="27"/>
      <c r="C65" s="26"/>
      <c r="D65" s="40" t="s">
        <v>50</v>
      </c>
      <c r="E65" s="43"/>
      <c r="F65" s="43"/>
      <c r="G65" s="40" t="s">
        <v>51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6"/>
      <c r="B76" s="27"/>
      <c r="C76" s="26"/>
      <c r="D76" s="42" t="s">
        <v>48</v>
      </c>
      <c r="E76" s="29"/>
      <c r="F76" s="113" t="s">
        <v>49</v>
      </c>
      <c r="G76" s="42" t="s">
        <v>48</v>
      </c>
      <c r="H76" s="29"/>
      <c r="I76" s="29"/>
      <c r="J76" s="114" t="s">
        <v>49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>
      <c r="A82" s="26"/>
      <c r="B82" s="27"/>
      <c r="C82" s="18" t="s">
        <v>137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>
      <c r="A85" s="26"/>
      <c r="B85" s="27"/>
      <c r="C85" s="26"/>
      <c r="D85" s="26"/>
      <c r="E85" s="221" t="str">
        <f>E7</f>
        <v>Adaptácia, prestavba, prístavba a nadstavba ZŠ Kalinkovo</v>
      </c>
      <c r="F85" s="222"/>
      <c r="G85" s="222"/>
      <c r="H85" s="222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3" t="s">
        <v>135</v>
      </c>
      <c r="D86" s="26"/>
      <c r="E86" s="26"/>
      <c r="F86" s="26"/>
      <c r="G86" s="26"/>
      <c r="H86" s="26"/>
      <c r="I86" s="26"/>
      <c r="J86" s="26"/>
      <c r="K86" s="26"/>
      <c r="L86" s="39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184" t="str">
        <f>E9</f>
        <v>00 - Búracie práce, hlavný objekt</v>
      </c>
      <c r="F87" s="223"/>
      <c r="G87" s="223"/>
      <c r="H87" s="223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3" t="s">
        <v>17</v>
      </c>
      <c r="D89" s="26"/>
      <c r="E89" s="26"/>
      <c r="F89" s="21" t="str">
        <f>F12</f>
        <v>Kalinkovo</v>
      </c>
      <c r="G89" s="26"/>
      <c r="H89" s="26"/>
      <c r="I89" s="23" t="s">
        <v>19</v>
      </c>
      <c r="J89" s="52" t="str">
        <f>IF(J12="","",J12)</f>
        <v>9. 7. 2021</v>
      </c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customHeight="1">
      <c r="A91" s="26"/>
      <c r="B91" s="27"/>
      <c r="C91" s="23" t="s">
        <v>21</v>
      </c>
      <c r="D91" s="26"/>
      <c r="E91" s="26"/>
      <c r="F91" s="21" t="str">
        <f>E15</f>
        <v>Obec Kalinkovo</v>
      </c>
      <c r="G91" s="26"/>
      <c r="H91" s="26"/>
      <c r="I91" s="23" t="s">
        <v>27</v>
      </c>
      <c r="J91" s="24" t="str">
        <f>E21</f>
        <v xml:space="preserve"> </v>
      </c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>
      <c r="A92" s="26"/>
      <c r="B92" s="27"/>
      <c r="C92" s="23" t="s">
        <v>25</v>
      </c>
      <c r="D92" s="26"/>
      <c r="E92" s="26"/>
      <c r="F92" s="21" t="str">
        <f>IF(E18="","",E18)</f>
        <v>AVA-stav, s.r.o.</v>
      </c>
      <c r="G92" s="26"/>
      <c r="H92" s="26"/>
      <c r="I92" s="23" t="s">
        <v>30</v>
      </c>
      <c r="J92" s="24" t="str">
        <f>E24</f>
        <v>Ing. BOTTLIK</v>
      </c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15" t="s">
        <v>138</v>
      </c>
      <c r="D94" s="107"/>
      <c r="E94" s="107"/>
      <c r="F94" s="107"/>
      <c r="G94" s="107"/>
      <c r="H94" s="107"/>
      <c r="I94" s="107"/>
      <c r="J94" s="116" t="s">
        <v>139</v>
      </c>
      <c r="K94" s="107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customHeight="1">
      <c r="A96" s="26"/>
      <c r="B96" s="27"/>
      <c r="C96" s="117" t="s">
        <v>140</v>
      </c>
      <c r="D96" s="26"/>
      <c r="E96" s="26"/>
      <c r="F96" s="26"/>
      <c r="G96" s="26"/>
      <c r="H96" s="26"/>
      <c r="I96" s="26"/>
      <c r="J96" s="68">
        <f>J126</f>
        <v>17583.09</v>
      </c>
      <c r="K96" s="26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141</v>
      </c>
    </row>
    <row r="97" spans="1:31" s="9" customFormat="1" ht="24.95" customHeight="1">
      <c r="B97" s="118"/>
      <c r="D97" s="119" t="s">
        <v>142</v>
      </c>
      <c r="E97" s="120"/>
      <c r="F97" s="120"/>
      <c r="G97" s="120"/>
      <c r="H97" s="120"/>
      <c r="I97" s="120"/>
      <c r="J97" s="121">
        <f>J127</f>
        <v>10861.75</v>
      </c>
      <c r="L97" s="118"/>
    </row>
    <row r="98" spans="1:31" s="10" customFormat="1" ht="19.899999999999999" customHeight="1">
      <c r="B98" s="122"/>
      <c r="D98" s="123" t="s">
        <v>143</v>
      </c>
      <c r="E98" s="124"/>
      <c r="F98" s="124"/>
      <c r="G98" s="124"/>
      <c r="H98" s="124"/>
      <c r="I98" s="124"/>
      <c r="J98" s="125">
        <f>J128</f>
        <v>10861.75</v>
      </c>
      <c r="L98" s="122"/>
    </row>
    <row r="99" spans="1:31" s="9" customFormat="1" ht="24.95" customHeight="1">
      <c r="B99" s="118"/>
      <c r="D99" s="119" t="s">
        <v>144</v>
      </c>
      <c r="E99" s="120"/>
      <c r="F99" s="120"/>
      <c r="G99" s="120"/>
      <c r="H99" s="120"/>
      <c r="I99" s="120"/>
      <c r="J99" s="121">
        <f>J155</f>
        <v>6721.34</v>
      </c>
      <c r="L99" s="118"/>
    </row>
    <row r="100" spans="1:31" s="10" customFormat="1" ht="19.899999999999999" customHeight="1">
      <c r="B100" s="122"/>
      <c r="D100" s="123" t="s">
        <v>145</v>
      </c>
      <c r="E100" s="124"/>
      <c r="F100" s="124"/>
      <c r="G100" s="124"/>
      <c r="H100" s="124"/>
      <c r="I100" s="124"/>
      <c r="J100" s="125">
        <f>J156</f>
        <v>423.12</v>
      </c>
      <c r="L100" s="122"/>
    </row>
    <row r="101" spans="1:31" s="10" customFormat="1" ht="19.899999999999999" customHeight="1">
      <c r="B101" s="122"/>
      <c r="D101" s="123" t="s">
        <v>146</v>
      </c>
      <c r="E101" s="124"/>
      <c r="F101" s="124"/>
      <c r="G101" s="124"/>
      <c r="H101" s="124"/>
      <c r="I101" s="124"/>
      <c r="J101" s="125">
        <f>J158</f>
        <v>177.73</v>
      </c>
      <c r="L101" s="122"/>
    </row>
    <row r="102" spans="1:31" s="10" customFormat="1" ht="19.899999999999999" customHeight="1">
      <c r="B102" s="122"/>
      <c r="D102" s="123" t="s">
        <v>147</v>
      </c>
      <c r="E102" s="124"/>
      <c r="F102" s="124"/>
      <c r="G102" s="124"/>
      <c r="H102" s="124"/>
      <c r="I102" s="124"/>
      <c r="J102" s="125">
        <f>J163</f>
        <v>2403.37</v>
      </c>
      <c r="L102" s="122"/>
    </row>
    <row r="103" spans="1:31" s="10" customFormat="1" ht="19.899999999999999" customHeight="1">
      <c r="B103" s="122"/>
      <c r="D103" s="123" t="s">
        <v>148</v>
      </c>
      <c r="E103" s="124"/>
      <c r="F103" s="124"/>
      <c r="G103" s="124"/>
      <c r="H103" s="124"/>
      <c r="I103" s="124"/>
      <c r="J103" s="125">
        <f>J165</f>
        <v>255.42</v>
      </c>
      <c r="L103" s="122"/>
    </row>
    <row r="104" spans="1:31" s="10" customFormat="1" ht="19.899999999999999" customHeight="1">
      <c r="B104" s="122"/>
      <c r="D104" s="123" t="s">
        <v>149</v>
      </c>
      <c r="E104" s="124"/>
      <c r="F104" s="124"/>
      <c r="G104" s="124"/>
      <c r="H104" s="124"/>
      <c r="I104" s="124"/>
      <c r="J104" s="125">
        <f>J170</f>
        <v>113.38</v>
      </c>
      <c r="L104" s="122"/>
    </row>
    <row r="105" spans="1:31" s="10" customFormat="1" ht="19.899999999999999" customHeight="1">
      <c r="B105" s="122"/>
      <c r="D105" s="123" t="s">
        <v>150</v>
      </c>
      <c r="E105" s="124"/>
      <c r="F105" s="124"/>
      <c r="G105" s="124"/>
      <c r="H105" s="124"/>
      <c r="I105" s="124"/>
      <c r="J105" s="125">
        <f>J172</f>
        <v>1746.22</v>
      </c>
      <c r="L105" s="122"/>
    </row>
    <row r="106" spans="1:31" s="10" customFormat="1" ht="19.899999999999999" customHeight="1">
      <c r="B106" s="122"/>
      <c r="D106" s="123" t="s">
        <v>151</v>
      </c>
      <c r="E106" s="124"/>
      <c r="F106" s="124"/>
      <c r="G106" s="124"/>
      <c r="H106" s="124"/>
      <c r="I106" s="124"/>
      <c r="J106" s="125">
        <f>J174</f>
        <v>1602.1</v>
      </c>
      <c r="L106" s="122"/>
    </row>
    <row r="107" spans="1:31" s="2" customFormat="1" ht="21.75" customHeight="1">
      <c r="A107" s="26"/>
      <c r="B107" s="27"/>
      <c r="C107" s="26"/>
      <c r="D107" s="26"/>
      <c r="E107" s="26"/>
      <c r="F107" s="26"/>
      <c r="G107" s="26"/>
      <c r="H107" s="26"/>
      <c r="I107" s="26"/>
      <c r="J107" s="26"/>
      <c r="K107" s="26"/>
      <c r="L107" s="39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6.95" customHeight="1">
      <c r="A108" s="26"/>
      <c r="B108" s="44"/>
      <c r="C108" s="45"/>
      <c r="D108" s="45"/>
      <c r="E108" s="45"/>
      <c r="F108" s="45"/>
      <c r="G108" s="45"/>
      <c r="H108" s="45"/>
      <c r="I108" s="45"/>
      <c r="J108" s="45"/>
      <c r="K108" s="45"/>
      <c r="L108" s="39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12" spans="1:31" s="2" customFormat="1" ht="6.95" customHeight="1">
      <c r="A112" s="26"/>
      <c r="B112" s="46"/>
      <c r="C112" s="47"/>
      <c r="D112" s="47"/>
      <c r="E112" s="47"/>
      <c r="F112" s="47"/>
      <c r="G112" s="47"/>
      <c r="H112" s="47"/>
      <c r="I112" s="47"/>
      <c r="J112" s="47"/>
      <c r="K112" s="47"/>
      <c r="L112" s="39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3" s="2" customFormat="1" ht="24.95" customHeight="1">
      <c r="A113" s="26"/>
      <c r="B113" s="27"/>
      <c r="C113" s="18" t="s">
        <v>152</v>
      </c>
      <c r="D113" s="26"/>
      <c r="E113" s="26"/>
      <c r="F113" s="26"/>
      <c r="G113" s="26"/>
      <c r="H113" s="26"/>
      <c r="I113" s="26"/>
      <c r="J113" s="26"/>
      <c r="K113" s="26"/>
      <c r="L113" s="39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3" s="2" customFormat="1" ht="6.95" customHeight="1">
      <c r="A114" s="26"/>
      <c r="B114" s="27"/>
      <c r="C114" s="26"/>
      <c r="D114" s="26"/>
      <c r="E114" s="26"/>
      <c r="F114" s="26"/>
      <c r="G114" s="26"/>
      <c r="H114" s="26"/>
      <c r="I114" s="26"/>
      <c r="J114" s="26"/>
      <c r="K114" s="26"/>
      <c r="L114" s="39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3" s="2" customFormat="1" ht="12" customHeight="1">
      <c r="A115" s="26"/>
      <c r="B115" s="27"/>
      <c r="C115" s="23" t="s">
        <v>13</v>
      </c>
      <c r="D115" s="26"/>
      <c r="E115" s="26"/>
      <c r="F115" s="26"/>
      <c r="G115" s="26"/>
      <c r="H115" s="26"/>
      <c r="I115" s="26"/>
      <c r="J115" s="26"/>
      <c r="K115" s="26"/>
      <c r="L115" s="39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3" s="2" customFormat="1" ht="16.5" customHeight="1">
      <c r="A116" s="26"/>
      <c r="B116" s="27"/>
      <c r="C116" s="26"/>
      <c r="D116" s="26"/>
      <c r="E116" s="221" t="str">
        <f>E7</f>
        <v>Adaptácia, prestavba, prístavba a nadstavba ZŠ Kalinkovo</v>
      </c>
      <c r="F116" s="222"/>
      <c r="G116" s="222"/>
      <c r="H116" s="222"/>
      <c r="I116" s="26"/>
      <c r="J116" s="26"/>
      <c r="K116" s="26"/>
      <c r="L116" s="39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3" s="2" customFormat="1" ht="12" customHeight="1">
      <c r="A117" s="26"/>
      <c r="B117" s="27"/>
      <c r="C117" s="23" t="s">
        <v>135</v>
      </c>
      <c r="D117" s="26"/>
      <c r="E117" s="26"/>
      <c r="F117" s="26"/>
      <c r="G117" s="26"/>
      <c r="H117" s="26"/>
      <c r="I117" s="26"/>
      <c r="J117" s="26"/>
      <c r="K117" s="26"/>
      <c r="L117" s="39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3" s="2" customFormat="1" ht="16.5" customHeight="1">
      <c r="A118" s="26"/>
      <c r="B118" s="27"/>
      <c r="C118" s="26"/>
      <c r="D118" s="26"/>
      <c r="E118" s="184" t="str">
        <f>E9</f>
        <v>00 - Búracie práce, hlavný objekt</v>
      </c>
      <c r="F118" s="223"/>
      <c r="G118" s="223"/>
      <c r="H118" s="223"/>
      <c r="I118" s="26"/>
      <c r="J118" s="26"/>
      <c r="K118" s="26"/>
      <c r="L118" s="39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3" s="2" customFormat="1" ht="6.95" customHeight="1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9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3" s="2" customFormat="1" ht="12" customHeight="1">
      <c r="A120" s="26"/>
      <c r="B120" s="27"/>
      <c r="C120" s="23" t="s">
        <v>17</v>
      </c>
      <c r="D120" s="26"/>
      <c r="E120" s="26"/>
      <c r="F120" s="21" t="str">
        <f>F12</f>
        <v>Kalinkovo</v>
      </c>
      <c r="G120" s="26"/>
      <c r="H120" s="26"/>
      <c r="I120" s="23" t="s">
        <v>19</v>
      </c>
      <c r="J120" s="52" t="str">
        <f>IF(J12="","",J12)</f>
        <v>9. 7. 2021</v>
      </c>
      <c r="K120" s="26"/>
      <c r="L120" s="39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3" s="2" customFormat="1" ht="6.95" customHeight="1">
      <c r="A121" s="26"/>
      <c r="B121" s="27"/>
      <c r="C121" s="26"/>
      <c r="D121" s="26"/>
      <c r="E121" s="26"/>
      <c r="F121" s="26"/>
      <c r="G121" s="26"/>
      <c r="H121" s="26"/>
      <c r="I121" s="26"/>
      <c r="J121" s="26"/>
      <c r="K121" s="26"/>
      <c r="L121" s="39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3" s="2" customFormat="1" ht="15.2" customHeight="1">
      <c r="A122" s="26"/>
      <c r="B122" s="27"/>
      <c r="C122" s="23" t="s">
        <v>21</v>
      </c>
      <c r="D122" s="26"/>
      <c r="E122" s="26"/>
      <c r="F122" s="21" t="str">
        <f>E15</f>
        <v>Obec Kalinkovo</v>
      </c>
      <c r="G122" s="26"/>
      <c r="H122" s="26"/>
      <c r="I122" s="23" t="s">
        <v>27</v>
      </c>
      <c r="J122" s="24" t="str">
        <f>E21</f>
        <v xml:space="preserve"> </v>
      </c>
      <c r="K122" s="26"/>
      <c r="L122" s="39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3" s="2" customFormat="1" ht="15.2" customHeight="1">
      <c r="A123" s="26"/>
      <c r="B123" s="27"/>
      <c r="C123" s="23" t="s">
        <v>25</v>
      </c>
      <c r="D123" s="26"/>
      <c r="E123" s="26"/>
      <c r="F123" s="21" t="str">
        <f>IF(E18="","",E18)</f>
        <v>AVA-stav, s.r.o.</v>
      </c>
      <c r="G123" s="26"/>
      <c r="H123" s="26"/>
      <c r="I123" s="23" t="s">
        <v>30</v>
      </c>
      <c r="J123" s="24" t="str">
        <f>E24</f>
        <v>Ing. BOTTLIK</v>
      </c>
      <c r="K123" s="26"/>
      <c r="L123" s="39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63" s="2" customFormat="1" ht="10.35" customHeight="1">
      <c r="A124" s="26"/>
      <c r="B124" s="27"/>
      <c r="C124" s="26"/>
      <c r="D124" s="26"/>
      <c r="E124" s="26"/>
      <c r="F124" s="26"/>
      <c r="G124" s="26"/>
      <c r="H124" s="26"/>
      <c r="I124" s="26"/>
      <c r="J124" s="26"/>
      <c r="K124" s="26"/>
      <c r="L124" s="39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63" s="11" customFormat="1" ht="29.25" customHeight="1">
      <c r="A125" s="126"/>
      <c r="B125" s="127"/>
      <c r="C125" s="128" t="s">
        <v>153</v>
      </c>
      <c r="D125" s="129" t="s">
        <v>58</v>
      </c>
      <c r="E125" s="129" t="s">
        <v>54</v>
      </c>
      <c r="F125" s="129" t="s">
        <v>55</v>
      </c>
      <c r="G125" s="129" t="s">
        <v>154</v>
      </c>
      <c r="H125" s="129" t="s">
        <v>155</v>
      </c>
      <c r="I125" s="129" t="s">
        <v>156</v>
      </c>
      <c r="J125" s="130" t="s">
        <v>139</v>
      </c>
      <c r="K125" s="131" t="s">
        <v>157</v>
      </c>
      <c r="L125" s="132"/>
      <c r="M125" s="59" t="s">
        <v>1</v>
      </c>
      <c r="N125" s="60" t="s">
        <v>37</v>
      </c>
      <c r="O125" s="60" t="s">
        <v>158</v>
      </c>
      <c r="P125" s="60" t="s">
        <v>159</v>
      </c>
      <c r="Q125" s="60" t="s">
        <v>160</v>
      </c>
      <c r="R125" s="60" t="s">
        <v>161</v>
      </c>
      <c r="S125" s="60" t="s">
        <v>162</v>
      </c>
      <c r="T125" s="61" t="s">
        <v>163</v>
      </c>
      <c r="U125" s="126"/>
      <c r="V125" s="126"/>
      <c r="W125" s="126"/>
      <c r="X125" s="126"/>
      <c r="Y125" s="126"/>
      <c r="Z125" s="126"/>
      <c r="AA125" s="126"/>
      <c r="AB125" s="126"/>
      <c r="AC125" s="126"/>
      <c r="AD125" s="126"/>
      <c r="AE125" s="126"/>
    </row>
    <row r="126" spans="1:63" s="2" customFormat="1" ht="22.9" customHeight="1">
      <c r="A126" s="26"/>
      <c r="B126" s="27"/>
      <c r="C126" s="66" t="s">
        <v>140</v>
      </c>
      <c r="D126" s="26"/>
      <c r="E126" s="26"/>
      <c r="F126" s="26"/>
      <c r="G126" s="26"/>
      <c r="H126" s="26"/>
      <c r="I126" s="26"/>
      <c r="J126" s="133">
        <f>BK126</f>
        <v>17583.09</v>
      </c>
      <c r="K126" s="26"/>
      <c r="L126" s="27"/>
      <c r="M126" s="62"/>
      <c r="N126" s="53"/>
      <c r="O126" s="63"/>
      <c r="P126" s="134">
        <f>P127+P155</f>
        <v>1027.4050299999999</v>
      </c>
      <c r="Q126" s="63"/>
      <c r="R126" s="134">
        <f>R127+R155</f>
        <v>17.370729999999998</v>
      </c>
      <c r="S126" s="63"/>
      <c r="T126" s="135">
        <f>T127+T155</f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T126" s="14" t="s">
        <v>72</v>
      </c>
      <c r="AU126" s="14" t="s">
        <v>141</v>
      </c>
      <c r="BK126" s="136">
        <f>BK127+BK155</f>
        <v>17583.09</v>
      </c>
    </row>
    <row r="127" spans="1:63" s="12" customFormat="1" ht="25.9" customHeight="1">
      <c r="B127" s="137"/>
      <c r="D127" s="138" t="s">
        <v>72</v>
      </c>
      <c r="E127" s="139" t="s">
        <v>164</v>
      </c>
      <c r="F127" s="139" t="s">
        <v>165</v>
      </c>
      <c r="J127" s="140">
        <f>BK127</f>
        <v>10861.75</v>
      </c>
      <c r="L127" s="137"/>
      <c r="M127" s="141"/>
      <c r="N127" s="142"/>
      <c r="O127" s="142"/>
      <c r="P127" s="143">
        <f>P128</f>
        <v>583.21484999999996</v>
      </c>
      <c r="Q127" s="142"/>
      <c r="R127" s="143">
        <f>R128</f>
        <v>17.321280000000002</v>
      </c>
      <c r="S127" s="142"/>
      <c r="T127" s="144">
        <f>T128</f>
        <v>0</v>
      </c>
      <c r="AR127" s="138" t="s">
        <v>81</v>
      </c>
      <c r="AT127" s="145" t="s">
        <v>72</v>
      </c>
      <c r="AU127" s="145" t="s">
        <v>73</v>
      </c>
      <c r="AY127" s="138" t="s">
        <v>166</v>
      </c>
      <c r="BK127" s="146">
        <f>BK128</f>
        <v>10861.75</v>
      </c>
    </row>
    <row r="128" spans="1:63" s="12" customFormat="1" ht="22.9" customHeight="1">
      <c r="B128" s="137"/>
      <c r="D128" s="138" t="s">
        <v>72</v>
      </c>
      <c r="E128" s="147" t="s">
        <v>167</v>
      </c>
      <c r="F128" s="147" t="s">
        <v>168</v>
      </c>
      <c r="J128" s="148">
        <f>BK128</f>
        <v>10861.75</v>
      </c>
      <c r="L128" s="137"/>
      <c r="M128" s="141"/>
      <c r="N128" s="142"/>
      <c r="O128" s="142"/>
      <c r="P128" s="143">
        <f>SUM(P129:P154)</f>
        <v>583.21484999999996</v>
      </c>
      <c r="Q128" s="142"/>
      <c r="R128" s="143">
        <f>SUM(R129:R154)</f>
        <v>17.321280000000002</v>
      </c>
      <c r="S128" s="142"/>
      <c r="T128" s="144">
        <f>SUM(T129:T154)</f>
        <v>0</v>
      </c>
      <c r="AR128" s="138" t="s">
        <v>81</v>
      </c>
      <c r="AT128" s="145" t="s">
        <v>72</v>
      </c>
      <c r="AU128" s="145" t="s">
        <v>81</v>
      </c>
      <c r="AY128" s="138" t="s">
        <v>166</v>
      </c>
      <c r="BK128" s="146">
        <f>SUM(BK129:BK154)</f>
        <v>10861.75</v>
      </c>
    </row>
    <row r="129" spans="1:65" s="2" customFormat="1" ht="33" customHeight="1">
      <c r="A129" s="26"/>
      <c r="B129" s="149"/>
      <c r="C129" s="150" t="s">
        <v>81</v>
      </c>
      <c r="D129" s="150" t="s">
        <v>169</v>
      </c>
      <c r="E129" s="151" t="s">
        <v>170</v>
      </c>
      <c r="F129" s="152" t="s">
        <v>171</v>
      </c>
      <c r="G129" s="153" t="s">
        <v>172</v>
      </c>
      <c r="H129" s="154">
        <v>336.08600000000001</v>
      </c>
      <c r="I129" s="155">
        <v>1.34</v>
      </c>
      <c r="J129" s="155">
        <f t="shared" ref="J129:J154" si="0">ROUND(I129*H129,2)</f>
        <v>450.36</v>
      </c>
      <c r="K129" s="156"/>
      <c r="L129" s="27"/>
      <c r="M129" s="157" t="s">
        <v>1</v>
      </c>
      <c r="N129" s="158" t="s">
        <v>39</v>
      </c>
      <c r="O129" s="159">
        <v>0.13200000000000001</v>
      </c>
      <c r="P129" s="159">
        <f t="shared" ref="P129:P154" si="1">O129*H129</f>
        <v>44.363349999999997</v>
      </c>
      <c r="Q129" s="159">
        <v>2.571E-2</v>
      </c>
      <c r="R129" s="159">
        <f t="shared" ref="R129:R154" si="2">Q129*H129</f>
        <v>8.6407699999999998</v>
      </c>
      <c r="S129" s="159">
        <v>0</v>
      </c>
      <c r="T129" s="160">
        <f t="shared" ref="T129:T154" si="3">S129*H129</f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61" t="s">
        <v>173</v>
      </c>
      <c r="AT129" s="161" t="s">
        <v>169</v>
      </c>
      <c r="AU129" s="161" t="s">
        <v>89</v>
      </c>
      <c r="AY129" s="14" t="s">
        <v>166</v>
      </c>
      <c r="BE129" s="162">
        <f t="shared" ref="BE129:BE154" si="4">IF(N129="základná",J129,0)</f>
        <v>0</v>
      </c>
      <c r="BF129" s="162">
        <f t="shared" ref="BF129:BF154" si="5">IF(N129="znížená",J129,0)</f>
        <v>450.36</v>
      </c>
      <c r="BG129" s="162">
        <f t="shared" ref="BG129:BG154" si="6">IF(N129="zákl. prenesená",J129,0)</f>
        <v>0</v>
      </c>
      <c r="BH129" s="162">
        <f t="shared" ref="BH129:BH154" si="7">IF(N129="zníž. prenesená",J129,0)</f>
        <v>0</v>
      </c>
      <c r="BI129" s="162">
        <f t="shared" ref="BI129:BI154" si="8">IF(N129="nulová",J129,0)</f>
        <v>0</v>
      </c>
      <c r="BJ129" s="14" t="s">
        <v>89</v>
      </c>
      <c r="BK129" s="162">
        <f t="shared" ref="BK129:BK154" si="9">ROUND(I129*H129,2)</f>
        <v>450.36</v>
      </c>
      <c r="BL129" s="14" t="s">
        <v>173</v>
      </c>
      <c r="BM129" s="161" t="s">
        <v>89</v>
      </c>
    </row>
    <row r="130" spans="1:65" s="2" customFormat="1" ht="33" customHeight="1">
      <c r="A130" s="26"/>
      <c r="B130" s="149"/>
      <c r="C130" s="150" t="s">
        <v>89</v>
      </c>
      <c r="D130" s="150" t="s">
        <v>169</v>
      </c>
      <c r="E130" s="151" t="s">
        <v>174</v>
      </c>
      <c r="F130" s="152" t="s">
        <v>175</v>
      </c>
      <c r="G130" s="153" t="s">
        <v>172</v>
      </c>
      <c r="H130" s="154">
        <v>336.08600000000001</v>
      </c>
      <c r="I130" s="155">
        <v>0.84</v>
      </c>
      <c r="J130" s="155">
        <f t="shared" si="0"/>
        <v>282.31</v>
      </c>
      <c r="K130" s="156"/>
      <c r="L130" s="27"/>
      <c r="M130" s="157" t="s">
        <v>1</v>
      </c>
      <c r="N130" s="158" t="s">
        <v>39</v>
      </c>
      <c r="O130" s="159">
        <v>9.1999999999999998E-2</v>
      </c>
      <c r="P130" s="159">
        <f t="shared" si="1"/>
        <v>30.919910000000002</v>
      </c>
      <c r="Q130" s="159">
        <v>2.571E-2</v>
      </c>
      <c r="R130" s="159">
        <f t="shared" si="2"/>
        <v>8.6407699999999998</v>
      </c>
      <c r="S130" s="159">
        <v>0</v>
      </c>
      <c r="T130" s="160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61" t="s">
        <v>173</v>
      </c>
      <c r="AT130" s="161" t="s">
        <v>169</v>
      </c>
      <c r="AU130" s="161" t="s">
        <v>89</v>
      </c>
      <c r="AY130" s="14" t="s">
        <v>166</v>
      </c>
      <c r="BE130" s="162">
        <f t="shared" si="4"/>
        <v>0</v>
      </c>
      <c r="BF130" s="162">
        <f t="shared" si="5"/>
        <v>282.31</v>
      </c>
      <c r="BG130" s="162">
        <f t="shared" si="6"/>
        <v>0</v>
      </c>
      <c r="BH130" s="162">
        <f t="shared" si="7"/>
        <v>0</v>
      </c>
      <c r="BI130" s="162">
        <f t="shared" si="8"/>
        <v>0</v>
      </c>
      <c r="BJ130" s="14" t="s">
        <v>89</v>
      </c>
      <c r="BK130" s="162">
        <f t="shared" si="9"/>
        <v>282.31</v>
      </c>
      <c r="BL130" s="14" t="s">
        <v>173</v>
      </c>
      <c r="BM130" s="161" t="s">
        <v>173</v>
      </c>
    </row>
    <row r="131" spans="1:65" s="2" customFormat="1" ht="16.5" customHeight="1">
      <c r="A131" s="26"/>
      <c r="B131" s="149"/>
      <c r="C131" s="150" t="s">
        <v>105</v>
      </c>
      <c r="D131" s="150" t="s">
        <v>169</v>
      </c>
      <c r="E131" s="151" t="s">
        <v>176</v>
      </c>
      <c r="F131" s="152" t="s">
        <v>177</v>
      </c>
      <c r="G131" s="153" t="s">
        <v>172</v>
      </c>
      <c r="H131" s="154">
        <v>794.78</v>
      </c>
      <c r="I131" s="155">
        <v>2.2400000000000002</v>
      </c>
      <c r="J131" s="155">
        <f t="shared" si="0"/>
        <v>1780.31</v>
      </c>
      <c r="K131" s="156"/>
      <c r="L131" s="27"/>
      <c r="M131" s="157" t="s">
        <v>1</v>
      </c>
      <c r="N131" s="158" t="s">
        <v>39</v>
      </c>
      <c r="O131" s="159">
        <v>0.32401000000000002</v>
      </c>
      <c r="P131" s="159">
        <f t="shared" si="1"/>
        <v>257.51666999999998</v>
      </c>
      <c r="Q131" s="159">
        <v>5.0000000000000002E-5</v>
      </c>
      <c r="R131" s="159">
        <f t="shared" si="2"/>
        <v>3.9739999999999998E-2</v>
      </c>
      <c r="S131" s="159">
        <v>0</v>
      </c>
      <c r="T131" s="160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61" t="s">
        <v>173</v>
      </c>
      <c r="AT131" s="161" t="s">
        <v>169</v>
      </c>
      <c r="AU131" s="161" t="s">
        <v>89</v>
      </c>
      <c r="AY131" s="14" t="s">
        <v>166</v>
      </c>
      <c r="BE131" s="162">
        <f t="shared" si="4"/>
        <v>0</v>
      </c>
      <c r="BF131" s="162">
        <f t="shared" si="5"/>
        <v>1780.31</v>
      </c>
      <c r="BG131" s="162">
        <f t="shared" si="6"/>
        <v>0</v>
      </c>
      <c r="BH131" s="162">
        <f t="shared" si="7"/>
        <v>0</v>
      </c>
      <c r="BI131" s="162">
        <f t="shared" si="8"/>
        <v>0</v>
      </c>
      <c r="BJ131" s="14" t="s">
        <v>89</v>
      </c>
      <c r="BK131" s="162">
        <f t="shared" si="9"/>
        <v>1780.31</v>
      </c>
      <c r="BL131" s="14" t="s">
        <v>173</v>
      </c>
      <c r="BM131" s="161" t="s">
        <v>178</v>
      </c>
    </row>
    <row r="132" spans="1:65" s="2" customFormat="1" ht="24.2" customHeight="1">
      <c r="A132" s="26"/>
      <c r="B132" s="149"/>
      <c r="C132" s="150" t="s">
        <v>173</v>
      </c>
      <c r="D132" s="150" t="s">
        <v>169</v>
      </c>
      <c r="E132" s="151" t="s">
        <v>179</v>
      </c>
      <c r="F132" s="152" t="s">
        <v>180</v>
      </c>
      <c r="G132" s="153" t="s">
        <v>172</v>
      </c>
      <c r="H132" s="154">
        <v>142.21700000000001</v>
      </c>
      <c r="I132" s="155">
        <v>2.2599999999999998</v>
      </c>
      <c r="J132" s="155">
        <f t="shared" si="0"/>
        <v>321.41000000000003</v>
      </c>
      <c r="K132" s="156"/>
      <c r="L132" s="27"/>
      <c r="M132" s="157" t="s">
        <v>1</v>
      </c>
      <c r="N132" s="158" t="s">
        <v>39</v>
      </c>
      <c r="O132" s="159">
        <v>0</v>
      </c>
      <c r="P132" s="159">
        <f t="shared" si="1"/>
        <v>0</v>
      </c>
      <c r="Q132" s="159">
        <v>0</v>
      </c>
      <c r="R132" s="159">
        <f t="shared" si="2"/>
        <v>0</v>
      </c>
      <c r="S132" s="159">
        <v>0</v>
      </c>
      <c r="T132" s="160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61" t="s">
        <v>173</v>
      </c>
      <c r="AT132" s="161" t="s">
        <v>169</v>
      </c>
      <c r="AU132" s="161" t="s">
        <v>89</v>
      </c>
      <c r="AY132" s="14" t="s">
        <v>166</v>
      </c>
      <c r="BE132" s="162">
        <f t="shared" si="4"/>
        <v>0</v>
      </c>
      <c r="BF132" s="162">
        <f t="shared" si="5"/>
        <v>321.41000000000003</v>
      </c>
      <c r="BG132" s="162">
        <f t="shared" si="6"/>
        <v>0</v>
      </c>
      <c r="BH132" s="162">
        <f t="shared" si="7"/>
        <v>0</v>
      </c>
      <c r="BI132" s="162">
        <f t="shared" si="8"/>
        <v>0</v>
      </c>
      <c r="BJ132" s="14" t="s">
        <v>89</v>
      </c>
      <c r="BK132" s="162">
        <f t="shared" si="9"/>
        <v>321.41000000000003</v>
      </c>
      <c r="BL132" s="14" t="s">
        <v>173</v>
      </c>
      <c r="BM132" s="161" t="s">
        <v>181</v>
      </c>
    </row>
    <row r="133" spans="1:65" s="2" customFormat="1" ht="24.2" customHeight="1">
      <c r="A133" s="26"/>
      <c r="B133" s="149"/>
      <c r="C133" s="150" t="s">
        <v>182</v>
      </c>
      <c r="D133" s="150" t="s">
        <v>169</v>
      </c>
      <c r="E133" s="151" t="s">
        <v>183</v>
      </c>
      <c r="F133" s="152" t="s">
        <v>184</v>
      </c>
      <c r="G133" s="153" t="s">
        <v>185</v>
      </c>
      <c r="H133" s="154">
        <v>15.84</v>
      </c>
      <c r="I133" s="155">
        <v>20.059999999999999</v>
      </c>
      <c r="J133" s="155">
        <f t="shared" si="0"/>
        <v>317.75</v>
      </c>
      <c r="K133" s="156"/>
      <c r="L133" s="27"/>
      <c r="M133" s="157" t="s">
        <v>1</v>
      </c>
      <c r="N133" s="158" t="s">
        <v>39</v>
      </c>
      <c r="O133" s="159">
        <v>0</v>
      </c>
      <c r="P133" s="159">
        <f t="shared" si="1"/>
        <v>0</v>
      </c>
      <c r="Q133" s="159">
        <v>0</v>
      </c>
      <c r="R133" s="159">
        <f t="shared" si="2"/>
        <v>0</v>
      </c>
      <c r="S133" s="159">
        <v>0</v>
      </c>
      <c r="T133" s="160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61" t="s">
        <v>173</v>
      </c>
      <c r="AT133" s="161" t="s">
        <v>169</v>
      </c>
      <c r="AU133" s="161" t="s">
        <v>89</v>
      </c>
      <c r="AY133" s="14" t="s">
        <v>166</v>
      </c>
      <c r="BE133" s="162">
        <f t="shared" si="4"/>
        <v>0</v>
      </c>
      <c r="BF133" s="162">
        <f t="shared" si="5"/>
        <v>317.75</v>
      </c>
      <c r="BG133" s="162">
        <f t="shared" si="6"/>
        <v>0</v>
      </c>
      <c r="BH133" s="162">
        <f t="shared" si="7"/>
        <v>0</v>
      </c>
      <c r="BI133" s="162">
        <f t="shared" si="8"/>
        <v>0</v>
      </c>
      <c r="BJ133" s="14" t="s">
        <v>89</v>
      </c>
      <c r="BK133" s="162">
        <f t="shared" si="9"/>
        <v>317.75</v>
      </c>
      <c r="BL133" s="14" t="s">
        <v>173</v>
      </c>
      <c r="BM133" s="161" t="s">
        <v>186</v>
      </c>
    </row>
    <row r="134" spans="1:65" s="2" customFormat="1" ht="24.2" customHeight="1">
      <c r="A134" s="26"/>
      <c r="B134" s="149"/>
      <c r="C134" s="150" t="s">
        <v>178</v>
      </c>
      <c r="D134" s="150" t="s">
        <v>169</v>
      </c>
      <c r="E134" s="151" t="s">
        <v>187</v>
      </c>
      <c r="F134" s="152" t="s">
        <v>188</v>
      </c>
      <c r="G134" s="153" t="s">
        <v>185</v>
      </c>
      <c r="H134" s="154">
        <v>3.3479999999999999</v>
      </c>
      <c r="I134" s="155">
        <v>82.3</v>
      </c>
      <c r="J134" s="155">
        <f t="shared" si="0"/>
        <v>275.54000000000002</v>
      </c>
      <c r="K134" s="156"/>
      <c r="L134" s="27"/>
      <c r="M134" s="157" t="s">
        <v>1</v>
      </c>
      <c r="N134" s="158" t="s">
        <v>39</v>
      </c>
      <c r="O134" s="159">
        <v>7.9290000000000003</v>
      </c>
      <c r="P134" s="159">
        <f t="shared" si="1"/>
        <v>26.546289999999999</v>
      </c>
      <c r="Q134" s="159">
        <v>0</v>
      </c>
      <c r="R134" s="159">
        <f t="shared" si="2"/>
        <v>0</v>
      </c>
      <c r="S134" s="159">
        <v>0</v>
      </c>
      <c r="T134" s="160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61" t="s">
        <v>173</v>
      </c>
      <c r="AT134" s="161" t="s">
        <v>169</v>
      </c>
      <c r="AU134" s="161" t="s">
        <v>89</v>
      </c>
      <c r="AY134" s="14" t="s">
        <v>166</v>
      </c>
      <c r="BE134" s="162">
        <f t="shared" si="4"/>
        <v>0</v>
      </c>
      <c r="BF134" s="162">
        <f t="shared" si="5"/>
        <v>275.54000000000002</v>
      </c>
      <c r="BG134" s="162">
        <f t="shared" si="6"/>
        <v>0</v>
      </c>
      <c r="BH134" s="162">
        <f t="shared" si="7"/>
        <v>0</v>
      </c>
      <c r="BI134" s="162">
        <f t="shared" si="8"/>
        <v>0</v>
      </c>
      <c r="BJ134" s="14" t="s">
        <v>89</v>
      </c>
      <c r="BK134" s="162">
        <f t="shared" si="9"/>
        <v>275.54000000000002</v>
      </c>
      <c r="BL134" s="14" t="s">
        <v>173</v>
      </c>
      <c r="BM134" s="161" t="s">
        <v>189</v>
      </c>
    </row>
    <row r="135" spans="1:65" s="2" customFormat="1" ht="24.2" customHeight="1">
      <c r="A135" s="26"/>
      <c r="B135" s="149"/>
      <c r="C135" s="150" t="s">
        <v>190</v>
      </c>
      <c r="D135" s="150" t="s">
        <v>169</v>
      </c>
      <c r="E135" s="151" t="s">
        <v>191</v>
      </c>
      <c r="F135" s="152" t="s">
        <v>192</v>
      </c>
      <c r="G135" s="153" t="s">
        <v>185</v>
      </c>
      <c r="H135" s="154">
        <v>4.8</v>
      </c>
      <c r="I135" s="155">
        <v>83.34</v>
      </c>
      <c r="J135" s="155">
        <f t="shared" si="0"/>
        <v>400.03</v>
      </c>
      <c r="K135" s="156"/>
      <c r="L135" s="27"/>
      <c r="M135" s="157" t="s">
        <v>1</v>
      </c>
      <c r="N135" s="158" t="s">
        <v>39</v>
      </c>
      <c r="O135" s="159">
        <v>8.0559999999999992</v>
      </c>
      <c r="P135" s="159">
        <f t="shared" si="1"/>
        <v>38.668799999999997</v>
      </c>
      <c r="Q135" s="159">
        <v>0</v>
      </c>
      <c r="R135" s="159">
        <f t="shared" si="2"/>
        <v>0</v>
      </c>
      <c r="S135" s="159">
        <v>0</v>
      </c>
      <c r="T135" s="160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61" t="s">
        <v>173</v>
      </c>
      <c r="AT135" s="161" t="s">
        <v>169</v>
      </c>
      <c r="AU135" s="161" t="s">
        <v>89</v>
      </c>
      <c r="AY135" s="14" t="s">
        <v>166</v>
      </c>
      <c r="BE135" s="162">
        <f t="shared" si="4"/>
        <v>0</v>
      </c>
      <c r="BF135" s="162">
        <f t="shared" si="5"/>
        <v>400.03</v>
      </c>
      <c r="BG135" s="162">
        <f t="shared" si="6"/>
        <v>0</v>
      </c>
      <c r="BH135" s="162">
        <f t="shared" si="7"/>
        <v>0</v>
      </c>
      <c r="BI135" s="162">
        <f t="shared" si="8"/>
        <v>0</v>
      </c>
      <c r="BJ135" s="14" t="s">
        <v>89</v>
      </c>
      <c r="BK135" s="162">
        <f t="shared" si="9"/>
        <v>400.03</v>
      </c>
      <c r="BL135" s="14" t="s">
        <v>173</v>
      </c>
      <c r="BM135" s="161" t="s">
        <v>193</v>
      </c>
    </row>
    <row r="136" spans="1:65" s="2" customFormat="1" ht="33" customHeight="1">
      <c r="A136" s="26"/>
      <c r="B136" s="149"/>
      <c r="C136" s="150" t="s">
        <v>181</v>
      </c>
      <c r="D136" s="150" t="s">
        <v>169</v>
      </c>
      <c r="E136" s="151" t="s">
        <v>194</v>
      </c>
      <c r="F136" s="152" t="s">
        <v>195</v>
      </c>
      <c r="G136" s="153" t="s">
        <v>172</v>
      </c>
      <c r="H136" s="154">
        <v>138.76</v>
      </c>
      <c r="I136" s="155">
        <v>1.93</v>
      </c>
      <c r="J136" s="155">
        <f t="shared" si="0"/>
        <v>267.81</v>
      </c>
      <c r="K136" s="156"/>
      <c r="L136" s="27"/>
      <c r="M136" s="157" t="s">
        <v>1</v>
      </c>
      <c r="N136" s="158" t="s">
        <v>39</v>
      </c>
      <c r="O136" s="159">
        <v>0</v>
      </c>
      <c r="P136" s="159">
        <f t="shared" si="1"/>
        <v>0</v>
      </c>
      <c r="Q136" s="159">
        <v>0</v>
      </c>
      <c r="R136" s="159">
        <f t="shared" si="2"/>
        <v>0</v>
      </c>
      <c r="S136" s="159">
        <v>0</v>
      </c>
      <c r="T136" s="160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61" t="s">
        <v>173</v>
      </c>
      <c r="AT136" s="161" t="s">
        <v>169</v>
      </c>
      <c r="AU136" s="161" t="s">
        <v>89</v>
      </c>
      <c r="AY136" s="14" t="s">
        <v>166</v>
      </c>
      <c r="BE136" s="162">
        <f t="shared" si="4"/>
        <v>0</v>
      </c>
      <c r="BF136" s="162">
        <f t="shared" si="5"/>
        <v>267.81</v>
      </c>
      <c r="BG136" s="162">
        <f t="shared" si="6"/>
        <v>0</v>
      </c>
      <c r="BH136" s="162">
        <f t="shared" si="7"/>
        <v>0</v>
      </c>
      <c r="BI136" s="162">
        <f t="shared" si="8"/>
        <v>0</v>
      </c>
      <c r="BJ136" s="14" t="s">
        <v>89</v>
      </c>
      <c r="BK136" s="162">
        <f t="shared" si="9"/>
        <v>267.81</v>
      </c>
      <c r="BL136" s="14" t="s">
        <v>173</v>
      </c>
      <c r="BM136" s="161" t="s">
        <v>196</v>
      </c>
    </row>
    <row r="137" spans="1:65" s="2" customFormat="1" ht="24.2" customHeight="1">
      <c r="A137" s="26"/>
      <c r="B137" s="149"/>
      <c r="C137" s="150" t="s">
        <v>167</v>
      </c>
      <c r="D137" s="150" t="s">
        <v>169</v>
      </c>
      <c r="E137" s="151" t="s">
        <v>197</v>
      </c>
      <c r="F137" s="152" t="s">
        <v>198</v>
      </c>
      <c r="G137" s="153" t="s">
        <v>172</v>
      </c>
      <c r="H137" s="154">
        <v>0.36</v>
      </c>
      <c r="I137" s="155">
        <v>11.59</v>
      </c>
      <c r="J137" s="155">
        <f t="shared" si="0"/>
        <v>4.17</v>
      </c>
      <c r="K137" s="156"/>
      <c r="L137" s="27"/>
      <c r="M137" s="157" t="s">
        <v>1</v>
      </c>
      <c r="N137" s="158" t="s">
        <v>39</v>
      </c>
      <c r="O137" s="159">
        <v>0</v>
      </c>
      <c r="P137" s="159">
        <f t="shared" si="1"/>
        <v>0</v>
      </c>
      <c r="Q137" s="159">
        <v>0</v>
      </c>
      <c r="R137" s="159">
        <f t="shared" si="2"/>
        <v>0</v>
      </c>
      <c r="S137" s="159">
        <v>0</v>
      </c>
      <c r="T137" s="160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61" t="s">
        <v>173</v>
      </c>
      <c r="AT137" s="161" t="s">
        <v>169</v>
      </c>
      <c r="AU137" s="161" t="s">
        <v>89</v>
      </c>
      <c r="AY137" s="14" t="s">
        <v>166</v>
      </c>
      <c r="BE137" s="162">
        <f t="shared" si="4"/>
        <v>0</v>
      </c>
      <c r="BF137" s="162">
        <f t="shared" si="5"/>
        <v>4.17</v>
      </c>
      <c r="BG137" s="162">
        <f t="shared" si="6"/>
        <v>0</v>
      </c>
      <c r="BH137" s="162">
        <f t="shared" si="7"/>
        <v>0</v>
      </c>
      <c r="BI137" s="162">
        <f t="shared" si="8"/>
        <v>0</v>
      </c>
      <c r="BJ137" s="14" t="s">
        <v>89</v>
      </c>
      <c r="BK137" s="162">
        <f t="shared" si="9"/>
        <v>4.17</v>
      </c>
      <c r="BL137" s="14" t="s">
        <v>173</v>
      </c>
      <c r="BM137" s="161" t="s">
        <v>199</v>
      </c>
    </row>
    <row r="138" spans="1:65" s="2" customFormat="1" ht="24.2" customHeight="1">
      <c r="A138" s="26"/>
      <c r="B138" s="149"/>
      <c r="C138" s="150" t="s">
        <v>186</v>
      </c>
      <c r="D138" s="150" t="s">
        <v>169</v>
      </c>
      <c r="E138" s="151" t="s">
        <v>200</v>
      </c>
      <c r="F138" s="152" t="s">
        <v>201</v>
      </c>
      <c r="G138" s="153" t="s">
        <v>172</v>
      </c>
      <c r="H138" s="154">
        <v>13.257999999999999</v>
      </c>
      <c r="I138" s="155">
        <v>5.75</v>
      </c>
      <c r="J138" s="155">
        <f t="shared" si="0"/>
        <v>76.23</v>
      </c>
      <c r="K138" s="156"/>
      <c r="L138" s="27"/>
      <c r="M138" s="157" t="s">
        <v>1</v>
      </c>
      <c r="N138" s="158" t="s">
        <v>39</v>
      </c>
      <c r="O138" s="159">
        <v>0</v>
      </c>
      <c r="P138" s="159">
        <f t="shared" si="1"/>
        <v>0</v>
      </c>
      <c r="Q138" s="159">
        <v>0</v>
      </c>
      <c r="R138" s="159">
        <f t="shared" si="2"/>
        <v>0</v>
      </c>
      <c r="S138" s="159">
        <v>0</v>
      </c>
      <c r="T138" s="160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61" t="s">
        <v>173</v>
      </c>
      <c r="AT138" s="161" t="s">
        <v>169</v>
      </c>
      <c r="AU138" s="161" t="s">
        <v>89</v>
      </c>
      <c r="AY138" s="14" t="s">
        <v>166</v>
      </c>
      <c r="BE138" s="162">
        <f t="shared" si="4"/>
        <v>0</v>
      </c>
      <c r="BF138" s="162">
        <f t="shared" si="5"/>
        <v>76.23</v>
      </c>
      <c r="BG138" s="162">
        <f t="shared" si="6"/>
        <v>0</v>
      </c>
      <c r="BH138" s="162">
        <f t="shared" si="7"/>
        <v>0</v>
      </c>
      <c r="BI138" s="162">
        <f t="shared" si="8"/>
        <v>0</v>
      </c>
      <c r="BJ138" s="14" t="s">
        <v>89</v>
      </c>
      <c r="BK138" s="162">
        <f t="shared" si="9"/>
        <v>76.23</v>
      </c>
      <c r="BL138" s="14" t="s">
        <v>173</v>
      </c>
      <c r="BM138" s="161" t="s">
        <v>7</v>
      </c>
    </row>
    <row r="139" spans="1:65" s="2" customFormat="1" ht="24.2" customHeight="1">
      <c r="A139" s="26"/>
      <c r="B139" s="149"/>
      <c r="C139" s="150" t="s">
        <v>202</v>
      </c>
      <c r="D139" s="150" t="s">
        <v>169</v>
      </c>
      <c r="E139" s="151" t="s">
        <v>203</v>
      </c>
      <c r="F139" s="152" t="s">
        <v>204</v>
      </c>
      <c r="G139" s="153" t="s">
        <v>172</v>
      </c>
      <c r="H139" s="154">
        <v>56.76</v>
      </c>
      <c r="I139" s="155">
        <v>4.59</v>
      </c>
      <c r="J139" s="155">
        <f t="shared" si="0"/>
        <v>260.52999999999997</v>
      </c>
      <c r="K139" s="156"/>
      <c r="L139" s="27"/>
      <c r="M139" s="157" t="s">
        <v>1</v>
      </c>
      <c r="N139" s="158" t="s">
        <v>39</v>
      </c>
      <c r="O139" s="159">
        <v>0</v>
      </c>
      <c r="P139" s="159">
        <f t="shared" si="1"/>
        <v>0</v>
      </c>
      <c r="Q139" s="159">
        <v>0</v>
      </c>
      <c r="R139" s="159">
        <f t="shared" si="2"/>
        <v>0</v>
      </c>
      <c r="S139" s="159">
        <v>0</v>
      </c>
      <c r="T139" s="160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61" t="s">
        <v>173</v>
      </c>
      <c r="AT139" s="161" t="s">
        <v>169</v>
      </c>
      <c r="AU139" s="161" t="s">
        <v>89</v>
      </c>
      <c r="AY139" s="14" t="s">
        <v>166</v>
      </c>
      <c r="BE139" s="162">
        <f t="shared" si="4"/>
        <v>0</v>
      </c>
      <c r="BF139" s="162">
        <f t="shared" si="5"/>
        <v>260.52999999999997</v>
      </c>
      <c r="BG139" s="162">
        <f t="shared" si="6"/>
        <v>0</v>
      </c>
      <c r="BH139" s="162">
        <f t="shared" si="7"/>
        <v>0</v>
      </c>
      <c r="BI139" s="162">
        <f t="shared" si="8"/>
        <v>0</v>
      </c>
      <c r="BJ139" s="14" t="s">
        <v>89</v>
      </c>
      <c r="BK139" s="162">
        <f t="shared" si="9"/>
        <v>260.52999999999997</v>
      </c>
      <c r="BL139" s="14" t="s">
        <v>173</v>
      </c>
      <c r="BM139" s="161" t="s">
        <v>205</v>
      </c>
    </row>
    <row r="140" spans="1:65" s="2" customFormat="1" ht="24.2" customHeight="1">
      <c r="A140" s="26"/>
      <c r="B140" s="149"/>
      <c r="C140" s="150" t="s">
        <v>189</v>
      </c>
      <c r="D140" s="150" t="s">
        <v>169</v>
      </c>
      <c r="E140" s="151" t="s">
        <v>206</v>
      </c>
      <c r="F140" s="152" t="s">
        <v>207</v>
      </c>
      <c r="G140" s="153" t="s">
        <v>172</v>
      </c>
      <c r="H140" s="154">
        <v>28.481999999999999</v>
      </c>
      <c r="I140" s="155">
        <v>13.41</v>
      </c>
      <c r="J140" s="155">
        <f t="shared" si="0"/>
        <v>381.94</v>
      </c>
      <c r="K140" s="156"/>
      <c r="L140" s="27"/>
      <c r="M140" s="157" t="s">
        <v>1</v>
      </c>
      <c r="N140" s="158" t="s">
        <v>39</v>
      </c>
      <c r="O140" s="159">
        <v>0</v>
      </c>
      <c r="P140" s="159">
        <f t="shared" si="1"/>
        <v>0</v>
      </c>
      <c r="Q140" s="159">
        <v>0</v>
      </c>
      <c r="R140" s="159">
        <f t="shared" si="2"/>
        <v>0</v>
      </c>
      <c r="S140" s="159">
        <v>0</v>
      </c>
      <c r="T140" s="160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61" t="s">
        <v>173</v>
      </c>
      <c r="AT140" s="161" t="s">
        <v>169</v>
      </c>
      <c r="AU140" s="161" t="s">
        <v>89</v>
      </c>
      <c r="AY140" s="14" t="s">
        <v>166</v>
      </c>
      <c r="BE140" s="162">
        <f t="shared" si="4"/>
        <v>0</v>
      </c>
      <c r="BF140" s="162">
        <f t="shared" si="5"/>
        <v>381.94</v>
      </c>
      <c r="BG140" s="162">
        <f t="shared" si="6"/>
        <v>0</v>
      </c>
      <c r="BH140" s="162">
        <f t="shared" si="7"/>
        <v>0</v>
      </c>
      <c r="BI140" s="162">
        <f t="shared" si="8"/>
        <v>0</v>
      </c>
      <c r="BJ140" s="14" t="s">
        <v>89</v>
      </c>
      <c r="BK140" s="162">
        <f t="shared" si="9"/>
        <v>381.94</v>
      </c>
      <c r="BL140" s="14" t="s">
        <v>173</v>
      </c>
      <c r="BM140" s="161" t="s">
        <v>208</v>
      </c>
    </row>
    <row r="141" spans="1:65" s="2" customFormat="1" ht="16.5" customHeight="1">
      <c r="A141" s="26"/>
      <c r="B141" s="149"/>
      <c r="C141" s="150" t="s">
        <v>209</v>
      </c>
      <c r="D141" s="150" t="s">
        <v>169</v>
      </c>
      <c r="E141" s="151" t="s">
        <v>210</v>
      </c>
      <c r="F141" s="152" t="s">
        <v>211</v>
      </c>
      <c r="G141" s="153" t="s">
        <v>172</v>
      </c>
      <c r="H141" s="154">
        <v>2.86</v>
      </c>
      <c r="I141" s="155">
        <v>4.08</v>
      </c>
      <c r="J141" s="155">
        <f t="shared" si="0"/>
        <v>11.67</v>
      </c>
      <c r="K141" s="156"/>
      <c r="L141" s="27"/>
      <c r="M141" s="157" t="s">
        <v>1</v>
      </c>
      <c r="N141" s="158" t="s">
        <v>39</v>
      </c>
      <c r="O141" s="159">
        <v>0</v>
      </c>
      <c r="P141" s="159">
        <f t="shared" si="1"/>
        <v>0</v>
      </c>
      <c r="Q141" s="159">
        <v>0</v>
      </c>
      <c r="R141" s="159">
        <f t="shared" si="2"/>
        <v>0</v>
      </c>
      <c r="S141" s="159">
        <v>0</v>
      </c>
      <c r="T141" s="160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61" t="s">
        <v>173</v>
      </c>
      <c r="AT141" s="161" t="s">
        <v>169</v>
      </c>
      <c r="AU141" s="161" t="s">
        <v>89</v>
      </c>
      <c r="AY141" s="14" t="s">
        <v>166</v>
      </c>
      <c r="BE141" s="162">
        <f t="shared" si="4"/>
        <v>0</v>
      </c>
      <c r="BF141" s="162">
        <f t="shared" si="5"/>
        <v>11.67</v>
      </c>
      <c r="BG141" s="162">
        <f t="shared" si="6"/>
        <v>0</v>
      </c>
      <c r="BH141" s="162">
        <f t="shared" si="7"/>
        <v>0</v>
      </c>
      <c r="BI141" s="162">
        <f t="shared" si="8"/>
        <v>0</v>
      </c>
      <c r="BJ141" s="14" t="s">
        <v>89</v>
      </c>
      <c r="BK141" s="162">
        <f t="shared" si="9"/>
        <v>11.67</v>
      </c>
      <c r="BL141" s="14" t="s">
        <v>173</v>
      </c>
      <c r="BM141" s="161" t="s">
        <v>212</v>
      </c>
    </row>
    <row r="142" spans="1:65" s="2" customFormat="1" ht="24.2" customHeight="1">
      <c r="A142" s="26"/>
      <c r="B142" s="149"/>
      <c r="C142" s="150" t="s">
        <v>193</v>
      </c>
      <c r="D142" s="150" t="s">
        <v>169</v>
      </c>
      <c r="E142" s="151" t="s">
        <v>213</v>
      </c>
      <c r="F142" s="152" t="s">
        <v>214</v>
      </c>
      <c r="G142" s="153" t="s">
        <v>172</v>
      </c>
      <c r="H142" s="154">
        <v>25.707000000000001</v>
      </c>
      <c r="I142" s="155">
        <v>1.95</v>
      </c>
      <c r="J142" s="155">
        <f t="shared" si="0"/>
        <v>50.13</v>
      </c>
      <c r="K142" s="156"/>
      <c r="L142" s="27"/>
      <c r="M142" s="157" t="s">
        <v>1</v>
      </c>
      <c r="N142" s="158" t="s">
        <v>39</v>
      </c>
      <c r="O142" s="159">
        <v>0</v>
      </c>
      <c r="P142" s="159">
        <f t="shared" si="1"/>
        <v>0</v>
      </c>
      <c r="Q142" s="159">
        <v>0</v>
      </c>
      <c r="R142" s="159">
        <f t="shared" si="2"/>
        <v>0</v>
      </c>
      <c r="S142" s="159">
        <v>0</v>
      </c>
      <c r="T142" s="160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61" t="s">
        <v>173</v>
      </c>
      <c r="AT142" s="161" t="s">
        <v>169</v>
      </c>
      <c r="AU142" s="161" t="s">
        <v>89</v>
      </c>
      <c r="AY142" s="14" t="s">
        <v>166</v>
      </c>
      <c r="BE142" s="162">
        <f t="shared" si="4"/>
        <v>0</v>
      </c>
      <c r="BF142" s="162">
        <f t="shared" si="5"/>
        <v>50.13</v>
      </c>
      <c r="BG142" s="162">
        <f t="shared" si="6"/>
        <v>0</v>
      </c>
      <c r="BH142" s="162">
        <f t="shared" si="7"/>
        <v>0</v>
      </c>
      <c r="BI142" s="162">
        <f t="shared" si="8"/>
        <v>0</v>
      </c>
      <c r="BJ142" s="14" t="s">
        <v>89</v>
      </c>
      <c r="BK142" s="162">
        <f t="shared" si="9"/>
        <v>50.13</v>
      </c>
      <c r="BL142" s="14" t="s">
        <v>173</v>
      </c>
      <c r="BM142" s="161" t="s">
        <v>215</v>
      </c>
    </row>
    <row r="143" spans="1:65" s="2" customFormat="1" ht="21.75" customHeight="1">
      <c r="A143" s="26"/>
      <c r="B143" s="149"/>
      <c r="C143" s="150" t="s">
        <v>216</v>
      </c>
      <c r="D143" s="150" t="s">
        <v>169</v>
      </c>
      <c r="E143" s="151" t="s">
        <v>217</v>
      </c>
      <c r="F143" s="152" t="s">
        <v>218</v>
      </c>
      <c r="G143" s="153" t="s">
        <v>172</v>
      </c>
      <c r="H143" s="154">
        <v>49.35</v>
      </c>
      <c r="I143" s="155">
        <v>1.95</v>
      </c>
      <c r="J143" s="155">
        <f t="shared" si="0"/>
        <v>96.23</v>
      </c>
      <c r="K143" s="156"/>
      <c r="L143" s="27"/>
      <c r="M143" s="157" t="s">
        <v>1</v>
      </c>
      <c r="N143" s="158" t="s">
        <v>39</v>
      </c>
      <c r="O143" s="159">
        <v>0</v>
      </c>
      <c r="P143" s="159">
        <f t="shared" si="1"/>
        <v>0</v>
      </c>
      <c r="Q143" s="159">
        <v>0</v>
      </c>
      <c r="R143" s="159">
        <f t="shared" si="2"/>
        <v>0</v>
      </c>
      <c r="S143" s="159">
        <v>0</v>
      </c>
      <c r="T143" s="160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61" t="s">
        <v>173</v>
      </c>
      <c r="AT143" s="161" t="s">
        <v>169</v>
      </c>
      <c r="AU143" s="161" t="s">
        <v>89</v>
      </c>
      <c r="AY143" s="14" t="s">
        <v>166</v>
      </c>
      <c r="BE143" s="162">
        <f t="shared" si="4"/>
        <v>0</v>
      </c>
      <c r="BF143" s="162">
        <f t="shared" si="5"/>
        <v>96.23</v>
      </c>
      <c r="BG143" s="162">
        <f t="shared" si="6"/>
        <v>0</v>
      </c>
      <c r="BH143" s="162">
        <f t="shared" si="7"/>
        <v>0</v>
      </c>
      <c r="BI143" s="162">
        <f t="shared" si="8"/>
        <v>0</v>
      </c>
      <c r="BJ143" s="14" t="s">
        <v>89</v>
      </c>
      <c r="BK143" s="162">
        <f t="shared" si="9"/>
        <v>96.23</v>
      </c>
      <c r="BL143" s="14" t="s">
        <v>173</v>
      </c>
      <c r="BM143" s="161" t="s">
        <v>219</v>
      </c>
    </row>
    <row r="144" spans="1:65" s="2" customFormat="1" ht="24.2" customHeight="1">
      <c r="A144" s="26"/>
      <c r="B144" s="149"/>
      <c r="C144" s="150" t="s">
        <v>196</v>
      </c>
      <c r="D144" s="150" t="s">
        <v>169</v>
      </c>
      <c r="E144" s="151" t="s">
        <v>220</v>
      </c>
      <c r="F144" s="152" t="s">
        <v>221</v>
      </c>
      <c r="G144" s="153" t="s">
        <v>222</v>
      </c>
      <c r="H144" s="154">
        <v>8</v>
      </c>
      <c r="I144" s="155">
        <v>9.76</v>
      </c>
      <c r="J144" s="155">
        <f t="shared" si="0"/>
        <v>78.08</v>
      </c>
      <c r="K144" s="156"/>
      <c r="L144" s="27"/>
      <c r="M144" s="157" t="s">
        <v>1</v>
      </c>
      <c r="N144" s="158" t="s">
        <v>39</v>
      </c>
      <c r="O144" s="159">
        <v>0</v>
      </c>
      <c r="P144" s="159">
        <f t="shared" si="1"/>
        <v>0</v>
      </c>
      <c r="Q144" s="159">
        <v>0</v>
      </c>
      <c r="R144" s="159">
        <f t="shared" si="2"/>
        <v>0</v>
      </c>
      <c r="S144" s="159">
        <v>0</v>
      </c>
      <c r="T144" s="160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61" t="s">
        <v>173</v>
      </c>
      <c r="AT144" s="161" t="s">
        <v>169</v>
      </c>
      <c r="AU144" s="161" t="s">
        <v>89</v>
      </c>
      <c r="AY144" s="14" t="s">
        <v>166</v>
      </c>
      <c r="BE144" s="162">
        <f t="shared" si="4"/>
        <v>0</v>
      </c>
      <c r="BF144" s="162">
        <f t="shared" si="5"/>
        <v>78.08</v>
      </c>
      <c r="BG144" s="162">
        <f t="shared" si="6"/>
        <v>0</v>
      </c>
      <c r="BH144" s="162">
        <f t="shared" si="7"/>
        <v>0</v>
      </c>
      <c r="BI144" s="162">
        <f t="shared" si="8"/>
        <v>0</v>
      </c>
      <c r="BJ144" s="14" t="s">
        <v>89</v>
      </c>
      <c r="BK144" s="162">
        <f t="shared" si="9"/>
        <v>78.08</v>
      </c>
      <c r="BL144" s="14" t="s">
        <v>173</v>
      </c>
      <c r="BM144" s="161" t="s">
        <v>223</v>
      </c>
    </row>
    <row r="145" spans="1:65" s="2" customFormat="1" ht="24.2" customHeight="1">
      <c r="A145" s="26"/>
      <c r="B145" s="149"/>
      <c r="C145" s="150" t="s">
        <v>224</v>
      </c>
      <c r="D145" s="150" t="s">
        <v>169</v>
      </c>
      <c r="E145" s="151" t="s">
        <v>225</v>
      </c>
      <c r="F145" s="152" t="s">
        <v>226</v>
      </c>
      <c r="G145" s="153" t="s">
        <v>222</v>
      </c>
      <c r="H145" s="154">
        <v>10</v>
      </c>
      <c r="I145" s="155">
        <v>16.05</v>
      </c>
      <c r="J145" s="155">
        <f t="shared" si="0"/>
        <v>160.5</v>
      </c>
      <c r="K145" s="156"/>
      <c r="L145" s="27"/>
      <c r="M145" s="157" t="s">
        <v>1</v>
      </c>
      <c r="N145" s="158" t="s">
        <v>39</v>
      </c>
      <c r="O145" s="159">
        <v>0</v>
      </c>
      <c r="P145" s="159">
        <f t="shared" si="1"/>
        <v>0</v>
      </c>
      <c r="Q145" s="159">
        <v>0</v>
      </c>
      <c r="R145" s="159">
        <f t="shared" si="2"/>
        <v>0</v>
      </c>
      <c r="S145" s="159">
        <v>0</v>
      </c>
      <c r="T145" s="160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61" t="s">
        <v>173</v>
      </c>
      <c r="AT145" s="161" t="s">
        <v>169</v>
      </c>
      <c r="AU145" s="161" t="s">
        <v>89</v>
      </c>
      <c r="AY145" s="14" t="s">
        <v>166</v>
      </c>
      <c r="BE145" s="162">
        <f t="shared" si="4"/>
        <v>0</v>
      </c>
      <c r="BF145" s="162">
        <f t="shared" si="5"/>
        <v>160.5</v>
      </c>
      <c r="BG145" s="162">
        <f t="shared" si="6"/>
        <v>0</v>
      </c>
      <c r="BH145" s="162">
        <f t="shared" si="7"/>
        <v>0</v>
      </c>
      <c r="BI145" s="162">
        <f t="shared" si="8"/>
        <v>0</v>
      </c>
      <c r="BJ145" s="14" t="s">
        <v>89</v>
      </c>
      <c r="BK145" s="162">
        <f t="shared" si="9"/>
        <v>160.5</v>
      </c>
      <c r="BL145" s="14" t="s">
        <v>173</v>
      </c>
      <c r="BM145" s="161" t="s">
        <v>227</v>
      </c>
    </row>
    <row r="146" spans="1:65" s="2" customFormat="1" ht="24.2" customHeight="1">
      <c r="A146" s="26"/>
      <c r="B146" s="149"/>
      <c r="C146" s="150" t="s">
        <v>199</v>
      </c>
      <c r="D146" s="150" t="s">
        <v>169</v>
      </c>
      <c r="E146" s="151" t="s">
        <v>228</v>
      </c>
      <c r="F146" s="152" t="s">
        <v>229</v>
      </c>
      <c r="G146" s="153" t="s">
        <v>172</v>
      </c>
      <c r="H146" s="154">
        <v>5.67</v>
      </c>
      <c r="I146" s="155">
        <v>4.46</v>
      </c>
      <c r="J146" s="155">
        <f t="shared" si="0"/>
        <v>25.29</v>
      </c>
      <c r="K146" s="156"/>
      <c r="L146" s="27"/>
      <c r="M146" s="157" t="s">
        <v>1</v>
      </c>
      <c r="N146" s="158" t="s">
        <v>39</v>
      </c>
      <c r="O146" s="159">
        <v>0</v>
      </c>
      <c r="P146" s="159">
        <f t="shared" si="1"/>
        <v>0</v>
      </c>
      <c r="Q146" s="159">
        <v>0</v>
      </c>
      <c r="R146" s="159">
        <f t="shared" si="2"/>
        <v>0</v>
      </c>
      <c r="S146" s="159">
        <v>0</v>
      </c>
      <c r="T146" s="160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61" t="s">
        <v>173</v>
      </c>
      <c r="AT146" s="161" t="s">
        <v>169</v>
      </c>
      <c r="AU146" s="161" t="s">
        <v>89</v>
      </c>
      <c r="AY146" s="14" t="s">
        <v>166</v>
      </c>
      <c r="BE146" s="162">
        <f t="shared" si="4"/>
        <v>0</v>
      </c>
      <c r="BF146" s="162">
        <f t="shared" si="5"/>
        <v>25.29</v>
      </c>
      <c r="BG146" s="162">
        <f t="shared" si="6"/>
        <v>0</v>
      </c>
      <c r="BH146" s="162">
        <f t="shared" si="7"/>
        <v>0</v>
      </c>
      <c r="BI146" s="162">
        <f t="shared" si="8"/>
        <v>0</v>
      </c>
      <c r="BJ146" s="14" t="s">
        <v>89</v>
      </c>
      <c r="BK146" s="162">
        <f t="shared" si="9"/>
        <v>25.29</v>
      </c>
      <c r="BL146" s="14" t="s">
        <v>173</v>
      </c>
      <c r="BM146" s="161" t="s">
        <v>230</v>
      </c>
    </row>
    <row r="147" spans="1:65" s="2" customFormat="1" ht="24.2" customHeight="1">
      <c r="A147" s="26"/>
      <c r="B147" s="149"/>
      <c r="C147" s="150" t="s">
        <v>231</v>
      </c>
      <c r="D147" s="150" t="s">
        <v>169</v>
      </c>
      <c r="E147" s="151" t="s">
        <v>232</v>
      </c>
      <c r="F147" s="152" t="s">
        <v>233</v>
      </c>
      <c r="G147" s="153" t="s">
        <v>185</v>
      </c>
      <c r="H147" s="154">
        <v>0.624</v>
      </c>
      <c r="I147" s="155">
        <v>52.32</v>
      </c>
      <c r="J147" s="155">
        <f t="shared" si="0"/>
        <v>32.65</v>
      </c>
      <c r="K147" s="156"/>
      <c r="L147" s="27"/>
      <c r="M147" s="157" t="s">
        <v>1</v>
      </c>
      <c r="N147" s="158" t="s">
        <v>39</v>
      </c>
      <c r="O147" s="159">
        <v>0</v>
      </c>
      <c r="P147" s="159">
        <f t="shared" si="1"/>
        <v>0</v>
      </c>
      <c r="Q147" s="159">
        <v>0</v>
      </c>
      <c r="R147" s="159">
        <f t="shared" si="2"/>
        <v>0</v>
      </c>
      <c r="S147" s="159">
        <v>0</v>
      </c>
      <c r="T147" s="160">
        <f t="shared" si="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61" t="s">
        <v>173</v>
      </c>
      <c r="AT147" s="161" t="s">
        <v>169</v>
      </c>
      <c r="AU147" s="161" t="s">
        <v>89</v>
      </c>
      <c r="AY147" s="14" t="s">
        <v>166</v>
      </c>
      <c r="BE147" s="162">
        <f t="shared" si="4"/>
        <v>0</v>
      </c>
      <c r="BF147" s="162">
        <f t="shared" si="5"/>
        <v>32.65</v>
      </c>
      <c r="BG147" s="162">
        <f t="shared" si="6"/>
        <v>0</v>
      </c>
      <c r="BH147" s="162">
        <f t="shared" si="7"/>
        <v>0</v>
      </c>
      <c r="BI147" s="162">
        <f t="shared" si="8"/>
        <v>0</v>
      </c>
      <c r="BJ147" s="14" t="s">
        <v>89</v>
      </c>
      <c r="BK147" s="162">
        <f t="shared" si="9"/>
        <v>32.65</v>
      </c>
      <c r="BL147" s="14" t="s">
        <v>173</v>
      </c>
      <c r="BM147" s="161" t="s">
        <v>234</v>
      </c>
    </row>
    <row r="148" spans="1:65" s="2" customFormat="1" ht="24.2" customHeight="1">
      <c r="A148" s="26"/>
      <c r="B148" s="149"/>
      <c r="C148" s="150" t="s">
        <v>7</v>
      </c>
      <c r="D148" s="150" t="s">
        <v>169</v>
      </c>
      <c r="E148" s="151" t="s">
        <v>235</v>
      </c>
      <c r="F148" s="152" t="s">
        <v>236</v>
      </c>
      <c r="G148" s="153" t="s">
        <v>237</v>
      </c>
      <c r="H148" s="154">
        <v>18.25</v>
      </c>
      <c r="I148" s="155">
        <v>6.46</v>
      </c>
      <c r="J148" s="155">
        <f t="shared" si="0"/>
        <v>117.9</v>
      </c>
      <c r="K148" s="156"/>
      <c r="L148" s="27"/>
      <c r="M148" s="157" t="s">
        <v>1</v>
      </c>
      <c r="N148" s="158" t="s">
        <v>39</v>
      </c>
      <c r="O148" s="159">
        <v>0</v>
      </c>
      <c r="P148" s="159">
        <f t="shared" si="1"/>
        <v>0</v>
      </c>
      <c r="Q148" s="159">
        <v>0</v>
      </c>
      <c r="R148" s="159">
        <f t="shared" si="2"/>
        <v>0</v>
      </c>
      <c r="S148" s="159">
        <v>0</v>
      </c>
      <c r="T148" s="160">
        <f t="shared" si="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61" t="s">
        <v>173</v>
      </c>
      <c r="AT148" s="161" t="s">
        <v>169</v>
      </c>
      <c r="AU148" s="161" t="s">
        <v>89</v>
      </c>
      <c r="AY148" s="14" t="s">
        <v>166</v>
      </c>
      <c r="BE148" s="162">
        <f t="shared" si="4"/>
        <v>0</v>
      </c>
      <c r="BF148" s="162">
        <f t="shared" si="5"/>
        <v>117.9</v>
      </c>
      <c r="BG148" s="162">
        <f t="shared" si="6"/>
        <v>0</v>
      </c>
      <c r="BH148" s="162">
        <f t="shared" si="7"/>
        <v>0</v>
      </c>
      <c r="BI148" s="162">
        <f t="shared" si="8"/>
        <v>0</v>
      </c>
      <c r="BJ148" s="14" t="s">
        <v>89</v>
      </c>
      <c r="BK148" s="162">
        <f t="shared" si="9"/>
        <v>117.9</v>
      </c>
      <c r="BL148" s="14" t="s">
        <v>173</v>
      </c>
      <c r="BM148" s="161" t="s">
        <v>238</v>
      </c>
    </row>
    <row r="149" spans="1:65" s="2" customFormat="1" ht="24.2" customHeight="1">
      <c r="A149" s="26"/>
      <c r="B149" s="149"/>
      <c r="C149" s="150" t="s">
        <v>239</v>
      </c>
      <c r="D149" s="150" t="s">
        <v>169</v>
      </c>
      <c r="E149" s="151" t="s">
        <v>240</v>
      </c>
      <c r="F149" s="152" t="s">
        <v>241</v>
      </c>
      <c r="G149" s="153" t="s">
        <v>172</v>
      </c>
      <c r="H149" s="154">
        <v>146.1</v>
      </c>
      <c r="I149" s="155">
        <v>3.17</v>
      </c>
      <c r="J149" s="155">
        <f t="shared" si="0"/>
        <v>463.14</v>
      </c>
      <c r="K149" s="156"/>
      <c r="L149" s="27"/>
      <c r="M149" s="157" t="s">
        <v>1</v>
      </c>
      <c r="N149" s="158" t="s">
        <v>39</v>
      </c>
      <c r="O149" s="159">
        <v>0</v>
      </c>
      <c r="P149" s="159">
        <f t="shared" si="1"/>
        <v>0</v>
      </c>
      <c r="Q149" s="159">
        <v>0</v>
      </c>
      <c r="R149" s="159">
        <f t="shared" si="2"/>
        <v>0</v>
      </c>
      <c r="S149" s="159">
        <v>0</v>
      </c>
      <c r="T149" s="160">
        <f t="shared" si="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61" t="s">
        <v>173</v>
      </c>
      <c r="AT149" s="161" t="s">
        <v>169</v>
      </c>
      <c r="AU149" s="161" t="s">
        <v>89</v>
      </c>
      <c r="AY149" s="14" t="s">
        <v>166</v>
      </c>
      <c r="BE149" s="162">
        <f t="shared" si="4"/>
        <v>0</v>
      </c>
      <c r="BF149" s="162">
        <f t="shared" si="5"/>
        <v>463.14</v>
      </c>
      <c r="BG149" s="162">
        <f t="shared" si="6"/>
        <v>0</v>
      </c>
      <c r="BH149" s="162">
        <f t="shared" si="7"/>
        <v>0</v>
      </c>
      <c r="BI149" s="162">
        <f t="shared" si="8"/>
        <v>0</v>
      </c>
      <c r="BJ149" s="14" t="s">
        <v>89</v>
      </c>
      <c r="BK149" s="162">
        <f t="shared" si="9"/>
        <v>463.14</v>
      </c>
      <c r="BL149" s="14" t="s">
        <v>173</v>
      </c>
      <c r="BM149" s="161" t="s">
        <v>242</v>
      </c>
    </row>
    <row r="150" spans="1:65" s="2" customFormat="1" ht="21.75" customHeight="1">
      <c r="A150" s="26"/>
      <c r="B150" s="149"/>
      <c r="C150" s="150" t="s">
        <v>205</v>
      </c>
      <c r="D150" s="150" t="s">
        <v>169</v>
      </c>
      <c r="E150" s="151" t="s">
        <v>243</v>
      </c>
      <c r="F150" s="152" t="s">
        <v>244</v>
      </c>
      <c r="G150" s="153" t="s">
        <v>245</v>
      </c>
      <c r="H150" s="154">
        <v>115.17400000000001</v>
      </c>
      <c r="I150" s="155">
        <v>8.7200000000000006</v>
      </c>
      <c r="J150" s="155">
        <f t="shared" si="0"/>
        <v>1004.32</v>
      </c>
      <c r="K150" s="156"/>
      <c r="L150" s="27"/>
      <c r="M150" s="157" t="s">
        <v>1</v>
      </c>
      <c r="N150" s="158" t="s">
        <v>39</v>
      </c>
      <c r="O150" s="159">
        <v>0.59799999999999998</v>
      </c>
      <c r="P150" s="159">
        <f t="shared" si="1"/>
        <v>68.874049999999997</v>
      </c>
      <c r="Q150" s="159">
        <v>0</v>
      </c>
      <c r="R150" s="159">
        <f t="shared" si="2"/>
        <v>0</v>
      </c>
      <c r="S150" s="159">
        <v>0</v>
      </c>
      <c r="T150" s="160">
        <f t="shared" si="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61" t="s">
        <v>173</v>
      </c>
      <c r="AT150" s="161" t="s">
        <v>169</v>
      </c>
      <c r="AU150" s="161" t="s">
        <v>89</v>
      </c>
      <c r="AY150" s="14" t="s">
        <v>166</v>
      </c>
      <c r="BE150" s="162">
        <f t="shared" si="4"/>
        <v>0</v>
      </c>
      <c r="BF150" s="162">
        <f t="shared" si="5"/>
        <v>1004.32</v>
      </c>
      <c r="BG150" s="162">
        <f t="shared" si="6"/>
        <v>0</v>
      </c>
      <c r="BH150" s="162">
        <f t="shared" si="7"/>
        <v>0</v>
      </c>
      <c r="BI150" s="162">
        <f t="shared" si="8"/>
        <v>0</v>
      </c>
      <c r="BJ150" s="14" t="s">
        <v>89</v>
      </c>
      <c r="BK150" s="162">
        <f t="shared" si="9"/>
        <v>1004.32</v>
      </c>
      <c r="BL150" s="14" t="s">
        <v>173</v>
      </c>
      <c r="BM150" s="161" t="s">
        <v>246</v>
      </c>
    </row>
    <row r="151" spans="1:65" s="2" customFormat="1" ht="24.2" customHeight="1">
      <c r="A151" s="26"/>
      <c r="B151" s="149"/>
      <c r="C151" s="150" t="s">
        <v>247</v>
      </c>
      <c r="D151" s="150" t="s">
        <v>169</v>
      </c>
      <c r="E151" s="151" t="s">
        <v>248</v>
      </c>
      <c r="F151" s="152" t="s">
        <v>249</v>
      </c>
      <c r="G151" s="153" t="s">
        <v>245</v>
      </c>
      <c r="H151" s="154">
        <v>115.17400000000001</v>
      </c>
      <c r="I151" s="155">
        <v>5.91</v>
      </c>
      <c r="J151" s="155">
        <f t="shared" si="0"/>
        <v>680.68</v>
      </c>
      <c r="K151" s="156"/>
      <c r="L151" s="27"/>
      <c r="M151" s="157" t="s">
        <v>1</v>
      </c>
      <c r="N151" s="158" t="s">
        <v>39</v>
      </c>
      <c r="O151" s="159">
        <v>0.89</v>
      </c>
      <c r="P151" s="159">
        <f t="shared" si="1"/>
        <v>102.50485999999999</v>
      </c>
      <c r="Q151" s="159">
        <v>0</v>
      </c>
      <c r="R151" s="159">
        <f t="shared" si="2"/>
        <v>0</v>
      </c>
      <c r="S151" s="159">
        <v>0</v>
      </c>
      <c r="T151" s="160">
        <f t="shared" si="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61" t="s">
        <v>173</v>
      </c>
      <c r="AT151" s="161" t="s">
        <v>169</v>
      </c>
      <c r="AU151" s="161" t="s">
        <v>89</v>
      </c>
      <c r="AY151" s="14" t="s">
        <v>166</v>
      </c>
      <c r="BE151" s="162">
        <f t="shared" si="4"/>
        <v>0</v>
      </c>
      <c r="BF151" s="162">
        <f t="shared" si="5"/>
        <v>680.68</v>
      </c>
      <c r="BG151" s="162">
        <f t="shared" si="6"/>
        <v>0</v>
      </c>
      <c r="BH151" s="162">
        <f t="shared" si="7"/>
        <v>0</v>
      </c>
      <c r="BI151" s="162">
        <f t="shared" si="8"/>
        <v>0</v>
      </c>
      <c r="BJ151" s="14" t="s">
        <v>89</v>
      </c>
      <c r="BK151" s="162">
        <f t="shared" si="9"/>
        <v>680.68</v>
      </c>
      <c r="BL151" s="14" t="s">
        <v>173</v>
      </c>
      <c r="BM151" s="161" t="s">
        <v>250</v>
      </c>
    </row>
    <row r="152" spans="1:65" s="2" customFormat="1" ht="24.2" customHeight="1">
      <c r="A152" s="26"/>
      <c r="B152" s="149"/>
      <c r="C152" s="150" t="s">
        <v>208</v>
      </c>
      <c r="D152" s="150" t="s">
        <v>169</v>
      </c>
      <c r="E152" s="151" t="s">
        <v>251</v>
      </c>
      <c r="F152" s="152" t="s">
        <v>252</v>
      </c>
      <c r="G152" s="153" t="s">
        <v>245</v>
      </c>
      <c r="H152" s="154">
        <v>1151.7429999999999</v>
      </c>
      <c r="I152" s="155">
        <v>0.67</v>
      </c>
      <c r="J152" s="155">
        <f t="shared" si="0"/>
        <v>771.67</v>
      </c>
      <c r="K152" s="156"/>
      <c r="L152" s="27"/>
      <c r="M152" s="157" t="s">
        <v>1</v>
      </c>
      <c r="N152" s="158" t="s">
        <v>39</v>
      </c>
      <c r="O152" s="159">
        <v>0</v>
      </c>
      <c r="P152" s="159">
        <f t="shared" si="1"/>
        <v>0</v>
      </c>
      <c r="Q152" s="159">
        <v>0</v>
      </c>
      <c r="R152" s="159">
        <f t="shared" si="2"/>
        <v>0</v>
      </c>
      <c r="S152" s="159">
        <v>0</v>
      </c>
      <c r="T152" s="160">
        <f t="shared" si="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61" t="s">
        <v>173</v>
      </c>
      <c r="AT152" s="161" t="s">
        <v>169</v>
      </c>
      <c r="AU152" s="161" t="s">
        <v>89</v>
      </c>
      <c r="AY152" s="14" t="s">
        <v>166</v>
      </c>
      <c r="BE152" s="162">
        <f t="shared" si="4"/>
        <v>0</v>
      </c>
      <c r="BF152" s="162">
        <f t="shared" si="5"/>
        <v>771.67</v>
      </c>
      <c r="BG152" s="162">
        <f t="shared" si="6"/>
        <v>0</v>
      </c>
      <c r="BH152" s="162">
        <f t="shared" si="7"/>
        <v>0</v>
      </c>
      <c r="BI152" s="162">
        <f t="shared" si="8"/>
        <v>0</v>
      </c>
      <c r="BJ152" s="14" t="s">
        <v>89</v>
      </c>
      <c r="BK152" s="162">
        <f t="shared" si="9"/>
        <v>771.67</v>
      </c>
      <c r="BL152" s="14" t="s">
        <v>173</v>
      </c>
      <c r="BM152" s="161" t="s">
        <v>253</v>
      </c>
    </row>
    <row r="153" spans="1:65" s="2" customFormat="1" ht="24.2" customHeight="1">
      <c r="A153" s="26"/>
      <c r="B153" s="149"/>
      <c r="C153" s="150" t="s">
        <v>254</v>
      </c>
      <c r="D153" s="150" t="s">
        <v>169</v>
      </c>
      <c r="E153" s="151" t="s">
        <v>255</v>
      </c>
      <c r="F153" s="152" t="s">
        <v>256</v>
      </c>
      <c r="G153" s="153" t="s">
        <v>245</v>
      </c>
      <c r="H153" s="154">
        <v>2303.4870000000001</v>
      </c>
      <c r="I153" s="155">
        <v>0.25</v>
      </c>
      <c r="J153" s="155">
        <f t="shared" si="0"/>
        <v>575.87</v>
      </c>
      <c r="K153" s="156"/>
      <c r="L153" s="27"/>
      <c r="M153" s="157" t="s">
        <v>1</v>
      </c>
      <c r="N153" s="158" t="s">
        <v>39</v>
      </c>
      <c r="O153" s="159">
        <v>6.0000000000000001E-3</v>
      </c>
      <c r="P153" s="159">
        <f t="shared" si="1"/>
        <v>13.820919999999999</v>
      </c>
      <c r="Q153" s="159">
        <v>0</v>
      </c>
      <c r="R153" s="159">
        <f t="shared" si="2"/>
        <v>0</v>
      </c>
      <c r="S153" s="159">
        <v>0</v>
      </c>
      <c r="T153" s="160">
        <f t="shared" si="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61" t="s">
        <v>173</v>
      </c>
      <c r="AT153" s="161" t="s">
        <v>169</v>
      </c>
      <c r="AU153" s="161" t="s">
        <v>89</v>
      </c>
      <c r="AY153" s="14" t="s">
        <v>166</v>
      </c>
      <c r="BE153" s="162">
        <f t="shared" si="4"/>
        <v>0</v>
      </c>
      <c r="BF153" s="162">
        <f t="shared" si="5"/>
        <v>575.87</v>
      </c>
      <c r="BG153" s="162">
        <f t="shared" si="6"/>
        <v>0</v>
      </c>
      <c r="BH153" s="162">
        <f t="shared" si="7"/>
        <v>0</v>
      </c>
      <c r="BI153" s="162">
        <f t="shared" si="8"/>
        <v>0</v>
      </c>
      <c r="BJ153" s="14" t="s">
        <v>89</v>
      </c>
      <c r="BK153" s="162">
        <f t="shared" si="9"/>
        <v>575.87</v>
      </c>
      <c r="BL153" s="14" t="s">
        <v>173</v>
      </c>
      <c r="BM153" s="161" t="s">
        <v>257</v>
      </c>
    </row>
    <row r="154" spans="1:65" s="2" customFormat="1" ht="16.5" customHeight="1">
      <c r="A154" s="26"/>
      <c r="B154" s="149"/>
      <c r="C154" s="150" t="s">
        <v>212</v>
      </c>
      <c r="D154" s="150" t="s">
        <v>169</v>
      </c>
      <c r="E154" s="151" t="s">
        <v>258</v>
      </c>
      <c r="F154" s="152" t="s">
        <v>259</v>
      </c>
      <c r="G154" s="153" t="s">
        <v>245</v>
      </c>
      <c r="H154" s="154">
        <v>115.17400000000001</v>
      </c>
      <c r="I154" s="155">
        <v>17.149999999999999</v>
      </c>
      <c r="J154" s="155">
        <f t="shared" si="0"/>
        <v>1975.23</v>
      </c>
      <c r="K154" s="156"/>
      <c r="L154" s="27"/>
      <c r="M154" s="157" t="s">
        <v>1</v>
      </c>
      <c r="N154" s="158" t="s">
        <v>39</v>
      </c>
      <c r="O154" s="159">
        <v>0</v>
      </c>
      <c r="P154" s="159">
        <f t="shared" si="1"/>
        <v>0</v>
      </c>
      <c r="Q154" s="159">
        <v>0</v>
      </c>
      <c r="R154" s="159">
        <f t="shared" si="2"/>
        <v>0</v>
      </c>
      <c r="S154" s="159">
        <v>0</v>
      </c>
      <c r="T154" s="160">
        <f t="shared" si="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61" t="s">
        <v>173</v>
      </c>
      <c r="AT154" s="161" t="s">
        <v>169</v>
      </c>
      <c r="AU154" s="161" t="s">
        <v>89</v>
      </c>
      <c r="AY154" s="14" t="s">
        <v>166</v>
      </c>
      <c r="BE154" s="162">
        <f t="shared" si="4"/>
        <v>0</v>
      </c>
      <c r="BF154" s="162">
        <f t="shared" si="5"/>
        <v>1975.23</v>
      </c>
      <c r="BG154" s="162">
        <f t="shared" si="6"/>
        <v>0</v>
      </c>
      <c r="BH154" s="162">
        <f t="shared" si="7"/>
        <v>0</v>
      </c>
      <c r="BI154" s="162">
        <f t="shared" si="8"/>
        <v>0</v>
      </c>
      <c r="BJ154" s="14" t="s">
        <v>89</v>
      </c>
      <c r="BK154" s="162">
        <f t="shared" si="9"/>
        <v>1975.23</v>
      </c>
      <c r="BL154" s="14" t="s">
        <v>173</v>
      </c>
      <c r="BM154" s="161" t="s">
        <v>260</v>
      </c>
    </row>
    <row r="155" spans="1:65" s="12" customFormat="1" ht="25.9" customHeight="1">
      <c r="B155" s="137"/>
      <c r="D155" s="138" t="s">
        <v>72</v>
      </c>
      <c r="E155" s="139" t="s">
        <v>261</v>
      </c>
      <c r="F155" s="139" t="s">
        <v>262</v>
      </c>
      <c r="J155" s="140">
        <f>BK155</f>
        <v>6721.34</v>
      </c>
      <c r="L155" s="137"/>
      <c r="M155" s="141"/>
      <c r="N155" s="142"/>
      <c r="O155" s="142"/>
      <c r="P155" s="143">
        <f>P156+P158+P163+P165+P170+P172+P174</f>
        <v>444.19018</v>
      </c>
      <c r="Q155" s="142"/>
      <c r="R155" s="143">
        <f>R156+R158+R163+R165+R170+R172+R174</f>
        <v>4.9450000000000001E-2</v>
      </c>
      <c r="S155" s="142"/>
      <c r="T155" s="144">
        <f>T156+T158+T163+T165+T170+T172+T174</f>
        <v>0</v>
      </c>
      <c r="AR155" s="138" t="s">
        <v>89</v>
      </c>
      <c r="AT155" s="145" t="s">
        <v>72</v>
      </c>
      <c r="AU155" s="145" t="s">
        <v>73</v>
      </c>
      <c r="AY155" s="138" t="s">
        <v>166</v>
      </c>
      <c r="BK155" s="146">
        <f>BK156+BK158+BK163+BK165+BK170+BK172+BK174</f>
        <v>6721.34</v>
      </c>
    </row>
    <row r="156" spans="1:65" s="12" customFormat="1" ht="22.9" customHeight="1">
      <c r="B156" s="137"/>
      <c r="D156" s="138" t="s">
        <v>72</v>
      </c>
      <c r="E156" s="147" t="s">
        <v>263</v>
      </c>
      <c r="F156" s="147" t="s">
        <v>264</v>
      </c>
      <c r="J156" s="148">
        <f>BK156</f>
        <v>423.12</v>
      </c>
      <c r="L156" s="137"/>
      <c r="M156" s="141"/>
      <c r="N156" s="142"/>
      <c r="O156" s="142"/>
      <c r="P156" s="143">
        <f>P157</f>
        <v>0</v>
      </c>
      <c r="Q156" s="142"/>
      <c r="R156" s="143">
        <f>R157</f>
        <v>0</v>
      </c>
      <c r="S156" s="142"/>
      <c r="T156" s="144">
        <f>T157</f>
        <v>0</v>
      </c>
      <c r="AR156" s="138" t="s">
        <v>89</v>
      </c>
      <c r="AT156" s="145" t="s">
        <v>72</v>
      </c>
      <c r="AU156" s="145" t="s">
        <v>81</v>
      </c>
      <c r="AY156" s="138" t="s">
        <v>166</v>
      </c>
      <c r="BK156" s="146">
        <f>BK157</f>
        <v>423.12</v>
      </c>
    </row>
    <row r="157" spans="1:65" s="2" customFormat="1" ht="21.75" customHeight="1">
      <c r="A157" s="26"/>
      <c r="B157" s="149"/>
      <c r="C157" s="150" t="s">
        <v>265</v>
      </c>
      <c r="D157" s="150" t="s">
        <v>169</v>
      </c>
      <c r="E157" s="151" t="s">
        <v>266</v>
      </c>
      <c r="F157" s="152" t="s">
        <v>267</v>
      </c>
      <c r="G157" s="153" t="s">
        <v>222</v>
      </c>
      <c r="H157" s="154">
        <v>24</v>
      </c>
      <c r="I157" s="155">
        <v>17.63</v>
      </c>
      <c r="J157" s="155">
        <f>ROUND(I157*H157,2)</f>
        <v>423.12</v>
      </c>
      <c r="K157" s="156"/>
      <c r="L157" s="27"/>
      <c r="M157" s="157" t="s">
        <v>1</v>
      </c>
      <c r="N157" s="158" t="s">
        <v>39</v>
      </c>
      <c r="O157" s="159">
        <v>0</v>
      </c>
      <c r="P157" s="159">
        <f>O157*H157</f>
        <v>0</v>
      </c>
      <c r="Q157" s="159">
        <v>0</v>
      </c>
      <c r="R157" s="159">
        <f>Q157*H157</f>
        <v>0</v>
      </c>
      <c r="S157" s="159">
        <v>0</v>
      </c>
      <c r="T157" s="160">
        <f>S157*H157</f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61" t="s">
        <v>196</v>
      </c>
      <c r="AT157" s="161" t="s">
        <v>169</v>
      </c>
      <c r="AU157" s="161" t="s">
        <v>89</v>
      </c>
      <c r="AY157" s="14" t="s">
        <v>166</v>
      </c>
      <c r="BE157" s="162">
        <f>IF(N157="základná",J157,0)</f>
        <v>0</v>
      </c>
      <c r="BF157" s="162">
        <f>IF(N157="znížená",J157,0)</f>
        <v>423.12</v>
      </c>
      <c r="BG157" s="162">
        <f>IF(N157="zákl. prenesená",J157,0)</f>
        <v>0</v>
      </c>
      <c r="BH157" s="162">
        <f>IF(N157="zníž. prenesená",J157,0)</f>
        <v>0</v>
      </c>
      <c r="BI157" s="162">
        <f>IF(N157="nulová",J157,0)</f>
        <v>0</v>
      </c>
      <c r="BJ157" s="14" t="s">
        <v>89</v>
      </c>
      <c r="BK157" s="162">
        <f>ROUND(I157*H157,2)</f>
        <v>423.12</v>
      </c>
      <c r="BL157" s="14" t="s">
        <v>196</v>
      </c>
      <c r="BM157" s="161" t="s">
        <v>268</v>
      </c>
    </row>
    <row r="158" spans="1:65" s="12" customFormat="1" ht="22.9" customHeight="1">
      <c r="B158" s="137"/>
      <c r="D158" s="138" t="s">
        <v>72</v>
      </c>
      <c r="E158" s="147" t="s">
        <v>269</v>
      </c>
      <c r="F158" s="147" t="s">
        <v>270</v>
      </c>
      <c r="J158" s="148">
        <f>BK158</f>
        <v>177.73</v>
      </c>
      <c r="L158" s="137"/>
      <c r="M158" s="141"/>
      <c r="N158" s="142"/>
      <c r="O158" s="142"/>
      <c r="P158" s="143">
        <f>SUM(P159:P162)</f>
        <v>0</v>
      </c>
      <c r="Q158" s="142"/>
      <c r="R158" s="143">
        <f>SUM(R159:R162)</f>
        <v>0</v>
      </c>
      <c r="S158" s="142"/>
      <c r="T158" s="144">
        <f>SUM(T159:T162)</f>
        <v>0</v>
      </c>
      <c r="AR158" s="138" t="s">
        <v>89</v>
      </c>
      <c r="AT158" s="145" t="s">
        <v>72</v>
      </c>
      <c r="AU158" s="145" t="s">
        <v>81</v>
      </c>
      <c r="AY158" s="138" t="s">
        <v>166</v>
      </c>
      <c r="BK158" s="146">
        <f>SUM(BK159:BK162)</f>
        <v>177.73</v>
      </c>
    </row>
    <row r="159" spans="1:65" s="2" customFormat="1" ht="24.2" customHeight="1">
      <c r="A159" s="26"/>
      <c r="B159" s="149"/>
      <c r="C159" s="150" t="s">
        <v>215</v>
      </c>
      <c r="D159" s="150" t="s">
        <v>169</v>
      </c>
      <c r="E159" s="151" t="s">
        <v>271</v>
      </c>
      <c r="F159" s="152" t="s">
        <v>272</v>
      </c>
      <c r="G159" s="153" t="s">
        <v>222</v>
      </c>
      <c r="H159" s="154">
        <v>13</v>
      </c>
      <c r="I159" s="155">
        <v>7.04</v>
      </c>
      <c r="J159" s="155">
        <f>ROUND(I159*H159,2)</f>
        <v>91.52</v>
      </c>
      <c r="K159" s="156"/>
      <c r="L159" s="27"/>
      <c r="M159" s="157" t="s">
        <v>1</v>
      </c>
      <c r="N159" s="158" t="s">
        <v>39</v>
      </c>
      <c r="O159" s="159">
        <v>0</v>
      </c>
      <c r="P159" s="159">
        <f>O159*H159</f>
        <v>0</v>
      </c>
      <c r="Q159" s="159">
        <v>0</v>
      </c>
      <c r="R159" s="159">
        <f>Q159*H159</f>
        <v>0</v>
      </c>
      <c r="S159" s="159">
        <v>0</v>
      </c>
      <c r="T159" s="160">
        <f>S159*H159</f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61" t="s">
        <v>196</v>
      </c>
      <c r="AT159" s="161" t="s">
        <v>169</v>
      </c>
      <c r="AU159" s="161" t="s">
        <v>89</v>
      </c>
      <c r="AY159" s="14" t="s">
        <v>166</v>
      </c>
      <c r="BE159" s="162">
        <f>IF(N159="základná",J159,0)</f>
        <v>0</v>
      </c>
      <c r="BF159" s="162">
        <f>IF(N159="znížená",J159,0)</f>
        <v>91.52</v>
      </c>
      <c r="BG159" s="162">
        <f>IF(N159="zákl. prenesená",J159,0)</f>
        <v>0</v>
      </c>
      <c r="BH159" s="162">
        <f>IF(N159="zníž. prenesená",J159,0)</f>
        <v>0</v>
      </c>
      <c r="BI159" s="162">
        <f>IF(N159="nulová",J159,0)</f>
        <v>0</v>
      </c>
      <c r="BJ159" s="14" t="s">
        <v>89</v>
      </c>
      <c r="BK159" s="162">
        <f>ROUND(I159*H159,2)</f>
        <v>91.52</v>
      </c>
      <c r="BL159" s="14" t="s">
        <v>196</v>
      </c>
      <c r="BM159" s="161" t="s">
        <v>273</v>
      </c>
    </row>
    <row r="160" spans="1:65" s="2" customFormat="1" ht="16.5" customHeight="1">
      <c r="A160" s="26"/>
      <c r="B160" s="149"/>
      <c r="C160" s="150" t="s">
        <v>274</v>
      </c>
      <c r="D160" s="150" t="s">
        <v>169</v>
      </c>
      <c r="E160" s="151" t="s">
        <v>275</v>
      </c>
      <c r="F160" s="152" t="s">
        <v>276</v>
      </c>
      <c r="G160" s="153" t="s">
        <v>222</v>
      </c>
      <c r="H160" s="154">
        <v>2</v>
      </c>
      <c r="I160" s="155">
        <v>5.18</v>
      </c>
      <c r="J160" s="155">
        <f>ROUND(I160*H160,2)</f>
        <v>10.36</v>
      </c>
      <c r="K160" s="156"/>
      <c r="L160" s="27"/>
      <c r="M160" s="157" t="s">
        <v>1</v>
      </c>
      <c r="N160" s="158" t="s">
        <v>39</v>
      </c>
      <c r="O160" s="159">
        <v>0</v>
      </c>
      <c r="P160" s="159">
        <f>O160*H160</f>
        <v>0</v>
      </c>
      <c r="Q160" s="159">
        <v>0</v>
      </c>
      <c r="R160" s="159">
        <f>Q160*H160</f>
        <v>0</v>
      </c>
      <c r="S160" s="159">
        <v>0</v>
      </c>
      <c r="T160" s="160">
        <f>S160*H160</f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61" t="s">
        <v>196</v>
      </c>
      <c r="AT160" s="161" t="s">
        <v>169</v>
      </c>
      <c r="AU160" s="161" t="s">
        <v>89</v>
      </c>
      <c r="AY160" s="14" t="s">
        <v>166</v>
      </c>
      <c r="BE160" s="162">
        <f>IF(N160="základná",J160,0)</f>
        <v>0</v>
      </c>
      <c r="BF160" s="162">
        <f>IF(N160="znížená",J160,0)</f>
        <v>10.36</v>
      </c>
      <c r="BG160" s="162">
        <f>IF(N160="zákl. prenesená",J160,0)</f>
        <v>0</v>
      </c>
      <c r="BH160" s="162">
        <f>IF(N160="zníž. prenesená",J160,0)</f>
        <v>0</v>
      </c>
      <c r="BI160" s="162">
        <f>IF(N160="nulová",J160,0)</f>
        <v>0</v>
      </c>
      <c r="BJ160" s="14" t="s">
        <v>89</v>
      </c>
      <c r="BK160" s="162">
        <f>ROUND(I160*H160,2)</f>
        <v>10.36</v>
      </c>
      <c r="BL160" s="14" t="s">
        <v>196</v>
      </c>
      <c r="BM160" s="161" t="s">
        <v>277</v>
      </c>
    </row>
    <row r="161" spans="1:65" s="2" customFormat="1" ht="24.2" customHeight="1">
      <c r="A161" s="26"/>
      <c r="B161" s="149"/>
      <c r="C161" s="150" t="s">
        <v>219</v>
      </c>
      <c r="D161" s="150" t="s">
        <v>169</v>
      </c>
      <c r="E161" s="151" t="s">
        <v>278</v>
      </c>
      <c r="F161" s="152" t="s">
        <v>279</v>
      </c>
      <c r="G161" s="153" t="s">
        <v>222</v>
      </c>
      <c r="H161" s="154">
        <v>9</v>
      </c>
      <c r="I161" s="155">
        <v>4.6500000000000004</v>
      </c>
      <c r="J161" s="155">
        <f>ROUND(I161*H161,2)</f>
        <v>41.85</v>
      </c>
      <c r="K161" s="156"/>
      <c r="L161" s="27"/>
      <c r="M161" s="157" t="s">
        <v>1</v>
      </c>
      <c r="N161" s="158" t="s">
        <v>39</v>
      </c>
      <c r="O161" s="159">
        <v>0</v>
      </c>
      <c r="P161" s="159">
        <f>O161*H161</f>
        <v>0</v>
      </c>
      <c r="Q161" s="159">
        <v>0</v>
      </c>
      <c r="R161" s="159">
        <f>Q161*H161</f>
        <v>0</v>
      </c>
      <c r="S161" s="159">
        <v>0</v>
      </c>
      <c r="T161" s="160">
        <f>S161*H161</f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61" t="s">
        <v>196</v>
      </c>
      <c r="AT161" s="161" t="s">
        <v>169</v>
      </c>
      <c r="AU161" s="161" t="s">
        <v>89</v>
      </c>
      <c r="AY161" s="14" t="s">
        <v>166</v>
      </c>
      <c r="BE161" s="162">
        <f>IF(N161="základná",J161,0)</f>
        <v>0</v>
      </c>
      <c r="BF161" s="162">
        <f>IF(N161="znížená",J161,0)</f>
        <v>41.85</v>
      </c>
      <c r="BG161" s="162">
        <f>IF(N161="zákl. prenesená",J161,0)</f>
        <v>0</v>
      </c>
      <c r="BH161" s="162">
        <f>IF(N161="zníž. prenesená",J161,0)</f>
        <v>0</v>
      </c>
      <c r="BI161" s="162">
        <f>IF(N161="nulová",J161,0)</f>
        <v>0</v>
      </c>
      <c r="BJ161" s="14" t="s">
        <v>89</v>
      </c>
      <c r="BK161" s="162">
        <f>ROUND(I161*H161,2)</f>
        <v>41.85</v>
      </c>
      <c r="BL161" s="14" t="s">
        <v>196</v>
      </c>
      <c r="BM161" s="161" t="s">
        <v>280</v>
      </c>
    </row>
    <row r="162" spans="1:65" s="2" customFormat="1" ht="16.5" customHeight="1">
      <c r="A162" s="26"/>
      <c r="B162" s="149"/>
      <c r="C162" s="150" t="s">
        <v>281</v>
      </c>
      <c r="D162" s="150" t="s">
        <v>169</v>
      </c>
      <c r="E162" s="151" t="s">
        <v>282</v>
      </c>
      <c r="F162" s="152" t="s">
        <v>283</v>
      </c>
      <c r="G162" s="153" t="s">
        <v>222</v>
      </c>
      <c r="H162" s="154">
        <v>10</v>
      </c>
      <c r="I162" s="155">
        <v>3.4</v>
      </c>
      <c r="J162" s="155">
        <f>ROUND(I162*H162,2)</f>
        <v>34</v>
      </c>
      <c r="K162" s="156"/>
      <c r="L162" s="27"/>
      <c r="M162" s="157" t="s">
        <v>1</v>
      </c>
      <c r="N162" s="158" t="s">
        <v>39</v>
      </c>
      <c r="O162" s="159">
        <v>0</v>
      </c>
      <c r="P162" s="159">
        <f>O162*H162</f>
        <v>0</v>
      </c>
      <c r="Q162" s="159">
        <v>0</v>
      </c>
      <c r="R162" s="159">
        <f>Q162*H162</f>
        <v>0</v>
      </c>
      <c r="S162" s="159">
        <v>0</v>
      </c>
      <c r="T162" s="160">
        <f>S162*H162</f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61" t="s">
        <v>196</v>
      </c>
      <c r="AT162" s="161" t="s">
        <v>169</v>
      </c>
      <c r="AU162" s="161" t="s">
        <v>89</v>
      </c>
      <c r="AY162" s="14" t="s">
        <v>166</v>
      </c>
      <c r="BE162" s="162">
        <f>IF(N162="základná",J162,0)</f>
        <v>0</v>
      </c>
      <c r="BF162" s="162">
        <f>IF(N162="znížená",J162,0)</f>
        <v>34</v>
      </c>
      <c r="BG162" s="162">
        <f>IF(N162="zákl. prenesená",J162,0)</f>
        <v>0</v>
      </c>
      <c r="BH162" s="162">
        <f>IF(N162="zníž. prenesená",J162,0)</f>
        <v>0</v>
      </c>
      <c r="BI162" s="162">
        <f>IF(N162="nulová",J162,0)</f>
        <v>0</v>
      </c>
      <c r="BJ162" s="14" t="s">
        <v>89</v>
      </c>
      <c r="BK162" s="162">
        <f>ROUND(I162*H162,2)</f>
        <v>34</v>
      </c>
      <c r="BL162" s="14" t="s">
        <v>196</v>
      </c>
      <c r="BM162" s="161" t="s">
        <v>284</v>
      </c>
    </row>
    <row r="163" spans="1:65" s="12" customFormat="1" ht="22.9" customHeight="1">
      <c r="B163" s="137"/>
      <c r="D163" s="138" t="s">
        <v>72</v>
      </c>
      <c r="E163" s="147" t="s">
        <v>285</v>
      </c>
      <c r="F163" s="147" t="s">
        <v>286</v>
      </c>
      <c r="J163" s="148">
        <f>BK163</f>
        <v>2403.37</v>
      </c>
      <c r="L163" s="137"/>
      <c r="M163" s="141"/>
      <c r="N163" s="142"/>
      <c r="O163" s="142"/>
      <c r="P163" s="143">
        <f>P164</f>
        <v>276.50788999999997</v>
      </c>
      <c r="Q163" s="142"/>
      <c r="R163" s="143">
        <f>R164</f>
        <v>0</v>
      </c>
      <c r="S163" s="142"/>
      <c r="T163" s="144">
        <f>T164</f>
        <v>0</v>
      </c>
      <c r="AR163" s="138" t="s">
        <v>89</v>
      </c>
      <c r="AT163" s="145" t="s">
        <v>72</v>
      </c>
      <c r="AU163" s="145" t="s">
        <v>81</v>
      </c>
      <c r="AY163" s="138" t="s">
        <v>166</v>
      </c>
      <c r="BK163" s="146">
        <f>BK164</f>
        <v>2403.37</v>
      </c>
    </row>
    <row r="164" spans="1:65" s="2" customFormat="1" ht="24.2" customHeight="1">
      <c r="A164" s="26"/>
      <c r="B164" s="149"/>
      <c r="C164" s="150" t="s">
        <v>223</v>
      </c>
      <c r="D164" s="150" t="s">
        <v>169</v>
      </c>
      <c r="E164" s="151" t="s">
        <v>287</v>
      </c>
      <c r="F164" s="152" t="s">
        <v>288</v>
      </c>
      <c r="G164" s="153" t="s">
        <v>172</v>
      </c>
      <c r="H164" s="154">
        <v>267.93400000000003</v>
      </c>
      <c r="I164" s="155">
        <v>8.9700000000000006</v>
      </c>
      <c r="J164" s="155">
        <f>ROUND(I164*H164,2)</f>
        <v>2403.37</v>
      </c>
      <c r="K164" s="156"/>
      <c r="L164" s="27"/>
      <c r="M164" s="157" t="s">
        <v>1</v>
      </c>
      <c r="N164" s="158" t="s">
        <v>39</v>
      </c>
      <c r="O164" s="159">
        <v>1.032</v>
      </c>
      <c r="P164" s="159">
        <f>O164*H164</f>
        <v>276.50788999999997</v>
      </c>
      <c r="Q164" s="159">
        <v>0</v>
      </c>
      <c r="R164" s="159">
        <f>Q164*H164</f>
        <v>0</v>
      </c>
      <c r="S164" s="159">
        <v>0</v>
      </c>
      <c r="T164" s="160">
        <f>S164*H164</f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61" t="s">
        <v>196</v>
      </c>
      <c r="AT164" s="161" t="s">
        <v>169</v>
      </c>
      <c r="AU164" s="161" t="s">
        <v>89</v>
      </c>
      <c r="AY164" s="14" t="s">
        <v>166</v>
      </c>
      <c r="BE164" s="162">
        <f>IF(N164="základná",J164,0)</f>
        <v>0</v>
      </c>
      <c r="BF164" s="162">
        <f>IF(N164="znížená",J164,0)</f>
        <v>2403.37</v>
      </c>
      <c r="BG164" s="162">
        <f>IF(N164="zákl. prenesená",J164,0)</f>
        <v>0</v>
      </c>
      <c r="BH164" s="162">
        <f>IF(N164="zníž. prenesená",J164,0)</f>
        <v>0</v>
      </c>
      <c r="BI164" s="162">
        <f>IF(N164="nulová",J164,0)</f>
        <v>0</v>
      </c>
      <c r="BJ164" s="14" t="s">
        <v>89</v>
      </c>
      <c r="BK164" s="162">
        <f>ROUND(I164*H164,2)</f>
        <v>2403.37</v>
      </c>
      <c r="BL164" s="14" t="s">
        <v>196</v>
      </c>
      <c r="BM164" s="161" t="s">
        <v>289</v>
      </c>
    </row>
    <row r="165" spans="1:65" s="12" customFormat="1" ht="22.9" customHeight="1">
      <c r="B165" s="137"/>
      <c r="D165" s="138" t="s">
        <v>72</v>
      </c>
      <c r="E165" s="147" t="s">
        <v>290</v>
      </c>
      <c r="F165" s="147" t="s">
        <v>291</v>
      </c>
      <c r="J165" s="148">
        <f>BK165</f>
        <v>255.42</v>
      </c>
      <c r="L165" s="137"/>
      <c r="M165" s="141"/>
      <c r="N165" s="142"/>
      <c r="O165" s="142"/>
      <c r="P165" s="143">
        <f>SUM(P166:P169)</f>
        <v>0</v>
      </c>
      <c r="Q165" s="142"/>
      <c r="R165" s="143">
        <f>SUM(R166:R169)</f>
        <v>0</v>
      </c>
      <c r="S165" s="142"/>
      <c r="T165" s="144">
        <f>SUM(T166:T169)</f>
        <v>0</v>
      </c>
      <c r="AR165" s="138" t="s">
        <v>89</v>
      </c>
      <c r="AT165" s="145" t="s">
        <v>72</v>
      </c>
      <c r="AU165" s="145" t="s">
        <v>81</v>
      </c>
      <c r="AY165" s="138" t="s">
        <v>166</v>
      </c>
      <c r="BK165" s="146">
        <f>SUM(BK166:BK169)</f>
        <v>255.42</v>
      </c>
    </row>
    <row r="166" spans="1:65" s="2" customFormat="1" ht="24.2" customHeight="1">
      <c r="A166" s="26"/>
      <c r="B166" s="149"/>
      <c r="C166" s="150" t="s">
        <v>292</v>
      </c>
      <c r="D166" s="150" t="s">
        <v>169</v>
      </c>
      <c r="E166" s="151" t="s">
        <v>293</v>
      </c>
      <c r="F166" s="152" t="s">
        <v>294</v>
      </c>
      <c r="G166" s="153" t="s">
        <v>237</v>
      </c>
      <c r="H166" s="154">
        <v>17</v>
      </c>
      <c r="I166" s="155">
        <v>0.76</v>
      </c>
      <c r="J166" s="155">
        <f>ROUND(I166*H166,2)</f>
        <v>12.92</v>
      </c>
      <c r="K166" s="156"/>
      <c r="L166" s="27"/>
      <c r="M166" s="157" t="s">
        <v>1</v>
      </c>
      <c r="N166" s="158" t="s">
        <v>39</v>
      </c>
      <c r="O166" s="159">
        <v>0</v>
      </c>
      <c r="P166" s="159">
        <f>O166*H166</f>
        <v>0</v>
      </c>
      <c r="Q166" s="159">
        <v>0</v>
      </c>
      <c r="R166" s="159">
        <f>Q166*H166</f>
        <v>0</v>
      </c>
      <c r="S166" s="159">
        <v>0</v>
      </c>
      <c r="T166" s="160">
        <f>S166*H166</f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61" t="s">
        <v>196</v>
      </c>
      <c r="AT166" s="161" t="s">
        <v>169</v>
      </c>
      <c r="AU166" s="161" t="s">
        <v>89</v>
      </c>
      <c r="AY166" s="14" t="s">
        <v>166</v>
      </c>
      <c r="BE166" s="162">
        <f>IF(N166="základná",J166,0)</f>
        <v>0</v>
      </c>
      <c r="BF166" s="162">
        <f>IF(N166="znížená",J166,0)</f>
        <v>12.92</v>
      </c>
      <c r="BG166" s="162">
        <f>IF(N166="zákl. prenesená",J166,0)</f>
        <v>0</v>
      </c>
      <c r="BH166" s="162">
        <f>IF(N166="zníž. prenesená",J166,0)</f>
        <v>0</v>
      </c>
      <c r="BI166" s="162">
        <f>IF(N166="nulová",J166,0)</f>
        <v>0</v>
      </c>
      <c r="BJ166" s="14" t="s">
        <v>89</v>
      </c>
      <c r="BK166" s="162">
        <f>ROUND(I166*H166,2)</f>
        <v>12.92</v>
      </c>
      <c r="BL166" s="14" t="s">
        <v>196</v>
      </c>
      <c r="BM166" s="161" t="s">
        <v>295</v>
      </c>
    </row>
    <row r="167" spans="1:65" s="2" customFormat="1" ht="24.2" customHeight="1">
      <c r="A167" s="26"/>
      <c r="B167" s="149"/>
      <c r="C167" s="150" t="s">
        <v>227</v>
      </c>
      <c r="D167" s="150" t="s">
        <v>169</v>
      </c>
      <c r="E167" s="151" t="s">
        <v>296</v>
      </c>
      <c r="F167" s="152" t="s">
        <v>297</v>
      </c>
      <c r="G167" s="153" t="s">
        <v>237</v>
      </c>
      <c r="H167" s="154">
        <v>27</v>
      </c>
      <c r="I167" s="155">
        <v>0.89</v>
      </c>
      <c r="J167" s="155">
        <f>ROUND(I167*H167,2)</f>
        <v>24.03</v>
      </c>
      <c r="K167" s="156"/>
      <c r="L167" s="27"/>
      <c r="M167" s="157" t="s">
        <v>1</v>
      </c>
      <c r="N167" s="158" t="s">
        <v>39</v>
      </c>
      <c r="O167" s="159">
        <v>0</v>
      </c>
      <c r="P167" s="159">
        <f>O167*H167</f>
        <v>0</v>
      </c>
      <c r="Q167" s="159">
        <v>0</v>
      </c>
      <c r="R167" s="159">
        <f>Q167*H167</f>
        <v>0</v>
      </c>
      <c r="S167" s="159">
        <v>0</v>
      </c>
      <c r="T167" s="160">
        <f>S167*H167</f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61" t="s">
        <v>196</v>
      </c>
      <c r="AT167" s="161" t="s">
        <v>169</v>
      </c>
      <c r="AU167" s="161" t="s">
        <v>89</v>
      </c>
      <c r="AY167" s="14" t="s">
        <v>166</v>
      </c>
      <c r="BE167" s="162">
        <f>IF(N167="základná",J167,0)</f>
        <v>0</v>
      </c>
      <c r="BF167" s="162">
        <f>IF(N167="znížená",J167,0)</f>
        <v>24.03</v>
      </c>
      <c r="BG167" s="162">
        <f>IF(N167="zákl. prenesená",J167,0)</f>
        <v>0</v>
      </c>
      <c r="BH167" s="162">
        <f>IF(N167="zníž. prenesená",J167,0)</f>
        <v>0</v>
      </c>
      <c r="BI167" s="162">
        <f>IF(N167="nulová",J167,0)</f>
        <v>0</v>
      </c>
      <c r="BJ167" s="14" t="s">
        <v>89</v>
      </c>
      <c r="BK167" s="162">
        <f>ROUND(I167*H167,2)</f>
        <v>24.03</v>
      </c>
      <c r="BL167" s="14" t="s">
        <v>196</v>
      </c>
      <c r="BM167" s="161" t="s">
        <v>298</v>
      </c>
    </row>
    <row r="168" spans="1:65" s="2" customFormat="1" ht="24.2" customHeight="1">
      <c r="A168" s="26"/>
      <c r="B168" s="149"/>
      <c r="C168" s="150" t="s">
        <v>299</v>
      </c>
      <c r="D168" s="150" t="s">
        <v>169</v>
      </c>
      <c r="E168" s="151" t="s">
        <v>300</v>
      </c>
      <c r="F168" s="152" t="s">
        <v>301</v>
      </c>
      <c r="G168" s="153" t="s">
        <v>237</v>
      </c>
      <c r="H168" s="154">
        <v>92.694999999999993</v>
      </c>
      <c r="I168" s="155">
        <v>1.18</v>
      </c>
      <c r="J168" s="155">
        <f>ROUND(I168*H168,2)</f>
        <v>109.38</v>
      </c>
      <c r="K168" s="156"/>
      <c r="L168" s="27"/>
      <c r="M168" s="157" t="s">
        <v>1</v>
      </c>
      <c r="N168" s="158" t="s">
        <v>39</v>
      </c>
      <c r="O168" s="159">
        <v>0</v>
      </c>
      <c r="P168" s="159">
        <f>O168*H168</f>
        <v>0</v>
      </c>
      <c r="Q168" s="159">
        <v>0</v>
      </c>
      <c r="R168" s="159">
        <f>Q168*H168</f>
        <v>0</v>
      </c>
      <c r="S168" s="159">
        <v>0</v>
      </c>
      <c r="T168" s="160">
        <f>S168*H168</f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61" t="s">
        <v>196</v>
      </c>
      <c r="AT168" s="161" t="s">
        <v>169</v>
      </c>
      <c r="AU168" s="161" t="s">
        <v>89</v>
      </c>
      <c r="AY168" s="14" t="s">
        <v>166</v>
      </c>
      <c r="BE168" s="162">
        <f>IF(N168="základná",J168,0)</f>
        <v>0</v>
      </c>
      <c r="BF168" s="162">
        <f>IF(N168="znížená",J168,0)</f>
        <v>109.38</v>
      </c>
      <c r="BG168" s="162">
        <f>IF(N168="zákl. prenesená",J168,0)</f>
        <v>0</v>
      </c>
      <c r="BH168" s="162">
        <f>IF(N168="zníž. prenesená",J168,0)</f>
        <v>0</v>
      </c>
      <c r="BI168" s="162">
        <f>IF(N168="nulová",J168,0)</f>
        <v>0</v>
      </c>
      <c r="BJ168" s="14" t="s">
        <v>89</v>
      </c>
      <c r="BK168" s="162">
        <f>ROUND(I168*H168,2)</f>
        <v>109.38</v>
      </c>
      <c r="BL168" s="14" t="s">
        <v>196</v>
      </c>
      <c r="BM168" s="161" t="s">
        <v>302</v>
      </c>
    </row>
    <row r="169" spans="1:65" s="2" customFormat="1" ht="24.2" customHeight="1">
      <c r="A169" s="26"/>
      <c r="B169" s="149"/>
      <c r="C169" s="150" t="s">
        <v>230</v>
      </c>
      <c r="D169" s="150" t="s">
        <v>169</v>
      </c>
      <c r="E169" s="151" t="s">
        <v>303</v>
      </c>
      <c r="F169" s="152" t="s">
        <v>304</v>
      </c>
      <c r="G169" s="153" t="s">
        <v>237</v>
      </c>
      <c r="H169" s="154">
        <v>93.24</v>
      </c>
      <c r="I169" s="155">
        <v>1.17</v>
      </c>
      <c r="J169" s="155">
        <f>ROUND(I169*H169,2)</f>
        <v>109.09</v>
      </c>
      <c r="K169" s="156"/>
      <c r="L169" s="27"/>
      <c r="M169" s="157" t="s">
        <v>1</v>
      </c>
      <c r="N169" s="158" t="s">
        <v>39</v>
      </c>
      <c r="O169" s="159">
        <v>0</v>
      </c>
      <c r="P169" s="159">
        <f>O169*H169</f>
        <v>0</v>
      </c>
      <c r="Q169" s="159">
        <v>0</v>
      </c>
      <c r="R169" s="159">
        <f>Q169*H169</f>
        <v>0</v>
      </c>
      <c r="S169" s="159">
        <v>0</v>
      </c>
      <c r="T169" s="160">
        <f>S169*H169</f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61" t="s">
        <v>196</v>
      </c>
      <c r="AT169" s="161" t="s">
        <v>169</v>
      </c>
      <c r="AU169" s="161" t="s">
        <v>89</v>
      </c>
      <c r="AY169" s="14" t="s">
        <v>166</v>
      </c>
      <c r="BE169" s="162">
        <f>IF(N169="základná",J169,0)</f>
        <v>0</v>
      </c>
      <c r="BF169" s="162">
        <f>IF(N169="znížená",J169,0)</f>
        <v>109.09</v>
      </c>
      <c r="BG169" s="162">
        <f>IF(N169="zákl. prenesená",J169,0)</f>
        <v>0</v>
      </c>
      <c r="BH169" s="162">
        <f>IF(N169="zníž. prenesená",J169,0)</f>
        <v>0</v>
      </c>
      <c r="BI169" s="162">
        <f>IF(N169="nulová",J169,0)</f>
        <v>0</v>
      </c>
      <c r="BJ169" s="14" t="s">
        <v>89</v>
      </c>
      <c r="BK169" s="162">
        <f>ROUND(I169*H169,2)</f>
        <v>109.09</v>
      </c>
      <c r="BL169" s="14" t="s">
        <v>196</v>
      </c>
      <c r="BM169" s="161" t="s">
        <v>305</v>
      </c>
    </row>
    <row r="170" spans="1:65" s="12" customFormat="1" ht="22.9" customHeight="1">
      <c r="B170" s="137"/>
      <c r="D170" s="138" t="s">
        <v>72</v>
      </c>
      <c r="E170" s="147" t="s">
        <v>306</v>
      </c>
      <c r="F170" s="147" t="s">
        <v>307</v>
      </c>
      <c r="J170" s="148">
        <f>BK170</f>
        <v>113.38</v>
      </c>
      <c r="L170" s="137"/>
      <c r="M170" s="141"/>
      <c r="N170" s="142"/>
      <c r="O170" s="142"/>
      <c r="P170" s="143">
        <f>P171</f>
        <v>14.964869999999999</v>
      </c>
      <c r="Q170" s="142"/>
      <c r="R170" s="143">
        <f>R171</f>
        <v>0</v>
      </c>
      <c r="S170" s="142"/>
      <c r="T170" s="144">
        <f>T171</f>
        <v>0</v>
      </c>
      <c r="AR170" s="138" t="s">
        <v>89</v>
      </c>
      <c r="AT170" s="145" t="s">
        <v>72</v>
      </c>
      <c r="AU170" s="145" t="s">
        <v>81</v>
      </c>
      <c r="AY170" s="138" t="s">
        <v>166</v>
      </c>
      <c r="BK170" s="146">
        <f>BK171</f>
        <v>113.38</v>
      </c>
    </row>
    <row r="171" spans="1:65" s="2" customFormat="1" ht="16.5" customHeight="1">
      <c r="A171" s="26"/>
      <c r="B171" s="149"/>
      <c r="C171" s="150" t="s">
        <v>308</v>
      </c>
      <c r="D171" s="150" t="s">
        <v>169</v>
      </c>
      <c r="E171" s="151" t="s">
        <v>309</v>
      </c>
      <c r="F171" s="152" t="s">
        <v>310</v>
      </c>
      <c r="G171" s="153" t="s">
        <v>237</v>
      </c>
      <c r="H171" s="154">
        <v>34.15</v>
      </c>
      <c r="I171" s="155">
        <v>3.32</v>
      </c>
      <c r="J171" s="155">
        <f>ROUND(I171*H171,2)</f>
        <v>113.38</v>
      </c>
      <c r="K171" s="156"/>
      <c r="L171" s="27"/>
      <c r="M171" s="157" t="s">
        <v>1</v>
      </c>
      <c r="N171" s="158" t="s">
        <v>39</v>
      </c>
      <c r="O171" s="159">
        <v>0.43820999999999999</v>
      </c>
      <c r="P171" s="159">
        <f>O171*H171</f>
        <v>14.964869999999999</v>
      </c>
      <c r="Q171" s="159">
        <v>0</v>
      </c>
      <c r="R171" s="159">
        <f>Q171*H171</f>
        <v>0</v>
      </c>
      <c r="S171" s="159">
        <v>0</v>
      </c>
      <c r="T171" s="160">
        <f>S171*H171</f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61" t="s">
        <v>196</v>
      </c>
      <c r="AT171" s="161" t="s">
        <v>169</v>
      </c>
      <c r="AU171" s="161" t="s">
        <v>89</v>
      </c>
      <c r="AY171" s="14" t="s">
        <v>166</v>
      </c>
      <c r="BE171" s="162">
        <f>IF(N171="základná",J171,0)</f>
        <v>0</v>
      </c>
      <c r="BF171" s="162">
        <f>IF(N171="znížená",J171,0)</f>
        <v>113.38</v>
      </c>
      <c r="BG171" s="162">
        <f>IF(N171="zákl. prenesená",J171,0)</f>
        <v>0</v>
      </c>
      <c r="BH171" s="162">
        <f>IF(N171="zníž. prenesená",J171,0)</f>
        <v>0</v>
      </c>
      <c r="BI171" s="162">
        <f>IF(N171="nulová",J171,0)</f>
        <v>0</v>
      </c>
      <c r="BJ171" s="14" t="s">
        <v>89</v>
      </c>
      <c r="BK171" s="162">
        <f>ROUND(I171*H171,2)</f>
        <v>113.38</v>
      </c>
      <c r="BL171" s="14" t="s">
        <v>196</v>
      </c>
      <c r="BM171" s="161" t="s">
        <v>311</v>
      </c>
    </row>
    <row r="172" spans="1:65" s="12" customFormat="1" ht="22.9" customHeight="1">
      <c r="B172" s="137"/>
      <c r="D172" s="138" t="s">
        <v>72</v>
      </c>
      <c r="E172" s="147" t="s">
        <v>312</v>
      </c>
      <c r="F172" s="147" t="s">
        <v>313</v>
      </c>
      <c r="J172" s="148">
        <f>BK172</f>
        <v>1746.22</v>
      </c>
      <c r="L172" s="137"/>
      <c r="M172" s="141"/>
      <c r="N172" s="142"/>
      <c r="O172" s="142"/>
      <c r="P172" s="143">
        <f>P173</f>
        <v>0</v>
      </c>
      <c r="Q172" s="142"/>
      <c r="R172" s="143">
        <f>R173</f>
        <v>0</v>
      </c>
      <c r="S172" s="142"/>
      <c r="T172" s="144">
        <f>T173</f>
        <v>0</v>
      </c>
      <c r="AR172" s="138" t="s">
        <v>89</v>
      </c>
      <c r="AT172" s="145" t="s">
        <v>72</v>
      </c>
      <c r="AU172" s="145" t="s">
        <v>81</v>
      </c>
      <c r="AY172" s="138" t="s">
        <v>166</v>
      </c>
      <c r="BK172" s="146">
        <f>BK173</f>
        <v>1746.22</v>
      </c>
    </row>
    <row r="173" spans="1:65" s="2" customFormat="1" ht="21.75" customHeight="1">
      <c r="A173" s="26"/>
      <c r="B173" s="149"/>
      <c r="C173" s="150" t="s">
        <v>234</v>
      </c>
      <c r="D173" s="150" t="s">
        <v>169</v>
      </c>
      <c r="E173" s="151" t="s">
        <v>314</v>
      </c>
      <c r="F173" s="152" t="s">
        <v>315</v>
      </c>
      <c r="G173" s="153" t="s">
        <v>172</v>
      </c>
      <c r="H173" s="154">
        <v>632.69000000000005</v>
      </c>
      <c r="I173" s="155">
        <v>2.76</v>
      </c>
      <c r="J173" s="155">
        <f>ROUND(I173*H173,2)</f>
        <v>1746.22</v>
      </c>
      <c r="K173" s="156"/>
      <c r="L173" s="27"/>
      <c r="M173" s="157" t="s">
        <v>1</v>
      </c>
      <c r="N173" s="158" t="s">
        <v>39</v>
      </c>
      <c r="O173" s="159">
        <v>0</v>
      </c>
      <c r="P173" s="159">
        <f>O173*H173</f>
        <v>0</v>
      </c>
      <c r="Q173" s="159">
        <v>0</v>
      </c>
      <c r="R173" s="159">
        <f>Q173*H173</f>
        <v>0</v>
      </c>
      <c r="S173" s="159">
        <v>0</v>
      </c>
      <c r="T173" s="160">
        <f>S173*H173</f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61" t="s">
        <v>196</v>
      </c>
      <c r="AT173" s="161" t="s">
        <v>169</v>
      </c>
      <c r="AU173" s="161" t="s">
        <v>89</v>
      </c>
      <c r="AY173" s="14" t="s">
        <v>166</v>
      </c>
      <c r="BE173" s="162">
        <f>IF(N173="základná",J173,0)</f>
        <v>0</v>
      </c>
      <c r="BF173" s="162">
        <f>IF(N173="znížená",J173,0)</f>
        <v>1746.22</v>
      </c>
      <c r="BG173" s="162">
        <f>IF(N173="zákl. prenesená",J173,0)</f>
        <v>0</v>
      </c>
      <c r="BH173" s="162">
        <f>IF(N173="zníž. prenesená",J173,0)</f>
        <v>0</v>
      </c>
      <c r="BI173" s="162">
        <f>IF(N173="nulová",J173,0)</f>
        <v>0</v>
      </c>
      <c r="BJ173" s="14" t="s">
        <v>89</v>
      </c>
      <c r="BK173" s="162">
        <f>ROUND(I173*H173,2)</f>
        <v>1746.22</v>
      </c>
      <c r="BL173" s="14" t="s">
        <v>196</v>
      </c>
      <c r="BM173" s="161" t="s">
        <v>316</v>
      </c>
    </row>
    <row r="174" spans="1:65" s="12" customFormat="1" ht="22.9" customHeight="1">
      <c r="B174" s="137"/>
      <c r="D174" s="138" t="s">
        <v>72</v>
      </c>
      <c r="E174" s="147" t="s">
        <v>317</v>
      </c>
      <c r="F174" s="147" t="s">
        <v>318</v>
      </c>
      <c r="J174" s="148">
        <f>BK174</f>
        <v>1602.1</v>
      </c>
      <c r="L174" s="137"/>
      <c r="M174" s="141"/>
      <c r="N174" s="142"/>
      <c r="O174" s="142"/>
      <c r="P174" s="143">
        <f>P175</f>
        <v>152.71742</v>
      </c>
      <c r="Q174" s="142"/>
      <c r="R174" s="143">
        <f>R175</f>
        <v>4.9450000000000001E-2</v>
      </c>
      <c r="S174" s="142"/>
      <c r="T174" s="144">
        <f>T175</f>
        <v>0</v>
      </c>
      <c r="AR174" s="138" t="s">
        <v>89</v>
      </c>
      <c r="AT174" s="145" t="s">
        <v>72</v>
      </c>
      <c r="AU174" s="145" t="s">
        <v>81</v>
      </c>
      <c r="AY174" s="138" t="s">
        <v>166</v>
      </c>
      <c r="BK174" s="146">
        <f>BK175</f>
        <v>1602.1</v>
      </c>
    </row>
    <row r="175" spans="1:65" s="2" customFormat="1" ht="16.5" customHeight="1">
      <c r="A175" s="26"/>
      <c r="B175" s="149"/>
      <c r="C175" s="150" t="s">
        <v>319</v>
      </c>
      <c r="D175" s="150" t="s">
        <v>169</v>
      </c>
      <c r="E175" s="151" t="s">
        <v>320</v>
      </c>
      <c r="F175" s="152" t="s">
        <v>321</v>
      </c>
      <c r="G175" s="153" t="s">
        <v>172</v>
      </c>
      <c r="H175" s="154">
        <v>329.65100000000001</v>
      </c>
      <c r="I175" s="155">
        <v>4.8600000000000003</v>
      </c>
      <c r="J175" s="155">
        <f>ROUND(I175*H175,2)</f>
        <v>1602.1</v>
      </c>
      <c r="K175" s="156"/>
      <c r="L175" s="27"/>
      <c r="M175" s="163" t="s">
        <v>1</v>
      </c>
      <c r="N175" s="164" t="s">
        <v>39</v>
      </c>
      <c r="O175" s="165">
        <v>0.46327000000000002</v>
      </c>
      <c r="P175" s="165">
        <f>O175*H175</f>
        <v>152.71742</v>
      </c>
      <c r="Q175" s="165">
        <v>1.4999999999999999E-4</v>
      </c>
      <c r="R175" s="165">
        <f>Q175*H175</f>
        <v>4.9450000000000001E-2</v>
      </c>
      <c r="S175" s="165">
        <v>0</v>
      </c>
      <c r="T175" s="166">
        <f>S175*H175</f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61" t="s">
        <v>196</v>
      </c>
      <c r="AT175" s="161" t="s">
        <v>169</v>
      </c>
      <c r="AU175" s="161" t="s">
        <v>89</v>
      </c>
      <c r="AY175" s="14" t="s">
        <v>166</v>
      </c>
      <c r="BE175" s="162">
        <f>IF(N175="základná",J175,0)</f>
        <v>0</v>
      </c>
      <c r="BF175" s="162">
        <f>IF(N175="znížená",J175,0)</f>
        <v>1602.1</v>
      </c>
      <c r="BG175" s="162">
        <f>IF(N175="zákl. prenesená",J175,0)</f>
        <v>0</v>
      </c>
      <c r="BH175" s="162">
        <f>IF(N175="zníž. prenesená",J175,0)</f>
        <v>0</v>
      </c>
      <c r="BI175" s="162">
        <f>IF(N175="nulová",J175,0)</f>
        <v>0</v>
      </c>
      <c r="BJ175" s="14" t="s">
        <v>89</v>
      </c>
      <c r="BK175" s="162">
        <f>ROUND(I175*H175,2)</f>
        <v>1602.1</v>
      </c>
      <c r="BL175" s="14" t="s">
        <v>196</v>
      </c>
      <c r="BM175" s="161" t="s">
        <v>322</v>
      </c>
    </row>
    <row r="176" spans="1:65" s="2" customFormat="1" ht="6.95" customHeight="1">
      <c r="A176" s="26"/>
      <c r="B176" s="44"/>
      <c r="C176" s="45"/>
      <c r="D176" s="45"/>
      <c r="E176" s="45"/>
      <c r="F176" s="45"/>
      <c r="G176" s="45"/>
      <c r="H176" s="45"/>
      <c r="I176" s="45"/>
      <c r="J176" s="45"/>
      <c r="K176" s="45"/>
      <c r="L176" s="27"/>
      <c r="M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</row>
  </sheetData>
  <autoFilter ref="C125:K175" xr:uid="{00000000-0009-0000-0000-000001000000}"/>
  <mergeCells count="8">
    <mergeCell ref="E116:H116"/>
    <mergeCell ref="E118:H118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M45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95"/>
    </row>
    <row r="2" spans="1:46" s="1" customFormat="1" ht="36.950000000000003" customHeight="1">
      <c r="L2" s="204" t="s">
        <v>5</v>
      </c>
      <c r="M2" s="188"/>
      <c r="N2" s="188"/>
      <c r="O2" s="188"/>
      <c r="P2" s="188"/>
      <c r="Q2" s="188"/>
      <c r="R2" s="188"/>
      <c r="S2" s="188"/>
      <c r="T2" s="188"/>
      <c r="U2" s="188"/>
      <c r="V2" s="188"/>
      <c r="AT2" s="14" t="s">
        <v>90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5" customHeight="1">
      <c r="B4" s="17"/>
      <c r="D4" s="18" t="s">
        <v>134</v>
      </c>
      <c r="L4" s="17"/>
      <c r="M4" s="96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16.5" customHeight="1">
      <c r="B7" s="17"/>
      <c r="E7" s="221" t="str">
        <f>'Rekapitulácia stavby'!K6</f>
        <v>Adaptácia, prestavba, prístavba a nadstavba ZŠ Kalinkovo</v>
      </c>
      <c r="F7" s="222"/>
      <c r="G7" s="222"/>
      <c r="H7" s="222"/>
      <c r="L7" s="17"/>
    </row>
    <row r="8" spans="1:46" s="1" customFormat="1" ht="12" customHeight="1">
      <c r="B8" s="17"/>
      <c r="D8" s="23" t="s">
        <v>135</v>
      </c>
      <c r="L8" s="17"/>
    </row>
    <row r="9" spans="1:46" s="2" customFormat="1" ht="16.5" customHeight="1">
      <c r="A9" s="26"/>
      <c r="B9" s="27"/>
      <c r="C9" s="26"/>
      <c r="D9" s="26"/>
      <c r="E9" s="221" t="s">
        <v>323</v>
      </c>
      <c r="F9" s="223"/>
      <c r="G9" s="223"/>
      <c r="H9" s="223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324</v>
      </c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>
      <c r="A11" s="26"/>
      <c r="B11" s="27"/>
      <c r="C11" s="26"/>
      <c r="D11" s="26"/>
      <c r="E11" s="184" t="s">
        <v>325</v>
      </c>
      <c r="F11" s="223"/>
      <c r="G11" s="223"/>
      <c r="H11" s="223"/>
      <c r="I11" s="26"/>
      <c r="J11" s="26"/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1.25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15</v>
      </c>
      <c r="E13" s="26"/>
      <c r="F13" s="21" t="s">
        <v>1</v>
      </c>
      <c r="G13" s="26"/>
      <c r="H13" s="26"/>
      <c r="I13" s="23" t="s">
        <v>16</v>
      </c>
      <c r="J13" s="21" t="s">
        <v>1</v>
      </c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17</v>
      </c>
      <c r="E14" s="26"/>
      <c r="F14" s="21" t="s">
        <v>18</v>
      </c>
      <c r="G14" s="26"/>
      <c r="H14" s="26"/>
      <c r="I14" s="23" t="s">
        <v>19</v>
      </c>
      <c r="J14" s="52" t="str">
        <f>'Rekapitulácia stavby'!AN8</f>
        <v>9. 7. 2021</v>
      </c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21</v>
      </c>
      <c r="E16" s="26"/>
      <c r="F16" s="26"/>
      <c r="G16" s="26"/>
      <c r="H16" s="26"/>
      <c r="I16" s="23" t="s">
        <v>22</v>
      </c>
      <c r="J16" s="21" t="s">
        <v>1</v>
      </c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">
        <v>23</v>
      </c>
      <c r="F17" s="26"/>
      <c r="G17" s="26"/>
      <c r="H17" s="26"/>
      <c r="I17" s="23" t="s">
        <v>24</v>
      </c>
      <c r="J17" s="21" t="s">
        <v>1</v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25</v>
      </c>
      <c r="E19" s="26"/>
      <c r="F19" s="26"/>
      <c r="G19" s="26"/>
      <c r="H19" s="26"/>
      <c r="I19" s="23" t="s">
        <v>22</v>
      </c>
      <c r="J19" s="21" t="s">
        <v>1</v>
      </c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21" t="s">
        <v>26</v>
      </c>
      <c r="F20" s="26"/>
      <c r="G20" s="26"/>
      <c r="H20" s="26"/>
      <c r="I20" s="23" t="s">
        <v>24</v>
      </c>
      <c r="J20" s="21" t="s">
        <v>1</v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27</v>
      </c>
      <c r="E22" s="26"/>
      <c r="F22" s="26"/>
      <c r="G22" s="26"/>
      <c r="H22" s="26"/>
      <c r="I22" s="23" t="s">
        <v>22</v>
      </c>
      <c r="J22" s="21" t="str">
        <f>IF('Rekapitulácia stavby'!AN16="","",'Rekapitulácia stavby'!AN16)</f>
        <v/>
      </c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 t="str">
        <f>IF('Rekapitulácia stavby'!E17="","",'Rekapitulácia stavby'!E17)</f>
        <v xml:space="preserve"> </v>
      </c>
      <c r="F23" s="26"/>
      <c r="G23" s="26"/>
      <c r="H23" s="26"/>
      <c r="I23" s="23" t="s">
        <v>24</v>
      </c>
      <c r="J23" s="21" t="str">
        <f>IF('Rekapitulácia stavby'!AN17="","",'Rekapitulácia stavby'!AN17)</f>
        <v/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30</v>
      </c>
      <c r="E25" s="26"/>
      <c r="F25" s="26"/>
      <c r="G25" s="26"/>
      <c r="H25" s="26"/>
      <c r="I25" s="23" t="s">
        <v>22</v>
      </c>
      <c r="J25" s="21" t="s">
        <v>1</v>
      </c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 t="s">
        <v>31</v>
      </c>
      <c r="F26" s="26"/>
      <c r="G26" s="26"/>
      <c r="H26" s="26"/>
      <c r="I26" s="23" t="s">
        <v>24</v>
      </c>
      <c r="J26" s="21" t="s">
        <v>1</v>
      </c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9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32</v>
      </c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>
      <c r="A29" s="97"/>
      <c r="B29" s="98"/>
      <c r="C29" s="97"/>
      <c r="D29" s="97"/>
      <c r="E29" s="190" t="s">
        <v>1</v>
      </c>
      <c r="F29" s="190"/>
      <c r="G29" s="190"/>
      <c r="H29" s="190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5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3"/>
      <c r="E31" s="63"/>
      <c r="F31" s="63"/>
      <c r="G31" s="63"/>
      <c r="H31" s="63"/>
      <c r="I31" s="63"/>
      <c r="J31" s="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>
      <c r="A32" s="26"/>
      <c r="B32" s="27"/>
      <c r="C32" s="26"/>
      <c r="D32" s="100" t="s">
        <v>33</v>
      </c>
      <c r="E32" s="26"/>
      <c r="F32" s="26"/>
      <c r="G32" s="26"/>
      <c r="H32" s="26"/>
      <c r="I32" s="26"/>
      <c r="J32" s="68">
        <f>ROUND(J147, 2)</f>
        <v>771081.82</v>
      </c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63"/>
      <c r="E33" s="63"/>
      <c r="F33" s="63"/>
      <c r="G33" s="63"/>
      <c r="H33" s="63"/>
      <c r="I33" s="63"/>
      <c r="J33" s="63"/>
      <c r="K33" s="63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6"/>
      <c r="F34" s="30" t="s">
        <v>35</v>
      </c>
      <c r="G34" s="26"/>
      <c r="H34" s="26"/>
      <c r="I34" s="30" t="s">
        <v>34</v>
      </c>
      <c r="J34" s="30" t="s">
        <v>36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customHeight="1">
      <c r="A35" s="26"/>
      <c r="B35" s="27"/>
      <c r="C35" s="26"/>
      <c r="D35" s="101" t="s">
        <v>37</v>
      </c>
      <c r="E35" s="32" t="s">
        <v>38</v>
      </c>
      <c r="F35" s="102">
        <f>ROUND((SUM(BE147:BE453)),  2)</f>
        <v>0</v>
      </c>
      <c r="G35" s="103"/>
      <c r="H35" s="103"/>
      <c r="I35" s="104">
        <v>0.2</v>
      </c>
      <c r="J35" s="102">
        <f>ROUND(((SUM(BE147:BE453))*I35),  2)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32" t="s">
        <v>39</v>
      </c>
      <c r="F36" s="105">
        <f>ROUND((SUM(BF147:BF453)),  2)</f>
        <v>771081.82</v>
      </c>
      <c r="G36" s="26"/>
      <c r="H36" s="26"/>
      <c r="I36" s="106">
        <v>0.2</v>
      </c>
      <c r="J36" s="105">
        <f>ROUND(((SUM(BF147:BF453))*I36),  2)</f>
        <v>154216.35999999999</v>
      </c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40</v>
      </c>
      <c r="F37" s="105">
        <f>ROUND((SUM(BG147:BG453)),  2)</f>
        <v>0</v>
      </c>
      <c r="G37" s="26"/>
      <c r="H37" s="26"/>
      <c r="I37" s="106">
        <v>0.2</v>
      </c>
      <c r="J37" s="105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>
      <c r="A38" s="26"/>
      <c r="B38" s="27"/>
      <c r="C38" s="26"/>
      <c r="D38" s="26"/>
      <c r="E38" s="23" t="s">
        <v>41</v>
      </c>
      <c r="F38" s="105">
        <f>ROUND((SUM(BH147:BH453)),  2)</f>
        <v>0</v>
      </c>
      <c r="G38" s="26"/>
      <c r="H38" s="26"/>
      <c r="I38" s="106">
        <v>0.2</v>
      </c>
      <c r="J38" s="105">
        <f>0</f>
        <v>0</v>
      </c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32" t="s">
        <v>42</v>
      </c>
      <c r="F39" s="102">
        <f>ROUND((SUM(BI147:BI453)),  2)</f>
        <v>0</v>
      </c>
      <c r="G39" s="103"/>
      <c r="H39" s="103"/>
      <c r="I39" s="104">
        <v>0</v>
      </c>
      <c r="J39" s="102">
        <f>0</f>
        <v>0</v>
      </c>
      <c r="K39" s="26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>
      <c r="A41" s="26"/>
      <c r="B41" s="27"/>
      <c r="C41" s="107"/>
      <c r="D41" s="108" t="s">
        <v>43</v>
      </c>
      <c r="E41" s="57"/>
      <c r="F41" s="57"/>
      <c r="G41" s="109" t="s">
        <v>44</v>
      </c>
      <c r="H41" s="110" t="s">
        <v>45</v>
      </c>
      <c r="I41" s="57"/>
      <c r="J41" s="111">
        <f>SUM(J32:J39)</f>
        <v>925298.18</v>
      </c>
      <c r="K41" s="112"/>
      <c r="L41" s="39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9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6"/>
      <c r="B61" s="27"/>
      <c r="C61" s="26"/>
      <c r="D61" s="42" t="s">
        <v>48</v>
      </c>
      <c r="E61" s="29"/>
      <c r="F61" s="113" t="s">
        <v>49</v>
      </c>
      <c r="G61" s="42" t="s">
        <v>48</v>
      </c>
      <c r="H61" s="29"/>
      <c r="I61" s="29"/>
      <c r="J61" s="114" t="s">
        <v>49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6"/>
      <c r="B65" s="27"/>
      <c r="C65" s="26"/>
      <c r="D65" s="40" t="s">
        <v>50</v>
      </c>
      <c r="E65" s="43"/>
      <c r="F65" s="43"/>
      <c r="G65" s="40" t="s">
        <v>51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6"/>
      <c r="B76" s="27"/>
      <c r="C76" s="26"/>
      <c r="D76" s="42" t="s">
        <v>48</v>
      </c>
      <c r="E76" s="29"/>
      <c r="F76" s="113" t="s">
        <v>49</v>
      </c>
      <c r="G76" s="42" t="s">
        <v>48</v>
      </c>
      <c r="H76" s="29"/>
      <c r="I76" s="29"/>
      <c r="J76" s="114" t="s">
        <v>49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137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16.5" customHeight="1">
      <c r="A85" s="26"/>
      <c r="B85" s="27"/>
      <c r="C85" s="26"/>
      <c r="D85" s="26"/>
      <c r="E85" s="221" t="str">
        <f>E7</f>
        <v>Adaptácia, prestavba, prístavba a nadstavba ZŠ Kalinkovo</v>
      </c>
      <c r="F85" s="222"/>
      <c r="G85" s="222"/>
      <c r="H85" s="222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135</v>
      </c>
      <c r="L86" s="17"/>
    </row>
    <row r="87" spans="1:31" s="2" customFormat="1" ht="16.5" customHeight="1">
      <c r="A87" s="26"/>
      <c r="B87" s="27"/>
      <c r="C87" s="26"/>
      <c r="D87" s="26"/>
      <c r="E87" s="221" t="s">
        <v>323</v>
      </c>
      <c r="F87" s="223"/>
      <c r="G87" s="223"/>
      <c r="H87" s="223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324</v>
      </c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>
      <c r="A89" s="26"/>
      <c r="B89" s="27"/>
      <c r="C89" s="26"/>
      <c r="D89" s="26"/>
      <c r="E89" s="184" t="str">
        <f>E11</f>
        <v>01a - Architektúra a statika</v>
      </c>
      <c r="F89" s="223"/>
      <c r="G89" s="223"/>
      <c r="H89" s="223"/>
      <c r="I89" s="26"/>
      <c r="J89" s="26"/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17</v>
      </c>
      <c r="D91" s="26"/>
      <c r="E91" s="26"/>
      <c r="F91" s="21" t="str">
        <f>F14</f>
        <v>Kalinkovo</v>
      </c>
      <c r="G91" s="26"/>
      <c r="H91" s="26"/>
      <c r="I91" s="23" t="s">
        <v>19</v>
      </c>
      <c r="J91" s="52" t="str">
        <f>IF(J14="","",J14)</f>
        <v>9. 7. 2021</v>
      </c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15.2" customHeight="1">
      <c r="A93" s="26"/>
      <c r="B93" s="27"/>
      <c r="C93" s="23" t="s">
        <v>21</v>
      </c>
      <c r="D93" s="26"/>
      <c r="E93" s="26"/>
      <c r="F93" s="21" t="str">
        <f>E17</f>
        <v>Obec Kalinkovo</v>
      </c>
      <c r="G93" s="26"/>
      <c r="H93" s="26"/>
      <c r="I93" s="23" t="s">
        <v>27</v>
      </c>
      <c r="J93" s="24" t="str">
        <f>E23</f>
        <v xml:space="preserve"> </v>
      </c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>
      <c r="A94" s="26"/>
      <c r="B94" s="27"/>
      <c r="C94" s="23" t="s">
        <v>25</v>
      </c>
      <c r="D94" s="26"/>
      <c r="E94" s="26"/>
      <c r="F94" s="21" t="str">
        <f>IF(E20="","",E20)</f>
        <v>AVA-stav, s.r.o.</v>
      </c>
      <c r="G94" s="26"/>
      <c r="H94" s="26"/>
      <c r="I94" s="23" t="s">
        <v>30</v>
      </c>
      <c r="J94" s="24" t="str">
        <f>E26</f>
        <v>Ing. BOTTLIK</v>
      </c>
      <c r="K94" s="26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15" t="s">
        <v>138</v>
      </c>
      <c r="D96" s="107"/>
      <c r="E96" s="107"/>
      <c r="F96" s="107"/>
      <c r="G96" s="107"/>
      <c r="H96" s="107"/>
      <c r="I96" s="107"/>
      <c r="J96" s="116" t="s">
        <v>139</v>
      </c>
      <c r="K96" s="107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9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>
      <c r="A98" s="26"/>
      <c r="B98" s="27"/>
      <c r="C98" s="117" t="s">
        <v>140</v>
      </c>
      <c r="D98" s="26"/>
      <c r="E98" s="26"/>
      <c r="F98" s="26"/>
      <c r="G98" s="26"/>
      <c r="H98" s="26"/>
      <c r="I98" s="26"/>
      <c r="J98" s="68">
        <f>J147</f>
        <v>771081.82</v>
      </c>
      <c r="K98" s="26"/>
      <c r="L98" s="39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141</v>
      </c>
    </row>
    <row r="99" spans="1:47" s="9" customFormat="1" ht="24.95" customHeight="1">
      <c r="B99" s="118"/>
      <c r="D99" s="119" t="s">
        <v>142</v>
      </c>
      <c r="E99" s="120"/>
      <c r="F99" s="120"/>
      <c r="G99" s="120"/>
      <c r="H99" s="120"/>
      <c r="I99" s="120"/>
      <c r="J99" s="121">
        <f>J148</f>
        <v>334808.37</v>
      </c>
      <c r="L99" s="118"/>
    </row>
    <row r="100" spans="1:47" s="10" customFormat="1" ht="19.899999999999999" customHeight="1">
      <c r="B100" s="122"/>
      <c r="D100" s="123" t="s">
        <v>326</v>
      </c>
      <c r="E100" s="124"/>
      <c r="F100" s="124"/>
      <c r="G100" s="124"/>
      <c r="H100" s="124"/>
      <c r="I100" s="124"/>
      <c r="J100" s="125">
        <f>J149</f>
        <v>7816.03</v>
      </c>
      <c r="L100" s="122"/>
    </row>
    <row r="101" spans="1:47" s="10" customFormat="1" ht="19.899999999999999" customHeight="1">
      <c r="B101" s="122"/>
      <c r="D101" s="123" t="s">
        <v>327</v>
      </c>
      <c r="E101" s="124"/>
      <c r="F101" s="124"/>
      <c r="G101" s="124"/>
      <c r="H101" s="124"/>
      <c r="I101" s="124"/>
      <c r="J101" s="125">
        <f>J166</f>
        <v>14556.24</v>
      </c>
      <c r="L101" s="122"/>
    </row>
    <row r="102" spans="1:47" s="10" customFormat="1" ht="19.899999999999999" customHeight="1">
      <c r="B102" s="122"/>
      <c r="D102" s="123" t="s">
        <v>328</v>
      </c>
      <c r="E102" s="124"/>
      <c r="F102" s="124"/>
      <c r="G102" s="124"/>
      <c r="H102" s="124"/>
      <c r="I102" s="124"/>
      <c r="J102" s="125">
        <f>J170</f>
        <v>59998.45</v>
      </c>
      <c r="L102" s="122"/>
    </row>
    <row r="103" spans="1:47" s="10" customFormat="1" ht="19.899999999999999" customHeight="1">
      <c r="B103" s="122"/>
      <c r="D103" s="123" t="s">
        <v>329</v>
      </c>
      <c r="E103" s="124"/>
      <c r="F103" s="124"/>
      <c r="G103" s="124"/>
      <c r="H103" s="124"/>
      <c r="I103" s="124"/>
      <c r="J103" s="125">
        <f>J202</f>
        <v>69490.350000000006</v>
      </c>
      <c r="L103" s="122"/>
    </row>
    <row r="104" spans="1:47" s="10" customFormat="1" ht="19.899999999999999" customHeight="1">
      <c r="B104" s="122"/>
      <c r="D104" s="123" t="s">
        <v>330</v>
      </c>
      <c r="E104" s="124"/>
      <c r="F104" s="124"/>
      <c r="G104" s="124"/>
      <c r="H104" s="124"/>
      <c r="I104" s="124"/>
      <c r="J104" s="125">
        <f>J223</f>
        <v>155554.76999999999</v>
      </c>
      <c r="L104" s="122"/>
    </row>
    <row r="105" spans="1:47" s="10" customFormat="1" ht="19.899999999999999" customHeight="1">
      <c r="B105" s="122"/>
      <c r="D105" s="123" t="s">
        <v>143</v>
      </c>
      <c r="E105" s="124"/>
      <c r="F105" s="124"/>
      <c r="G105" s="124"/>
      <c r="H105" s="124"/>
      <c r="I105" s="124"/>
      <c r="J105" s="125">
        <f>J248</f>
        <v>18973.93</v>
      </c>
      <c r="L105" s="122"/>
    </row>
    <row r="106" spans="1:47" s="10" customFormat="1" ht="19.899999999999999" customHeight="1">
      <c r="B106" s="122"/>
      <c r="D106" s="123" t="s">
        <v>331</v>
      </c>
      <c r="E106" s="124"/>
      <c r="F106" s="124"/>
      <c r="G106" s="124"/>
      <c r="H106" s="124"/>
      <c r="I106" s="124"/>
      <c r="J106" s="125">
        <f>J260</f>
        <v>8418.6</v>
      </c>
      <c r="L106" s="122"/>
    </row>
    <row r="107" spans="1:47" s="9" customFormat="1" ht="24.95" customHeight="1">
      <c r="B107" s="118"/>
      <c r="D107" s="119" t="s">
        <v>144</v>
      </c>
      <c r="E107" s="120"/>
      <c r="F107" s="120"/>
      <c r="G107" s="120"/>
      <c r="H107" s="120"/>
      <c r="I107" s="120"/>
      <c r="J107" s="121">
        <f>J262</f>
        <v>433460.84</v>
      </c>
      <c r="L107" s="118"/>
    </row>
    <row r="108" spans="1:47" s="10" customFormat="1" ht="19.899999999999999" customHeight="1">
      <c r="B108" s="122"/>
      <c r="D108" s="123" t="s">
        <v>332</v>
      </c>
      <c r="E108" s="124"/>
      <c r="F108" s="124"/>
      <c r="G108" s="124"/>
      <c r="H108" s="124"/>
      <c r="I108" s="124"/>
      <c r="J108" s="125">
        <f>J263</f>
        <v>10246.31</v>
      </c>
      <c r="L108" s="122"/>
    </row>
    <row r="109" spans="1:47" s="10" customFormat="1" ht="19.899999999999999" customHeight="1">
      <c r="B109" s="122"/>
      <c r="D109" s="123" t="s">
        <v>333</v>
      </c>
      <c r="E109" s="124"/>
      <c r="F109" s="124"/>
      <c r="G109" s="124"/>
      <c r="H109" s="124"/>
      <c r="I109" s="124"/>
      <c r="J109" s="125">
        <f>J275</f>
        <v>18818.72</v>
      </c>
      <c r="L109" s="122"/>
    </row>
    <row r="110" spans="1:47" s="10" customFormat="1" ht="19.899999999999999" customHeight="1">
      <c r="B110" s="122"/>
      <c r="D110" s="123" t="s">
        <v>147</v>
      </c>
      <c r="E110" s="124"/>
      <c r="F110" s="124"/>
      <c r="G110" s="124"/>
      <c r="H110" s="124"/>
      <c r="I110" s="124"/>
      <c r="J110" s="125">
        <f>J286</f>
        <v>54631.08</v>
      </c>
      <c r="L110" s="122"/>
    </row>
    <row r="111" spans="1:47" s="10" customFormat="1" ht="19.899999999999999" customHeight="1">
      <c r="B111" s="122"/>
      <c r="D111" s="123" t="s">
        <v>334</v>
      </c>
      <c r="E111" s="124"/>
      <c r="F111" s="124"/>
      <c r="G111" s="124"/>
      <c r="H111" s="124"/>
      <c r="I111" s="124"/>
      <c r="J111" s="125">
        <f>J309</f>
        <v>638.85</v>
      </c>
      <c r="L111" s="122"/>
    </row>
    <row r="112" spans="1:47" s="10" customFormat="1" ht="19.899999999999999" customHeight="1">
      <c r="B112" s="122"/>
      <c r="D112" s="123" t="s">
        <v>335</v>
      </c>
      <c r="E112" s="124"/>
      <c r="F112" s="124"/>
      <c r="G112" s="124"/>
      <c r="H112" s="124"/>
      <c r="I112" s="124"/>
      <c r="J112" s="125">
        <f>J312</f>
        <v>15186.15</v>
      </c>
      <c r="L112" s="122"/>
    </row>
    <row r="113" spans="1:31" s="10" customFormat="1" ht="19.899999999999999" customHeight="1">
      <c r="B113" s="122"/>
      <c r="D113" s="123" t="s">
        <v>336</v>
      </c>
      <c r="E113" s="124"/>
      <c r="F113" s="124"/>
      <c r="G113" s="124"/>
      <c r="H113" s="124"/>
      <c r="I113" s="124"/>
      <c r="J113" s="125">
        <f>J339</f>
        <v>5848.31</v>
      </c>
      <c r="L113" s="122"/>
    </row>
    <row r="114" spans="1:31" s="10" customFormat="1" ht="19.899999999999999" customHeight="1">
      <c r="B114" s="122"/>
      <c r="D114" s="123" t="s">
        <v>148</v>
      </c>
      <c r="E114" s="124"/>
      <c r="F114" s="124"/>
      <c r="G114" s="124"/>
      <c r="H114" s="124"/>
      <c r="I114" s="124"/>
      <c r="J114" s="125">
        <f>J346</f>
        <v>17467.79</v>
      </c>
      <c r="L114" s="122"/>
    </row>
    <row r="115" spans="1:31" s="10" customFormat="1" ht="19.899999999999999" customHeight="1">
      <c r="B115" s="122"/>
      <c r="D115" s="123" t="s">
        <v>337</v>
      </c>
      <c r="E115" s="124"/>
      <c r="F115" s="124"/>
      <c r="G115" s="124"/>
      <c r="H115" s="124"/>
      <c r="I115" s="124"/>
      <c r="J115" s="125">
        <f>J359</f>
        <v>5878.83</v>
      </c>
      <c r="L115" s="122"/>
    </row>
    <row r="116" spans="1:31" s="10" customFormat="1" ht="19.899999999999999" customHeight="1">
      <c r="B116" s="122"/>
      <c r="D116" s="123" t="s">
        <v>149</v>
      </c>
      <c r="E116" s="124"/>
      <c r="F116" s="124"/>
      <c r="G116" s="124"/>
      <c r="H116" s="124"/>
      <c r="I116" s="124"/>
      <c r="J116" s="125">
        <f>J364</f>
        <v>46952.639999999999</v>
      </c>
      <c r="L116" s="122"/>
    </row>
    <row r="117" spans="1:31" s="10" customFormat="1" ht="19.899999999999999" customHeight="1">
      <c r="B117" s="122"/>
      <c r="D117" s="123" t="s">
        <v>338</v>
      </c>
      <c r="E117" s="124"/>
      <c r="F117" s="124"/>
      <c r="G117" s="124"/>
      <c r="H117" s="124"/>
      <c r="I117" s="124"/>
      <c r="J117" s="125">
        <f>J376</f>
        <v>172024.46</v>
      </c>
      <c r="L117" s="122"/>
    </row>
    <row r="118" spans="1:31" s="10" customFormat="1" ht="19.899999999999999" customHeight="1">
      <c r="B118" s="122"/>
      <c r="D118" s="123" t="s">
        <v>339</v>
      </c>
      <c r="E118" s="124"/>
      <c r="F118" s="124"/>
      <c r="G118" s="124"/>
      <c r="H118" s="124"/>
      <c r="I118" s="124"/>
      <c r="J118" s="125">
        <f>J423</f>
        <v>11433.1</v>
      </c>
      <c r="L118" s="122"/>
    </row>
    <row r="119" spans="1:31" s="10" customFormat="1" ht="19.899999999999999" customHeight="1">
      <c r="B119" s="122"/>
      <c r="D119" s="123" t="s">
        <v>150</v>
      </c>
      <c r="E119" s="124"/>
      <c r="F119" s="124"/>
      <c r="G119" s="124"/>
      <c r="H119" s="124"/>
      <c r="I119" s="124"/>
      <c r="J119" s="125">
        <f>J430</f>
        <v>48348.37</v>
      </c>
      <c r="L119" s="122"/>
    </row>
    <row r="120" spans="1:31" s="10" customFormat="1" ht="19.899999999999999" customHeight="1">
      <c r="B120" s="122"/>
      <c r="D120" s="123" t="s">
        <v>340</v>
      </c>
      <c r="E120" s="124"/>
      <c r="F120" s="124"/>
      <c r="G120" s="124"/>
      <c r="H120" s="124"/>
      <c r="I120" s="124"/>
      <c r="J120" s="125">
        <f>J434</f>
        <v>9928.83</v>
      </c>
      <c r="L120" s="122"/>
    </row>
    <row r="121" spans="1:31" s="10" customFormat="1" ht="19.899999999999999" customHeight="1">
      <c r="B121" s="122"/>
      <c r="D121" s="123" t="s">
        <v>151</v>
      </c>
      <c r="E121" s="124"/>
      <c r="F121" s="124"/>
      <c r="G121" s="124"/>
      <c r="H121" s="124"/>
      <c r="I121" s="124"/>
      <c r="J121" s="125">
        <f>J439</f>
        <v>4469.28</v>
      </c>
      <c r="L121" s="122"/>
    </row>
    <row r="122" spans="1:31" s="10" customFormat="1" ht="19.899999999999999" customHeight="1">
      <c r="B122" s="122"/>
      <c r="D122" s="123" t="s">
        <v>341</v>
      </c>
      <c r="E122" s="124"/>
      <c r="F122" s="124"/>
      <c r="G122" s="124"/>
      <c r="H122" s="124"/>
      <c r="I122" s="124"/>
      <c r="J122" s="125">
        <f>J445</f>
        <v>11588.12</v>
      </c>
      <c r="L122" s="122"/>
    </row>
    <row r="123" spans="1:31" s="9" customFormat="1" ht="24.95" customHeight="1">
      <c r="B123" s="118"/>
      <c r="D123" s="119" t="s">
        <v>342</v>
      </c>
      <c r="E123" s="120"/>
      <c r="F123" s="120"/>
      <c r="G123" s="120"/>
      <c r="H123" s="120"/>
      <c r="I123" s="120"/>
      <c r="J123" s="121">
        <f>J449</f>
        <v>1669.41</v>
      </c>
      <c r="L123" s="118"/>
    </row>
    <row r="124" spans="1:31" s="10" customFormat="1" ht="19.899999999999999" customHeight="1">
      <c r="B124" s="122"/>
      <c r="D124" s="123" t="s">
        <v>343</v>
      </c>
      <c r="E124" s="124"/>
      <c r="F124" s="124"/>
      <c r="G124" s="124"/>
      <c r="H124" s="124"/>
      <c r="I124" s="124"/>
      <c r="J124" s="125">
        <f>J450</f>
        <v>1669.41</v>
      </c>
      <c r="L124" s="122"/>
    </row>
    <row r="125" spans="1:31" s="9" customFormat="1" ht="24.95" customHeight="1">
      <c r="B125" s="118"/>
      <c r="D125" s="119" t="s">
        <v>344</v>
      </c>
      <c r="E125" s="120"/>
      <c r="F125" s="120"/>
      <c r="G125" s="120"/>
      <c r="H125" s="120"/>
      <c r="I125" s="120"/>
      <c r="J125" s="121">
        <f>J452</f>
        <v>1143.2</v>
      </c>
      <c r="L125" s="118"/>
    </row>
    <row r="126" spans="1:31" s="2" customFormat="1" ht="21.75" customHeight="1">
      <c r="A126" s="26"/>
      <c r="B126" s="27"/>
      <c r="C126" s="26"/>
      <c r="D126" s="26"/>
      <c r="E126" s="26"/>
      <c r="F126" s="26"/>
      <c r="G126" s="26"/>
      <c r="H126" s="26"/>
      <c r="I126" s="26"/>
      <c r="J126" s="26"/>
      <c r="K126" s="26"/>
      <c r="L126" s="39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31" s="2" customFormat="1" ht="6.95" customHeight="1">
      <c r="A127" s="26"/>
      <c r="B127" s="44"/>
      <c r="C127" s="45"/>
      <c r="D127" s="45"/>
      <c r="E127" s="45"/>
      <c r="F127" s="45"/>
      <c r="G127" s="45"/>
      <c r="H127" s="45"/>
      <c r="I127" s="45"/>
      <c r="J127" s="45"/>
      <c r="K127" s="45"/>
      <c r="L127" s="39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31" spans="1:31" s="2" customFormat="1" ht="6.95" customHeight="1">
      <c r="A131" s="26"/>
      <c r="B131" s="46"/>
      <c r="C131" s="47"/>
      <c r="D131" s="47"/>
      <c r="E131" s="47"/>
      <c r="F131" s="47"/>
      <c r="G131" s="47"/>
      <c r="H131" s="47"/>
      <c r="I131" s="47"/>
      <c r="J131" s="47"/>
      <c r="K131" s="47"/>
      <c r="L131" s="39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</row>
    <row r="132" spans="1:31" s="2" customFormat="1" ht="24.95" customHeight="1">
      <c r="A132" s="26"/>
      <c r="B132" s="27"/>
      <c r="C132" s="18" t="s">
        <v>152</v>
      </c>
      <c r="D132" s="26"/>
      <c r="E132" s="26"/>
      <c r="F132" s="26"/>
      <c r="G132" s="26"/>
      <c r="H132" s="26"/>
      <c r="I132" s="26"/>
      <c r="J132" s="26"/>
      <c r="K132" s="26"/>
      <c r="L132" s="39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</row>
    <row r="133" spans="1:31" s="2" customFormat="1" ht="6.95" customHeight="1">
      <c r="A133" s="26"/>
      <c r="B133" s="27"/>
      <c r="C133" s="26"/>
      <c r="D133" s="26"/>
      <c r="E133" s="26"/>
      <c r="F133" s="26"/>
      <c r="G133" s="26"/>
      <c r="H133" s="26"/>
      <c r="I133" s="26"/>
      <c r="J133" s="26"/>
      <c r="K133" s="26"/>
      <c r="L133" s="39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</row>
    <row r="134" spans="1:31" s="2" customFormat="1" ht="12" customHeight="1">
      <c r="A134" s="26"/>
      <c r="B134" s="27"/>
      <c r="C134" s="23" t="s">
        <v>13</v>
      </c>
      <c r="D134" s="26"/>
      <c r="E134" s="26"/>
      <c r="F134" s="26"/>
      <c r="G134" s="26"/>
      <c r="H134" s="26"/>
      <c r="I134" s="26"/>
      <c r="J134" s="26"/>
      <c r="K134" s="26"/>
      <c r="L134" s="39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</row>
    <row r="135" spans="1:31" s="2" customFormat="1" ht="16.5" customHeight="1">
      <c r="A135" s="26"/>
      <c r="B135" s="27"/>
      <c r="C135" s="26"/>
      <c r="D135" s="26"/>
      <c r="E135" s="221" t="str">
        <f>E7</f>
        <v>Adaptácia, prestavba, prístavba a nadstavba ZŠ Kalinkovo</v>
      </c>
      <c r="F135" s="222"/>
      <c r="G135" s="222"/>
      <c r="H135" s="222"/>
      <c r="I135" s="26"/>
      <c r="J135" s="26"/>
      <c r="K135" s="26"/>
      <c r="L135" s="39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</row>
    <row r="136" spans="1:31" s="1" customFormat="1" ht="12" customHeight="1">
      <c r="B136" s="17"/>
      <c r="C136" s="23" t="s">
        <v>135</v>
      </c>
      <c r="L136" s="17"/>
    </row>
    <row r="137" spans="1:31" s="2" customFormat="1" ht="16.5" customHeight="1">
      <c r="A137" s="26"/>
      <c r="B137" s="27"/>
      <c r="C137" s="26"/>
      <c r="D137" s="26"/>
      <c r="E137" s="221" t="s">
        <v>323</v>
      </c>
      <c r="F137" s="223"/>
      <c r="G137" s="223"/>
      <c r="H137" s="223"/>
      <c r="I137" s="26"/>
      <c r="J137" s="26"/>
      <c r="K137" s="26"/>
      <c r="L137" s="39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</row>
    <row r="138" spans="1:31" s="2" customFormat="1" ht="12" customHeight="1">
      <c r="A138" s="26"/>
      <c r="B138" s="27"/>
      <c r="C138" s="23" t="s">
        <v>324</v>
      </c>
      <c r="D138" s="26"/>
      <c r="E138" s="26"/>
      <c r="F138" s="26"/>
      <c r="G138" s="26"/>
      <c r="H138" s="26"/>
      <c r="I138" s="26"/>
      <c r="J138" s="26"/>
      <c r="K138" s="26"/>
      <c r="L138" s="39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</row>
    <row r="139" spans="1:31" s="2" customFormat="1" ht="16.5" customHeight="1">
      <c r="A139" s="26"/>
      <c r="B139" s="27"/>
      <c r="C139" s="26"/>
      <c r="D139" s="26"/>
      <c r="E139" s="184" t="str">
        <f>E11</f>
        <v>01a - Architektúra a statika</v>
      </c>
      <c r="F139" s="223"/>
      <c r="G139" s="223"/>
      <c r="H139" s="223"/>
      <c r="I139" s="26"/>
      <c r="J139" s="26"/>
      <c r="K139" s="26"/>
      <c r="L139" s="39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</row>
    <row r="140" spans="1:31" s="2" customFormat="1" ht="6.95" customHeight="1">
      <c r="A140" s="26"/>
      <c r="B140" s="27"/>
      <c r="C140" s="26"/>
      <c r="D140" s="26"/>
      <c r="E140" s="26"/>
      <c r="F140" s="26"/>
      <c r="G140" s="26"/>
      <c r="H140" s="26"/>
      <c r="I140" s="26"/>
      <c r="J140" s="26"/>
      <c r="K140" s="26"/>
      <c r="L140" s="39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</row>
    <row r="141" spans="1:31" s="2" customFormat="1" ht="12" customHeight="1">
      <c r="A141" s="26"/>
      <c r="B141" s="27"/>
      <c r="C141" s="23" t="s">
        <v>17</v>
      </c>
      <c r="D141" s="26"/>
      <c r="E141" s="26"/>
      <c r="F141" s="21" t="str">
        <f>F14</f>
        <v>Kalinkovo</v>
      </c>
      <c r="G141" s="26"/>
      <c r="H141" s="26"/>
      <c r="I141" s="23" t="s">
        <v>19</v>
      </c>
      <c r="J141" s="52" t="str">
        <f>IF(J14="","",J14)</f>
        <v>9. 7. 2021</v>
      </c>
      <c r="K141" s="26"/>
      <c r="L141" s="39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</row>
    <row r="142" spans="1:31" s="2" customFormat="1" ht="6.95" customHeight="1">
      <c r="A142" s="26"/>
      <c r="B142" s="27"/>
      <c r="C142" s="26"/>
      <c r="D142" s="26"/>
      <c r="E142" s="26"/>
      <c r="F142" s="26"/>
      <c r="G142" s="26"/>
      <c r="H142" s="26"/>
      <c r="I142" s="26"/>
      <c r="J142" s="26"/>
      <c r="K142" s="26"/>
      <c r="L142" s="39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</row>
    <row r="143" spans="1:31" s="2" customFormat="1" ht="15.2" customHeight="1">
      <c r="A143" s="26"/>
      <c r="B143" s="27"/>
      <c r="C143" s="23" t="s">
        <v>21</v>
      </c>
      <c r="D143" s="26"/>
      <c r="E143" s="26"/>
      <c r="F143" s="21" t="str">
        <f>E17</f>
        <v>Obec Kalinkovo</v>
      </c>
      <c r="G143" s="26"/>
      <c r="H143" s="26"/>
      <c r="I143" s="23" t="s">
        <v>27</v>
      </c>
      <c r="J143" s="24" t="str">
        <f>E23</f>
        <v xml:space="preserve"> </v>
      </c>
      <c r="K143" s="26"/>
      <c r="L143" s="39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</row>
    <row r="144" spans="1:31" s="2" customFormat="1" ht="15.2" customHeight="1">
      <c r="A144" s="26"/>
      <c r="B144" s="27"/>
      <c r="C144" s="23" t="s">
        <v>25</v>
      </c>
      <c r="D144" s="26"/>
      <c r="E144" s="26"/>
      <c r="F144" s="21" t="str">
        <f>IF(E20="","",E20)</f>
        <v>AVA-stav, s.r.o.</v>
      </c>
      <c r="G144" s="26"/>
      <c r="H144" s="26"/>
      <c r="I144" s="23" t="s">
        <v>30</v>
      </c>
      <c r="J144" s="24" t="str">
        <f>E26</f>
        <v>Ing. BOTTLIK</v>
      </c>
      <c r="K144" s="26"/>
      <c r="L144" s="39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</row>
    <row r="145" spans="1:65" s="2" customFormat="1" ht="10.35" customHeight="1">
      <c r="A145" s="26"/>
      <c r="B145" s="27"/>
      <c r="C145" s="26"/>
      <c r="D145" s="26"/>
      <c r="E145" s="26"/>
      <c r="F145" s="26"/>
      <c r="G145" s="26"/>
      <c r="H145" s="26"/>
      <c r="I145" s="26"/>
      <c r="J145" s="26"/>
      <c r="K145" s="26"/>
      <c r="L145" s="39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</row>
    <row r="146" spans="1:65" s="11" customFormat="1" ht="29.25" customHeight="1">
      <c r="A146" s="126"/>
      <c r="B146" s="127"/>
      <c r="C146" s="128" t="s">
        <v>153</v>
      </c>
      <c r="D146" s="129" t="s">
        <v>58</v>
      </c>
      <c r="E146" s="129" t="s">
        <v>54</v>
      </c>
      <c r="F146" s="129" t="s">
        <v>55</v>
      </c>
      <c r="G146" s="129" t="s">
        <v>154</v>
      </c>
      <c r="H146" s="129" t="s">
        <v>155</v>
      </c>
      <c r="I146" s="129" t="s">
        <v>156</v>
      </c>
      <c r="J146" s="130" t="s">
        <v>139</v>
      </c>
      <c r="K146" s="131" t="s">
        <v>157</v>
      </c>
      <c r="L146" s="132"/>
      <c r="M146" s="59" t="s">
        <v>1</v>
      </c>
      <c r="N146" s="60" t="s">
        <v>37</v>
      </c>
      <c r="O146" s="60" t="s">
        <v>158</v>
      </c>
      <c r="P146" s="60" t="s">
        <v>159</v>
      </c>
      <c r="Q146" s="60" t="s">
        <v>160</v>
      </c>
      <c r="R146" s="60" t="s">
        <v>161</v>
      </c>
      <c r="S146" s="60" t="s">
        <v>162</v>
      </c>
      <c r="T146" s="61" t="s">
        <v>163</v>
      </c>
      <c r="U146" s="126"/>
      <c r="V146" s="126"/>
      <c r="W146" s="126"/>
      <c r="X146" s="126"/>
      <c r="Y146" s="126"/>
      <c r="Z146" s="126"/>
      <c r="AA146" s="126"/>
      <c r="AB146" s="126"/>
      <c r="AC146" s="126"/>
      <c r="AD146" s="126"/>
      <c r="AE146" s="126"/>
    </row>
    <row r="147" spans="1:65" s="2" customFormat="1" ht="22.9" customHeight="1">
      <c r="A147" s="26"/>
      <c r="B147" s="27"/>
      <c r="C147" s="66" t="s">
        <v>140</v>
      </c>
      <c r="D147" s="26"/>
      <c r="E147" s="26"/>
      <c r="F147" s="26"/>
      <c r="G147" s="26"/>
      <c r="H147" s="26"/>
      <c r="I147" s="26"/>
      <c r="J147" s="133">
        <f>BK147</f>
        <v>771081.82</v>
      </c>
      <c r="K147" s="26"/>
      <c r="L147" s="27"/>
      <c r="M147" s="62"/>
      <c r="N147" s="53"/>
      <c r="O147" s="63"/>
      <c r="P147" s="134">
        <f>P148+P262+P449+P452</f>
        <v>2569.9332899999999</v>
      </c>
      <c r="Q147" s="63"/>
      <c r="R147" s="134">
        <f>R148+R262+R449+R452</f>
        <v>1167.2793300000001</v>
      </c>
      <c r="S147" s="63"/>
      <c r="T147" s="135">
        <f>T148+T262+T449+T452</f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T147" s="14" t="s">
        <v>72</v>
      </c>
      <c r="AU147" s="14" t="s">
        <v>141</v>
      </c>
      <c r="BK147" s="136">
        <f>BK148+BK262+BK449+BK452</f>
        <v>771081.82</v>
      </c>
    </row>
    <row r="148" spans="1:65" s="12" customFormat="1" ht="25.9" customHeight="1">
      <c r="B148" s="137"/>
      <c r="D148" s="138" t="s">
        <v>72</v>
      </c>
      <c r="E148" s="139" t="s">
        <v>164</v>
      </c>
      <c r="F148" s="139" t="s">
        <v>165</v>
      </c>
      <c r="J148" s="140">
        <f>BK148</f>
        <v>334808.37</v>
      </c>
      <c r="L148" s="137"/>
      <c r="M148" s="141"/>
      <c r="N148" s="142"/>
      <c r="O148" s="142"/>
      <c r="P148" s="143">
        <f>P149+P166+P170+P202+P223+P248+P260</f>
        <v>2569.9332899999999</v>
      </c>
      <c r="Q148" s="142"/>
      <c r="R148" s="143">
        <f>R149+R166+R170+R202+R223+R248+R260</f>
        <v>1167.2793300000001</v>
      </c>
      <c r="S148" s="142"/>
      <c r="T148" s="144">
        <f>T149+T166+T170+T202+T223+T248+T260</f>
        <v>0</v>
      </c>
      <c r="AR148" s="138" t="s">
        <v>81</v>
      </c>
      <c r="AT148" s="145" t="s">
        <v>72</v>
      </c>
      <c r="AU148" s="145" t="s">
        <v>73</v>
      </c>
      <c r="AY148" s="138" t="s">
        <v>166</v>
      </c>
      <c r="BK148" s="146">
        <f>BK149+BK166+BK170+BK202+BK223+BK248+BK260</f>
        <v>334808.37</v>
      </c>
    </row>
    <row r="149" spans="1:65" s="12" customFormat="1" ht="22.9" customHeight="1">
      <c r="B149" s="137"/>
      <c r="D149" s="138" t="s">
        <v>72</v>
      </c>
      <c r="E149" s="147" t="s">
        <v>81</v>
      </c>
      <c r="F149" s="147" t="s">
        <v>345</v>
      </c>
      <c r="J149" s="148">
        <f>BK149</f>
        <v>7816.03</v>
      </c>
      <c r="L149" s="137"/>
      <c r="M149" s="141"/>
      <c r="N149" s="142"/>
      <c r="O149" s="142"/>
      <c r="P149" s="143">
        <f>SUM(P150:P165)</f>
        <v>533.05092999999999</v>
      </c>
      <c r="Q149" s="142"/>
      <c r="R149" s="143">
        <f>SUM(R150:R165)</f>
        <v>0</v>
      </c>
      <c r="S149" s="142"/>
      <c r="T149" s="144">
        <f>SUM(T150:T165)</f>
        <v>0</v>
      </c>
      <c r="AR149" s="138" t="s">
        <v>81</v>
      </c>
      <c r="AT149" s="145" t="s">
        <v>72</v>
      </c>
      <c r="AU149" s="145" t="s">
        <v>81</v>
      </c>
      <c r="AY149" s="138" t="s">
        <v>166</v>
      </c>
      <c r="BK149" s="146">
        <f>SUM(BK150:BK165)</f>
        <v>7816.03</v>
      </c>
    </row>
    <row r="150" spans="1:65" s="2" customFormat="1" ht="16.5" customHeight="1">
      <c r="A150" s="26"/>
      <c r="B150" s="149"/>
      <c r="C150" s="150" t="s">
        <v>81</v>
      </c>
      <c r="D150" s="150" t="s">
        <v>169</v>
      </c>
      <c r="E150" s="151" t="s">
        <v>346</v>
      </c>
      <c r="F150" s="152" t="s">
        <v>347</v>
      </c>
      <c r="G150" s="153" t="s">
        <v>185</v>
      </c>
      <c r="H150" s="154">
        <v>14.1</v>
      </c>
      <c r="I150" s="155">
        <v>25.01</v>
      </c>
      <c r="J150" s="155">
        <f t="shared" ref="J150:J165" si="0">ROUND(I150*H150,2)</f>
        <v>352.64</v>
      </c>
      <c r="K150" s="156"/>
      <c r="L150" s="27"/>
      <c r="M150" s="157" t="s">
        <v>1</v>
      </c>
      <c r="N150" s="158" t="s">
        <v>39</v>
      </c>
      <c r="O150" s="159">
        <v>3.1739999999999999</v>
      </c>
      <c r="P150" s="159">
        <f t="shared" ref="P150:P165" si="1">O150*H150</f>
        <v>44.753399999999999</v>
      </c>
      <c r="Q150" s="159">
        <v>0</v>
      </c>
      <c r="R150" s="159">
        <f t="shared" ref="R150:R165" si="2">Q150*H150</f>
        <v>0</v>
      </c>
      <c r="S150" s="159">
        <v>0</v>
      </c>
      <c r="T150" s="160">
        <f t="shared" ref="T150:T165" si="3">S150*H150</f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61" t="s">
        <v>173</v>
      </c>
      <c r="AT150" s="161" t="s">
        <v>169</v>
      </c>
      <c r="AU150" s="161" t="s">
        <v>89</v>
      </c>
      <c r="AY150" s="14" t="s">
        <v>166</v>
      </c>
      <c r="BE150" s="162">
        <f t="shared" ref="BE150:BE165" si="4">IF(N150="základná",J150,0)</f>
        <v>0</v>
      </c>
      <c r="BF150" s="162">
        <f t="shared" ref="BF150:BF165" si="5">IF(N150="znížená",J150,0)</f>
        <v>352.64</v>
      </c>
      <c r="BG150" s="162">
        <f t="shared" ref="BG150:BG165" si="6">IF(N150="zákl. prenesená",J150,0)</f>
        <v>0</v>
      </c>
      <c r="BH150" s="162">
        <f t="shared" ref="BH150:BH165" si="7">IF(N150="zníž. prenesená",J150,0)</f>
        <v>0</v>
      </c>
      <c r="BI150" s="162">
        <f t="shared" ref="BI150:BI165" si="8">IF(N150="nulová",J150,0)</f>
        <v>0</v>
      </c>
      <c r="BJ150" s="14" t="s">
        <v>89</v>
      </c>
      <c r="BK150" s="162">
        <f t="shared" ref="BK150:BK165" si="9">ROUND(I150*H150,2)</f>
        <v>352.64</v>
      </c>
      <c r="BL150" s="14" t="s">
        <v>173</v>
      </c>
      <c r="BM150" s="161" t="s">
        <v>89</v>
      </c>
    </row>
    <row r="151" spans="1:65" s="2" customFormat="1" ht="21.75" customHeight="1">
      <c r="A151" s="26"/>
      <c r="B151" s="149"/>
      <c r="C151" s="150" t="s">
        <v>89</v>
      </c>
      <c r="D151" s="150" t="s">
        <v>169</v>
      </c>
      <c r="E151" s="151" t="s">
        <v>348</v>
      </c>
      <c r="F151" s="152" t="s">
        <v>349</v>
      </c>
      <c r="G151" s="153" t="s">
        <v>185</v>
      </c>
      <c r="H151" s="154">
        <v>55.9</v>
      </c>
      <c r="I151" s="155">
        <v>7.01</v>
      </c>
      <c r="J151" s="155">
        <f t="shared" si="0"/>
        <v>391.86</v>
      </c>
      <c r="K151" s="156"/>
      <c r="L151" s="27"/>
      <c r="M151" s="157" t="s">
        <v>1</v>
      </c>
      <c r="N151" s="158" t="s">
        <v>39</v>
      </c>
      <c r="O151" s="159">
        <v>0.83799999999999997</v>
      </c>
      <c r="P151" s="159">
        <f t="shared" si="1"/>
        <v>46.844200000000001</v>
      </c>
      <c r="Q151" s="159">
        <v>0</v>
      </c>
      <c r="R151" s="159">
        <f t="shared" si="2"/>
        <v>0</v>
      </c>
      <c r="S151" s="159">
        <v>0</v>
      </c>
      <c r="T151" s="160">
        <f t="shared" si="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61" t="s">
        <v>173</v>
      </c>
      <c r="AT151" s="161" t="s">
        <v>169</v>
      </c>
      <c r="AU151" s="161" t="s">
        <v>89</v>
      </c>
      <c r="AY151" s="14" t="s">
        <v>166</v>
      </c>
      <c r="BE151" s="162">
        <f t="shared" si="4"/>
        <v>0</v>
      </c>
      <c r="BF151" s="162">
        <f t="shared" si="5"/>
        <v>391.86</v>
      </c>
      <c r="BG151" s="162">
        <f t="shared" si="6"/>
        <v>0</v>
      </c>
      <c r="BH151" s="162">
        <f t="shared" si="7"/>
        <v>0</v>
      </c>
      <c r="BI151" s="162">
        <f t="shared" si="8"/>
        <v>0</v>
      </c>
      <c r="BJ151" s="14" t="s">
        <v>89</v>
      </c>
      <c r="BK151" s="162">
        <f t="shared" si="9"/>
        <v>391.86</v>
      </c>
      <c r="BL151" s="14" t="s">
        <v>173</v>
      </c>
      <c r="BM151" s="161" t="s">
        <v>173</v>
      </c>
    </row>
    <row r="152" spans="1:65" s="2" customFormat="1" ht="16.5" customHeight="1">
      <c r="A152" s="26"/>
      <c r="B152" s="149"/>
      <c r="C152" s="150" t="s">
        <v>105</v>
      </c>
      <c r="D152" s="150" t="s">
        <v>169</v>
      </c>
      <c r="E152" s="151" t="s">
        <v>350</v>
      </c>
      <c r="F152" s="152" t="s">
        <v>351</v>
      </c>
      <c r="G152" s="153" t="s">
        <v>185</v>
      </c>
      <c r="H152" s="154">
        <v>55.9</v>
      </c>
      <c r="I152" s="155">
        <v>0.59</v>
      </c>
      <c r="J152" s="155">
        <f t="shared" si="0"/>
        <v>32.979999999999997</v>
      </c>
      <c r="K152" s="156"/>
      <c r="L152" s="27"/>
      <c r="M152" s="157" t="s">
        <v>1</v>
      </c>
      <c r="N152" s="158" t="s">
        <v>39</v>
      </c>
      <c r="O152" s="159">
        <v>4.2000000000000003E-2</v>
      </c>
      <c r="P152" s="159">
        <f t="shared" si="1"/>
        <v>2.3477999999999999</v>
      </c>
      <c r="Q152" s="159">
        <v>0</v>
      </c>
      <c r="R152" s="159">
        <f t="shared" si="2"/>
        <v>0</v>
      </c>
      <c r="S152" s="159">
        <v>0</v>
      </c>
      <c r="T152" s="160">
        <f t="shared" si="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61" t="s">
        <v>173</v>
      </c>
      <c r="AT152" s="161" t="s">
        <v>169</v>
      </c>
      <c r="AU152" s="161" t="s">
        <v>89</v>
      </c>
      <c r="AY152" s="14" t="s">
        <v>166</v>
      </c>
      <c r="BE152" s="162">
        <f t="shared" si="4"/>
        <v>0</v>
      </c>
      <c r="BF152" s="162">
        <f t="shared" si="5"/>
        <v>32.979999999999997</v>
      </c>
      <c r="BG152" s="162">
        <f t="shared" si="6"/>
        <v>0</v>
      </c>
      <c r="BH152" s="162">
        <f t="shared" si="7"/>
        <v>0</v>
      </c>
      <c r="BI152" s="162">
        <f t="shared" si="8"/>
        <v>0</v>
      </c>
      <c r="BJ152" s="14" t="s">
        <v>89</v>
      </c>
      <c r="BK152" s="162">
        <f t="shared" si="9"/>
        <v>32.979999999999997</v>
      </c>
      <c r="BL152" s="14" t="s">
        <v>173</v>
      </c>
      <c r="BM152" s="161" t="s">
        <v>178</v>
      </c>
    </row>
    <row r="153" spans="1:65" s="2" customFormat="1" ht="21.75" customHeight="1">
      <c r="A153" s="26"/>
      <c r="B153" s="149"/>
      <c r="C153" s="150" t="s">
        <v>173</v>
      </c>
      <c r="D153" s="150" t="s">
        <v>169</v>
      </c>
      <c r="E153" s="151" t="s">
        <v>352</v>
      </c>
      <c r="F153" s="152" t="s">
        <v>353</v>
      </c>
      <c r="G153" s="153" t="s">
        <v>185</v>
      </c>
      <c r="H153" s="154">
        <v>50.112000000000002</v>
      </c>
      <c r="I153" s="155">
        <v>18.95</v>
      </c>
      <c r="J153" s="155">
        <f t="shared" si="0"/>
        <v>949.62</v>
      </c>
      <c r="K153" s="156"/>
      <c r="L153" s="27"/>
      <c r="M153" s="157" t="s">
        <v>1</v>
      </c>
      <c r="N153" s="158" t="s">
        <v>39</v>
      </c>
      <c r="O153" s="159">
        <v>2.5139999999999998</v>
      </c>
      <c r="P153" s="159">
        <f t="shared" si="1"/>
        <v>125.98157</v>
      </c>
      <c r="Q153" s="159">
        <v>0</v>
      </c>
      <c r="R153" s="159">
        <f t="shared" si="2"/>
        <v>0</v>
      </c>
      <c r="S153" s="159">
        <v>0</v>
      </c>
      <c r="T153" s="160">
        <f t="shared" si="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61" t="s">
        <v>173</v>
      </c>
      <c r="AT153" s="161" t="s">
        <v>169</v>
      </c>
      <c r="AU153" s="161" t="s">
        <v>89</v>
      </c>
      <c r="AY153" s="14" t="s">
        <v>166</v>
      </c>
      <c r="BE153" s="162">
        <f t="shared" si="4"/>
        <v>0</v>
      </c>
      <c r="BF153" s="162">
        <f t="shared" si="5"/>
        <v>949.62</v>
      </c>
      <c r="BG153" s="162">
        <f t="shared" si="6"/>
        <v>0</v>
      </c>
      <c r="BH153" s="162">
        <f t="shared" si="7"/>
        <v>0</v>
      </c>
      <c r="BI153" s="162">
        <f t="shared" si="8"/>
        <v>0</v>
      </c>
      <c r="BJ153" s="14" t="s">
        <v>89</v>
      </c>
      <c r="BK153" s="162">
        <f t="shared" si="9"/>
        <v>949.62</v>
      </c>
      <c r="BL153" s="14" t="s">
        <v>173</v>
      </c>
      <c r="BM153" s="161" t="s">
        <v>181</v>
      </c>
    </row>
    <row r="154" spans="1:65" s="2" customFormat="1" ht="16.5" customHeight="1">
      <c r="A154" s="26"/>
      <c r="B154" s="149"/>
      <c r="C154" s="150" t="s">
        <v>182</v>
      </c>
      <c r="D154" s="150" t="s">
        <v>169</v>
      </c>
      <c r="E154" s="151" t="s">
        <v>354</v>
      </c>
      <c r="F154" s="152" t="s">
        <v>355</v>
      </c>
      <c r="G154" s="153" t="s">
        <v>185</v>
      </c>
      <c r="H154" s="154">
        <v>50.112000000000002</v>
      </c>
      <c r="I154" s="155">
        <v>2.68</v>
      </c>
      <c r="J154" s="155">
        <f t="shared" si="0"/>
        <v>134.30000000000001</v>
      </c>
      <c r="K154" s="156"/>
      <c r="L154" s="27"/>
      <c r="M154" s="157" t="s">
        <v>1</v>
      </c>
      <c r="N154" s="158" t="s">
        <v>39</v>
      </c>
      <c r="O154" s="159">
        <v>0.61299999999999999</v>
      </c>
      <c r="P154" s="159">
        <f t="shared" si="1"/>
        <v>30.71866</v>
      </c>
      <c r="Q154" s="159">
        <v>0</v>
      </c>
      <c r="R154" s="159">
        <f t="shared" si="2"/>
        <v>0</v>
      </c>
      <c r="S154" s="159">
        <v>0</v>
      </c>
      <c r="T154" s="160">
        <f t="shared" si="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61" t="s">
        <v>173</v>
      </c>
      <c r="AT154" s="161" t="s">
        <v>169</v>
      </c>
      <c r="AU154" s="161" t="s">
        <v>89</v>
      </c>
      <c r="AY154" s="14" t="s">
        <v>166</v>
      </c>
      <c r="BE154" s="162">
        <f t="shared" si="4"/>
        <v>0</v>
      </c>
      <c r="BF154" s="162">
        <f t="shared" si="5"/>
        <v>134.30000000000001</v>
      </c>
      <c r="BG154" s="162">
        <f t="shared" si="6"/>
        <v>0</v>
      </c>
      <c r="BH154" s="162">
        <f t="shared" si="7"/>
        <v>0</v>
      </c>
      <c r="BI154" s="162">
        <f t="shared" si="8"/>
        <v>0</v>
      </c>
      <c r="BJ154" s="14" t="s">
        <v>89</v>
      </c>
      <c r="BK154" s="162">
        <f t="shared" si="9"/>
        <v>134.30000000000001</v>
      </c>
      <c r="BL154" s="14" t="s">
        <v>173</v>
      </c>
      <c r="BM154" s="161" t="s">
        <v>186</v>
      </c>
    </row>
    <row r="155" spans="1:65" s="2" customFormat="1" ht="16.5" customHeight="1">
      <c r="A155" s="26"/>
      <c r="B155" s="149"/>
      <c r="C155" s="150" t="s">
        <v>178</v>
      </c>
      <c r="D155" s="150" t="s">
        <v>169</v>
      </c>
      <c r="E155" s="151" t="s">
        <v>356</v>
      </c>
      <c r="F155" s="152" t="s">
        <v>357</v>
      </c>
      <c r="G155" s="153" t="s">
        <v>185</v>
      </c>
      <c r="H155" s="154">
        <v>89.936000000000007</v>
      </c>
      <c r="I155" s="155">
        <v>11.65</v>
      </c>
      <c r="J155" s="155">
        <f t="shared" si="0"/>
        <v>1047.75</v>
      </c>
      <c r="K155" s="156"/>
      <c r="L155" s="27"/>
      <c r="M155" s="157" t="s">
        <v>1</v>
      </c>
      <c r="N155" s="158" t="s">
        <v>39</v>
      </c>
      <c r="O155" s="159">
        <v>1.5089999999999999</v>
      </c>
      <c r="P155" s="159">
        <f t="shared" si="1"/>
        <v>135.71342000000001</v>
      </c>
      <c r="Q155" s="159">
        <v>0</v>
      </c>
      <c r="R155" s="159">
        <f t="shared" si="2"/>
        <v>0</v>
      </c>
      <c r="S155" s="159">
        <v>0</v>
      </c>
      <c r="T155" s="160">
        <f t="shared" si="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61" t="s">
        <v>173</v>
      </c>
      <c r="AT155" s="161" t="s">
        <v>169</v>
      </c>
      <c r="AU155" s="161" t="s">
        <v>89</v>
      </c>
      <c r="AY155" s="14" t="s">
        <v>166</v>
      </c>
      <c r="BE155" s="162">
        <f t="shared" si="4"/>
        <v>0</v>
      </c>
      <c r="BF155" s="162">
        <f t="shared" si="5"/>
        <v>1047.75</v>
      </c>
      <c r="BG155" s="162">
        <f t="shared" si="6"/>
        <v>0</v>
      </c>
      <c r="BH155" s="162">
        <f t="shared" si="7"/>
        <v>0</v>
      </c>
      <c r="BI155" s="162">
        <f t="shared" si="8"/>
        <v>0</v>
      </c>
      <c r="BJ155" s="14" t="s">
        <v>89</v>
      </c>
      <c r="BK155" s="162">
        <f t="shared" si="9"/>
        <v>1047.75</v>
      </c>
      <c r="BL155" s="14" t="s">
        <v>173</v>
      </c>
      <c r="BM155" s="161" t="s">
        <v>189</v>
      </c>
    </row>
    <row r="156" spans="1:65" s="2" customFormat="1" ht="16.5" customHeight="1">
      <c r="A156" s="26"/>
      <c r="B156" s="149"/>
      <c r="C156" s="150" t="s">
        <v>190</v>
      </c>
      <c r="D156" s="150" t="s">
        <v>169</v>
      </c>
      <c r="E156" s="151" t="s">
        <v>358</v>
      </c>
      <c r="F156" s="152" t="s">
        <v>359</v>
      </c>
      <c r="G156" s="153" t="s">
        <v>185</v>
      </c>
      <c r="H156" s="154">
        <v>89.936000000000007</v>
      </c>
      <c r="I156" s="155">
        <v>0.32</v>
      </c>
      <c r="J156" s="155">
        <f t="shared" si="0"/>
        <v>28.78</v>
      </c>
      <c r="K156" s="156"/>
      <c r="L156" s="27"/>
      <c r="M156" s="157" t="s">
        <v>1</v>
      </c>
      <c r="N156" s="158" t="s">
        <v>39</v>
      </c>
      <c r="O156" s="159">
        <v>0.08</v>
      </c>
      <c r="P156" s="159">
        <f t="shared" si="1"/>
        <v>7.1948800000000004</v>
      </c>
      <c r="Q156" s="159">
        <v>0</v>
      </c>
      <c r="R156" s="159">
        <f t="shared" si="2"/>
        <v>0</v>
      </c>
      <c r="S156" s="159">
        <v>0</v>
      </c>
      <c r="T156" s="160">
        <f t="shared" si="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61" t="s">
        <v>173</v>
      </c>
      <c r="AT156" s="161" t="s">
        <v>169</v>
      </c>
      <c r="AU156" s="161" t="s">
        <v>89</v>
      </c>
      <c r="AY156" s="14" t="s">
        <v>166</v>
      </c>
      <c r="BE156" s="162">
        <f t="shared" si="4"/>
        <v>0</v>
      </c>
      <c r="BF156" s="162">
        <f t="shared" si="5"/>
        <v>28.78</v>
      </c>
      <c r="BG156" s="162">
        <f t="shared" si="6"/>
        <v>0</v>
      </c>
      <c r="BH156" s="162">
        <f t="shared" si="7"/>
        <v>0</v>
      </c>
      <c r="BI156" s="162">
        <f t="shared" si="8"/>
        <v>0</v>
      </c>
      <c r="BJ156" s="14" t="s">
        <v>89</v>
      </c>
      <c r="BK156" s="162">
        <f t="shared" si="9"/>
        <v>28.78</v>
      </c>
      <c r="BL156" s="14" t="s">
        <v>173</v>
      </c>
      <c r="BM156" s="161" t="s">
        <v>193</v>
      </c>
    </row>
    <row r="157" spans="1:65" s="2" customFormat="1" ht="24.2" customHeight="1">
      <c r="A157" s="26"/>
      <c r="B157" s="149"/>
      <c r="C157" s="150" t="s">
        <v>181</v>
      </c>
      <c r="D157" s="150" t="s">
        <v>169</v>
      </c>
      <c r="E157" s="151" t="s">
        <v>360</v>
      </c>
      <c r="F157" s="152" t="s">
        <v>361</v>
      </c>
      <c r="G157" s="153" t="s">
        <v>185</v>
      </c>
      <c r="H157" s="154">
        <v>237.148</v>
      </c>
      <c r="I157" s="155">
        <v>1.1399999999999999</v>
      </c>
      <c r="J157" s="155">
        <f t="shared" si="0"/>
        <v>270.35000000000002</v>
      </c>
      <c r="K157" s="156"/>
      <c r="L157" s="27"/>
      <c r="M157" s="157" t="s">
        <v>1</v>
      </c>
      <c r="N157" s="158" t="s">
        <v>39</v>
      </c>
      <c r="O157" s="159">
        <v>6.9000000000000006E-2</v>
      </c>
      <c r="P157" s="159">
        <f t="shared" si="1"/>
        <v>16.363209999999999</v>
      </c>
      <c r="Q157" s="159">
        <v>0</v>
      </c>
      <c r="R157" s="159">
        <f t="shared" si="2"/>
        <v>0</v>
      </c>
      <c r="S157" s="159">
        <v>0</v>
      </c>
      <c r="T157" s="160">
        <f t="shared" si="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61" t="s">
        <v>173</v>
      </c>
      <c r="AT157" s="161" t="s">
        <v>169</v>
      </c>
      <c r="AU157" s="161" t="s">
        <v>89</v>
      </c>
      <c r="AY157" s="14" t="s">
        <v>166</v>
      </c>
      <c r="BE157" s="162">
        <f t="shared" si="4"/>
        <v>0</v>
      </c>
      <c r="BF157" s="162">
        <f t="shared" si="5"/>
        <v>270.35000000000002</v>
      </c>
      <c r="BG157" s="162">
        <f t="shared" si="6"/>
        <v>0</v>
      </c>
      <c r="BH157" s="162">
        <f t="shared" si="7"/>
        <v>0</v>
      </c>
      <c r="BI157" s="162">
        <f t="shared" si="8"/>
        <v>0</v>
      </c>
      <c r="BJ157" s="14" t="s">
        <v>89</v>
      </c>
      <c r="BK157" s="162">
        <f t="shared" si="9"/>
        <v>270.35000000000002</v>
      </c>
      <c r="BL157" s="14" t="s">
        <v>173</v>
      </c>
      <c r="BM157" s="161" t="s">
        <v>196</v>
      </c>
    </row>
    <row r="158" spans="1:65" s="2" customFormat="1" ht="21.75" customHeight="1">
      <c r="A158" s="26"/>
      <c r="B158" s="149"/>
      <c r="C158" s="150" t="s">
        <v>167</v>
      </c>
      <c r="D158" s="150" t="s">
        <v>169</v>
      </c>
      <c r="E158" s="151" t="s">
        <v>362</v>
      </c>
      <c r="F158" s="152" t="s">
        <v>363</v>
      </c>
      <c r="G158" s="153" t="s">
        <v>185</v>
      </c>
      <c r="H158" s="154">
        <v>182.94800000000001</v>
      </c>
      <c r="I158" s="155">
        <v>4.2300000000000004</v>
      </c>
      <c r="J158" s="155">
        <f t="shared" si="0"/>
        <v>773.87</v>
      </c>
      <c r="K158" s="156"/>
      <c r="L158" s="27"/>
      <c r="M158" s="157" t="s">
        <v>1</v>
      </c>
      <c r="N158" s="158" t="s">
        <v>39</v>
      </c>
      <c r="O158" s="159">
        <v>0</v>
      </c>
      <c r="P158" s="159">
        <f t="shared" si="1"/>
        <v>0</v>
      </c>
      <c r="Q158" s="159">
        <v>0</v>
      </c>
      <c r="R158" s="159">
        <f t="shared" si="2"/>
        <v>0</v>
      </c>
      <c r="S158" s="159">
        <v>0</v>
      </c>
      <c r="T158" s="160">
        <f t="shared" si="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61" t="s">
        <v>173</v>
      </c>
      <c r="AT158" s="161" t="s">
        <v>169</v>
      </c>
      <c r="AU158" s="161" t="s">
        <v>89</v>
      </c>
      <c r="AY158" s="14" t="s">
        <v>166</v>
      </c>
      <c r="BE158" s="162">
        <f t="shared" si="4"/>
        <v>0</v>
      </c>
      <c r="BF158" s="162">
        <f t="shared" si="5"/>
        <v>773.87</v>
      </c>
      <c r="BG158" s="162">
        <f t="shared" si="6"/>
        <v>0</v>
      </c>
      <c r="BH158" s="162">
        <f t="shared" si="7"/>
        <v>0</v>
      </c>
      <c r="BI158" s="162">
        <f t="shared" si="8"/>
        <v>0</v>
      </c>
      <c r="BJ158" s="14" t="s">
        <v>89</v>
      </c>
      <c r="BK158" s="162">
        <f t="shared" si="9"/>
        <v>773.87</v>
      </c>
      <c r="BL158" s="14" t="s">
        <v>173</v>
      </c>
      <c r="BM158" s="161" t="s">
        <v>199</v>
      </c>
    </row>
    <row r="159" spans="1:65" s="2" customFormat="1" ht="24.2" customHeight="1">
      <c r="A159" s="26"/>
      <c r="B159" s="149"/>
      <c r="C159" s="150" t="s">
        <v>186</v>
      </c>
      <c r="D159" s="150" t="s">
        <v>169</v>
      </c>
      <c r="E159" s="151" t="s">
        <v>364</v>
      </c>
      <c r="F159" s="152" t="s">
        <v>365</v>
      </c>
      <c r="G159" s="153" t="s">
        <v>185</v>
      </c>
      <c r="H159" s="154">
        <v>182.94800000000001</v>
      </c>
      <c r="I159" s="155">
        <v>0.67</v>
      </c>
      <c r="J159" s="155">
        <f t="shared" si="0"/>
        <v>122.58</v>
      </c>
      <c r="K159" s="156"/>
      <c r="L159" s="27"/>
      <c r="M159" s="157" t="s">
        <v>1</v>
      </c>
      <c r="N159" s="158" t="s">
        <v>39</v>
      </c>
      <c r="O159" s="159">
        <v>0</v>
      </c>
      <c r="P159" s="159">
        <f t="shared" si="1"/>
        <v>0</v>
      </c>
      <c r="Q159" s="159">
        <v>0</v>
      </c>
      <c r="R159" s="159">
        <f t="shared" si="2"/>
        <v>0</v>
      </c>
      <c r="S159" s="159">
        <v>0</v>
      </c>
      <c r="T159" s="160">
        <f t="shared" si="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61" t="s">
        <v>173</v>
      </c>
      <c r="AT159" s="161" t="s">
        <v>169</v>
      </c>
      <c r="AU159" s="161" t="s">
        <v>89</v>
      </c>
      <c r="AY159" s="14" t="s">
        <v>166</v>
      </c>
      <c r="BE159" s="162">
        <f t="shared" si="4"/>
        <v>0</v>
      </c>
      <c r="BF159" s="162">
        <f t="shared" si="5"/>
        <v>122.58</v>
      </c>
      <c r="BG159" s="162">
        <f t="shared" si="6"/>
        <v>0</v>
      </c>
      <c r="BH159" s="162">
        <f t="shared" si="7"/>
        <v>0</v>
      </c>
      <c r="BI159" s="162">
        <f t="shared" si="8"/>
        <v>0</v>
      </c>
      <c r="BJ159" s="14" t="s">
        <v>89</v>
      </c>
      <c r="BK159" s="162">
        <f t="shared" si="9"/>
        <v>122.58</v>
      </c>
      <c r="BL159" s="14" t="s">
        <v>173</v>
      </c>
      <c r="BM159" s="161" t="s">
        <v>7</v>
      </c>
    </row>
    <row r="160" spans="1:65" s="2" customFormat="1" ht="21.75" customHeight="1">
      <c r="A160" s="26"/>
      <c r="B160" s="149"/>
      <c r="C160" s="150" t="s">
        <v>202</v>
      </c>
      <c r="D160" s="150" t="s">
        <v>169</v>
      </c>
      <c r="E160" s="151" t="s">
        <v>366</v>
      </c>
      <c r="F160" s="152" t="s">
        <v>367</v>
      </c>
      <c r="G160" s="153" t="s">
        <v>185</v>
      </c>
      <c r="H160" s="154">
        <v>27.1</v>
      </c>
      <c r="I160" s="155">
        <v>20.96</v>
      </c>
      <c r="J160" s="155">
        <f t="shared" si="0"/>
        <v>568.02</v>
      </c>
      <c r="K160" s="156"/>
      <c r="L160" s="27"/>
      <c r="M160" s="157" t="s">
        <v>1</v>
      </c>
      <c r="N160" s="158" t="s">
        <v>39</v>
      </c>
      <c r="O160" s="159">
        <v>0</v>
      </c>
      <c r="P160" s="159">
        <f t="shared" si="1"/>
        <v>0</v>
      </c>
      <c r="Q160" s="159">
        <v>0</v>
      </c>
      <c r="R160" s="159">
        <f t="shared" si="2"/>
        <v>0</v>
      </c>
      <c r="S160" s="159">
        <v>0</v>
      </c>
      <c r="T160" s="160">
        <f t="shared" si="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61" t="s">
        <v>173</v>
      </c>
      <c r="AT160" s="161" t="s">
        <v>169</v>
      </c>
      <c r="AU160" s="161" t="s">
        <v>89</v>
      </c>
      <c r="AY160" s="14" t="s">
        <v>166</v>
      </c>
      <c r="BE160" s="162">
        <f t="shared" si="4"/>
        <v>0</v>
      </c>
      <c r="BF160" s="162">
        <f t="shared" si="5"/>
        <v>568.02</v>
      </c>
      <c r="BG160" s="162">
        <f t="shared" si="6"/>
        <v>0</v>
      </c>
      <c r="BH160" s="162">
        <f t="shared" si="7"/>
        <v>0</v>
      </c>
      <c r="BI160" s="162">
        <f t="shared" si="8"/>
        <v>0</v>
      </c>
      <c r="BJ160" s="14" t="s">
        <v>89</v>
      </c>
      <c r="BK160" s="162">
        <f t="shared" si="9"/>
        <v>568.02</v>
      </c>
      <c r="BL160" s="14" t="s">
        <v>173</v>
      </c>
      <c r="BM160" s="161" t="s">
        <v>205</v>
      </c>
    </row>
    <row r="161" spans="1:65" s="2" customFormat="1" ht="21.75" customHeight="1">
      <c r="A161" s="26"/>
      <c r="B161" s="149"/>
      <c r="C161" s="150" t="s">
        <v>189</v>
      </c>
      <c r="D161" s="150" t="s">
        <v>169</v>
      </c>
      <c r="E161" s="151" t="s">
        <v>368</v>
      </c>
      <c r="F161" s="152" t="s">
        <v>369</v>
      </c>
      <c r="G161" s="153" t="s">
        <v>185</v>
      </c>
      <c r="H161" s="154">
        <v>182.94800000000001</v>
      </c>
      <c r="I161" s="155">
        <v>0.51</v>
      </c>
      <c r="J161" s="155">
        <f t="shared" si="0"/>
        <v>93.3</v>
      </c>
      <c r="K161" s="156"/>
      <c r="L161" s="27"/>
      <c r="M161" s="157" t="s">
        <v>1</v>
      </c>
      <c r="N161" s="158" t="s">
        <v>39</v>
      </c>
      <c r="O161" s="159">
        <v>8.0000000000000002E-3</v>
      </c>
      <c r="P161" s="159">
        <f t="shared" si="1"/>
        <v>1.4635800000000001</v>
      </c>
      <c r="Q161" s="159">
        <v>0</v>
      </c>
      <c r="R161" s="159">
        <f t="shared" si="2"/>
        <v>0</v>
      </c>
      <c r="S161" s="159">
        <v>0</v>
      </c>
      <c r="T161" s="160">
        <f t="shared" si="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61" t="s">
        <v>173</v>
      </c>
      <c r="AT161" s="161" t="s">
        <v>169</v>
      </c>
      <c r="AU161" s="161" t="s">
        <v>89</v>
      </c>
      <c r="AY161" s="14" t="s">
        <v>166</v>
      </c>
      <c r="BE161" s="162">
        <f t="shared" si="4"/>
        <v>0</v>
      </c>
      <c r="BF161" s="162">
        <f t="shared" si="5"/>
        <v>93.3</v>
      </c>
      <c r="BG161" s="162">
        <f t="shared" si="6"/>
        <v>0</v>
      </c>
      <c r="BH161" s="162">
        <f t="shared" si="7"/>
        <v>0</v>
      </c>
      <c r="BI161" s="162">
        <f t="shared" si="8"/>
        <v>0</v>
      </c>
      <c r="BJ161" s="14" t="s">
        <v>89</v>
      </c>
      <c r="BK161" s="162">
        <f t="shared" si="9"/>
        <v>93.3</v>
      </c>
      <c r="BL161" s="14" t="s">
        <v>173</v>
      </c>
      <c r="BM161" s="161" t="s">
        <v>208</v>
      </c>
    </row>
    <row r="162" spans="1:65" s="2" customFormat="1" ht="16.5" customHeight="1">
      <c r="A162" s="26"/>
      <c r="B162" s="149"/>
      <c r="C162" s="150" t="s">
        <v>209</v>
      </c>
      <c r="D162" s="150" t="s">
        <v>169</v>
      </c>
      <c r="E162" s="151" t="s">
        <v>370</v>
      </c>
      <c r="F162" s="152" t="s">
        <v>371</v>
      </c>
      <c r="G162" s="153" t="s">
        <v>185</v>
      </c>
      <c r="H162" s="154">
        <v>85.947999999999993</v>
      </c>
      <c r="I162" s="155">
        <v>6.67</v>
      </c>
      <c r="J162" s="155">
        <f t="shared" si="0"/>
        <v>573.27</v>
      </c>
      <c r="K162" s="156"/>
      <c r="L162" s="27"/>
      <c r="M162" s="157" t="s">
        <v>1</v>
      </c>
      <c r="N162" s="158" t="s">
        <v>39</v>
      </c>
      <c r="O162" s="159">
        <v>0</v>
      </c>
      <c r="P162" s="159">
        <f t="shared" si="1"/>
        <v>0</v>
      </c>
      <c r="Q162" s="159">
        <v>0</v>
      </c>
      <c r="R162" s="159">
        <f t="shared" si="2"/>
        <v>0</v>
      </c>
      <c r="S162" s="159">
        <v>0</v>
      </c>
      <c r="T162" s="160">
        <f t="shared" si="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61" t="s">
        <v>173</v>
      </c>
      <c r="AT162" s="161" t="s">
        <v>169</v>
      </c>
      <c r="AU162" s="161" t="s">
        <v>89</v>
      </c>
      <c r="AY162" s="14" t="s">
        <v>166</v>
      </c>
      <c r="BE162" s="162">
        <f t="shared" si="4"/>
        <v>0</v>
      </c>
      <c r="BF162" s="162">
        <f t="shared" si="5"/>
        <v>573.27</v>
      </c>
      <c r="BG162" s="162">
        <f t="shared" si="6"/>
        <v>0</v>
      </c>
      <c r="BH162" s="162">
        <f t="shared" si="7"/>
        <v>0</v>
      </c>
      <c r="BI162" s="162">
        <f t="shared" si="8"/>
        <v>0</v>
      </c>
      <c r="BJ162" s="14" t="s">
        <v>89</v>
      </c>
      <c r="BK162" s="162">
        <f t="shared" si="9"/>
        <v>573.27</v>
      </c>
      <c r="BL162" s="14" t="s">
        <v>173</v>
      </c>
      <c r="BM162" s="161" t="s">
        <v>212</v>
      </c>
    </row>
    <row r="163" spans="1:65" s="2" customFormat="1" ht="24.2" customHeight="1">
      <c r="A163" s="26"/>
      <c r="B163" s="149"/>
      <c r="C163" s="150" t="s">
        <v>193</v>
      </c>
      <c r="D163" s="150" t="s">
        <v>169</v>
      </c>
      <c r="E163" s="151" t="s">
        <v>372</v>
      </c>
      <c r="F163" s="152" t="s">
        <v>373</v>
      </c>
      <c r="G163" s="153" t="s">
        <v>185</v>
      </c>
      <c r="H163" s="154">
        <v>58.607999999999997</v>
      </c>
      <c r="I163" s="155">
        <v>14.98</v>
      </c>
      <c r="J163" s="155">
        <f t="shared" si="0"/>
        <v>877.95</v>
      </c>
      <c r="K163" s="156"/>
      <c r="L163" s="27"/>
      <c r="M163" s="157" t="s">
        <v>1</v>
      </c>
      <c r="N163" s="158" t="s">
        <v>39</v>
      </c>
      <c r="O163" s="159">
        <v>2.0760000000000001</v>
      </c>
      <c r="P163" s="159">
        <f t="shared" si="1"/>
        <v>121.67021</v>
      </c>
      <c r="Q163" s="159">
        <v>0</v>
      </c>
      <c r="R163" s="159">
        <f t="shared" si="2"/>
        <v>0</v>
      </c>
      <c r="S163" s="159">
        <v>0</v>
      </c>
      <c r="T163" s="160">
        <f t="shared" si="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61" t="s">
        <v>173</v>
      </c>
      <c r="AT163" s="161" t="s">
        <v>169</v>
      </c>
      <c r="AU163" s="161" t="s">
        <v>89</v>
      </c>
      <c r="AY163" s="14" t="s">
        <v>166</v>
      </c>
      <c r="BE163" s="162">
        <f t="shared" si="4"/>
        <v>0</v>
      </c>
      <c r="BF163" s="162">
        <f t="shared" si="5"/>
        <v>877.95</v>
      </c>
      <c r="BG163" s="162">
        <f t="shared" si="6"/>
        <v>0</v>
      </c>
      <c r="BH163" s="162">
        <f t="shared" si="7"/>
        <v>0</v>
      </c>
      <c r="BI163" s="162">
        <f t="shared" si="8"/>
        <v>0</v>
      </c>
      <c r="BJ163" s="14" t="s">
        <v>89</v>
      </c>
      <c r="BK163" s="162">
        <f t="shared" si="9"/>
        <v>877.95</v>
      </c>
      <c r="BL163" s="14" t="s">
        <v>173</v>
      </c>
      <c r="BM163" s="161" t="s">
        <v>215</v>
      </c>
    </row>
    <row r="164" spans="1:65" s="2" customFormat="1" ht="16.5" customHeight="1">
      <c r="A164" s="26"/>
      <c r="B164" s="149"/>
      <c r="C164" s="167" t="s">
        <v>216</v>
      </c>
      <c r="D164" s="167" t="s">
        <v>374</v>
      </c>
      <c r="E164" s="168" t="s">
        <v>375</v>
      </c>
      <c r="F164" s="169" t="s">
        <v>376</v>
      </c>
      <c r="G164" s="170" t="s">
        <v>245</v>
      </c>
      <c r="H164" s="171">
        <v>107.663</v>
      </c>
      <c r="I164" s="172">
        <v>13.1</v>
      </c>
      <c r="J164" s="172">
        <f t="shared" si="0"/>
        <v>1410.39</v>
      </c>
      <c r="K164" s="173"/>
      <c r="L164" s="174"/>
      <c r="M164" s="175" t="s">
        <v>1</v>
      </c>
      <c r="N164" s="176" t="s">
        <v>39</v>
      </c>
      <c r="O164" s="159">
        <v>0</v>
      </c>
      <c r="P164" s="159">
        <f t="shared" si="1"/>
        <v>0</v>
      </c>
      <c r="Q164" s="159">
        <v>0</v>
      </c>
      <c r="R164" s="159">
        <f t="shared" si="2"/>
        <v>0</v>
      </c>
      <c r="S164" s="159">
        <v>0</v>
      </c>
      <c r="T164" s="160">
        <f t="shared" si="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61" t="s">
        <v>181</v>
      </c>
      <c r="AT164" s="161" t="s">
        <v>374</v>
      </c>
      <c r="AU164" s="161" t="s">
        <v>89</v>
      </c>
      <c r="AY164" s="14" t="s">
        <v>166</v>
      </c>
      <c r="BE164" s="162">
        <f t="shared" si="4"/>
        <v>0</v>
      </c>
      <c r="BF164" s="162">
        <f t="shared" si="5"/>
        <v>1410.39</v>
      </c>
      <c r="BG164" s="162">
        <f t="shared" si="6"/>
        <v>0</v>
      </c>
      <c r="BH164" s="162">
        <f t="shared" si="7"/>
        <v>0</v>
      </c>
      <c r="BI164" s="162">
        <f t="shared" si="8"/>
        <v>0</v>
      </c>
      <c r="BJ164" s="14" t="s">
        <v>89</v>
      </c>
      <c r="BK164" s="162">
        <f t="shared" si="9"/>
        <v>1410.39</v>
      </c>
      <c r="BL164" s="14" t="s">
        <v>173</v>
      </c>
      <c r="BM164" s="161" t="s">
        <v>219</v>
      </c>
    </row>
    <row r="165" spans="1:65" s="2" customFormat="1" ht="16.5" customHeight="1">
      <c r="A165" s="26"/>
      <c r="B165" s="149"/>
      <c r="C165" s="150" t="s">
        <v>196</v>
      </c>
      <c r="D165" s="150" t="s">
        <v>169</v>
      </c>
      <c r="E165" s="151" t="s">
        <v>377</v>
      </c>
      <c r="F165" s="152" t="s">
        <v>378</v>
      </c>
      <c r="G165" s="153" t="s">
        <v>172</v>
      </c>
      <c r="H165" s="154">
        <v>483</v>
      </c>
      <c r="I165" s="155">
        <v>0.39</v>
      </c>
      <c r="J165" s="155">
        <f t="shared" si="0"/>
        <v>188.37</v>
      </c>
      <c r="K165" s="156"/>
      <c r="L165" s="27"/>
      <c r="M165" s="157" t="s">
        <v>1</v>
      </c>
      <c r="N165" s="158" t="s">
        <v>39</v>
      </c>
      <c r="O165" s="159">
        <v>0</v>
      </c>
      <c r="P165" s="159">
        <f t="shared" si="1"/>
        <v>0</v>
      </c>
      <c r="Q165" s="159">
        <v>0</v>
      </c>
      <c r="R165" s="159">
        <f t="shared" si="2"/>
        <v>0</v>
      </c>
      <c r="S165" s="159">
        <v>0</v>
      </c>
      <c r="T165" s="160">
        <f t="shared" si="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61" t="s">
        <v>173</v>
      </c>
      <c r="AT165" s="161" t="s">
        <v>169</v>
      </c>
      <c r="AU165" s="161" t="s">
        <v>89</v>
      </c>
      <c r="AY165" s="14" t="s">
        <v>166</v>
      </c>
      <c r="BE165" s="162">
        <f t="shared" si="4"/>
        <v>0</v>
      </c>
      <c r="BF165" s="162">
        <f t="shared" si="5"/>
        <v>188.37</v>
      </c>
      <c r="BG165" s="162">
        <f t="shared" si="6"/>
        <v>0</v>
      </c>
      <c r="BH165" s="162">
        <f t="shared" si="7"/>
        <v>0</v>
      </c>
      <c r="BI165" s="162">
        <f t="shared" si="8"/>
        <v>0</v>
      </c>
      <c r="BJ165" s="14" t="s">
        <v>89</v>
      </c>
      <c r="BK165" s="162">
        <f t="shared" si="9"/>
        <v>188.37</v>
      </c>
      <c r="BL165" s="14" t="s">
        <v>173</v>
      </c>
      <c r="BM165" s="161" t="s">
        <v>223</v>
      </c>
    </row>
    <row r="166" spans="1:65" s="12" customFormat="1" ht="22.9" customHeight="1">
      <c r="B166" s="137"/>
      <c r="D166" s="138" t="s">
        <v>72</v>
      </c>
      <c r="E166" s="147" t="s">
        <v>89</v>
      </c>
      <c r="F166" s="147" t="s">
        <v>379</v>
      </c>
      <c r="J166" s="148">
        <f>BK166</f>
        <v>14556.24</v>
      </c>
      <c r="L166" s="137"/>
      <c r="M166" s="141"/>
      <c r="N166" s="142"/>
      <c r="O166" s="142"/>
      <c r="P166" s="143">
        <f>SUM(P167:P169)</f>
        <v>41.29233</v>
      </c>
      <c r="Q166" s="142"/>
      <c r="R166" s="143">
        <f>SUM(R167:R169)</f>
        <v>171.19</v>
      </c>
      <c r="S166" s="142"/>
      <c r="T166" s="144">
        <f>SUM(T167:T169)</f>
        <v>0</v>
      </c>
      <c r="AR166" s="138" t="s">
        <v>81</v>
      </c>
      <c r="AT166" s="145" t="s">
        <v>72</v>
      </c>
      <c r="AU166" s="145" t="s">
        <v>81</v>
      </c>
      <c r="AY166" s="138" t="s">
        <v>166</v>
      </c>
      <c r="BK166" s="146">
        <f>SUM(BK167:BK169)</f>
        <v>14556.24</v>
      </c>
    </row>
    <row r="167" spans="1:65" s="2" customFormat="1" ht="21.75" customHeight="1">
      <c r="A167" s="26"/>
      <c r="B167" s="149"/>
      <c r="C167" s="150" t="s">
        <v>224</v>
      </c>
      <c r="D167" s="150" t="s">
        <v>169</v>
      </c>
      <c r="E167" s="151" t="s">
        <v>380</v>
      </c>
      <c r="F167" s="152" t="s">
        <v>381</v>
      </c>
      <c r="G167" s="153" t="s">
        <v>185</v>
      </c>
      <c r="H167" s="154">
        <v>14.1</v>
      </c>
      <c r="I167" s="155">
        <v>27.94</v>
      </c>
      <c r="J167" s="155">
        <f>ROUND(I167*H167,2)</f>
        <v>393.95</v>
      </c>
      <c r="K167" s="156"/>
      <c r="L167" s="27"/>
      <c r="M167" s="157" t="s">
        <v>1</v>
      </c>
      <c r="N167" s="158" t="s">
        <v>39</v>
      </c>
      <c r="O167" s="159">
        <v>0</v>
      </c>
      <c r="P167" s="159">
        <f>O167*H167</f>
        <v>0</v>
      </c>
      <c r="Q167" s="159">
        <v>0</v>
      </c>
      <c r="R167" s="159">
        <f>Q167*H167</f>
        <v>0</v>
      </c>
      <c r="S167" s="159">
        <v>0</v>
      </c>
      <c r="T167" s="160">
        <f>S167*H167</f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61" t="s">
        <v>173</v>
      </c>
      <c r="AT167" s="161" t="s">
        <v>169</v>
      </c>
      <c r="AU167" s="161" t="s">
        <v>89</v>
      </c>
      <c r="AY167" s="14" t="s">
        <v>166</v>
      </c>
      <c r="BE167" s="162">
        <f>IF(N167="základná",J167,0)</f>
        <v>0</v>
      </c>
      <c r="BF167" s="162">
        <f>IF(N167="znížená",J167,0)</f>
        <v>393.95</v>
      </c>
      <c r="BG167" s="162">
        <f>IF(N167="zákl. prenesená",J167,0)</f>
        <v>0</v>
      </c>
      <c r="BH167" s="162">
        <f>IF(N167="zníž. prenesená",J167,0)</f>
        <v>0</v>
      </c>
      <c r="BI167" s="162">
        <f>IF(N167="nulová",J167,0)</f>
        <v>0</v>
      </c>
      <c r="BJ167" s="14" t="s">
        <v>89</v>
      </c>
      <c r="BK167" s="162">
        <f>ROUND(I167*H167,2)</f>
        <v>393.95</v>
      </c>
      <c r="BL167" s="14" t="s">
        <v>173</v>
      </c>
      <c r="BM167" s="161" t="s">
        <v>227</v>
      </c>
    </row>
    <row r="168" spans="1:65" s="2" customFormat="1" ht="24.2" customHeight="1">
      <c r="A168" s="26"/>
      <c r="B168" s="149"/>
      <c r="C168" s="150" t="s">
        <v>199</v>
      </c>
      <c r="D168" s="150" t="s">
        <v>169</v>
      </c>
      <c r="E168" s="151" t="s">
        <v>382</v>
      </c>
      <c r="F168" s="152" t="s">
        <v>383</v>
      </c>
      <c r="G168" s="153" t="s">
        <v>185</v>
      </c>
      <c r="H168" s="154">
        <v>70.864999999999995</v>
      </c>
      <c r="I168" s="155">
        <v>86.78</v>
      </c>
      <c r="J168" s="155">
        <f>ROUND(I168*H168,2)</f>
        <v>6149.66</v>
      </c>
      <c r="K168" s="156"/>
      <c r="L168" s="27"/>
      <c r="M168" s="157" t="s">
        <v>1</v>
      </c>
      <c r="N168" s="158" t="s">
        <v>39</v>
      </c>
      <c r="O168" s="159">
        <v>0.58269000000000004</v>
      </c>
      <c r="P168" s="159">
        <f>O168*H168</f>
        <v>41.29233</v>
      </c>
      <c r="Q168" s="159">
        <v>2.4157199999999999</v>
      </c>
      <c r="R168" s="159">
        <f>Q168*H168</f>
        <v>171.19</v>
      </c>
      <c r="S168" s="159">
        <v>0</v>
      </c>
      <c r="T168" s="160">
        <f>S168*H168</f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61" t="s">
        <v>173</v>
      </c>
      <c r="AT168" s="161" t="s">
        <v>169</v>
      </c>
      <c r="AU168" s="161" t="s">
        <v>89</v>
      </c>
      <c r="AY168" s="14" t="s">
        <v>166</v>
      </c>
      <c r="BE168" s="162">
        <f>IF(N168="základná",J168,0)</f>
        <v>0</v>
      </c>
      <c r="BF168" s="162">
        <f>IF(N168="znížená",J168,0)</f>
        <v>6149.66</v>
      </c>
      <c r="BG168" s="162">
        <f>IF(N168="zákl. prenesená",J168,0)</f>
        <v>0</v>
      </c>
      <c r="BH168" s="162">
        <f>IF(N168="zníž. prenesená",J168,0)</f>
        <v>0</v>
      </c>
      <c r="BI168" s="162">
        <f>IF(N168="nulová",J168,0)</f>
        <v>0</v>
      </c>
      <c r="BJ168" s="14" t="s">
        <v>89</v>
      </c>
      <c r="BK168" s="162">
        <f>ROUND(I168*H168,2)</f>
        <v>6149.66</v>
      </c>
      <c r="BL168" s="14" t="s">
        <v>173</v>
      </c>
      <c r="BM168" s="161" t="s">
        <v>230</v>
      </c>
    </row>
    <row r="169" spans="1:65" s="2" customFormat="1" ht="16.5" customHeight="1">
      <c r="A169" s="26"/>
      <c r="B169" s="149"/>
      <c r="C169" s="150" t="s">
        <v>231</v>
      </c>
      <c r="D169" s="150" t="s">
        <v>169</v>
      </c>
      <c r="E169" s="151" t="s">
        <v>384</v>
      </c>
      <c r="F169" s="152" t="s">
        <v>385</v>
      </c>
      <c r="G169" s="153" t="s">
        <v>245</v>
      </c>
      <c r="H169" s="154">
        <v>5.4260000000000002</v>
      </c>
      <c r="I169" s="155">
        <v>1476.71</v>
      </c>
      <c r="J169" s="155">
        <f>ROUND(I169*H169,2)</f>
        <v>8012.63</v>
      </c>
      <c r="K169" s="156"/>
      <c r="L169" s="27"/>
      <c r="M169" s="157" t="s">
        <v>1</v>
      </c>
      <c r="N169" s="158" t="s">
        <v>39</v>
      </c>
      <c r="O169" s="159">
        <v>0</v>
      </c>
      <c r="P169" s="159">
        <f>O169*H169</f>
        <v>0</v>
      </c>
      <c r="Q169" s="159">
        <v>0</v>
      </c>
      <c r="R169" s="159">
        <f>Q169*H169</f>
        <v>0</v>
      </c>
      <c r="S169" s="159">
        <v>0</v>
      </c>
      <c r="T169" s="160">
        <f>S169*H169</f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61" t="s">
        <v>173</v>
      </c>
      <c r="AT169" s="161" t="s">
        <v>169</v>
      </c>
      <c r="AU169" s="161" t="s">
        <v>89</v>
      </c>
      <c r="AY169" s="14" t="s">
        <v>166</v>
      </c>
      <c r="BE169" s="162">
        <f>IF(N169="základná",J169,0)</f>
        <v>0</v>
      </c>
      <c r="BF169" s="162">
        <f>IF(N169="znížená",J169,0)</f>
        <v>8012.63</v>
      </c>
      <c r="BG169" s="162">
        <f>IF(N169="zákl. prenesená",J169,0)</f>
        <v>0</v>
      </c>
      <c r="BH169" s="162">
        <f>IF(N169="zníž. prenesená",J169,0)</f>
        <v>0</v>
      </c>
      <c r="BI169" s="162">
        <f>IF(N169="nulová",J169,0)</f>
        <v>0</v>
      </c>
      <c r="BJ169" s="14" t="s">
        <v>89</v>
      </c>
      <c r="BK169" s="162">
        <f>ROUND(I169*H169,2)</f>
        <v>8012.63</v>
      </c>
      <c r="BL169" s="14" t="s">
        <v>173</v>
      </c>
      <c r="BM169" s="161" t="s">
        <v>234</v>
      </c>
    </row>
    <row r="170" spans="1:65" s="12" customFormat="1" ht="22.9" customHeight="1">
      <c r="B170" s="137"/>
      <c r="D170" s="138" t="s">
        <v>72</v>
      </c>
      <c r="E170" s="147" t="s">
        <v>105</v>
      </c>
      <c r="F170" s="147" t="s">
        <v>386</v>
      </c>
      <c r="J170" s="148">
        <f>BK170</f>
        <v>59998.45</v>
      </c>
      <c r="L170" s="137"/>
      <c r="M170" s="141"/>
      <c r="N170" s="142"/>
      <c r="O170" s="142"/>
      <c r="P170" s="143">
        <f>SUM(P171:P201)</f>
        <v>245.08544000000001</v>
      </c>
      <c r="Q170" s="142"/>
      <c r="R170" s="143">
        <f>SUM(R171:R201)</f>
        <v>178.12093999999999</v>
      </c>
      <c r="S170" s="142"/>
      <c r="T170" s="144">
        <f>SUM(T171:T201)</f>
        <v>0</v>
      </c>
      <c r="AR170" s="138" t="s">
        <v>81</v>
      </c>
      <c r="AT170" s="145" t="s">
        <v>72</v>
      </c>
      <c r="AU170" s="145" t="s">
        <v>81</v>
      </c>
      <c r="AY170" s="138" t="s">
        <v>166</v>
      </c>
      <c r="BK170" s="146">
        <f>SUM(BK171:BK201)</f>
        <v>59998.45</v>
      </c>
    </row>
    <row r="171" spans="1:65" s="2" customFormat="1" ht="24.2" customHeight="1">
      <c r="A171" s="26"/>
      <c r="B171" s="149"/>
      <c r="C171" s="150" t="s">
        <v>7</v>
      </c>
      <c r="D171" s="150" t="s">
        <v>169</v>
      </c>
      <c r="E171" s="151" t="s">
        <v>387</v>
      </c>
      <c r="F171" s="152" t="s">
        <v>388</v>
      </c>
      <c r="G171" s="153" t="s">
        <v>185</v>
      </c>
      <c r="H171" s="154">
        <v>0.26700000000000002</v>
      </c>
      <c r="I171" s="155">
        <v>204.97</v>
      </c>
      <c r="J171" s="155">
        <f t="shared" ref="J171:J201" si="10">ROUND(I171*H171,2)</f>
        <v>54.73</v>
      </c>
      <c r="K171" s="156"/>
      <c r="L171" s="27"/>
      <c r="M171" s="157" t="s">
        <v>1</v>
      </c>
      <c r="N171" s="158" t="s">
        <v>39</v>
      </c>
      <c r="O171" s="159">
        <v>4.6364900000000002</v>
      </c>
      <c r="P171" s="159">
        <f t="shared" ref="P171:P201" si="11">O171*H171</f>
        <v>1.23794</v>
      </c>
      <c r="Q171" s="159">
        <v>1.6780600000000001</v>
      </c>
      <c r="R171" s="159">
        <f t="shared" ref="R171:R201" si="12">Q171*H171</f>
        <v>0.44803999999999999</v>
      </c>
      <c r="S171" s="159">
        <v>0</v>
      </c>
      <c r="T171" s="160">
        <f t="shared" ref="T171:T201" si="13">S171*H171</f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61" t="s">
        <v>173</v>
      </c>
      <c r="AT171" s="161" t="s">
        <v>169</v>
      </c>
      <c r="AU171" s="161" t="s">
        <v>89</v>
      </c>
      <c r="AY171" s="14" t="s">
        <v>166</v>
      </c>
      <c r="BE171" s="162">
        <f t="shared" ref="BE171:BE201" si="14">IF(N171="základná",J171,0)</f>
        <v>0</v>
      </c>
      <c r="BF171" s="162">
        <f t="shared" ref="BF171:BF201" si="15">IF(N171="znížená",J171,0)</f>
        <v>54.73</v>
      </c>
      <c r="BG171" s="162">
        <f t="shared" ref="BG171:BG201" si="16">IF(N171="zákl. prenesená",J171,0)</f>
        <v>0</v>
      </c>
      <c r="BH171" s="162">
        <f t="shared" ref="BH171:BH201" si="17">IF(N171="zníž. prenesená",J171,0)</f>
        <v>0</v>
      </c>
      <c r="BI171" s="162">
        <f t="shared" ref="BI171:BI201" si="18">IF(N171="nulová",J171,0)</f>
        <v>0</v>
      </c>
      <c r="BJ171" s="14" t="s">
        <v>89</v>
      </c>
      <c r="BK171" s="162">
        <f t="shared" ref="BK171:BK201" si="19">ROUND(I171*H171,2)</f>
        <v>54.73</v>
      </c>
      <c r="BL171" s="14" t="s">
        <v>173</v>
      </c>
      <c r="BM171" s="161" t="s">
        <v>238</v>
      </c>
    </row>
    <row r="172" spans="1:65" s="2" customFormat="1" ht="24.2" customHeight="1">
      <c r="A172" s="26"/>
      <c r="B172" s="149"/>
      <c r="C172" s="150" t="s">
        <v>239</v>
      </c>
      <c r="D172" s="150" t="s">
        <v>169</v>
      </c>
      <c r="E172" s="151" t="s">
        <v>389</v>
      </c>
      <c r="F172" s="152" t="s">
        <v>390</v>
      </c>
      <c r="G172" s="153" t="s">
        <v>185</v>
      </c>
      <c r="H172" s="154">
        <v>2.2429999999999999</v>
      </c>
      <c r="I172" s="155">
        <v>197.36</v>
      </c>
      <c r="J172" s="155">
        <f t="shared" si="10"/>
        <v>442.68</v>
      </c>
      <c r="K172" s="156"/>
      <c r="L172" s="27"/>
      <c r="M172" s="157" t="s">
        <v>1</v>
      </c>
      <c r="N172" s="158" t="s">
        <v>39</v>
      </c>
      <c r="O172" s="159">
        <v>3.6274899999999999</v>
      </c>
      <c r="P172" s="159">
        <f t="shared" si="11"/>
        <v>8.1364599999999996</v>
      </c>
      <c r="Q172" s="159">
        <v>1.6780600000000001</v>
      </c>
      <c r="R172" s="159">
        <f t="shared" si="12"/>
        <v>3.76389</v>
      </c>
      <c r="S172" s="159">
        <v>0</v>
      </c>
      <c r="T172" s="160">
        <f t="shared" si="1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61" t="s">
        <v>173</v>
      </c>
      <c r="AT172" s="161" t="s">
        <v>169</v>
      </c>
      <c r="AU172" s="161" t="s">
        <v>89</v>
      </c>
      <c r="AY172" s="14" t="s">
        <v>166</v>
      </c>
      <c r="BE172" s="162">
        <f t="shared" si="14"/>
        <v>0</v>
      </c>
      <c r="BF172" s="162">
        <f t="shared" si="15"/>
        <v>442.68</v>
      </c>
      <c r="BG172" s="162">
        <f t="shared" si="16"/>
        <v>0</v>
      </c>
      <c r="BH172" s="162">
        <f t="shared" si="17"/>
        <v>0</v>
      </c>
      <c r="BI172" s="162">
        <f t="shared" si="18"/>
        <v>0</v>
      </c>
      <c r="BJ172" s="14" t="s">
        <v>89</v>
      </c>
      <c r="BK172" s="162">
        <f t="shared" si="19"/>
        <v>442.68</v>
      </c>
      <c r="BL172" s="14" t="s">
        <v>173</v>
      </c>
      <c r="BM172" s="161" t="s">
        <v>242</v>
      </c>
    </row>
    <row r="173" spans="1:65" s="2" customFormat="1" ht="24.2" customHeight="1">
      <c r="A173" s="26"/>
      <c r="B173" s="149"/>
      <c r="C173" s="150" t="s">
        <v>205</v>
      </c>
      <c r="D173" s="150" t="s">
        <v>169</v>
      </c>
      <c r="E173" s="151" t="s">
        <v>391</v>
      </c>
      <c r="F173" s="152" t="s">
        <v>392</v>
      </c>
      <c r="G173" s="153" t="s">
        <v>185</v>
      </c>
      <c r="H173" s="154">
        <v>3.1619999999999999</v>
      </c>
      <c r="I173" s="155">
        <v>162.88</v>
      </c>
      <c r="J173" s="155">
        <f t="shared" si="10"/>
        <v>515.03</v>
      </c>
      <c r="K173" s="156"/>
      <c r="L173" s="27"/>
      <c r="M173" s="157" t="s">
        <v>1</v>
      </c>
      <c r="N173" s="158" t="s">
        <v>39</v>
      </c>
      <c r="O173" s="159">
        <v>3.2628599999999999</v>
      </c>
      <c r="P173" s="159">
        <f t="shared" si="11"/>
        <v>10.317159999999999</v>
      </c>
      <c r="Q173" s="159">
        <v>2.15307</v>
      </c>
      <c r="R173" s="159">
        <f t="shared" si="12"/>
        <v>6.8080100000000003</v>
      </c>
      <c r="S173" s="159">
        <v>0</v>
      </c>
      <c r="T173" s="160">
        <f t="shared" si="1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61" t="s">
        <v>173</v>
      </c>
      <c r="AT173" s="161" t="s">
        <v>169</v>
      </c>
      <c r="AU173" s="161" t="s">
        <v>89</v>
      </c>
      <c r="AY173" s="14" t="s">
        <v>166</v>
      </c>
      <c r="BE173" s="162">
        <f t="shared" si="14"/>
        <v>0</v>
      </c>
      <c r="BF173" s="162">
        <f t="shared" si="15"/>
        <v>515.03</v>
      </c>
      <c r="BG173" s="162">
        <f t="shared" si="16"/>
        <v>0</v>
      </c>
      <c r="BH173" s="162">
        <f t="shared" si="17"/>
        <v>0</v>
      </c>
      <c r="BI173" s="162">
        <f t="shared" si="18"/>
        <v>0</v>
      </c>
      <c r="BJ173" s="14" t="s">
        <v>89</v>
      </c>
      <c r="BK173" s="162">
        <f t="shared" si="19"/>
        <v>515.03</v>
      </c>
      <c r="BL173" s="14" t="s">
        <v>173</v>
      </c>
      <c r="BM173" s="161" t="s">
        <v>246</v>
      </c>
    </row>
    <row r="174" spans="1:65" s="2" customFormat="1" ht="24.2" customHeight="1">
      <c r="A174" s="26"/>
      <c r="B174" s="149"/>
      <c r="C174" s="150" t="s">
        <v>247</v>
      </c>
      <c r="D174" s="150" t="s">
        <v>169</v>
      </c>
      <c r="E174" s="151" t="s">
        <v>393</v>
      </c>
      <c r="F174" s="152" t="s">
        <v>394</v>
      </c>
      <c r="G174" s="153" t="s">
        <v>185</v>
      </c>
      <c r="H174" s="154">
        <v>20.925000000000001</v>
      </c>
      <c r="I174" s="155">
        <v>153.16</v>
      </c>
      <c r="J174" s="155">
        <f t="shared" si="10"/>
        <v>3204.87</v>
      </c>
      <c r="K174" s="156"/>
      <c r="L174" s="27"/>
      <c r="M174" s="157" t="s">
        <v>1</v>
      </c>
      <c r="N174" s="158" t="s">
        <v>39</v>
      </c>
      <c r="O174" s="159">
        <v>3.3398599999999998</v>
      </c>
      <c r="P174" s="159">
        <f t="shared" si="11"/>
        <v>69.886570000000006</v>
      </c>
      <c r="Q174" s="159">
        <v>2.16499</v>
      </c>
      <c r="R174" s="159">
        <f t="shared" si="12"/>
        <v>45.302419999999998</v>
      </c>
      <c r="S174" s="159">
        <v>0</v>
      </c>
      <c r="T174" s="160">
        <f t="shared" si="13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61" t="s">
        <v>173</v>
      </c>
      <c r="AT174" s="161" t="s">
        <v>169</v>
      </c>
      <c r="AU174" s="161" t="s">
        <v>89</v>
      </c>
      <c r="AY174" s="14" t="s">
        <v>166</v>
      </c>
      <c r="BE174" s="162">
        <f t="shared" si="14"/>
        <v>0</v>
      </c>
      <c r="BF174" s="162">
        <f t="shared" si="15"/>
        <v>3204.87</v>
      </c>
      <c r="BG174" s="162">
        <f t="shared" si="16"/>
        <v>0</v>
      </c>
      <c r="BH174" s="162">
        <f t="shared" si="17"/>
        <v>0</v>
      </c>
      <c r="BI174" s="162">
        <f t="shared" si="18"/>
        <v>0</v>
      </c>
      <c r="BJ174" s="14" t="s">
        <v>89</v>
      </c>
      <c r="BK174" s="162">
        <f t="shared" si="19"/>
        <v>3204.87</v>
      </c>
      <c r="BL174" s="14" t="s">
        <v>173</v>
      </c>
      <c r="BM174" s="161" t="s">
        <v>250</v>
      </c>
    </row>
    <row r="175" spans="1:65" s="2" customFormat="1" ht="24.2" customHeight="1">
      <c r="A175" s="26"/>
      <c r="B175" s="149"/>
      <c r="C175" s="150" t="s">
        <v>208</v>
      </c>
      <c r="D175" s="150" t="s">
        <v>169</v>
      </c>
      <c r="E175" s="151" t="s">
        <v>395</v>
      </c>
      <c r="F175" s="152" t="s">
        <v>396</v>
      </c>
      <c r="G175" s="153" t="s">
        <v>185</v>
      </c>
      <c r="H175" s="154">
        <v>24.164999999999999</v>
      </c>
      <c r="I175" s="155">
        <v>145.26</v>
      </c>
      <c r="J175" s="155">
        <f t="shared" si="10"/>
        <v>3510.21</v>
      </c>
      <c r="K175" s="156"/>
      <c r="L175" s="27"/>
      <c r="M175" s="157" t="s">
        <v>1</v>
      </c>
      <c r="N175" s="158" t="s">
        <v>39</v>
      </c>
      <c r="O175" s="159">
        <v>3.3658600000000001</v>
      </c>
      <c r="P175" s="159">
        <f t="shared" si="11"/>
        <v>81.336010000000002</v>
      </c>
      <c r="Q175" s="159">
        <v>2.1286399999999999</v>
      </c>
      <c r="R175" s="159">
        <f t="shared" si="12"/>
        <v>51.438589999999998</v>
      </c>
      <c r="S175" s="159">
        <v>0</v>
      </c>
      <c r="T175" s="160">
        <f t="shared" si="1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61" t="s">
        <v>173</v>
      </c>
      <c r="AT175" s="161" t="s">
        <v>169</v>
      </c>
      <c r="AU175" s="161" t="s">
        <v>89</v>
      </c>
      <c r="AY175" s="14" t="s">
        <v>166</v>
      </c>
      <c r="BE175" s="162">
        <f t="shared" si="14"/>
        <v>0</v>
      </c>
      <c r="BF175" s="162">
        <f t="shared" si="15"/>
        <v>3510.21</v>
      </c>
      <c r="BG175" s="162">
        <f t="shared" si="16"/>
        <v>0</v>
      </c>
      <c r="BH175" s="162">
        <f t="shared" si="17"/>
        <v>0</v>
      </c>
      <c r="BI175" s="162">
        <f t="shared" si="18"/>
        <v>0</v>
      </c>
      <c r="BJ175" s="14" t="s">
        <v>89</v>
      </c>
      <c r="BK175" s="162">
        <f t="shared" si="19"/>
        <v>3510.21</v>
      </c>
      <c r="BL175" s="14" t="s">
        <v>173</v>
      </c>
      <c r="BM175" s="161" t="s">
        <v>253</v>
      </c>
    </row>
    <row r="176" spans="1:65" s="2" customFormat="1" ht="24.2" customHeight="1">
      <c r="A176" s="26"/>
      <c r="B176" s="149"/>
      <c r="C176" s="150" t="s">
        <v>254</v>
      </c>
      <c r="D176" s="150" t="s">
        <v>169</v>
      </c>
      <c r="E176" s="151" t="s">
        <v>397</v>
      </c>
      <c r="F176" s="152" t="s">
        <v>398</v>
      </c>
      <c r="G176" s="153" t="s">
        <v>185</v>
      </c>
      <c r="H176" s="154">
        <v>19.303000000000001</v>
      </c>
      <c r="I176" s="155">
        <v>145.44999999999999</v>
      </c>
      <c r="J176" s="155">
        <f t="shared" si="10"/>
        <v>2807.62</v>
      </c>
      <c r="K176" s="156"/>
      <c r="L176" s="27"/>
      <c r="M176" s="157" t="s">
        <v>1</v>
      </c>
      <c r="N176" s="158" t="s">
        <v>39</v>
      </c>
      <c r="O176" s="159">
        <v>3.0666199999999999</v>
      </c>
      <c r="P176" s="159">
        <f t="shared" si="11"/>
        <v>59.194969999999998</v>
      </c>
      <c r="Q176" s="159">
        <v>2.1190899999999999</v>
      </c>
      <c r="R176" s="159">
        <f t="shared" si="12"/>
        <v>40.904789999999998</v>
      </c>
      <c r="S176" s="159">
        <v>0</v>
      </c>
      <c r="T176" s="160">
        <f t="shared" si="1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61" t="s">
        <v>173</v>
      </c>
      <c r="AT176" s="161" t="s">
        <v>169</v>
      </c>
      <c r="AU176" s="161" t="s">
        <v>89</v>
      </c>
      <c r="AY176" s="14" t="s">
        <v>166</v>
      </c>
      <c r="BE176" s="162">
        <f t="shared" si="14"/>
        <v>0</v>
      </c>
      <c r="BF176" s="162">
        <f t="shared" si="15"/>
        <v>2807.62</v>
      </c>
      <c r="BG176" s="162">
        <f t="shared" si="16"/>
        <v>0</v>
      </c>
      <c r="BH176" s="162">
        <f t="shared" si="17"/>
        <v>0</v>
      </c>
      <c r="BI176" s="162">
        <f t="shared" si="18"/>
        <v>0</v>
      </c>
      <c r="BJ176" s="14" t="s">
        <v>89</v>
      </c>
      <c r="BK176" s="162">
        <f t="shared" si="19"/>
        <v>2807.62</v>
      </c>
      <c r="BL176" s="14" t="s">
        <v>173</v>
      </c>
      <c r="BM176" s="161" t="s">
        <v>257</v>
      </c>
    </row>
    <row r="177" spans="1:65" s="2" customFormat="1" ht="21.75" customHeight="1">
      <c r="A177" s="26"/>
      <c r="B177" s="149"/>
      <c r="C177" s="150" t="s">
        <v>212</v>
      </c>
      <c r="D177" s="150" t="s">
        <v>169</v>
      </c>
      <c r="E177" s="151" t="s">
        <v>399</v>
      </c>
      <c r="F177" s="152" t="s">
        <v>400</v>
      </c>
      <c r="G177" s="153" t="s">
        <v>185</v>
      </c>
      <c r="H177" s="154">
        <v>1.347</v>
      </c>
      <c r="I177" s="155">
        <v>137.66999999999999</v>
      </c>
      <c r="J177" s="155">
        <f t="shared" si="10"/>
        <v>185.44</v>
      </c>
      <c r="K177" s="156"/>
      <c r="L177" s="27"/>
      <c r="M177" s="157" t="s">
        <v>1</v>
      </c>
      <c r="N177" s="158" t="s">
        <v>39</v>
      </c>
      <c r="O177" s="159">
        <v>0</v>
      </c>
      <c r="P177" s="159">
        <f t="shared" si="11"/>
        <v>0</v>
      </c>
      <c r="Q177" s="159">
        <v>0</v>
      </c>
      <c r="R177" s="159">
        <f t="shared" si="12"/>
        <v>0</v>
      </c>
      <c r="S177" s="159">
        <v>0</v>
      </c>
      <c r="T177" s="160">
        <f t="shared" si="13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61" t="s">
        <v>173</v>
      </c>
      <c r="AT177" s="161" t="s">
        <v>169</v>
      </c>
      <c r="AU177" s="161" t="s">
        <v>89</v>
      </c>
      <c r="AY177" s="14" t="s">
        <v>166</v>
      </c>
      <c r="BE177" s="162">
        <f t="shared" si="14"/>
        <v>0</v>
      </c>
      <c r="BF177" s="162">
        <f t="shared" si="15"/>
        <v>185.44</v>
      </c>
      <c r="BG177" s="162">
        <f t="shared" si="16"/>
        <v>0</v>
      </c>
      <c r="BH177" s="162">
        <f t="shared" si="17"/>
        <v>0</v>
      </c>
      <c r="BI177" s="162">
        <f t="shared" si="18"/>
        <v>0</v>
      </c>
      <c r="BJ177" s="14" t="s">
        <v>89</v>
      </c>
      <c r="BK177" s="162">
        <f t="shared" si="19"/>
        <v>185.44</v>
      </c>
      <c r="BL177" s="14" t="s">
        <v>173</v>
      </c>
      <c r="BM177" s="161" t="s">
        <v>260</v>
      </c>
    </row>
    <row r="178" spans="1:65" s="2" customFormat="1" ht="24.2" customHeight="1">
      <c r="A178" s="26"/>
      <c r="B178" s="149"/>
      <c r="C178" s="150" t="s">
        <v>265</v>
      </c>
      <c r="D178" s="150" t="s">
        <v>169</v>
      </c>
      <c r="E178" s="151" t="s">
        <v>401</v>
      </c>
      <c r="F178" s="152" t="s">
        <v>402</v>
      </c>
      <c r="G178" s="153" t="s">
        <v>222</v>
      </c>
      <c r="H178" s="154">
        <v>9</v>
      </c>
      <c r="I178" s="155">
        <v>12.69</v>
      </c>
      <c r="J178" s="155">
        <f t="shared" si="10"/>
        <v>114.21</v>
      </c>
      <c r="K178" s="156"/>
      <c r="L178" s="27"/>
      <c r="M178" s="157" t="s">
        <v>1</v>
      </c>
      <c r="N178" s="158" t="s">
        <v>39</v>
      </c>
      <c r="O178" s="159">
        <v>0</v>
      </c>
      <c r="P178" s="159">
        <f t="shared" si="11"/>
        <v>0</v>
      </c>
      <c r="Q178" s="159">
        <v>0</v>
      </c>
      <c r="R178" s="159">
        <f t="shared" si="12"/>
        <v>0</v>
      </c>
      <c r="S178" s="159">
        <v>0</v>
      </c>
      <c r="T178" s="160">
        <f t="shared" si="13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61" t="s">
        <v>173</v>
      </c>
      <c r="AT178" s="161" t="s">
        <v>169</v>
      </c>
      <c r="AU178" s="161" t="s">
        <v>89</v>
      </c>
      <c r="AY178" s="14" t="s">
        <v>166</v>
      </c>
      <c r="BE178" s="162">
        <f t="shared" si="14"/>
        <v>0</v>
      </c>
      <c r="BF178" s="162">
        <f t="shared" si="15"/>
        <v>114.21</v>
      </c>
      <c r="BG178" s="162">
        <f t="shared" si="16"/>
        <v>0</v>
      </c>
      <c r="BH178" s="162">
        <f t="shared" si="17"/>
        <v>0</v>
      </c>
      <c r="BI178" s="162">
        <f t="shared" si="18"/>
        <v>0</v>
      </c>
      <c r="BJ178" s="14" t="s">
        <v>89</v>
      </c>
      <c r="BK178" s="162">
        <f t="shared" si="19"/>
        <v>114.21</v>
      </c>
      <c r="BL178" s="14" t="s">
        <v>173</v>
      </c>
      <c r="BM178" s="161" t="s">
        <v>268</v>
      </c>
    </row>
    <row r="179" spans="1:65" s="2" customFormat="1" ht="24.2" customHeight="1">
      <c r="A179" s="26"/>
      <c r="B179" s="149"/>
      <c r="C179" s="150" t="s">
        <v>215</v>
      </c>
      <c r="D179" s="150" t="s">
        <v>169</v>
      </c>
      <c r="E179" s="151" t="s">
        <v>403</v>
      </c>
      <c r="F179" s="152" t="s">
        <v>404</v>
      </c>
      <c r="G179" s="153" t="s">
        <v>222</v>
      </c>
      <c r="H179" s="154">
        <v>10</v>
      </c>
      <c r="I179" s="155">
        <v>17.66</v>
      </c>
      <c r="J179" s="155">
        <f t="shared" si="10"/>
        <v>176.6</v>
      </c>
      <c r="K179" s="156"/>
      <c r="L179" s="27"/>
      <c r="M179" s="157" t="s">
        <v>1</v>
      </c>
      <c r="N179" s="158" t="s">
        <v>39</v>
      </c>
      <c r="O179" s="159">
        <v>0</v>
      </c>
      <c r="P179" s="159">
        <f t="shared" si="11"/>
        <v>0</v>
      </c>
      <c r="Q179" s="159">
        <v>0</v>
      </c>
      <c r="R179" s="159">
        <f t="shared" si="12"/>
        <v>0</v>
      </c>
      <c r="S179" s="159">
        <v>0</v>
      </c>
      <c r="T179" s="160">
        <f t="shared" si="13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61" t="s">
        <v>173</v>
      </c>
      <c r="AT179" s="161" t="s">
        <v>169</v>
      </c>
      <c r="AU179" s="161" t="s">
        <v>89</v>
      </c>
      <c r="AY179" s="14" t="s">
        <v>166</v>
      </c>
      <c r="BE179" s="162">
        <f t="shared" si="14"/>
        <v>0</v>
      </c>
      <c r="BF179" s="162">
        <f t="shared" si="15"/>
        <v>176.6</v>
      </c>
      <c r="BG179" s="162">
        <f t="shared" si="16"/>
        <v>0</v>
      </c>
      <c r="BH179" s="162">
        <f t="shared" si="17"/>
        <v>0</v>
      </c>
      <c r="BI179" s="162">
        <f t="shared" si="18"/>
        <v>0</v>
      </c>
      <c r="BJ179" s="14" t="s">
        <v>89</v>
      </c>
      <c r="BK179" s="162">
        <f t="shared" si="19"/>
        <v>176.6</v>
      </c>
      <c r="BL179" s="14" t="s">
        <v>173</v>
      </c>
      <c r="BM179" s="161" t="s">
        <v>273</v>
      </c>
    </row>
    <row r="180" spans="1:65" s="2" customFormat="1" ht="24.2" customHeight="1">
      <c r="A180" s="26"/>
      <c r="B180" s="149"/>
      <c r="C180" s="150" t="s">
        <v>274</v>
      </c>
      <c r="D180" s="150" t="s">
        <v>169</v>
      </c>
      <c r="E180" s="151" t="s">
        <v>405</v>
      </c>
      <c r="F180" s="152" t="s">
        <v>406</v>
      </c>
      <c r="G180" s="153" t="s">
        <v>222</v>
      </c>
      <c r="H180" s="154">
        <v>8</v>
      </c>
      <c r="I180" s="155">
        <v>21.81</v>
      </c>
      <c r="J180" s="155">
        <f t="shared" si="10"/>
        <v>174.48</v>
      </c>
      <c r="K180" s="156"/>
      <c r="L180" s="27"/>
      <c r="M180" s="157" t="s">
        <v>1</v>
      </c>
      <c r="N180" s="158" t="s">
        <v>39</v>
      </c>
      <c r="O180" s="159">
        <v>0</v>
      </c>
      <c r="P180" s="159">
        <f t="shared" si="11"/>
        <v>0</v>
      </c>
      <c r="Q180" s="159">
        <v>0</v>
      </c>
      <c r="R180" s="159">
        <f t="shared" si="12"/>
        <v>0</v>
      </c>
      <c r="S180" s="159">
        <v>0</v>
      </c>
      <c r="T180" s="160">
        <f t="shared" si="13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61" t="s">
        <v>173</v>
      </c>
      <c r="AT180" s="161" t="s">
        <v>169</v>
      </c>
      <c r="AU180" s="161" t="s">
        <v>89</v>
      </c>
      <c r="AY180" s="14" t="s">
        <v>166</v>
      </c>
      <c r="BE180" s="162">
        <f t="shared" si="14"/>
        <v>0</v>
      </c>
      <c r="BF180" s="162">
        <f t="shared" si="15"/>
        <v>174.48</v>
      </c>
      <c r="BG180" s="162">
        <f t="shared" si="16"/>
        <v>0</v>
      </c>
      <c r="BH180" s="162">
        <f t="shared" si="17"/>
        <v>0</v>
      </c>
      <c r="BI180" s="162">
        <f t="shared" si="18"/>
        <v>0</v>
      </c>
      <c r="BJ180" s="14" t="s">
        <v>89</v>
      </c>
      <c r="BK180" s="162">
        <f t="shared" si="19"/>
        <v>174.48</v>
      </c>
      <c r="BL180" s="14" t="s">
        <v>173</v>
      </c>
      <c r="BM180" s="161" t="s">
        <v>277</v>
      </c>
    </row>
    <row r="181" spans="1:65" s="2" customFormat="1" ht="21.75" customHeight="1">
      <c r="A181" s="26"/>
      <c r="B181" s="149"/>
      <c r="C181" s="150" t="s">
        <v>219</v>
      </c>
      <c r="D181" s="150" t="s">
        <v>169</v>
      </c>
      <c r="E181" s="151" t="s">
        <v>407</v>
      </c>
      <c r="F181" s="152" t="s">
        <v>408</v>
      </c>
      <c r="G181" s="153" t="s">
        <v>185</v>
      </c>
      <c r="H181" s="154">
        <v>83.034999999999997</v>
      </c>
      <c r="I181" s="155">
        <v>124.66</v>
      </c>
      <c r="J181" s="155">
        <f t="shared" si="10"/>
        <v>10351.14</v>
      </c>
      <c r="K181" s="156"/>
      <c r="L181" s="27"/>
      <c r="M181" s="157" t="s">
        <v>1</v>
      </c>
      <c r="N181" s="158" t="s">
        <v>39</v>
      </c>
      <c r="O181" s="159">
        <v>0</v>
      </c>
      <c r="P181" s="159">
        <f t="shared" si="11"/>
        <v>0</v>
      </c>
      <c r="Q181" s="159">
        <v>0</v>
      </c>
      <c r="R181" s="159">
        <f t="shared" si="12"/>
        <v>0</v>
      </c>
      <c r="S181" s="159">
        <v>0</v>
      </c>
      <c r="T181" s="160">
        <f t="shared" si="13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61" t="s">
        <v>173</v>
      </c>
      <c r="AT181" s="161" t="s">
        <v>169</v>
      </c>
      <c r="AU181" s="161" t="s">
        <v>89</v>
      </c>
      <c r="AY181" s="14" t="s">
        <v>166</v>
      </c>
      <c r="BE181" s="162">
        <f t="shared" si="14"/>
        <v>0</v>
      </c>
      <c r="BF181" s="162">
        <f t="shared" si="15"/>
        <v>10351.14</v>
      </c>
      <c r="BG181" s="162">
        <f t="shared" si="16"/>
        <v>0</v>
      </c>
      <c r="BH181" s="162">
        <f t="shared" si="17"/>
        <v>0</v>
      </c>
      <c r="BI181" s="162">
        <f t="shared" si="18"/>
        <v>0</v>
      </c>
      <c r="BJ181" s="14" t="s">
        <v>89</v>
      </c>
      <c r="BK181" s="162">
        <f t="shared" si="19"/>
        <v>10351.14</v>
      </c>
      <c r="BL181" s="14" t="s">
        <v>173</v>
      </c>
      <c r="BM181" s="161" t="s">
        <v>280</v>
      </c>
    </row>
    <row r="182" spans="1:65" s="2" customFormat="1" ht="21.75" customHeight="1">
      <c r="A182" s="26"/>
      <c r="B182" s="149"/>
      <c r="C182" s="150" t="s">
        <v>281</v>
      </c>
      <c r="D182" s="150" t="s">
        <v>169</v>
      </c>
      <c r="E182" s="151" t="s">
        <v>409</v>
      </c>
      <c r="F182" s="152" t="s">
        <v>410</v>
      </c>
      <c r="G182" s="153" t="s">
        <v>185</v>
      </c>
      <c r="H182" s="154">
        <v>87.816000000000003</v>
      </c>
      <c r="I182" s="155">
        <v>124.66</v>
      </c>
      <c r="J182" s="155">
        <f t="shared" si="10"/>
        <v>10947.14</v>
      </c>
      <c r="K182" s="156"/>
      <c r="L182" s="27"/>
      <c r="M182" s="157" t="s">
        <v>1</v>
      </c>
      <c r="N182" s="158" t="s">
        <v>39</v>
      </c>
      <c r="O182" s="159">
        <v>0</v>
      </c>
      <c r="P182" s="159">
        <f t="shared" si="11"/>
        <v>0</v>
      </c>
      <c r="Q182" s="159">
        <v>0</v>
      </c>
      <c r="R182" s="159">
        <f t="shared" si="12"/>
        <v>0</v>
      </c>
      <c r="S182" s="159">
        <v>0</v>
      </c>
      <c r="T182" s="160">
        <f t="shared" si="13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61" t="s">
        <v>173</v>
      </c>
      <c r="AT182" s="161" t="s">
        <v>169</v>
      </c>
      <c r="AU182" s="161" t="s">
        <v>89</v>
      </c>
      <c r="AY182" s="14" t="s">
        <v>166</v>
      </c>
      <c r="BE182" s="162">
        <f t="shared" si="14"/>
        <v>0</v>
      </c>
      <c r="BF182" s="162">
        <f t="shared" si="15"/>
        <v>10947.14</v>
      </c>
      <c r="BG182" s="162">
        <f t="shared" si="16"/>
        <v>0</v>
      </c>
      <c r="BH182" s="162">
        <f t="shared" si="17"/>
        <v>0</v>
      </c>
      <c r="BI182" s="162">
        <f t="shared" si="18"/>
        <v>0</v>
      </c>
      <c r="BJ182" s="14" t="s">
        <v>89</v>
      </c>
      <c r="BK182" s="162">
        <f t="shared" si="19"/>
        <v>10947.14</v>
      </c>
      <c r="BL182" s="14" t="s">
        <v>173</v>
      </c>
      <c r="BM182" s="161" t="s">
        <v>284</v>
      </c>
    </row>
    <row r="183" spans="1:65" s="2" customFormat="1" ht="24.2" customHeight="1">
      <c r="A183" s="26"/>
      <c r="B183" s="149"/>
      <c r="C183" s="150" t="s">
        <v>223</v>
      </c>
      <c r="D183" s="150" t="s">
        <v>169</v>
      </c>
      <c r="E183" s="151" t="s">
        <v>411</v>
      </c>
      <c r="F183" s="152" t="s">
        <v>412</v>
      </c>
      <c r="G183" s="153" t="s">
        <v>185</v>
      </c>
      <c r="H183" s="154">
        <v>11.885</v>
      </c>
      <c r="I183" s="155">
        <v>88.81</v>
      </c>
      <c r="J183" s="155">
        <f t="shared" si="10"/>
        <v>1055.51</v>
      </c>
      <c r="K183" s="156"/>
      <c r="L183" s="27"/>
      <c r="M183" s="157" t="s">
        <v>1</v>
      </c>
      <c r="N183" s="158" t="s">
        <v>39</v>
      </c>
      <c r="O183" s="159">
        <v>1.0155799999999999</v>
      </c>
      <c r="P183" s="159">
        <f t="shared" si="11"/>
        <v>12.070169999999999</v>
      </c>
      <c r="Q183" s="159">
        <v>2.4160200000000001</v>
      </c>
      <c r="R183" s="159">
        <f t="shared" si="12"/>
        <v>28.714400000000001</v>
      </c>
      <c r="S183" s="159">
        <v>0</v>
      </c>
      <c r="T183" s="160">
        <f t="shared" si="13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61" t="s">
        <v>173</v>
      </c>
      <c r="AT183" s="161" t="s">
        <v>169</v>
      </c>
      <c r="AU183" s="161" t="s">
        <v>89</v>
      </c>
      <c r="AY183" s="14" t="s">
        <v>166</v>
      </c>
      <c r="BE183" s="162">
        <f t="shared" si="14"/>
        <v>0</v>
      </c>
      <c r="BF183" s="162">
        <f t="shared" si="15"/>
        <v>1055.51</v>
      </c>
      <c r="BG183" s="162">
        <f t="shared" si="16"/>
        <v>0</v>
      </c>
      <c r="BH183" s="162">
        <f t="shared" si="17"/>
        <v>0</v>
      </c>
      <c r="BI183" s="162">
        <f t="shared" si="18"/>
        <v>0</v>
      </c>
      <c r="BJ183" s="14" t="s">
        <v>89</v>
      </c>
      <c r="BK183" s="162">
        <f t="shared" si="19"/>
        <v>1055.51</v>
      </c>
      <c r="BL183" s="14" t="s">
        <v>173</v>
      </c>
      <c r="BM183" s="161" t="s">
        <v>289</v>
      </c>
    </row>
    <row r="184" spans="1:65" s="2" customFormat="1" ht="24.2" customHeight="1">
      <c r="A184" s="26"/>
      <c r="B184" s="149"/>
      <c r="C184" s="150" t="s">
        <v>292</v>
      </c>
      <c r="D184" s="150" t="s">
        <v>169</v>
      </c>
      <c r="E184" s="151" t="s">
        <v>413</v>
      </c>
      <c r="F184" s="152" t="s">
        <v>414</v>
      </c>
      <c r="G184" s="153" t="s">
        <v>172</v>
      </c>
      <c r="H184" s="154">
        <v>66.007999999999996</v>
      </c>
      <c r="I184" s="155">
        <v>16.37</v>
      </c>
      <c r="J184" s="155">
        <f t="shared" si="10"/>
        <v>1080.55</v>
      </c>
      <c r="K184" s="156"/>
      <c r="L184" s="27"/>
      <c r="M184" s="157" t="s">
        <v>1</v>
      </c>
      <c r="N184" s="158" t="s">
        <v>39</v>
      </c>
      <c r="O184" s="159">
        <v>0</v>
      </c>
      <c r="P184" s="159">
        <f t="shared" si="11"/>
        <v>0</v>
      </c>
      <c r="Q184" s="159">
        <v>0</v>
      </c>
      <c r="R184" s="159">
        <f t="shared" si="12"/>
        <v>0</v>
      </c>
      <c r="S184" s="159">
        <v>0</v>
      </c>
      <c r="T184" s="160">
        <f t="shared" si="13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61" t="s">
        <v>173</v>
      </c>
      <c r="AT184" s="161" t="s">
        <v>169</v>
      </c>
      <c r="AU184" s="161" t="s">
        <v>89</v>
      </c>
      <c r="AY184" s="14" t="s">
        <v>166</v>
      </c>
      <c r="BE184" s="162">
        <f t="shared" si="14"/>
        <v>0</v>
      </c>
      <c r="BF184" s="162">
        <f t="shared" si="15"/>
        <v>1080.55</v>
      </c>
      <c r="BG184" s="162">
        <f t="shared" si="16"/>
        <v>0</v>
      </c>
      <c r="BH184" s="162">
        <f t="shared" si="17"/>
        <v>0</v>
      </c>
      <c r="BI184" s="162">
        <f t="shared" si="18"/>
        <v>0</v>
      </c>
      <c r="BJ184" s="14" t="s">
        <v>89</v>
      </c>
      <c r="BK184" s="162">
        <f t="shared" si="19"/>
        <v>1080.55</v>
      </c>
      <c r="BL184" s="14" t="s">
        <v>173</v>
      </c>
      <c r="BM184" s="161" t="s">
        <v>295</v>
      </c>
    </row>
    <row r="185" spans="1:65" s="2" customFormat="1" ht="24.2" customHeight="1">
      <c r="A185" s="26"/>
      <c r="B185" s="149"/>
      <c r="C185" s="150" t="s">
        <v>227</v>
      </c>
      <c r="D185" s="150" t="s">
        <v>169</v>
      </c>
      <c r="E185" s="151" t="s">
        <v>415</v>
      </c>
      <c r="F185" s="152" t="s">
        <v>416</v>
      </c>
      <c r="G185" s="153" t="s">
        <v>172</v>
      </c>
      <c r="H185" s="154">
        <v>66.007999999999996</v>
      </c>
      <c r="I185" s="155">
        <v>4.99</v>
      </c>
      <c r="J185" s="155">
        <f t="shared" si="10"/>
        <v>329.38</v>
      </c>
      <c r="K185" s="156"/>
      <c r="L185" s="27"/>
      <c r="M185" s="157" t="s">
        <v>1</v>
      </c>
      <c r="N185" s="158" t="s">
        <v>39</v>
      </c>
      <c r="O185" s="159">
        <v>0</v>
      </c>
      <c r="P185" s="159">
        <f t="shared" si="11"/>
        <v>0</v>
      </c>
      <c r="Q185" s="159">
        <v>0</v>
      </c>
      <c r="R185" s="159">
        <f t="shared" si="12"/>
        <v>0</v>
      </c>
      <c r="S185" s="159">
        <v>0</v>
      </c>
      <c r="T185" s="160">
        <f t="shared" si="13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61" t="s">
        <v>173</v>
      </c>
      <c r="AT185" s="161" t="s">
        <v>169</v>
      </c>
      <c r="AU185" s="161" t="s">
        <v>89</v>
      </c>
      <c r="AY185" s="14" t="s">
        <v>166</v>
      </c>
      <c r="BE185" s="162">
        <f t="shared" si="14"/>
        <v>0</v>
      </c>
      <c r="BF185" s="162">
        <f t="shared" si="15"/>
        <v>329.38</v>
      </c>
      <c r="BG185" s="162">
        <f t="shared" si="16"/>
        <v>0</v>
      </c>
      <c r="BH185" s="162">
        <f t="shared" si="17"/>
        <v>0</v>
      </c>
      <c r="BI185" s="162">
        <f t="shared" si="18"/>
        <v>0</v>
      </c>
      <c r="BJ185" s="14" t="s">
        <v>89</v>
      </c>
      <c r="BK185" s="162">
        <f t="shared" si="19"/>
        <v>329.38</v>
      </c>
      <c r="BL185" s="14" t="s">
        <v>173</v>
      </c>
      <c r="BM185" s="161" t="s">
        <v>298</v>
      </c>
    </row>
    <row r="186" spans="1:65" s="2" customFormat="1" ht="21.75" customHeight="1">
      <c r="A186" s="26"/>
      <c r="B186" s="149"/>
      <c r="C186" s="150" t="s">
        <v>299</v>
      </c>
      <c r="D186" s="150" t="s">
        <v>169</v>
      </c>
      <c r="E186" s="151" t="s">
        <v>417</v>
      </c>
      <c r="F186" s="152" t="s">
        <v>418</v>
      </c>
      <c r="G186" s="153" t="s">
        <v>245</v>
      </c>
      <c r="H186" s="154">
        <v>2.798</v>
      </c>
      <c r="I186" s="155">
        <v>1476.71</v>
      </c>
      <c r="J186" s="155">
        <f t="shared" si="10"/>
        <v>4131.83</v>
      </c>
      <c r="K186" s="156"/>
      <c r="L186" s="27"/>
      <c r="M186" s="157" t="s">
        <v>1</v>
      </c>
      <c r="N186" s="158" t="s">
        <v>39</v>
      </c>
      <c r="O186" s="159">
        <v>0</v>
      </c>
      <c r="P186" s="159">
        <f t="shared" si="11"/>
        <v>0</v>
      </c>
      <c r="Q186" s="159">
        <v>0</v>
      </c>
      <c r="R186" s="159">
        <f t="shared" si="12"/>
        <v>0</v>
      </c>
      <c r="S186" s="159">
        <v>0</v>
      </c>
      <c r="T186" s="160">
        <f t="shared" si="13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61" t="s">
        <v>173</v>
      </c>
      <c r="AT186" s="161" t="s">
        <v>169</v>
      </c>
      <c r="AU186" s="161" t="s">
        <v>89</v>
      </c>
      <c r="AY186" s="14" t="s">
        <v>166</v>
      </c>
      <c r="BE186" s="162">
        <f t="shared" si="14"/>
        <v>0</v>
      </c>
      <c r="BF186" s="162">
        <f t="shared" si="15"/>
        <v>4131.83</v>
      </c>
      <c r="BG186" s="162">
        <f t="shared" si="16"/>
        <v>0</v>
      </c>
      <c r="BH186" s="162">
        <f t="shared" si="17"/>
        <v>0</v>
      </c>
      <c r="BI186" s="162">
        <f t="shared" si="18"/>
        <v>0</v>
      </c>
      <c r="BJ186" s="14" t="s">
        <v>89</v>
      </c>
      <c r="BK186" s="162">
        <f t="shared" si="19"/>
        <v>4131.83</v>
      </c>
      <c r="BL186" s="14" t="s">
        <v>173</v>
      </c>
      <c r="BM186" s="161" t="s">
        <v>302</v>
      </c>
    </row>
    <row r="187" spans="1:65" s="2" customFormat="1" ht="24.2" customHeight="1">
      <c r="A187" s="26"/>
      <c r="B187" s="149"/>
      <c r="C187" s="150" t="s">
        <v>230</v>
      </c>
      <c r="D187" s="150" t="s">
        <v>169</v>
      </c>
      <c r="E187" s="151" t="s">
        <v>419</v>
      </c>
      <c r="F187" s="152" t="s">
        <v>420</v>
      </c>
      <c r="G187" s="153" t="s">
        <v>222</v>
      </c>
      <c r="H187" s="154">
        <v>8</v>
      </c>
      <c r="I187" s="155">
        <v>50.91</v>
      </c>
      <c r="J187" s="155">
        <f t="shared" si="10"/>
        <v>407.28</v>
      </c>
      <c r="K187" s="156"/>
      <c r="L187" s="27"/>
      <c r="M187" s="157" t="s">
        <v>1</v>
      </c>
      <c r="N187" s="158" t="s">
        <v>39</v>
      </c>
      <c r="O187" s="159">
        <v>0.36326999999999998</v>
      </c>
      <c r="P187" s="159">
        <f t="shared" si="11"/>
        <v>2.9061599999999999</v>
      </c>
      <c r="Q187" s="159">
        <v>9.2600000000000002E-2</v>
      </c>
      <c r="R187" s="159">
        <f t="shared" si="12"/>
        <v>0.74080000000000001</v>
      </c>
      <c r="S187" s="159">
        <v>0</v>
      </c>
      <c r="T187" s="160">
        <f t="shared" si="13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61" t="s">
        <v>173</v>
      </c>
      <c r="AT187" s="161" t="s">
        <v>169</v>
      </c>
      <c r="AU187" s="161" t="s">
        <v>89</v>
      </c>
      <c r="AY187" s="14" t="s">
        <v>166</v>
      </c>
      <c r="BE187" s="162">
        <f t="shared" si="14"/>
        <v>0</v>
      </c>
      <c r="BF187" s="162">
        <f t="shared" si="15"/>
        <v>407.28</v>
      </c>
      <c r="BG187" s="162">
        <f t="shared" si="16"/>
        <v>0</v>
      </c>
      <c r="BH187" s="162">
        <f t="shared" si="17"/>
        <v>0</v>
      </c>
      <c r="BI187" s="162">
        <f t="shared" si="18"/>
        <v>0</v>
      </c>
      <c r="BJ187" s="14" t="s">
        <v>89</v>
      </c>
      <c r="BK187" s="162">
        <f t="shared" si="19"/>
        <v>407.28</v>
      </c>
      <c r="BL187" s="14" t="s">
        <v>173</v>
      </c>
      <c r="BM187" s="161" t="s">
        <v>305</v>
      </c>
    </row>
    <row r="188" spans="1:65" s="2" customFormat="1" ht="24.2" customHeight="1">
      <c r="A188" s="26"/>
      <c r="B188" s="149"/>
      <c r="C188" s="150" t="s">
        <v>308</v>
      </c>
      <c r="D188" s="150" t="s">
        <v>169</v>
      </c>
      <c r="E188" s="151" t="s">
        <v>421</v>
      </c>
      <c r="F188" s="152" t="s">
        <v>422</v>
      </c>
      <c r="G188" s="153" t="s">
        <v>222</v>
      </c>
      <c r="H188" s="154">
        <v>8</v>
      </c>
      <c r="I188" s="155">
        <v>10.67</v>
      </c>
      <c r="J188" s="155">
        <f t="shared" si="10"/>
        <v>85.36</v>
      </c>
      <c r="K188" s="156"/>
      <c r="L188" s="27"/>
      <c r="M188" s="157" t="s">
        <v>1</v>
      </c>
      <c r="N188" s="158" t="s">
        <v>39</v>
      </c>
      <c r="O188" s="159">
        <v>0</v>
      </c>
      <c r="P188" s="159">
        <f t="shared" si="11"/>
        <v>0</v>
      </c>
      <c r="Q188" s="159">
        <v>0</v>
      </c>
      <c r="R188" s="159">
        <f t="shared" si="12"/>
        <v>0</v>
      </c>
      <c r="S188" s="159">
        <v>0</v>
      </c>
      <c r="T188" s="160">
        <f t="shared" si="13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61" t="s">
        <v>173</v>
      </c>
      <c r="AT188" s="161" t="s">
        <v>169</v>
      </c>
      <c r="AU188" s="161" t="s">
        <v>89</v>
      </c>
      <c r="AY188" s="14" t="s">
        <v>166</v>
      </c>
      <c r="BE188" s="162">
        <f t="shared" si="14"/>
        <v>0</v>
      </c>
      <c r="BF188" s="162">
        <f t="shared" si="15"/>
        <v>85.36</v>
      </c>
      <c r="BG188" s="162">
        <f t="shared" si="16"/>
        <v>0</v>
      </c>
      <c r="BH188" s="162">
        <f t="shared" si="17"/>
        <v>0</v>
      </c>
      <c r="BI188" s="162">
        <f t="shared" si="18"/>
        <v>0</v>
      </c>
      <c r="BJ188" s="14" t="s">
        <v>89</v>
      </c>
      <c r="BK188" s="162">
        <f t="shared" si="19"/>
        <v>85.36</v>
      </c>
      <c r="BL188" s="14" t="s">
        <v>173</v>
      </c>
      <c r="BM188" s="161" t="s">
        <v>311</v>
      </c>
    </row>
    <row r="189" spans="1:65" s="2" customFormat="1" ht="24.2" customHeight="1">
      <c r="A189" s="26"/>
      <c r="B189" s="149"/>
      <c r="C189" s="150" t="s">
        <v>234</v>
      </c>
      <c r="D189" s="150" t="s">
        <v>169</v>
      </c>
      <c r="E189" s="151" t="s">
        <v>423</v>
      </c>
      <c r="F189" s="152" t="s">
        <v>424</v>
      </c>
      <c r="G189" s="153" t="s">
        <v>222</v>
      </c>
      <c r="H189" s="154">
        <v>19</v>
      </c>
      <c r="I189" s="155">
        <v>12.97</v>
      </c>
      <c r="J189" s="155">
        <f t="shared" si="10"/>
        <v>246.43</v>
      </c>
      <c r="K189" s="156"/>
      <c r="L189" s="27"/>
      <c r="M189" s="157" t="s">
        <v>1</v>
      </c>
      <c r="N189" s="158" t="s">
        <v>39</v>
      </c>
      <c r="O189" s="159">
        <v>0</v>
      </c>
      <c r="P189" s="159">
        <f t="shared" si="11"/>
        <v>0</v>
      </c>
      <c r="Q189" s="159">
        <v>0</v>
      </c>
      <c r="R189" s="159">
        <f t="shared" si="12"/>
        <v>0</v>
      </c>
      <c r="S189" s="159">
        <v>0</v>
      </c>
      <c r="T189" s="160">
        <f t="shared" si="13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61" t="s">
        <v>173</v>
      </c>
      <c r="AT189" s="161" t="s">
        <v>169</v>
      </c>
      <c r="AU189" s="161" t="s">
        <v>89</v>
      </c>
      <c r="AY189" s="14" t="s">
        <v>166</v>
      </c>
      <c r="BE189" s="162">
        <f t="shared" si="14"/>
        <v>0</v>
      </c>
      <c r="BF189" s="162">
        <f t="shared" si="15"/>
        <v>246.43</v>
      </c>
      <c r="BG189" s="162">
        <f t="shared" si="16"/>
        <v>0</v>
      </c>
      <c r="BH189" s="162">
        <f t="shared" si="17"/>
        <v>0</v>
      </c>
      <c r="BI189" s="162">
        <f t="shared" si="18"/>
        <v>0</v>
      </c>
      <c r="BJ189" s="14" t="s">
        <v>89</v>
      </c>
      <c r="BK189" s="162">
        <f t="shared" si="19"/>
        <v>246.43</v>
      </c>
      <c r="BL189" s="14" t="s">
        <v>173</v>
      </c>
      <c r="BM189" s="161" t="s">
        <v>316</v>
      </c>
    </row>
    <row r="190" spans="1:65" s="2" customFormat="1" ht="16.5" customHeight="1">
      <c r="A190" s="26"/>
      <c r="B190" s="149"/>
      <c r="C190" s="150" t="s">
        <v>319</v>
      </c>
      <c r="D190" s="150" t="s">
        <v>169</v>
      </c>
      <c r="E190" s="151" t="s">
        <v>425</v>
      </c>
      <c r="F190" s="152" t="s">
        <v>426</v>
      </c>
      <c r="G190" s="153" t="s">
        <v>245</v>
      </c>
      <c r="H190" s="154">
        <v>5.2859999999999996</v>
      </c>
      <c r="I190" s="155">
        <v>324.51</v>
      </c>
      <c r="J190" s="155">
        <f t="shared" si="10"/>
        <v>1715.36</v>
      </c>
      <c r="K190" s="156"/>
      <c r="L190" s="27"/>
      <c r="M190" s="157" t="s">
        <v>1</v>
      </c>
      <c r="N190" s="158" t="s">
        <v>39</v>
      </c>
      <c r="O190" s="159">
        <v>0</v>
      </c>
      <c r="P190" s="159">
        <f t="shared" si="11"/>
        <v>0</v>
      </c>
      <c r="Q190" s="159">
        <v>0</v>
      </c>
      <c r="R190" s="159">
        <f t="shared" si="12"/>
        <v>0</v>
      </c>
      <c r="S190" s="159">
        <v>0</v>
      </c>
      <c r="T190" s="160">
        <f t="shared" si="13"/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61" t="s">
        <v>173</v>
      </c>
      <c r="AT190" s="161" t="s">
        <v>169</v>
      </c>
      <c r="AU190" s="161" t="s">
        <v>89</v>
      </c>
      <c r="AY190" s="14" t="s">
        <v>166</v>
      </c>
      <c r="BE190" s="162">
        <f t="shared" si="14"/>
        <v>0</v>
      </c>
      <c r="BF190" s="162">
        <f t="shared" si="15"/>
        <v>1715.36</v>
      </c>
      <c r="BG190" s="162">
        <f t="shared" si="16"/>
        <v>0</v>
      </c>
      <c r="BH190" s="162">
        <f t="shared" si="17"/>
        <v>0</v>
      </c>
      <c r="BI190" s="162">
        <f t="shared" si="18"/>
        <v>0</v>
      </c>
      <c r="BJ190" s="14" t="s">
        <v>89</v>
      </c>
      <c r="BK190" s="162">
        <f t="shared" si="19"/>
        <v>1715.36</v>
      </c>
      <c r="BL190" s="14" t="s">
        <v>173</v>
      </c>
      <c r="BM190" s="161" t="s">
        <v>322</v>
      </c>
    </row>
    <row r="191" spans="1:65" s="2" customFormat="1" ht="16.5" customHeight="1">
      <c r="A191" s="26"/>
      <c r="B191" s="149"/>
      <c r="C191" s="167" t="s">
        <v>238</v>
      </c>
      <c r="D191" s="167" t="s">
        <v>374</v>
      </c>
      <c r="E191" s="168" t="s">
        <v>427</v>
      </c>
      <c r="F191" s="169" t="s">
        <v>428</v>
      </c>
      <c r="G191" s="170" t="s">
        <v>245</v>
      </c>
      <c r="H191" s="171">
        <v>5.2859999999999996</v>
      </c>
      <c r="I191" s="172">
        <v>2143.61</v>
      </c>
      <c r="J191" s="172">
        <f t="shared" si="10"/>
        <v>11331.12</v>
      </c>
      <c r="K191" s="173"/>
      <c r="L191" s="174"/>
      <c r="M191" s="175" t="s">
        <v>1</v>
      </c>
      <c r="N191" s="176" t="s">
        <v>39</v>
      </c>
      <c r="O191" s="159">
        <v>0</v>
      </c>
      <c r="P191" s="159">
        <f t="shared" si="11"/>
        <v>0</v>
      </c>
      <c r="Q191" s="159">
        <v>0</v>
      </c>
      <c r="R191" s="159">
        <f t="shared" si="12"/>
        <v>0</v>
      </c>
      <c r="S191" s="159">
        <v>0</v>
      </c>
      <c r="T191" s="160">
        <f t="shared" si="13"/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61" t="s">
        <v>181</v>
      </c>
      <c r="AT191" s="161" t="s">
        <v>374</v>
      </c>
      <c r="AU191" s="161" t="s">
        <v>89</v>
      </c>
      <c r="AY191" s="14" t="s">
        <v>166</v>
      </c>
      <c r="BE191" s="162">
        <f t="shared" si="14"/>
        <v>0</v>
      </c>
      <c r="BF191" s="162">
        <f t="shared" si="15"/>
        <v>11331.12</v>
      </c>
      <c r="BG191" s="162">
        <f t="shared" si="16"/>
        <v>0</v>
      </c>
      <c r="BH191" s="162">
        <f t="shared" si="17"/>
        <v>0</v>
      </c>
      <c r="BI191" s="162">
        <f t="shared" si="18"/>
        <v>0</v>
      </c>
      <c r="BJ191" s="14" t="s">
        <v>89</v>
      </c>
      <c r="BK191" s="162">
        <f t="shared" si="19"/>
        <v>11331.12</v>
      </c>
      <c r="BL191" s="14" t="s">
        <v>173</v>
      </c>
      <c r="BM191" s="161" t="s">
        <v>429</v>
      </c>
    </row>
    <row r="192" spans="1:65" s="2" customFormat="1" ht="24.2" customHeight="1">
      <c r="A192" s="26"/>
      <c r="B192" s="149"/>
      <c r="C192" s="150" t="s">
        <v>430</v>
      </c>
      <c r="D192" s="150" t="s">
        <v>169</v>
      </c>
      <c r="E192" s="151" t="s">
        <v>431</v>
      </c>
      <c r="F192" s="152" t="s">
        <v>432</v>
      </c>
      <c r="G192" s="153" t="s">
        <v>185</v>
      </c>
      <c r="H192" s="154">
        <v>3.2229999999999999</v>
      </c>
      <c r="I192" s="155">
        <v>95.73</v>
      </c>
      <c r="J192" s="155">
        <f t="shared" si="10"/>
        <v>308.54000000000002</v>
      </c>
      <c r="K192" s="156"/>
      <c r="L192" s="27"/>
      <c r="M192" s="157" t="s">
        <v>1</v>
      </c>
      <c r="N192" s="158" t="s">
        <v>39</v>
      </c>
      <c r="O192" s="159">
        <v>0</v>
      </c>
      <c r="P192" s="159">
        <f t="shared" si="11"/>
        <v>0</v>
      </c>
      <c r="Q192" s="159">
        <v>0</v>
      </c>
      <c r="R192" s="159">
        <f t="shared" si="12"/>
        <v>0</v>
      </c>
      <c r="S192" s="159">
        <v>0</v>
      </c>
      <c r="T192" s="160">
        <f t="shared" si="13"/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61" t="s">
        <v>173</v>
      </c>
      <c r="AT192" s="161" t="s">
        <v>169</v>
      </c>
      <c r="AU192" s="161" t="s">
        <v>89</v>
      </c>
      <c r="AY192" s="14" t="s">
        <v>166</v>
      </c>
      <c r="BE192" s="162">
        <f t="shared" si="14"/>
        <v>0</v>
      </c>
      <c r="BF192" s="162">
        <f t="shared" si="15"/>
        <v>308.54000000000002</v>
      </c>
      <c r="BG192" s="162">
        <f t="shared" si="16"/>
        <v>0</v>
      </c>
      <c r="BH192" s="162">
        <f t="shared" si="17"/>
        <v>0</v>
      </c>
      <c r="BI192" s="162">
        <f t="shared" si="18"/>
        <v>0</v>
      </c>
      <c r="BJ192" s="14" t="s">
        <v>89</v>
      </c>
      <c r="BK192" s="162">
        <f t="shared" si="19"/>
        <v>308.54000000000002</v>
      </c>
      <c r="BL192" s="14" t="s">
        <v>173</v>
      </c>
      <c r="BM192" s="161" t="s">
        <v>433</v>
      </c>
    </row>
    <row r="193" spans="1:65" s="2" customFormat="1" ht="24.2" customHeight="1">
      <c r="A193" s="26"/>
      <c r="B193" s="149"/>
      <c r="C193" s="150" t="s">
        <v>242</v>
      </c>
      <c r="D193" s="150" t="s">
        <v>169</v>
      </c>
      <c r="E193" s="151" t="s">
        <v>434</v>
      </c>
      <c r="F193" s="152" t="s">
        <v>435</v>
      </c>
      <c r="G193" s="153" t="s">
        <v>172</v>
      </c>
      <c r="H193" s="154">
        <v>35.9</v>
      </c>
      <c r="I193" s="155">
        <v>17.420000000000002</v>
      </c>
      <c r="J193" s="155">
        <f t="shared" si="10"/>
        <v>625.38</v>
      </c>
      <c r="K193" s="156"/>
      <c r="L193" s="27"/>
      <c r="M193" s="157" t="s">
        <v>1</v>
      </c>
      <c r="N193" s="158" t="s">
        <v>39</v>
      </c>
      <c r="O193" s="159">
        <v>0</v>
      </c>
      <c r="P193" s="159">
        <f t="shared" si="11"/>
        <v>0</v>
      </c>
      <c r="Q193" s="159">
        <v>0</v>
      </c>
      <c r="R193" s="159">
        <f t="shared" si="12"/>
        <v>0</v>
      </c>
      <c r="S193" s="159">
        <v>0</v>
      </c>
      <c r="T193" s="160">
        <f t="shared" si="13"/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61" t="s">
        <v>173</v>
      </c>
      <c r="AT193" s="161" t="s">
        <v>169</v>
      </c>
      <c r="AU193" s="161" t="s">
        <v>89</v>
      </c>
      <c r="AY193" s="14" t="s">
        <v>166</v>
      </c>
      <c r="BE193" s="162">
        <f t="shared" si="14"/>
        <v>0</v>
      </c>
      <c r="BF193" s="162">
        <f t="shared" si="15"/>
        <v>625.38</v>
      </c>
      <c r="BG193" s="162">
        <f t="shared" si="16"/>
        <v>0</v>
      </c>
      <c r="BH193" s="162">
        <f t="shared" si="17"/>
        <v>0</v>
      </c>
      <c r="BI193" s="162">
        <f t="shared" si="18"/>
        <v>0</v>
      </c>
      <c r="BJ193" s="14" t="s">
        <v>89</v>
      </c>
      <c r="BK193" s="162">
        <f t="shared" si="19"/>
        <v>625.38</v>
      </c>
      <c r="BL193" s="14" t="s">
        <v>173</v>
      </c>
      <c r="BM193" s="161" t="s">
        <v>436</v>
      </c>
    </row>
    <row r="194" spans="1:65" s="2" customFormat="1" ht="24.2" customHeight="1">
      <c r="A194" s="26"/>
      <c r="B194" s="149"/>
      <c r="C194" s="150" t="s">
        <v>437</v>
      </c>
      <c r="D194" s="150" t="s">
        <v>169</v>
      </c>
      <c r="E194" s="151" t="s">
        <v>438</v>
      </c>
      <c r="F194" s="152" t="s">
        <v>439</v>
      </c>
      <c r="G194" s="153" t="s">
        <v>172</v>
      </c>
      <c r="H194" s="154">
        <v>35.9</v>
      </c>
      <c r="I194" s="155">
        <v>3.11</v>
      </c>
      <c r="J194" s="155">
        <f t="shared" si="10"/>
        <v>111.65</v>
      </c>
      <c r="K194" s="156"/>
      <c r="L194" s="27"/>
      <c r="M194" s="157" t="s">
        <v>1</v>
      </c>
      <c r="N194" s="158" t="s">
        <v>39</v>
      </c>
      <c r="O194" s="159">
        <v>0</v>
      </c>
      <c r="P194" s="159">
        <f t="shared" si="11"/>
        <v>0</v>
      </c>
      <c r="Q194" s="159">
        <v>0</v>
      </c>
      <c r="R194" s="159">
        <f t="shared" si="12"/>
        <v>0</v>
      </c>
      <c r="S194" s="159">
        <v>0</v>
      </c>
      <c r="T194" s="160">
        <f t="shared" si="13"/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61" t="s">
        <v>173</v>
      </c>
      <c r="AT194" s="161" t="s">
        <v>169</v>
      </c>
      <c r="AU194" s="161" t="s">
        <v>89</v>
      </c>
      <c r="AY194" s="14" t="s">
        <v>166</v>
      </c>
      <c r="BE194" s="162">
        <f t="shared" si="14"/>
        <v>0</v>
      </c>
      <c r="BF194" s="162">
        <f t="shared" si="15"/>
        <v>111.65</v>
      </c>
      <c r="BG194" s="162">
        <f t="shared" si="16"/>
        <v>0</v>
      </c>
      <c r="BH194" s="162">
        <f t="shared" si="17"/>
        <v>0</v>
      </c>
      <c r="BI194" s="162">
        <f t="shared" si="18"/>
        <v>0</v>
      </c>
      <c r="BJ194" s="14" t="s">
        <v>89</v>
      </c>
      <c r="BK194" s="162">
        <f t="shared" si="19"/>
        <v>111.65</v>
      </c>
      <c r="BL194" s="14" t="s">
        <v>173</v>
      </c>
      <c r="BM194" s="161" t="s">
        <v>440</v>
      </c>
    </row>
    <row r="195" spans="1:65" s="2" customFormat="1" ht="16.5" customHeight="1">
      <c r="A195" s="26"/>
      <c r="B195" s="149"/>
      <c r="C195" s="150" t="s">
        <v>246</v>
      </c>
      <c r="D195" s="150" t="s">
        <v>169</v>
      </c>
      <c r="E195" s="151" t="s">
        <v>441</v>
      </c>
      <c r="F195" s="152" t="s">
        <v>442</v>
      </c>
      <c r="G195" s="153" t="s">
        <v>245</v>
      </c>
      <c r="H195" s="154">
        <v>0.40799999999999997</v>
      </c>
      <c r="I195" s="155">
        <v>1476.71</v>
      </c>
      <c r="J195" s="155">
        <f t="shared" si="10"/>
        <v>602.5</v>
      </c>
      <c r="K195" s="156"/>
      <c r="L195" s="27"/>
      <c r="M195" s="157" t="s">
        <v>1</v>
      </c>
      <c r="N195" s="158" t="s">
        <v>39</v>
      </c>
      <c r="O195" s="159">
        <v>0</v>
      </c>
      <c r="P195" s="159">
        <f t="shared" si="11"/>
        <v>0</v>
      </c>
      <c r="Q195" s="159">
        <v>0</v>
      </c>
      <c r="R195" s="159">
        <f t="shared" si="12"/>
        <v>0</v>
      </c>
      <c r="S195" s="159">
        <v>0</v>
      </c>
      <c r="T195" s="160">
        <f t="shared" si="13"/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61" t="s">
        <v>173</v>
      </c>
      <c r="AT195" s="161" t="s">
        <v>169</v>
      </c>
      <c r="AU195" s="161" t="s">
        <v>89</v>
      </c>
      <c r="AY195" s="14" t="s">
        <v>166</v>
      </c>
      <c r="BE195" s="162">
        <f t="shared" si="14"/>
        <v>0</v>
      </c>
      <c r="BF195" s="162">
        <f t="shared" si="15"/>
        <v>602.5</v>
      </c>
      <c r="BG195" s="162">
        <f t="shared" si="16"/>
        <v>0</v>
      </c>
      <c r="BH195" s="162">
        <f t="shared" si="17"/>
        <v>0</v>
      </c>
      <c r="BI195" s="162">
        <f t="shared" si="18"/>
        <v>0</v>
      </c>
      <c r="BJ195" s="14" t="s">
        <v>89</v>
      </c>
      <c r="BK195" s="162">
        <f t="shared" si="19"/>
        <v>602.5</v>
      </c>
      <c r="BL195" s="14" t="s">
        <v>173</v>
      </c>
      <c r="BM195" s="161" t="s">
        <v>443</v>
      </c>
    </row>
    <row r="196" spans="1:65" s="2" customFormat="1" ht="21.75" customHeight="1">
      <c r="A196" s="26"/>
      <c r="B196" s="149"/>
      <c r="C196" s="150" t="s">
        <v>444</v>
      </c>
      <c r="D196" s="150" t="s">
        <v>169</v>
      </c>
      <c r="E196" s="151" t="s">
        <v>445</v>
      </c>
      <c r="F196" s="152" t="s">
        <v>446</v>
      </c>
      <c r="G196" s="153" t="s">
        <v>185</v>
      </c>
      <c r="H196" s="154">
        <v>0.96699999999999997</v>
      </c>
      <c r="I196" s="155">
        <v>139</v>
      </c>
      <c r="J196" s="155">
        <f t="shared" si="10"/>
        <v>134.41</v>
      </c>
      <c r="K196" s="156"/>
      <c r="L196" s="27"/>
      <c r="M196" s="157" t="s">
        <v>1</v>
      </c>
      <c r="N196" s="158" t="s">
        <v>39</v>
      </c>
      <c r="O196" s="159">
        <v>0</v>
      </c>
      <c r="P196" s="159">
        <f t="shared" si="11"/>
        <v>0</v>
      </c>
      <c r="Q196" s="159">
        <v>0</v>
      </c>
      <c r="R196" s="159">
        <f t="shared" si="12"/>
        <v>0</v>
      </c>
      <c r="S196" s="159">
        <v>0</v>
      </c>
      <c r="T196" s="160">
        <f t="shared" si="13"/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61" t="s">
        <v>173</v>
      </c>
      <c r="AT196" s="161" t="s">
        <v>169</v>
      </c>
      <c r="AU196" s="161" t="s">
        <v>89</v>
      </c>
      <c r="AY196" s="14" t="s">
        <v>166</v>
      </c>
      <c r="BE196" s="162">
        <f t="shared" si="14"/>
        <v>0</v>
      </c>
      <c r="BF196" s="162">
        <f t="shared" si="15"/>
        <v>134.41</v>
      </c>
      <c r="BG196" s="162">
        <f t="shared" si="16"/>
        <v>0</v>
      </c>
      <c r="BH196" s="162">
        <f t="shared" si="17"/>
        <v>0</v>
      </c>
      <c r="BI196" s="162">
        <f t="shared" si="18"/>
        <v>0</v>
      </c>
      <c r="BJ196" s="14" t="s">
        <v>89</v>
      </c>
      <c r="BK196" s="162">
        <f t="shared" si="19"/>
        <v>134.41</v>
      </c>
      <c r="BL196" s="14" t="s">
        <v>173</v>
      </c>
      <c r="BM196" s="161" t="s">
        <v>447</v>
      </c>
    </row>
    <row r="197" spans="1:65" s="2" customFormat="1" ht="24.2" customHeight="1">
      <c r="A197" s="26"/>
      <c r="B197" s="149"/>
      <c r="C197" s="150" t="s">
        <v>250</v>
      </c>
      <c r="D197" s="150" t="s">
        <v>169</v>
      </c>
      <c r="E197" s="151" t="s">
        <v>448</v>
      </c>
      <c r="F197" s="152" t="s">
        <v>449</v>
      </c>
      <c r="G197" s="153" t="s">
        <v>172</v>
      </c>
      <c r="H197" s="154">
        <v>11.66</v>
      </c>
      <c r="I197" s="155">
        <v>32.51</v>
      </c>
      <c r="J197" s="155">
        <f t="shared" si="10"/>
        <v>379.07</v>
      </c>
      <c r="K197" s="156"/>
      <c r="L197" s="27"/>
      <c r="M197" s="157" t="s">
        <v>1</v>
      </c>
      <c r="N197" s="158" t="s">
        <v>39</v>
      </c>
      <c r="O197" s="159">
        <v>0</v>
      </c>
      <c r="P197" s="159">
        <f t="shared" si="11"/>
        <v>0</v>
      </c>
      <c r="Q197" s="159">
        <v>0</v>
      </c>
      <c r="R197" s="159">
        <f t="shared" si="12"/>
        <v>0</v>
      </c>
      <c r="S197" s="159">
        <v>0</v>
      </c>
      <c r="T197" s="160">
        <f t="shared" si="13"/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61" t="s">
        <v>173</v>
      </c>
      <c r="AT197" s="161" t="s">
        <v>169</v>
      </c>
      <c r="AU197" s="161" t="s">
        <v>89</v>
      </c>
      <c r="AY197" s="14" t="s">
        <v>166</v>
      </c>
      <c r="BE197" s="162">
        <f t="shared" si="14"/>
        <v>0</v>
      </c>
      <c r="BF197" s="162">
        <f t="shared" si="15"/>
        <v>379.07</v>
      </c>
      <c r="BG197" s="162">
        <f t="shared" si="16"/>
        <v>0</v>
      </c>
      <c r="BH197" s="162">
        <f t="shared" si="17"/>
        <v>0</v>
      </c>
      <c r="BI197" s="162">
        <f t="shared" si="18"/>
        <v>0</v>
      </c>
      <c r="BJ197" s="14" t="s">
        <v>89</v>
      </c>
      <c r="BK197" s="162">
        <f t="shared" si="19"/>
        <v>379.07</v>
      </c>
      <c r="BL197" s="14" t="s">
        <v>173</v>
      </c>
      <c r="BM197" s="161" t="s">
        <v>450</v>
      </c>
    </row>
    <row r="198" spans="1:65" s="2" customFormat="1" ht="21.75" customHeight="1">
      <c r="A198" s="26"/>
      <c r="B198" s="149"/>
      <c r="C198" s="150" t="s">
        <v>451</v>
      </c>
      <c r="D198" s="150" t="s">
        <v>169</v>
      </c>
      <c r="E198" s="151" t="s">
        <v>452</v>
      </c>
      <c r="F198" s="152" t="s">
        <v>453</v>
      </c>
      <c r="G198" s="153" t="s">
        <v>172</v>
      </c>
      <c r="H198" s="154">
        <v>19.693999999999999</v>
      </c>
      <c r="I198" s="155">
        <v>32.56</v>
      </c>
      <c r="J198" s="155">
        <f t="shared" si="10"/>
        <v>641.24</v>
      </c>
      <c r="K198" s="156"/>
      <c r="L198" s="27"/>
      <c r="M198" s="157" t="s">
        <v>1</v>
      </c>
      <c r="N198" s="158" t="s">
        <v>39</v>
      </c>
      <c r="O198" s="159">
        <v>0</v>
      </c>
      <c r="P198" s="159">
        <f t="shared" si="11"/>
        <v>0</v>
      </c>
      <c r="Q198" s="159">
        <v>0</v>
      </c>
      <c r="R198" s="159">
        <f t="shared" si="12"/>
        <v>0</v>
      </c>
      <c r="S198" s="159">
        <v>0</v>
      </c>
      <c r="T198" s="160">
        <f t="shared" si="13"/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61" t="s">
        <v>173</v>
      </c>
      <c r="AT198" s="161" t="s">
        <v>169</v>
      </c>
      <c r="AU198" s="161" t="s">
        <v>89</v>
      </c>
      <c r="AY198" s="14" t="s">
        <v>166</v>
      </c>
      <c r="BE198" s="162">
        <f t="shared" si="14"/>
        <v>0</v>
      </c>
      <c r="BF198" s="162">
        <f t="shared" si="15"/>
        <v>641.24</v>
      </c>
      <c r="BG198" s="162">
        <f t="shared" si="16"/>
        <v>0</v>
      </c>
      <c r="BH198" s="162">
        <f t="shared" si="17"/>
        <v>0</v>
      </c>
      <c r="BI198" s="162">
        <f t="shared" si="18"/>
        <v>0</v>
      </c>
      <c r="BJ198" s="14" t="s">
        <v>89</v>
      </c>
      <c r="BK198" s="162">
        <f t="shared" si="19"/>
        <v>641.24</v>
      </c>
      <c r="BL198" s="14" t="s">
        <v>173</v>
      </c>
      <c r="BM198" s="161" t="s">
        <v>454</v>
      </c>
    </row>
    <row r="199" spans="1:65" s="2" customFormat="1" ht="24.2" customHeight="1">
      <c r="A199" s="26"/>
      <c r="B199" s="149"/>
      <c r="C199" s="150" t="s">
        <v>253</v>
      </c>
      <c r="D199" s="150" t="s">
        <v>169</v>
      </c>
      <c r="E199" s="151" t="s">
        <v>455</v>
      </c>
      <c r="F199" s="152" t="s">
        <v>456</v>
      </c>
      <c r="G199" s="153" t="s">
        <v>172</v>
      </c>
      <c r="H199" s="154">
        <v>132.38900000000001</v>
      </c>
      <c r="I199" s="155">
        <v>26.4</v>
      </c>
      <c r="J199" s="155">
        <f t="shared" si="10"/>
        <v>3495.07</v>
      </c>
      <c r="K199" s="156"/>
      <c r="L199" s="27"/>
      <c r="M199" s="157" t="s">
        <v>1</v>
      </c>
      <c r="N199" s="158" t="s">
        <v>39</v>
      </c>
      <c r="O199" s="159">
        <v>0</v>
      </c>
      <c r="P199" s="159">
        <f t="shared" si="11"/>
        <v>0</v>
      </c>
      <c r="Q199" s="159">
        <v>0</v>
      </c>
      <c r="R199" s="159">
        <f t="shared" si="12"/>
        <v>0</v>
      </c>
      <c r="S199" s="159">
        <v>0</v>
      </c>
      <c r="T199" s="160">
        <f t="shared" si="13"/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61" t="s">
        <v>173</v>
      </c>
      <c r="AT199" s="161" t="s">
        <v>169</v>
      </c>
      <c r="AU199" s="161" t="s">
        <v>89</v>
      </c>
      <c r="AY199" s="14" t="s">
        <v>166</v>
      </c>
      <c r="BE199" s="162">
        <f t="shared" si="14"/>
        <v>0</v>
      </c>
      <c r="BF199" s="162">
        <f t="shared" si="15"/>
        <v>3495.07</v>
      </c>
      <c r="BG199" s="162">
        <f t="shared" si="16"/>
        <v>0</v>
      </c>
      <c r="BH199" s="162">
        <f t="shared" si="17"/>
        <v>0</v>
      </c>
      <c r="BI199" s="162">
        <f t="shared" si="18"/>
        <v>0</v>
      </c>
      <c r="BJ199" s="14" t="s">
        <v>89</v>
      </c>
      <c r="BK199" s="162">
        <f t="shared" si="19"/>
        <v>3495.07</v>
      </c>
      <c r="BL199" s="14" t="s">
        <v>173</v>
      </c>
      <c r="BM199" s="161" t="s">
        <v>457</v>
      </c>
    </row>
    <row r="200" spans="1:65" s="2" customFormat="1" ht="21.75" customHeight="1">
      <c r="A200" s="26"/>
      <c r="B200" s="149"/>
      <c r="C200" s="150" t="s">
        <v>458</v>
      </c>
      <c r="D200" s="150" t="s">
        <v>169</v>
      </c>
      <c r="E200" s="151" t="s">
        <v>459</v>
      </c>
      <c r="F200" s="152" t="s">
        <v>460</v>
      </c>
      <c r="G200" s="153" t="s">
        <v>172</v>
      </c>
      <c r="H200" s="154">
        <v>27.079000000000001</v>
      </c>
      <c r="I200" s="155">
        <v>23.41</v>
      </c>
      <c r="J200" s="155">
        <f t="shared" si="10"/>
        <v>633.91999999999996</v>
      </c>
      <c r="K200" s="156"/>
      <c r="L200" s="27"/>
      <c r="M200" s="157" t="s">
        <v>1</v>
      </c>
      <c r="N200" s="158" t="s">
        <v>39</v>
      </c>
      <c r="O200" s="159">
        <v>0</v>
      </c>
      <c r="P200" s="159">
        <f t="shared" si="11"/>
        <v>0</v>
      </c>
      <c r="Q200" s="159">
        <v>0</v>
      </c>
      <c r="R200" s="159">
        <f t="shared" si="12"/>
        <v>0</v>
      </c>
      <c r="S200" s="159">
        <v>0</v>
      </c>
      <c r="T200" s="160">
        <f t="shared" si="13"/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61" t="s">
        <v>173</v>
      </c>
      <c r="AT200" s="161" t="s">
        <v>169</v>
      </c>
      <c r="AU200" s="161" t="s">
        <v>89</v>
      </c>
      <c r="AY200" s="14" t="s">
        <v>166</v>
      </c>
      <c r="BE200" s="162">
        <f t="shared" si="14"/>
        <v>0</v>
      </c>
      <c r="BF200" s="162">
        <f t="shared" si="15"/>
        <v>633.91999999999996</v>
      </c>
      <c r="BG200" s="162">
        <f t="shared" si="16"/>
        <v>0</v>
      </c>
      <c r="BH200" s="162">
        <f t="shared" si="17"/>
        <v>0</v>
      </c>
      <c r="BI200" s="162">
        <f t="shared" si="18"/>
        <v>0</v>
      </c>
      <c r="BJ200" s="14" t="s">
        <v>89</v>
      </c>
      <c r="BK200" s="162">
        <f t="shared" si="19"/>
        <v>633.91999999999996</v>
      </c>
      <c r="BL200" s="14" t="s">
        <v>173</v>
      </c>
      <c r="BM200" s="161" t="s">
        <v>461</v>
      </c>
    </row>
    <row r="201" spans="1:65" s="2" customFormat="1" ht="21.75" customHeight="1">
      <c r="A201" s="26"/>
      <c r="B201" s="149"/>
      <c r="C201" s="150" t="s">
        <v>257</v>
      </c>
      <c r="D201" s="150" t="s">
        <v>169</v>
      </c>
      <c r="E201" s="151" t="s">
        <v>462</v>
      </c>
      <c r="F201" s="152" t="s">
        <v>463</v>
      </c>
      <c r="G201" s="153" t="s">
        <v>172</v>
      </c>
      <c r="H201" s="154">
        <v>6.7060000000000004</v>
      </c>
      <c r="I201" s="155">
        <v>29.78</v>
      </c>
      <c r="J201" s="155">
        <f t="shared" si="10"/>
        <v>199.7</v>
      </c>
      <c r="K201" s="156"/>
      <c r="L201" s="27"/>
      <c r="M201" s="157" t="s">
        <v>1</v>
      </c>
      <c r="N201" s="158" t="s">
        <v>39</v>
      </c>
      <c r="O201" s="159">
        <v>0</v>
      </c>
      <c r="P201" s="159">
        <f t="shared" si="11"/>
        <v>0</v>
      </c>
      <c r="Q201" s="159">
        <v>0</v>
      </c>
      <c r="R201" s="159">
        <f t="shared" si="12"/>
        <v>0</v>
      </c>
      <c r="S201" s="159">
        <v>0</v>
      </c>
      <c r="T201" s="160">
        <f t="shared" si="13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61" t="s">
        <v>173</v>
      </c>
      <c r="AT201" s="161" t="s">
        <v>169</v>
      </c>
      <c r="AU201" s="161" t="s">
        <v>89</v>
      </c>
      <c r="AY201" s="14" t="s">
        <v>166</v>
      </c>
      <c r="BE201" s="162">
        <f t="shared" si="14"/>
        <v>0</v>
      </c>
      <c r="BF201" s="162">
        <f t="shared" si="15"/>
        <v>199.7</v>
      </c>
      <c r="BG201" s="162">
        <f t="shared" si="16"/>
        <v>0</v>
      </c>
      <c r="BH201" s="162">
        <f t="shared" si="17"/>
        <v>0</v>
      </c>
      <c r="BI201" s="162">
        <f t="shared" si="18"/>
        <v>0</v>
      </c>
      <c r="BJ201" s="14" t="s">
        <v>89</v>
      </c>
      <c r="BK201" s="162">
        <f t="shared" si="19"/>
        <v>199.7</v>
      </c>
      <c r="BL201" s="14" t="s">
        <v>173</v>
      </c>
      <c r="BM201" s="161" t="s">
        <v>464</v>
      </c>
    </row>
    <row r="202" spans="1:65" s="12" customFormat="1" ht="22.9" customHeight="1">
      <c r="B202" s="137"/>
      <c r="D202" s="138" t="s">
        <v>72</v>
      </c>
      <c r="E202" s="147" t="s">
        <v>173</v>
      </c>
      <c r="F202" s="147" t="s">
        <v>465</v>
      </c>
      <c r="J202" s="148">
        <f>BK202</f>
        <v>69490.350000000006</v>
      </c>
      <c r="L202" s="137"/>
      <c r="M202" s="141"/>
      <c r="N202" s="142"/>
      <c r="O202" s="142"/>
      <c r="P202" s="143">
        <f>SUM(P203:P222)</f>
        <v>247.25855999999999</v>
      </c>
      <c r="Q202" s="142"/>
      <c r="R202" s="143">
        <f>SUM(R203:R222)</f>
        <v>438.04001</v>
      </c>
      <c r="S202" s="142"/>
      <c r="T202" s="144">
        <f>SUM(T203:T222)</f>
        <v>0</v>
      </c>
      <c r="AR202" s="138" t="s">
        <v>81</v>
      </c>
      <c r="AT202" s="145" t="s">
        <v>72</v>
      </c>
      <c r="AU202" s="145" t="s">
        <v>81</v>
      </c>
      <c r="AY202" s="138" t="s">
        <v>166</v>
      </c>
      <c r="BK202" s="146">
        <f>SUM(BK203:BK222)</f>
        <v>69490.350000000006</v>
      </c>
    </row>
    <row r="203" spans="1:65" s="2" customFormat="1" ht="24.2" customHeight="1">
      <c r="A203" s="26"/>
      <c r="B203" s="149"/>
      <c r="C203" s="150" t="s">
        <v>466</v>
      </c>
      <c r="D203" s="150" t="s">
        <v>169</v>
      </c>
      <c r="E203" s="151" t="s">
        <v>467</v>
      </c>
      <c r="F203" s="152" t="s">
        <v>468</v>
      </c>
      <c r="G203" s="153" t="s">
        <v>185</v>
      </c>
      <c r="H203" s="154">
        <v>157.27500000000001</v>
      </c>
      <c r="I203" s="155">
        <v>85.97</v>
      </c>
      <c r="J203" s="155">
        <f t="shared" ref="J203:J222" si="20">ROUND(I203*H203,2)</f>
        <v>13520.93</v>
      </c>
      <c r="K203" s="156"/>
      <c r="L203" s="27"/>
      <c r="M203" s="157" t="s">
        <v>1</v>
      </c>
      <c r="N203" s="158" t="s">
        <v>39</v>
      </c>
      <c r="O203" s="159">
        <v>1.26135</v>
      </c>
      <c r="P203" s="159">
        <f t="shared" ref="P203:P222" si="21">O203*H203</f>
        <v>198.37881999999999</v>
      </c>
      <c r="Q203" s="159">
        <v>2.4018999999999999</v>
      </c>
      <c r="R203" s="159">
        <f t="shared" ref="R203:R222" si="22">Q203*H203</f>
        <v>377.75882000000001</v>
      </c>
      <c r="S203" s="159">
        <v>0</v>
      </c>
      <c r="T203" s="160">
        <f t="shared" ref="T203:T222" si="23">S203*H203</f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61" t="s">
        <v>173</v>
      </c>
      <c r="AT203" s="161" t="s">
        <v>169</v>
      </c>
      <c r="AU203" s="161" t="s">
        <v>89</v>
      </c>
      <c r="AY203" s="14" t="s">
        <v>166</v>
      </c>
      <c r="BE203" s="162">
        <f t="shared" ref="BE203:BE222" si="24">IF(N203="základná",J203,0)</f>
        <v>0</v>
      </c>
      <c r="BF203" s="162">
        <f t="shared" ref="BF203:BF222" si="25">IF(N203="znížená",J203,0)</f>
        <v>13520.93</v>
      </c>
      <c r="BG203" s="162">
        <f t="shared" ref="BG203:BG222" si="26">IF(N203="zákl. prenesená",J203,0)</f>
        <v>0</v>
      </c>
      <c r="BH203" s="162">
        <f t="shared" ref="BH203:BH222" si="27">IF(N203="zníž. prenesená",J203,0)</f>
        <v>0</v>
      </c>
      <c r="BI203" s="162">
        <f t="shared" ref="BI203:BI222" si="28">IF(N203="nulová",J203,0)</f>
        <v>0</v>
      </c>
      <c r="BJ203" s="14" t="s">
        <v>89</v>
      </c>
      <c r="BK203" s="162">
        <f t="shared" ref="BK203:BK222" si="29">ROUND(I203*H203,2)</f>
        <v>13520.93</v>
      </c>
      <c r="BL203" s="14" t="s">
        <v>173</v>
      </c>
      <c r="BM203" s="161" t="s">
        <v>469</v>
      </c>
    </row>
    <row r="204" spans="1:65" s="2" customFormat="1" ht="16.5" customHeight="1">
      <c r="A204" s="26"/>
      <c r="B204" s="149"/>
      <c r="C204" s="150" t="s">
        <v>260</v>
      </c>
      <c r="D204" s="150" t="s">
        <v>169</v>
      </c>
      <c r="E204" s="151" t="s">
        <v>470</v>
      </c>
      <c r="F204" s="152" t="s">
        <v>471</v>
      </c>
      <c r="G204" s="153" t="s">
        <v>172</v>
      </c>
      <c r="H204" s="154">
        <v>633.77099999999996</v>
      </c>
      <c r="I204" s="155">
        <v>10.76</v>
      </c>
      <c r="J204" s="155">
        <f t="shared" si="20"/>
        <v>6819.38</v>
      </c>
      <c r="K204" s="156"/>
      <c r="L204" s="27"/>
      <c r="M204" s="157" t="s">
        <v>1</v>
      </c>
      <c r="N204" s="158" t="s">
        <v>39</v>
      </c>
      <c r="O204" s="159">
        <v>0</v>
      </c>
      <c r="P204" s="159">
        <f t="shared" si="21"/>
        <v>0</v>
      </c>
      <c r="Q204" s="159">
        <v>0</v>
      </c>
      <c r="R204" s="159">
        <f t="shared" si="22"/>
        <v>0</v>
      </c>
      <c r="S204" s="159">
        <v>0</v>
      </c>
      <c r="T204" s="160">
        <f t="shared" si="23"/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61" t="s">
        <v>173</v>
      </c>
      <c r="AT204" s="161" t="s">
        <v>169</v>
      </c>
      <c r="AU204" s="161" t="s">
        <v>89</v>
      </c>
      <c r="AY204" s="14" t="s">
        <v>166</v>
      </c>
      <c r="BE204" s="162">
        <f t="shared" si="24"/>
        <v>0</v>
      </c>
      <c r="BF204" s="162">
        <f t="shared" si="25"/>
        <v>6819.38</v>
      </c>
      <c r="BG204" s="162">
        <f t="shared" si="26"/>
        <v>0</v>
      </c>
      <c r="BH204" s="162">
        <f t="shared" si="27"/>
        <v>0</v>
      </c>
      <c r="BI204" s="162">
        <f t="shared" si="28"/>
        <v>0</v>
      </c>
      <c r="BJ204" s="14" t="s">
        <v>89</v>
      </c>
      <c r="BK204" s="162">
        <f t="shared" si="29"/>
        <v>6819.38</v>
      </c>
      <c r="BL204" s="14" t="s">
        <v>173</v>
      </c>
      <c r="BM204" s="161" t="s">
        <v>472</v>
      </c>
    </row>
    <row r="205" spans="1:65" s="2" customFormat="1" ht="16.5" customHeight="1">
      <c r="A205" s="26"/>
      <c r="B205" s="149"/>
      <c r="C205" s="150" t="s">
        <v>473</v>
      </c>
      <c r="D205" s="150" t="s">
        <v>169</v>
      </c>
      <c r="E205" s="151" t="s">
        <v>474</v>
      </c>
      <c r="F205" s="152" t="s">
        <v>475</v>
      </c>
      <c r="G205" s="153" t="s">
        <v>172</v>
      </c>
      <c r="H205" s="154">
        <v>633.77099999999996</v>
      </c>
      <c r="I205" s="155">
        <v>4.43</v>
      </c>
      <c r="J205" s="155">
        <f t="shared" si="20"/>
        <v>2807.61</v>
      </c>
      <c r="K205" s="156"/>
      <c r="L205" s="27"/>
      <c r="M205" s="157" t="s">
        <v>1</v>
      </c>
      <c r="N205" s="158" t="s">
        <v>39</v>
      </c>
      <c r="O205" s="159">
        <v>0</v>
      </c>
      <c r="P205" s="159">
        <f t="shared" si="21"/>
        <v>0</v>
      </c>
      <c r="Q205" s="159">
        <v>0</v>
      </c>
      <c r="R205" s="159">
        <f t="shared" si="22"/>
        <v>0</v>
      </c>
      <c r="S205" s="159">
        <v>0</v>
      </c>
      <c r="T205" s="160">
        <f t="shared" si="23"/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61" t="s">
        <v>173</v>
      </c>
      <c r="AT205" s="161" t="s">
        <v>169</v>
      </c>
      <c r="AU205" s="161" t="s">
        <v>89</v>
      </c>
      <c r="AY205" s="14" t="s">
        <v>166</v>
      </c>
      <c r="BE205" s="162">
        <f t="shared" si="24"/>
        <v>0</v>
      </c>
      <c r="BF205" s="162">
        <f t="shared" si="25"/>
        <v>2807.61</v>
      </c>
      <c r="BG205" s="162">
        <f t="shared" si="26"/>
        <v>0</v>
      </c>
      <c r="BH205" s="162">
        <f t="shared" si="27"/>
        <v>0</v>
      </c>
      <c r="BI205" s="162">
        <f t="shared" si="28"/>
        <v>0</v>
      </c>
      <c r="BJ205" s="14" t="s">
        <v>89</v>
      </c>
      <c r="BK205" s="162">
        <f t="shared" si="29"/>
        <v>2807.61</v>
      </c>
      <c r="BL205" s="14" t="s">
        <v>173</v>
      </c>
      <c r="BM205" s="161" t="s">
        <v>476</v>
      </c>
    </row>
    <row r="206" spans="1:65" s="2" customFormat="1" ht="24.2" customHeight="1">
      <c r="A206" s="26"/>
      <c r="B206" s="149"/>
      <c r="C206" s="150" t="s">
        <v>268</v>
      </c>
      <c r="D206" s="150" t="s">
        <v>169</v>
      </c>
      <c r="E206" s="151" t="s">
        <v>477</v>
      </c>
      <c r="F206" s="152" t="s">
        <v>478</v>
      </c>
      <c r="G206" s="153" t="s">
        <v>172</v>
      </c>
      <c r="H206" s="154">
        <v>597.74800000000005</v>
      </c>
      <c r="I206" s="155">
        <v>6.43</v>
      </c>
      <c r="J206" s="155">
        <f t="shared" si="20"/>
        <v>3843.52</v>
      </c>
      <c r="K206" s="156"/>
      <c r="L206" s="27"/>
      <c r="M206" s="157" t="s">
        <v>1</v>
      </c>
      <c r="N206" s="158" t="s">
        <v>39</v>
      </c>
      <c r="O206" s="159">
        <v>0</v>
      </c>
      <c r="P206" s="159">
        <f t="shared" si="21"/>
        <v>0</v>
      </c>
      <c r="Q206" s="159">
        <v>0</v>
      </c>
      <c r="R206" s="159">
        <f t="shared" si="22"/>
        <v>0</v>
      </c>
      <c r="S206" s="159">
        <v>0</v>
      </c>
      <c r="T206" s="160">
        <f t="shared" si="23"/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61" t="s">
        <v>173</v>
      </c>
      <c r="AT206" s="161" t="s">
        <v>169</v>
      </c>
      <c r="AU206" s="161" t="s">
        <v>89</v>
      </c>
      <c r="AY206" s="14" t="s">
        <v>166</v>
      </c>
      <c r="BE206" s="162">
        <f t="shared" si="24"/>
        <v>0</v>
      </c>
      <c r="BF206" s="162">
        <f t="shared" si="25"/>
        <v>3843.52</v>
      </c>
      <c r="BG206" s="162">
        <f t="shared" si="26"/>
        <v>0</v>
      </c>
      <c r="BH206" s="162">
        <f t="shared" si="27"/>
        <v>0</v>
      </c>
      <c r="BI206" s="162">
        <f t="shared" si="28"/>
        <v>0</v>
      </c>
      <c r="BJ206" s="14" t="s">
        <v>89</v>
      </c>
      <c r="BK206" s="162">
        <f t="shared" si="29"/>
        <v>3843.52</v>
      </c>
      <c r="BL206" s="14" t="s">
        <v>173</v>
      </c>
      <c r="BM206" s="161" t="s">
        <v>479</v>
      </c>
    </row>
    <row r="207" spans="1:65" s="2" customFormat="1" ht="24.2" customHeight="1">
      <c r="A207" s="26"/>
      <c r="B207" s="149"/>
      <c r="C207" s="150" t="s">
        <v>480</v>
      </c>
      <c r="D207" s="150" t="s">
        <v>169</v>
      </c>
      <c r="E207" s="151" t="s">
        <v>481</v>
      </c>
      <c r="F207" s="152" t="s">
        <v>482</v>
      </c>
      <c r="G207" s="153" t="s">
        <v>172</v>
      </c>
      <c r="H207" s="154">
        <v>597.74800000000005</v>
      </c>
      <c r="I207" s="155">
        <v>1.9</v>
      </c>
      <c r="J207" s="155">
        <f t="shared" si="20"/>
        <v>1135.72</v>
      </c>
      <c r="K207" s="156"/>
      <c r="L207" s="27"/>
      <c r="M207" s="157" t="s">
        <v>1</v>
      </c>
      <c r="N207" s="158" t="s">
        <v>39</v>
      </c>
      <c r="O207" s="159">
        <v>0</v>
      </c>
      <c r="P207" s="159">
        <f t="shared" si="21"/>
        <v>0</v>
      </c>
      <c r="Q207" s="159">
        <v>0</v>
      </c>
      <c r="R207" s="159">
        <f t="shared" si="22"/>
        <v>0</v>
      </c>
      <c r="S207" s="159">
        <v>0</v>
      </c>
      <c r="T207" s="160">
        <f t="shared" si="23"/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61" t="s">
        <v>173</v>
      </c>
      <c r="AT207" s="161" t="s">
        <v>169</v>
      </c>
      <c r="AU207" s="161" t="s">
        <v>89</v>
      </c>
      <c r="AY207" s="14" t="s">
        <v>166</v>
      </c>
      <c r="BE207" s="162">
        <f t="shared" si="24"/>
        <v>0</v>
      </c>
      <c r="BF207" s="162">
        <f t="shared" si="25"/>
        <v>1135.72</v>
      </c>
      <c r="BG207" s="162">
        <f t="shared" si="26"/>
        <v>0</v>
      </c>
      <c r="BH207" s="162">
        <f t="shared" si="27"/>
        <v>0</v>
      </c>
      <c r="BI207" s="162">
        <f t="shared" si="28"/>
        <v>0</v>
      </c>
      <c r="BJ207" s="14" t="s">
        <v>89</v>
      </c>
      <c r="BK207" s="162">
        <f t="shared" si="29"/>
        <v>1135.72</v>
      </c>
      <c r="BL207" s="14" t="s">
        <v>173</v>
      </c>
      <c r="BM207" s="161" t="s">
        <v>483</v>
      </c>
    </row>
    <row r="208" spans="1:65" s="2" customFormat="1" ht="16.5" customHeight="1">
      <c r="A208" s="26"/>
      <c r="B208" s="149"/>
      <c r="C208" s="150" t="s">
        <v>273</v>
      </c>
      <c r="D208" s="150" t="s">
        <v>169</v>
      </c>
      <c r="E208" s="151" t="s">
        <v>484</v>
      </c>
      <c r="F208" s="152" t="s">
        <v>485</v>
      </c>
      <c r="G208" s="153" t="s">
        <v>245</v>
      </c>
      <c r="H208" s="154">
        <v>0.3</v>
      </c>
      <c r="I208" s="155">
        <v>1476.71</v>
      </c>
      <c r="J208" s="155">
        <f t="shared" si="20"/>
        <v>443.01</v>
      </c>
      <c r="K208" s="156"/>
      <c r="L208" s="27"/>
      <c r="M208" s="157" t="s">
        <v>1</v>
      </c>
      <c r="N208" s="158" t="s">
        <v>39</v>
      </c>
      <c r="O208" s="159">
        <v>0</v>
      </c>
      <c r="P208" s="159">
        <f t="shared" si="21"/>
        <v>0</v>
      </c>
      <c r="Q208" s="159">
        <v>0</v>
      </c>
      <c r="R208" s="159">
        <f t="shared" si="22"/>
        <v>0</v>
      </c>
      <c r="S208" s="159">
        <v>0</v>
      </c>
      <c r="T208" s="160">
        <f t="shared" si="23"/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61" t="s">
        <v>173</v>
      </c>
      <c r="AT208" s="161" t="s">
        <v>169</v>
      </c>
      <c r="AU208" s="161" t="s">
        <v>89</v>
      </c>
      <c r="AY208" s="14" t="s">
        <v>166</v>
      </c>
      <c r="BE208" s="162">
        <f t="shared" si="24"/>
        <v>0</v>
      </c>
      <c r="BF208" s="162">
        <f t="shared" si="25"/>
        <v>443.01</v>
      </c>
      <c r="BG208" s="162">
        <f t="shared" si="26"/>
        <v>0</v>
      </c>
      <c r="BH208" s="162">
        <f t="shared" si="27"/>
        <v>0</v>
      </c>
      <c r="BI208" s="162">
        <f t="shared" si="28"/>
        <v>0</v>
      </c>
      <c r="BJ208" s="14" t="s">
        <v>89</v>
      </c>
      <c r="BK208" s="162">
        <f t="shared" si="29"/>
        <v>443.01</v>
      </c>
      <c r="BL208" s="14" t="s">
        <v>173</v>
      </c>
      <c r="BM208" s="161" t="s">
        <v>486</v>
      </c>
    </row>
    <row r="209" spans="1:65" s="2" customFormat="1" ht="16.5" customHeight="1">
      <c r="A209" s="26"/>
      <c r="B209" s="149"/>
      <c r="C209" s="150" t="s">
        <v>487</v>
      </c>
      <c r="D209" s="150" t="s">
        <v>169</v>
      </c>
      <c r="E209" s="151" t="s">
        <v>488</v>
      </c>
      <c r="F209" s="152" t="s">
        <v>489</v>
      </c>
      <c r="G209" s="153" t="s">
        <v>172</v>
      </c>
      <c r="H209" s="154">
        <v>175.65600000000001</v>
      </c>
      <c r="I209" s="155">
        <v>16.03</v>
      </c>
      <c r="J209" s="155">
        <f t="shared" si="20"/>
        <v>2815.77</v>
      </c>
      <c r="K209" s="156"/>
      <c r="L209" s="27"/>
      <c r="M209" s="157" t="s">
        <v>1</v>
      </c>
      <c r="N209" s="158" t="s">
        <v>39</v>
      </c>
      <c r="O209" s="159">
        <v>0</v>
      </c>
      <c r="P209" s="159">
        <f t="shared" si="21"/>
        <v>0</v>
      </c>
      <c r="Q209" s="159">
        <v>0</v>
      </c>
      <c r="R209" s="159">
        <f t="shared" si="22"/>
        <v>0</v>
      </c>
      <c r="S209" s="159">
        <v>0</v>
      </c>
      <c r="T209" s="160">
        <f t="shared" si="23"/>
        <v>0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R209" s="161" t="s">
        <v>173</v>
      </c>
      <c r="AT209" s="161" t="s">
        <v>169</v>
      </c>
      <c r="AU209" s="161" t="s">
        <v>89</v>
      </c>
      <c r="AY209" s="14" t="s">
        <v>166</v>
      </c>
      <c r="BE209" s="162">
        <f t="shared" si="24"/>
        <v>0</v>
      </c>
      <c r="BF209" s="162">
        <f t="shared" si="25"/>
        <v>2815.77</v>
      </c>
      <c r="BG209" s="162">
        <f t="shared" si="26"/>
        <v>0</v>
      </c>
      <c r="BH209" s="162">
        <f t="shared" si="27"/>
        <v>0</v>
      </c>
      <c r="BI209" s="162">
        <f t="shared" si="28"/>
        <v>0</v>
      </c>
      <c r="BJ209" s="14" t="s">
        <v>89</v>
      </c>
      <c r="BK209" s="162">
        <f t="shared" si="29"/>
        <v>2815.77</v>
      </c>
      <c r="BL209" s="14" t="s">
        <v>173</v>
      </c>
      <c r="BM209" s="161" t="s">
        <v>490</v>
      </c>
    </row>
    <row r="210" spans="1:65" s="2" customFormat="1" ht="16.5" customHeight="1">
      <c r="A210" s="26"/>
      <c r="B210" s="149"/>
      <c r="C210" s="150" t="s">
        <v>277</v>
      </c>
      <c r="D210" s="150" t="s">
        <v>169</v>
      </c>
      <c r="E210" s="151" t="s">
        <v>491</v>
      </c>
      <c r="F210" s="152" t="s">
        <v>492</v>
      </c>
      <c r="G210" s="153" t="s">
        <v>172</v>
      </c>
      <c r="H210" s="154">
        <v>175.65600000000001</v>
      </c>
      <c r="I210" s="155">
        <v>4.38</v>
      </c>
      <c r="J210" s="155">
        <f t="shared" si="20"/>
        <v>769.37</v>
      </c>
      <c r="K210" s="156"/>
      <c r="L210" s="27"/>
      <c r="M210" s="157" t="s">
        <v>1</v>
      </c>
      <c r="N210" s="158" t="s">
        <v>39</v>
      </c>
      <c r="O210" s="159">
        <v>0</v>
      </c>
      <c r="P210" s="159">
        <f t="shared" si="21"/>
        <v>0</v>
      </c>
      <c r="Q210" s="159">
        <v>0</v>
      </c>
      <c r="R210" s="159">
        <f t="shared" si="22"/>
        <v>0</v>
      </c>
      <c r="S210" s="159">
        <v>0</v>
      </c>
      <c r="T210" s="160">
        <f t="shared" si="23"/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61" t="s">
        <v>173</v>
      </c>
      <c r="AT210" s="161" t="s">
        <v>169</v>
      </c>
      <c r="AU210" s="161" t="s">
        <v>89</v>
      </c>
      <c r="AY210" s="14" t="s">
        <v>166</v>
      </c>
      <c r="BE210" s="162">
        <f t="shared" si="24"/>
        <v>0</v>
      </c>
      <c r="BF210" s="162">
        <f t="shared" si="25"/>
        <v>769.37</v>
      </c>
      <c r="BG210" s="162">
        <f t="shared" si="26"/>
        <v>0</v>
      </c>
      <c r="BH210" s="162">
        <f t="shared" si="27"/>
        <v>0</v>
      </c>
      <c r="BI210" s="162">
        <f t="shared" si="28"/>
        <v>0</v>
      </c>
      <c r="BJ210" s="14" t="s">
        <v>89</v>
      </c>
      <c r="BK210" s="162">
        <f t="shared" si="29"/>
        <v>769.37</v>
      </c>
      <c r="BL210" s="14" t="s">
        <v>173</v>
      </c>
      <c r="BM210" s="161" t="s">
        <v>493</v>
      </c>
    </row>
    <row r="211" spans="1:65" s="2" customFormat="1" ht="24.2" customHeight="1">
      <c r="A211" s="26"/>
      <c r="B211" s="149"/>
      <c r="C211" s="150" t="s">
        <v>494</v>
      </c>
      <c r="D211" s="150" t="s">
        <v>169</v>
      </c>
      <c r="E211" s="151" t="s">
        <v>495</v>
      </c>
      <c r="F211" s="152" t="s">
        <v>496</v>
      </c>
      <c r="G211" s="153" t="s">
        <v>172</v>
      </c>
      <c r="H211" s="154">
        <v>40.058999999999997</v>
      </c>
      <c r="I211" s="155">
        <v>23.88</v>
      </c>
      <c r="J211" s="155">
        <f t="shared" si="20"/>
        <v>956.61</v>
      </c>
      <c r="K211" s="156"/>
      <c r="L211" s="27"/>
      <c r="M211" s="157" t="s">
        <v>1</v>
      </c>
      <c r="N211" s="158" t="s">
        <v>39</v>
      </c>
      <c r="O211" s="159">
        <v>0</v>
      </c>
      <c r="P211" s="159">
        <f t="shared" si="21"/>
        <v>0</v>
      </c>
      <c r="Q211" s="159">
        <v>0</v>
      </c>
      <c r="R211" s="159">
        <f t="shared" si="22"/>
        <v>0</v>
      </c>
      <c r="S211" s="159">
        <v>0</v>
      </c>
      <c r="T211" s="160">
        <f t="shared" si="23"/>
        <v>0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R211" s="161" t="s">
        <v>173</v>
      </c>
      <c r="AT211" s="161" t="s">
        <v>169</v>
      </c>
      <c r="AU211" s="161" t="s">
        <v>89</v>
      </c>
      <c r="AY211" s="14" t="s">
        <v>166</v>
      </c>
      <c r="BE211" s="162">
        <f t="shared" si="24"/>
        <v>0</v>
      </c>
      <c r="BF211" s="162">
        <f t="shared" si="25"/>
        <v>956.61</v>
      </c>
      <c r="BG211" s="162">
        <f t="shared" si="26"/>
        <v>0</v>
      </c>
      <c r="BH211" s="162">
        <f t="shared" si="27"/>
        <v>0</v>
      </c>
      <c r="BI211" s="162">
        <f t="shared" si="28"/>
        <v>0</v>
      </c>
      <c r="BJ211" s="14" t="s">
        <v>89</v>
      </c>
      <c r="BK211" s="162">
        <f t="shared" si="29"/>
        <v>956.61</v>
      </c>
      <c r="BL211" s="14" t="s">
        <v>173</v>
      </c>
      <c r="BM211" s="161" t="s">
        <v>497</v>
      </c>
    </row>
    <row r="212" spans="1:65" s="2" customFormat="1" ht="24.2" customHeight="1">
      <c r="A212" s="26"/>
      <c r="B212" s="149"/>
      <c r="C212" s="150" t="s">
        <v>280</v>
      </c>
      <c r="D212" s="150" t="s">
        <v>169</v>
      </c>
      <c r="E212" s="151" t="s">
        <v>498</v>
      </c>
      <c r="F212" s="152" t="s">
        <v>499</v>
      </c>
      <c r="G212" s="153" t="s">
        <v>172</v>
      </c>
      <c r="H212" s="154">
        <v>40.058999999999997</v>
      </c>
      <c r="I212" s="155">
        <v>6.43</v>
      </c>
      <c r="J212" s="155">
        <f t="shared" si="20"/>
        <v>257.58</v>
      </c>
      <c r="K212" s="156"/>
      <c r="L212" s="27"/>
      <c r="M212" s="157" t="s">
        <v>1</v>
      </c>
      <c r="N212" s="158" t="s">
        <v>39</v>
      </c>
      <c r="O212" s="159">
        <v>0</v>
      </c>
      <c r="P212" s="159">
        <f t="shared" si="21"/>
        <v>0</v>
      </c>
      <c r="Q212" s="159">
        <v>0</v>
      </c>
      <c r="R212" s="159">
        <f t="shared" si="22"/>
        <v>0</v>
      </c>
      <c r="S212" s="159">
        <v>0</v>
      </c>
      <c r="T212" s="160">
        <f t="shared" si="23"/>
        <v>0</v>
      </c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R212" s="161" t="s">
        <v>173</v>
      </c>
      <c r="AT212" s="161" t="s">
        <v>169</v>
      </c>
      <c r="AU212" s="161" t="s">
        <v>89</v>
      </c>
      <c r="AY212" s="14" t="s">
        <v>166</v>
      </c>
      <c r="BE212" s="162">
        <f t="shared" si="24"/>
        <v>0</v>
      </c>
      <c r="BF212" s="162">
        <f t="shared" si="25"/>
        <v>257.58</v>
      </c>
      <c r="BG212" s="162">
        <f t="shared" si="26"/>
        <v>0</v>
      </c>
      <c r="BH212" s="162">
        <f t="shared" si="27"/>
        <v>0</v>
      </c>
      <c r="BI212" s="162">
        <f t="shared" si="28"/>
        <v>0</v>
      </c>
      <c r="BJ212" s="14" t="s">
        <v>89</v>
      </c>
      <c r="BK212" s="162">
        <f t="shared" si="29"/>
        <v>257.58</v>
      </c>
      <c r="BL212" s="14" t="s">
        <v>173</v>
      </c>
      <c r="BM212" s="161" t="s">
        <v>500</v>
      </c>
    </row>
    <row r="213" spans="1:65" s="2" customFormat="1" ht="21.75" customHeight="1">
      <c r="A213" s="26"/>
      <c r="B213" s="149"/>
      <c r="C213" s="150" t="s">
        <v>501</v>
      </c>
      <c r="D213" s="150" t="s">
        <v>169</v>
      </c>
      <c r="E213" s="151" t="s">
        <v>502</v>
      </c>
      <c r="F213" s="152" t="s">
        <v>503</v>
      </c>
      <c r="G213" s="153" t="s">
        <v>185</v>
      </c>
      <c r="H213" s="154">
        <v>16.303000000000001</v>
      </c>
      <c r="I213" s="155">
        <v>87.73</v>
      </c>
      <c r="J213" s="155">
        <f t="shared" si="20"/>
        <v>1430.26</v>
      </c>
      <c r="K213" s="156"/>
      <c r="L213" s="27"/>
      <c r="M213" s="157" t="s">
        <v>1</v>
      </c>
      <c r="N213" s="158" t="s">
        <v>39</v>
      </c>
      <c r="O213" s="159">
        <v>1.5803499999999999</v>
      </c>
      <c r="P213" s="159">
        <f t="shared" si="21"/>
        <v>25.76445</v>
      </c>
      <c r="Q213" s="159">
        <v>2.4018600000000001</v>
      </c>
      <c r="R213" s="159">
        <f t="shared" si="22"/>
        <v>39.157519999999998</v>
      </c>
      <c r="S213" s="159">
        <v>0</v>
      </c>
      <c r="T213" s="160">
        <f t="shared" si="23"/>
        <v>0</v>
      </c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R213" s="161" t="s">
        <v>173</v>
      </c>
      <c r="AT213" s="161" t="s">
        <v>169</v>
      </c>
      <c r="AU213" s="161" t="s">
        <v>89</v>
      </c>
      <c r="AY213" s="14" t="s">
        <v>166</v>
      </c>
      <c r="BE213" s="162">
        <f t="shared" si="24"/>
        <v>0</v>
      </c>
      <c r="BF213" s="162">
        <f t="shared" si="25"/>
        <v>1430.26</v>
      </c>
      <c r="BG213" s="162">
        <f t="shared" si="26"/>
        <v>0</v>
      </c>
      <c r="BH213" s="162">
        <f t="shared" si="27"/>
        <v>0</v>
      </c>
      <c r="BI213" s="162">
        <f t="shared" si="28"/>
        <v>0</v>
      </c>
      <c r="BJ213" s="14" t="s">
        <v>89</v>
      </c>
      <c r="BK213" s="162">
        <f t="shared" si="29"/>
        <v>1430.26</v>
      </c>
      <c r="BL213" s="14" t="s">
        <v>173</v>
      </c>
      <c r="BM213" s="161" t="s">
        <v>504</v>
      </c>
    </row>
    <row r="214" spans="1:65" s="2" customFormat="1" ht="24.2" customHeight="1">
      <c r="A214" s="26"/>
      <c r="B214" s="149"/>
      <c r="C214" s="150" t="s">
        <v>284</v>
      </c>
      <c r="D214" s="150" t="s">
        <v>169</v>
      </c>
      <c r="E214" s="151" t="s">
        <v>505</v>
      </c>
      <c r="F214" s="152" t="s">
        <v>506</v>
      </c>
      <c r="G214" s="153" t="s">
        <v>172</v>
      </c>
      <c r="H214" s="154">
        <v>121.33499999999999</v>
      </c>
      <c r="I214" s="155">
        <v>15.72</v>
      </c>
      <c r="J214" s="155">
        <f t="shared" si="20"/>
        <v>1907.39</v>
      </c>
      <c r="K214" s="156"/>
      <c r="L214" s="27"/>
      <c r="M214" s="157" t="s">
        <v>1</v>
      </c>
      <c r="N214" s="158" t="s">
        <v>39</v>
      </c>
      <c r="O214" s="159">
        <v>0</v>
      </c>
      <c r="P214" s="159">
        <f t="shared" si="21"/>
        <v>0</v>
      </c>
      <c r="Q214" s="159">
        <v>0</v>
      </c>
      <c r="R214" s="159">
        <f t="shared" si="22"/>
        <v>0</v>
      </c>
      <c r="S214" s="159">
        <v>0</v>
      </c>
      <c r="T214" s="160">
        <f t="shared" si="23"/>
        <v>0</v>
      </c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R214" s="161" t="s">
        <v>173</v>
      </c>
      <c r="AT214" s="161" t="s">
        <v>169</v>
      </c>
      <c r="AU214" s="161" t="s">
        <v>89</v>
      </c>
      <c r="AY214" s="14" t="s">
        <v>166</v>
      </c>
      <c r="BE214" s="162">
        <f t="shared" si="24"/>
        <v>0</v>
      </c>
      <c r="BF214" s="162">
        <f t="shared" si="25"/>
        <v>1907.39</v>
      </c>
      <c r="BG214" s="162">
        <f t="shared" si="26"/>
        <v>0</v>
      </c>
      <c r="BH214" s="162">
        <f t="shared" si="27"/>
        <v>0</v>
      </c>
      <c r="BI214" s="162">
        <f t="shared" si="28"/>
        <v>0</v>
      </c>
      <c r="BJ214" s="14" t="s">
        <v>89</v>
      </c>
      <c r="BK214" s="162">
        <f t="shared" si="29"/>
        <v>1907.39</v>
      </c>
      <c r="BL214" s="14" t="s">
        <v>173</v>
      </c>
      <c r="BM214" s="161" t="s">
        <v>507</v>
      </c>
    </row>
    <row r="215" spans="1:65" s="2" customFormat="1" ht="24.2" customHeight="1">
      <c r="A215" s="26"/>
      <c r="B215" s="149"/>
      <c r="C215" s="150" t="s">
        <v>508</v>
      </c>
      <c r="D215" s="150" t="s">
        <v>169</v>
      </c>
      <c r="E215" s="151" t="s">
        <v>509</v>
      </c>
      <c r="F215" s="152" t="s">
        <v>510</v>
      </c>
      <c r="G215" s="153" t="s">
        <v>172</v>
      </c>
      <c r="H215" s="154">
        <v>121.33499999999999</v>
      </c>
      <c r="I215" s="155">
        <v>3.81</v>
      </c>
      <c r="J215" s="155">
        <f t="shared" si="20"/>
        <v>462.29</v>
      </c>
      <c r="K215" s="156"/>
      <c r="L215" s="27"/>
      <c r="M215" s="157" t="s">
        <v>1</v>
      </c>
      <c r="N215" s="158" t="s">
        <v>39</v>
      </c>
      <c r="O215" s="159">
        <v>0</v>
      </c>
      <c r="P215" s="159">
        <f t="shared" si="21"/>
        <v>0</v>
      </c>
      <c r="Q215" s="159">
        <v>0</v>
      </c>
      <c r="R215" s="159">
        <f t="shared" si="22"/>
        <v>0</v>
      </c>
      <c r="S215" s="159">
        <v>0</v>
      </c>
      <c r="T215" s="160">
        <f t="shared" si="23"/>
        <v>0</v>
      </c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R215" s="161" t="s">
        <v>173</v>
      </c>
      <c r="AT215" s="161" t="s">
        <v>169</v>
      </c>
      <c r="AU215" s="161" t="s">
        <v>89</v>
      </c>
      <c r="AY215" s="14" t="s">
        <v>166</v>
      </c>
      <c r="BE215" s="162">
        <f t="shared" si="24"/>
        <v>0</v>
      </c>
      <c r="BF215" s="162">
        <f t="shared" si="25"/>
        <v>462.29</v>
      </c>
      <c r="BG215" s="162">
        <f t="shared" si="26"/>
        <v>0</v>
      </c>
      <c r="BH215" s="162">
        <f t="shared" si="27"/>
        <v>0</v>
      </c>
      <c r="BI215" s="162">
        <f t="shared" si="28"/>
        <v>0</v>
      </c>
      <c r="BJ215" s="14" t="s">
        <v>89</v>
      </c>
      <c r="BK215" s="162">
        <f t="shared" si="29"/>
        <v>462.29</v>
      </c>
      <c r="BL215" s="14" t="s">
        <v>173</v>
      </c>
      <c r="BM215" s="161" t="s">
        <v>511</v>
      </c>
    </row>
    <row r="216" spans="1:65" s="2" customFormat="1" ht="24.2" customHeight="1">
      <c r="A216" s="26"/>
      <c r="B216" s="149"/>
      <c r="C216" s="150" t="s">
        <v>289</v>
      </c>
      <c r="D216" s="150" t="s">
        <v>169</v>
      </c>
      <c r="E216" s="151" t="s">
        <v>512</v>
      </c>
      <c r="F216" s="152" t="s">
        <v>513</v>
      </c>
      <c r="G216" s="153" t="s">
        <v>245</v>
      </c>
      <c r="H216" s="154">
        <v>19.283000000000001</v>
      </c>
      <c r="I216" s="155">
        <v>1476.71</v>
      </c>
      <c r="J216" s="155">
        <f t="shared" si="20"/>
        <v>28475.4</v>
      </c>
      <c r="K216" s="156"/>
      <c r="L216" s="27"/>
      <c r="M216" s="157" t="s">
        <v>1</v>
      </c>
      <c r="N216" s="158" t="s">
        <v>39</v>
      </c>
      <c r="O216" s="159">
        <v>0</v>
      </c>
      <c r="P216" s="159">
        <f t="shared" si="21"/>
        <v>0</v>
      </c>
      <c r="Q216" s="159">
        <v>0</v>
      </c>
      <c r="R216" s="159">
        <f t="shared" si="22"/>
        <v>0</v>
      </c>
      <c r="S216" s="159">
        <v>0</v>
      </c>
      <c r="T216" s="160">
        <f t="shared" si="23"/>
        <v>0</v>
      </c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R216" s="161" t="s">
        <v>173</v>
      </c>
      <c r="AT216" s="161" t="s">
        <v>169</v>
      </c>
      <c r="AU216" s="161" t="s">
        <v>89</v>
      </c>
      <c r="AY216" s="14" t="s">
        <v>166</v>
      </c>
      <c r="BE216" s="162">
        <f t="shared" si="24"/>
        <v>0</v>
      </c>
      <c r="BF216" s="162">
        <f t="shared" si="25"/>
        <v>28475.4</v>
      </c>
      <c r="BG216" s="162">
        <f t="shared" si="26"/>
        <v>0</v>
      </c>
      <c r="BH216" s="162">
        <f t="shared" si="27"/>
        <v>0</v>
      </c>
      <c r="BI216" s="162">
        <f t="shared" si="28"/>
        <v>0</v>
      </c>
      <c r="BJ216" s="14" t="s">
        <v>89</v>
      </c>
      <c r="BK216" s="162">
        <f t="shared" si="29"/>
        <v>28475.4</v>
      </c>
      <c r="BL216" s="14" t="s">
        <v>173</v>
      </c>
      <c r="BM216" s="161" t="s">
        <v>514</v>
      </c>
    </row>
    <row r="217" spans="1:65" s="2" customFormat="1" ht="21.75" customHeight="1">
      <c r="A217" s="26"/>
      <c r="B217" s="149"/>
      <c r="C217" s="150" t="s">
        <v>515</v>
      </c>
      <c r="D217" s="150" t="s">
        <v>169</v>
      </c>
      <c r="E217" s="151" t="s">
        <v>516</v>
      </c>
      <c r="F217" s="152" t="s">
        <v>517</v>
      </c>
      <c r="G217" s="153" t="s">
        <v>185</v>
      </c>
      <c r="H217" s="154">
        <v>8.7439999999999998</v>
      </c>
      <c r="I217" s="155">
        <v>112.8</v>
      </c>
      <c r="J217" s="155">
        <f t="shared" si="20"/>
        <v>986.32</v>
      </c>
      <c r="K217" s="156"/>
      <c r="L217" s="27"/>
      <c r="M217" s="157" t="s">
        <v>1</v>
      </c>
      <c r="N217" s="158" t="s">
        <v>39</v>
      </c>
      <c r="O217" s="159">
        <v>2.6435599999999999</v>
      </c>
      <c r="P217" s="159">
        <f t="shared" si="21"/>
        <v>23.115290000000002</v>
      </c>
      <c r="Q217" s="159">
        <v>2.4157899999999999</v>
      </c>
      <c r="R217" s="159">
        <f t="shared" si="22"/>
        <v>21.123670000000001</v>
      </c>
      <c r="S217" s="159">
        <v>0</v>
      </c>
      <c r="T217" s="160">
        <f t="shared" si="23"/>
        <v>0</v>
      </c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R217" s="161" t="s">
        <v>173</v>
      </c>
      <c r="AT217" s="161" t="s">
        <v>169</v>
      </c>
      <c r="AU217" s="161" t="s">
        <v>89</v>
      </c>
      <c r="AY217" s="14" t="s">
        <v>166</v>
      </c>
      <c r="BE217" s="162">
        <f t="shared" si="24"/>
        <v>0</v>
      </c>
      <c r="BF217" s="162">
        <f t="shared" si="25"/>
        <v>986.32</v>
      </c>
      <c r="BG217" s="162">
        <f t="shared" si="26"/>
        <v>0</v>
      </c>
      <c r="BH217" s="162">
        <f t="shared" si="27"/>
        <v>0</v>
      </c>
      <c r="BI217" s="162">
        <f t="shared" si="28"/>
        <v>0</v>
      </c>
      <c r="BJ217" s="14" t="s">
        <v>89</v>
      </c>
      <c r="BK217" s="162">
        <f t="shared" si="29"/>
        <v>986.32</v>
      </c>
      <c r="BL217" s="14" t="s">
        <v>173</v>
      </c>
      <c r="BM217" s="161" t="s">
        <v>518</v>
      </c>
    </row>
    <row r="218" spans="1:65" s="2" customFormat="1" ht="24.2" customHeight="1">
      <c r="A218" s="26"/>
      <c r="B218" s="149"/>
      <c r="C218" s="150" t="s">
        <v>295</v>
      </c>
      <c r="D218" s="150" t="s">
        <v>169</v>
      </c>
      <c r="E218" s="151" t="s">
        <v>519</v>
      </c>
      <c r="F218" s="152" t="s">
        <v>520</v>
      </c>
      <c r="G218" s="153" t="s">
        <v>245</v>
      </c>
      <c r="H218" s="154">
        <v>0.79700000000000004</v>
      </c>
      <c r="I218" s="155">
        <v>1476.71</v>
      </c>
      <c r="J218" s="155">
        <f t="shared" si="20"/>
        <v>1176.94</v>
      </c>
      <c r="K218" s="156"/>
      <c r="L218" s="27"/>
      <c r="M218" s="157" t="s">
        <v>1</v>
      </c>
      <c r="N218" s="158" t="s">
        <v>39</v>
      </c>
      <c r="O218" s="159">
        <v>0</v>
      </c>
      <c r="P218" s="159">
        <f t="shared" si="21"/>
        <v>0</v>
      </c>
      <c r="Q218" s="159">
        <v>0</v>
      </c>
      <c r="R218" s="159">
        <f t="shared" si="22"/>
        <v>0</v>
      </c>
      <c r="S218" s="159">
        <v>0</v>
      </c>
      <c r="T218" s="160">
        <f t="shared" si="23"/>
        <v>0</v>
      </c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R218" s="161" t="s">
        <v>173</v>
      </c>
      <c r="AT218" s="161" t="s">
        <v>169</v>
      </c>
      <c r="AU218" s="161" t="s">
        <v>89</v>
      </c>
      <c r="AY218" s="14" t="s">
        <v>166</v>
      </c>
      <c r="BE218" s="162">
        <f t="shared" si="24"/>
        <v>0</v>
      </c>
      <c r="BF218" s="162">
        <f t="shared" si="25"/>
        <v>1176.94</v>
      </c>
      <c r="BG218" s="162">
        <f t="shared" si="26"/>
        <v>0</v>
      </c>
      <c r="BH218" s="162">
        <f t="shared" si="27"/>
        <v>0</v>
      </c>
      <c r="BI218" s="162">
        <f t="shared" si="28"/>
        <v>0</v>
      </c>
      <c r="BJ218" s="14" t="s">
        <v>89</v>
      </c>
      <c r="BK218" s="162">
        <f t="shared" si="29"/>
        <v>1176.94</v>
      </c>
      <c r="BL218" s="14" t="s">
        <v>173</v>
      </c>
      <c r="BM218" s="161" t="s">
        <v>521</v>
      </c>
    </row>
    <row r="219" spans="1:65" s="2" customFormat="1" ht="33" customHeight="1">
      <c r="A219" s="26"/>
      <c r="B219" s="149"/>
      <c r="C219" s="150" t="s">
        <v>522</v>
      </c>
      <c r="D219" s="150" t="s">
        <v>169</v>
      </c>
      <c r="E219" s="151" t="s">
        <v>523</v>
      </c>
      <c r="F219" s="152" t="s">
        <v>524</v>
      </c>
      <c r="G219" s="153" t="s">
        <v>172</v>
      </c>
      <c r="H219" s="154">
        <v>38.026000000000003</v>
      </c>
      <c r="I219" s="155">
        <v>24.25</v>
      </c>
      <c r="J219" s="155">
        <f t="shared" si="20"/>
        <v>922.13</v>
      </c>
      <c r="K219" s="156"/>
      <c r="L219" s="27"/>
      <c r="M219" s="157" t="s">
        <v>1</v>
      </c>
      <c r="N219" s="158" t="s">
        <v>39</v>
      </c>
      <c r="O219" s="159">
        <v>0</v>
      </c>
      <c r="P219" s="159">
        <f t="shared" si="21"/>
        <v>0</v>
      </c>
      <c r="Q219" s="159">
        <v>0</v>
      </c>
      <c r="R219" s="159">
        <f t="shared" si="22"/>
        <v>0</v>
      </c>
      <c r="S219" s="159">
        <v>0</v>
      </c>
      <c r="T219" s="160">
        <f t="shared" si="23"/>
        <v>0</v>
      </c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R219" s="161" t="s">
        <v>173</v>
      </c>
      <c r="AT219" s="161" t="s">
        <v>169</v>
      </c>
      <c r="AU219" s="161" t="s">
        <v>89</v>
      </c>
      <c r="AY219" s="14" t="s">
        <v>166</v>
      </c>
      <c r="BE219" s="162">
        <f t="shared" si="24"/>
        <v>0</v>
      </c>
      <c r="BF219" s="162">
        <f t="shared" si="25"/>
        <v>922.13</v>
      </c>
      <c r="BG219" s="162">
        <f t="shared" si="26"/>
        <v>0</v>
      </c>
      <c r="BH219" s="162">
        <f t="shared" si="27"/>
        <v>0</v>
      </c>
      <c r="BI219" s="162">
        <f t="shared" si="28"/>
        <v>0</v>
      </c>
      <c r="BJ219" s="14" t="s">
        <v>89</v>
      </c>
      <c r="BK219" s="162">
        <f t="shared" si="29"/>
        <v>922.13</v>
      </c>
      <c r="BL219" s="14" t="s">
        <v>173</v>
      </c>
      <c r="BM219" s="161" t="s">
        <v>525</v>
      </c>
    </row>
    <row r="220" spans="1:65" s="2" customFormat="1" ht="33" customHeight="1">
      <c r="A220" s="26"/>
      <c r="B220" s="149"/>
      <c r="C220" s="150" t="s">
        <v>298</v>
      </c>
      <c r="D220" s="150" t="s">
        <v>169</v>
      </c>
      <c r="E220" s="151" t="s">
        <v>526</v>
      </c>
      <c r="F220" s="152" t="s">
        <v>527</v>
      </c>
      <c r="G220" s="153" t="s">
        <v>172</v>
      </c>
      <c r="H220" s="154">
        <v>38.026000000000003</v>
      </c>
      <c r="I220" s="155">
        <v>4.7300000000000004</v>
      </c>
      <c r="J220" s="155">
        <f t="shared" si="20"/>
        <v>179.86</v>
      </c>
      <c r="K220" s="156"/>
      <c r="L220" s="27"/>
      <c r="M220" s="157" t="s">
        <v>1</v>
      </c>
      <c r="N220" s="158" t="s">
        <v>39</v>
      </c>
      <c r="O220" s="159">
        <v>0</v>
      </c>
      <c r="P220" s="159">
        <f t="shared" si="21"/>
        <v>0</v>
      </c>
      <c r="Q220" s="159">
        <v>0</v>
      </c>
      <c r="R220" s="159">
        <f t="shared" si="22"/>
        <v>0</v>
      </c>
      <c r="S220" s="159">
        <v>0</v>
      </c>
      <c r="T220" s="160">
        <f t="shared" si="23"/>
        <v>0</v>
      </c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R220" s="161" t="s">
        <v>173</v>
      </c>
      <c r="AT220" s="161" t="s">
        <v>169</v>
      </c>
      <c r="AU220" s="161" t="s">
        <v>89</v>
      </c>
      <c r="AY220" s="14" t="s">
        <v>166</v>
      </c>
      <c r="BE220" s="162">
        <f t="shared" si="24"/>
        <v>0</v>
      </c>
      <c r="BF220" s="162">
        <f t="shared" si="25"/>
        <v>179.86</v>
      </c>
      <c r="BG220" s="162">
        <f t="shared" si="26"/>
        <v>0</v>
      </c>
      <c r="BH220" s="162">
        <f t="shared" si="27"/>
        <v>0</v>
      </c>
      <c r="BI220" s="162">
        <f t="shared" si="28"/>
        <v>0</v>
      </c>
      <c r="BJ220" s="14" t="s">
        <v>89</v>
      </c>
      <c r="BK220" s="162">
        <f t="shared" si="29"/>
        <v>179.86</v>
      </c>
      <c r="BL220" s="14" t="s">
        <v>173</v>
      </c>
      <c r="BM220" s="161" t="s">
        <v>528</v>
      </c>
    </row>
    <row r="221" spans="1:65" s="2" customFormat="1" ht="24.2" customHeight="1">
      <c r="A221" s="26"/>
      <c r="B221" s="149"/>
      <c r="C221" s="150" t="s">
        <v>529</v>
      </c>
      <c r="D221" s="150" t="s">
        <v>169</v>
      </c>
      <c r="E221" s="151" t="s">
        <v>530</v>
      </c>
      <c r="F221" s="152" t="s">
        <v>531</v>
      </c>
      <c r="G221" s="153" t="s">
        <v>172</v>
      </c>
      <c r="H221" s="154">
        <v>31.622</v>
      </c>
      <c r="I221" s="155">
        <v>14.81</v>
      </c>
      <c r="J221" s="155">
        <f t="shared" si="20"/>
        <v>468.32</v>
      </c>
      <c r="K221" s="156"/>
      <c r="L221" s="27"/>
      <c r="M221" s="157" t="s">
        <v>1</v>
      </c>
      <c r="N221" s="158" t="s">
        <v>39</v>
      </c>
      <c r="O221" s="159">
        <v>0</v>
      </c>
      <c r="P221" s="159">
        <f t="shared" si="21"/>
        <v>0</v>
      </c>
      <c r="Q221" s="159">
        <v>0</v>
      </c>
      <c r="R221" s="159">
        <f t="shared" si="22"/>
        <v>0</v>
      </c>
      <c r="S221" s="159">
        <v>0</v>
      </c>
      <c r="T221" s="160">
        <f t="shared" si="23"/>
        <v>0</v>
      </c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R221" s="161" t="s">
        <v>173</v>
      </c>
      <c r="AT221" s="161" t="s">
        <v>169</v>
      </c>
      <c r="AU221" s="161" t="s">
        <v>89</v>
      </c>
      <c r="AY221" s="14" t="s">
        <v>166</v>
      </c>
      <c r="BE221" s="162">
        <f t="shared" si="24"/>
        <v>0</v>
      </c>
      <c r="BF221" s="162">
        <f t="shared" si="25"/>
        <v>468.32</v>
      </c>
      <c r="BG221" s="162">
        <f t="shared" si="26"/>
        <v>0</v>
      </c>
      <c r="BH221" s="162">
        <f t="shared" si="27"/>
        <v>0</v>
      </c>
      <c r="BI221" s="162">
        <f t="shared" si="28"/>
        <v>0</v>
      </c>
      <c r="BJ221" s="14" t="s">
        <v>89</v>
      </c>
      <c r="BK221" s="162">
        <f t="shared" si="29"/>
        <v>468.32</v>
      </c>
      <c r="BL221" s="14" t="s">
        <v>173</v>
      </c>
      <c r="BM221" s="161" t="s">
        <v>532</v>
      </c>
    </row>
    <row r="222" spans="1:65" s="2" customFormat="1" ht="24.2" customHeight="1">
      <c r="A222" s="26"/>
      <c r="B222" s="149"/>
      <c r="C222" s="150" t="s">
        <v>302</v>
      </c>
      <c r="D222" s="150" t="s">
        <v>169</v>
      </c>
      <c r="E222" s="151" t="s">
        <v>533</v>
      </c>
      <c r="F222" s="152" t="s">
        <v>534</v>
      </c>
      <c r="G222" s="153" t="s">
        <v>172</v>
      </c>
      <c r="H222" s="154">
        <v>31.622</v>
      </c>
      <c r="I222" s="155">
        <v>3.54</v>
      </c>
      <c r="J222" s="155">
        <f t="shared" si="20"/>
        <v>111.94</v>
      </c>
      <c r="K222" s="156"/>
      <c r="L222" s="27"/>
      <c r="M222" s="157" t="s">
        <v>1</v>
      </c>
      <c r="N222" s="158" t="s">
        <v>39</v>
      </c>
      <c r="O222" s="159">
        <v>0</v>
      </c>
      <c r="P222" s="159">
        <f t="shared" si="21"/>
        <v>0</v>
      </c>
      <c r="Q222" s="159">
        <v>0</v>
      </c>
      <c r="R222" s="159">
        <f t="shared" si="22"/>
        <v>0</v>
      </c>
      <c r="S222" s="159">
        <v>0</v>
      </c>
      <c r="T222" s="160">
        <f t="shared" si="23"/>
        <v>0</v>
      </c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R222" s="161" t="s">
        <v>173</v>
      </c>
      <c r="AT222" s="161" t="s">
        <v>169</v>
      </c>
      <c r="AU222" s="161" t="s">
        <v>89</v>
      </c>
      <c r="AY222" s="14" t="s">
        <v>166</v>
      </c>
      <c r="BE222" s="162">
        <f t="shared" si="24"/>
        <v>0</v>
      </c>
      <c r="BF222" s="162">
        <f t="shared" si="25"/>
        <v>111.94</v>
      </c>
      <c r="BG222" s="162">
        <f t="shared" si="26"/>
        <v>0</v>
      </c>
      <c r="BH222" s="162">
        <f t="shared" si="27"/>
        <v>0</v>
      </c>
      <c r="BI222" s="162">
        <f t="shared" si="28"/>
        <v>0</v>
      </c>
      <c r="BJ222" s="14" t="s">
        <v>89</v>
      </c>
      <c r="BK222" s="162">
        <f t="shared" si="29"/>
        <v>111.94</v>
      </c>
      <c r="BL222" s="14" t="s">
        <v>173</v>
      </c>
      <c r="BM222" s="161" t="s">
        <v>535</v>
      </c>
    </row>
    <row r="223" spans="1:65" s="12" customFormat="1" ht="22.9" customHeight="1">
      <c r="B223" s="137"/>
      <c r="D223" s="138" t="s">
        <v>72</v>
      </c>
      <c r="E223" s="147" t="s">
        <v>178</v>
      </c>
      <c r="F223" s="147" t="s">
        <v>536</v>
      </c>
      <c r="J223" s="148">
        <f>BK223</f>
        <v>155554.76999999999</v>
      </c>
      <c r="L223" s="137"/>
      <c r="M223" s="141"/>
      <c r="N223" s="142"/>
      <c r="O223" s="142"/>
      <c r="P223" s="143">
        <f>SUM(P224:P247)</f>
        <v>530.48091999999997</v>
      </c>
      <c r="Q223" s="142"/>
      <c r="R223" s="143">
        <f>SUM(R224:R247)</f>
        <v>253.83434</v>
      </c>
      <c r="S223" s="142"/>
      <c r="T223" s="144">
        <f>SUM(T224:T247)</f>
        <v>0</v>
      </c>
      <c r="AR223" s="138" t="s">
        <v>81</v>
      </c>
      <c r="AT223" s="145" t="s">
        <v>72</v>
      </c>
      <c r="AU223" s="145" t="s">
        <v>81</v>
      </c>
      <c r="AY223" s="138" t="s">
        <v>166</v>
      </c>
      <c r="BK223" s="146">
        <f>SUM(BK224:BK247)</f>
        <v>155554.76999999999</v>
      </c>
    </row>
    <row r="224" spans="1:65" s="2" customFormat="1" ht="24.2" customHeight="1">
      <c r="A224" s="26"/>
      <c r="B224" s="149"/>
      <c r="C224" s="150" t="s">
        <v>537</v>
      </c>
      <c r="D224" s="150" t="s">
        <v>169</v>
      </c>
      <c r="E224" s="151" t="s">
        <v>538</v>
      </c>
      <c r="F224" s="152" t="s">
        <v>539</v>
      </c>
      <c r="G224" s="153" t="s">
        <v>172</v>
      </c>
      <c r="H224" s="154">
        <v>1412.8</v>
      </c>
      <c r="I224" s="155">
        <v>11.91</v>
      </c>
      <c r="J224" s="155">
        <f t="shared" ref="J224:J247" si="30">ROUND(I224*H224,2)</f>
        <v>16826.45</v>
      </c>
      <c r="K224" s="156"/>
      <c r="L224" s="27"/>
      <c r="M224" s="157" t="s">
        <v>1</v>
      </c>
      <c r="N224" s="158" t="s">
        <v>39</v>
      </c>
      <c r="O224" s="159">
        <v>0</v>
      </c>
      <c r="P224" s="159">
        <f t="shared" ref="P224:P247" si="31">O224*H224</f>
        <v>0</v>
      </c>
      <c r="Q224" s="159">
        <v>0</v>
      </c>
      <c r="R224" s="159">
        <f t="shared" ref="R224:R247" si="32">Q224*H224</f>
        <v>0</v>
      </c>
      <c r="S224" s="159">
        <v>0</v>
      </c>
      <c r="T224" s="160">
        <f t="shared" ref="T224:T247" si="33">S224*H224</f>
        <v>0</v>
      </c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R224" s="161" t="s">
        <v>173</v>
      </c>
      <c r="AT224" s="161" t="s">
        <v>169</v>
      </c>
      <c r="AU224" s="161" t="s">
        <v>89</v>
      </c>
      <c r="AY224" s="14" t="s">
        <v>166</v>
      </c>
      <c r="BE224" s="162">
        <f t="shared" ref="BE224:BE247" si="34">IF(N224="základná",J224,0)</f>
        <v>0</v>
      </c>
      <c r="BF224" s="162">
        <f t="shared" ref="BF224:BF247" si="35">IF(N224="znížená",J224,0)</f>
        <v>16826.45</v>
      </c>
      <c r="BG224" s="162">
        <f t="shared" ref="BG224:BG247" si="36">IF(N224="zákl. prenesená",J224,0)</f>
        <v>0</v>
      </c>
      <c r="BH224" s="162">
        <f t="shared" ref="BH224:BH247" si="37">IF(N224="zníž. prenesená",J224,0)</f>
        <v>0</v>
      </c>
      <c r="BI224" s="162">
        <f t="shared" ref="BI224:BI247" si="38">IF(N224="nulová",J224,0)</f>
        <v>0</v>
      </c>
      <c r="BJ224" s="14" t="s">
        <v>89</v>
      </c>
      <c r="BK224" s="162">
        <f t="shared" ref="BK224:BK247" si="39">ROUND(I224*H224,2)</f>
        <v>16826.45</v>
      </c>
      <c r="BL224" s="14" t="s">
        <v>173</v>
      </c>
      <c r="BM224" s="161" t="s">
        <v>540</v>
      </c>
    </row>
    <row r="225" spans="1:65" s="2" customFormat="1" ht="24.2" customHeight="1">
      <c r="A225" s="26"/>
      <c r="B225" s="149"/>
      <c r="C225" s="150" t="s">
        <v>305</v>
      </c>
      <c r="D225" s="150" t="s">
        <v>169</v>
      </c>
      <c r="E225" s="151" t="s">
        <v>541</v>
      </c>
      <c r="F225" s="152" t="s">
        <v>542</v>
      </c>
      <c r="G225" s="153" t="s">
        <v>172</v>
      </c>
      <c r="H225" s="154">
        <v>244.72900000000001</v>
      </c>
      <c r="I225" s="155">
        <v>11.91</v>
      </c>
      <c r="J225" s="155">
        <f t="shared" si="30"/>
        <v>2914.72</v>
      </c>
      <c r="K225" s="156"/>
      <c r="L225" s="27"/>
      <c r="M225" s="157" t="s">
        <v>1</v>
      </c>
      <c r="N225" s="158" t="s">
        <v>39</v>
      </c>
      <c r="O225" s="159">
        <v>0</v>
      </c>
      <c r="P225" s="159">
        <f t="shared" si="31"/>
        <v>0</v>
      </c>
      <c r="Q225" s="159">
        <v>0</v>
      </c>
      <c r="R225" s="159">
        <f t="shared" si="32"/>
        <v>0</v>
      </c>
      <c r="S225" s="159">
        <v>0</v>
      </c>
      <c r="T225" s="160">
        <f t="shared" si="33"/>
        <v>0</v>
      </c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R225" s="161" t="s">
        <v>173</v>
      </c>
      <c r="AT225" s="161" t="s">
        <v>169</v>
      </c>
      <c r="AU225" s="161" t="s">
        <v>89</v>
      </c>
      <c r="AY225" s="14" t="s">
        <v>166</v>
      </c>
      <c r="BE225" s="162">
        <f t="shared" si="34"/>
        <v>0</v>
      </c>
      <c r="BF225" s="162">
        <f t="shared" si="35"/>
        <v>2914.72</v>
      </c>
      <c r="BG225" s="162">
        <f t="shared" si="36"/>
        <v>0</v>
      </c>
      <c r="BH225" s="162">
        <f t="shared" si="37"/>
        <v>0</v>
      </c>
      <c r="BI225" s="162">
        <f t="shared" si="38"/>
        <v>0</v>
      </c>
      <c r="BJ225" s="14" t="s">
        <v>89</v>
      </c>
      <c r="BK225" s="162">
        <f t="shared" si="39"/>
        <v>2914.72</v>
      </c>
      <c r="BL225" s="14" t="s">
        <v>173</v>
      </c>
      <c r="BM225" s="161" t="s">
        <v>543</v>
      </c>
    </row>
    <row r="226" spans="1:65" s="2" customFormat="1" ht="16.5" customHeight="1">
      <c r="A226" s="26"/>
      <c r="B226" s="149"/>
      <c r="C226" s="150" t="s">
        <v>544</v>
      </c>
      <c r="D226" s="150" t="s">
        <v>169</v>
      </c>
      <c r="E226" s="151" t="s">
        <v>545</v>
      </c>
      <c r="F226" s="152" t="s">
        <v>546</v>
      </c>
      <c r="G226" s="153" t="s">
        <v>172</v>
      </c>
      <c r="H226" s="154">
        <v>1412.8</v>
      </c>
      <c r="I226" s="155">
        <v>6.22</v>
      </c>
      <c r="J226" s="155">
        <f t="shared" si="30"/>
        <v>8787.6200000000008</v>
      </c>
      <c r="K226" s="156"/>
      <c r="L226" s="27"/>
      <c r="M226" s="157" t="s">
        <v>1</v>
      </c>
      <c r="N226" s="158" t="s">
        <v>39</v>
      </c>
      <c r="O226" s="159">
        <v>0</v>
      </c>
      <c r="P226" s="159">
        <f t="shared" si="31"/>
        <v>0</v>
      </c>
      <c r="Q226" s="159">
        <v>0</v>
      </c>
      <c r="R226" s="159">
        <f t="shared" si="32"/>
        <v>0</v>
      </c>
      <c r="S226" s="159">
        <v>0</v>
      </c>
      <c r="T226" s="160">
        <f t="shared" si="33"/>
        <v>0</v>
      </c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R226" s="161" t="s">
        <v>173</v>
      </c>
      <c r="AT226" s="161" t="s">
        <v>169</v>
      </c>
      <c r="AU226" s="161" t="s">
        <v>89</v>
      </c>
      <c r="AY226" s="14" t="s">
        <v>166</v>
      </c>
      <c r="BE226" s="162">
        <f t="shared" si="34"/>
        <v>0</v>
      </c>
      <c r="BF226" s="162">
        <f t="shared" si="35"/>
        <v>8787.6200000000008</v>
      </c>
      <c r="BG226" s="162">
        <f t="shared" si="36"/>
        <v>0</v>
      </c>
      <c r="BH226" s="162">
        <f t="shared" si="37"/>
        <v>0</v>
      </c>
      <c r="BI226" s="162">
        <f t="shared" si="38"/>
        <v>0</v>
      </c>
      <c r="BJ226" s="14" t="s">
        <v>89</v>
      </c>
      <c r="BK226" s="162">
        <f t="shared" si="39"/>
        <v>8787.6200000000008</v>
      </c>
      <c r="BL226" s="14" t="s">
        <v>173</v>
      </c>
      <c r="BM226" s="161" t="s">
        <v>547</v>
      </c>
    </row>
    <row r="227" spans="1:65" s="2" customFormat="1" ht="24.2" customHeight="1">
      <c r="A227" s="26"/>
      <c r="B227" s="149"/>
      <c r="C227" s="150" t="s">
        <v>311</v>
      </c>
      <c r="D227" s="150" t="s">
        <v>169</v>
      </c>
      <c r="E227" s="151" t="s">
        <v>548</v>
      </c>
      <c r="F227" s="152" t="s">
        <v>549</v>
      </c>
      <c r="G227" s="153" t="s">
        <v>172</v>
      </c>
      <c r="H227" s="154">
        <v>143.41900000000001</v>
      </c>
      <c r="I227" s="155">
        <v>64.180000000000007</v>
      </c>
      <c r="J227" s="155">
        <f t="shared" si="30"/>
        <v>9204.6299999999992</v>
      </c>
      <c r="K227" s="156"/>
      <c r="L227" s="27"/>
      <c r="M227" s="157" t="s">
        <v>1</v>
      </c>
      <c r="N227" s="158" t="s">
        <v>39</v>
      </c>
      <c r="O227" s="159">
        <v>0.79461000000000004</v>
      </c>
      <c r="P227" s="159">
        <f t="shared" si="31"/>
        <v>113.96217</v>
      </c>
      <c r="Q227" s="159">
        <v>1.8919999999999999E-2</v>
      </c>
      <c r="R227" s="159">
        <f t="shared" si="32"/>
        <v>2.7134900000000002</v>
      </c>
      <c r="S227" s="159">
        <v>0</v>
      </c>
      <c r="T227" s="160">
        <f t="shared" si="33"/>
        <v>0</v>
      </c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R227" s="161" t="s">
        <v>173</v>
      </c>
      <c r="AT227" s="161" t="s">
        <v>169</v>
      </c>
      <c r="AU227" s="161" t="s">
        <v>89</v>
      </c>
      <c r="AY227" s="14" t="s">
        <v>166</v>
      </c>
      <c r="BE227" s="162">
        <f t="shared" si="34"/>
        <v>0</v>
      </c>
      <c r="BF227" s="162">
        <f t="shared" si="35"/>
        <v>9204.6299999999992</v>
      </c>
      <c r="BG227" s="162">
        <f t="shared" si="36"/>
        <v>0</v>
      </c>
      <c r="BH227" s="162">
        <f t="shared" si="37"/>
        <v>0</v>
      </c>
      <c r="BI227" s="162">
        <f t="shared" si="38"/>
        <v>0</v>
      </c>
      <c r="BJ227" s="14" t="s">
        <v>89</v>
      </c>
      <c r="BK227" s="162">
        <f t="shared" si="39"/>
        <v>9204.6299999999992</v>
      </c>
      <c r="BL227" s="14" t="s">
        <v>173</v>
      </c>
      <c r="BM227" s="161" t="s">
        <v>550</v>
      </c>
    </row>
    <row r="228" spans="1:65" s="2" customFormat="1" ht="24.2" customHeight="1">
      <c r="A228" s="26"/>
      <c r="B228" s="149"/>
      <c r="C228" s="150" t="s">
        <v>551</v>
      </c>
      <c r="D228" s="150" t="s">
        <v>169</v>
      </c>
      <c r="E228" s="151" t="s">
        <v>552</v>
      </c>
      <c r="F228" s="152" t="s">
        <v>553</v>
      </c>
      <c r="G228" s="153" t="s">
        <v>172</v>
      </c>
      <c r="H228" s="154">
        <v>363.83600000000001</v>
      </c>
      <c r="I228" s="155">
        <v>1.36</v>
      </c>
      <c r="J228" s="155">
        <f t="shared" si="30"/>
        <v>494.82</v>
      </c>
      <c r="K228" s="156"/>
      <c r="L228" s="27"/>
      <c r="M228" s="157" t="s">
        <v>1</v>
      </c>
      <c r="N228" s="158" t="s">
        <v>39</v>
      </c>
      <c r="O228" s="159">
        <v>0</v>
      </c>
      <c r="P228" s="159">
        <f t="shared" si="31"/>
        <v>0</v>
      </c>
      <c r="Q228" s="159">
        <v>0</v>
      </c>
      <c r="R228" s="159">
        <f t="shared" si="32"/>
        <v>0</v>
      </c>
      <c r="S228" s="159">
        <v>0</v>
      </c>
      <c r="T228" s="160">
        <f t="shared" si="33"/>
        <v>0</v>
      </c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R228" s="161" t="s">
        <v>173</v>
      </c>
      <c r="AT228" s="161" t="s">
        <v>169</v>
      </c>
      <c r="AU228" s="161" t="s">
        <v>89</v>
      </c>
      <c r="AY228" s="14" t="s">
        <v>166</v>
      </c>
      <c r="BE228" s="162">
        <f t="shared" si="34"/>
        <v>0</v>
      </c>
      <c r="BF228" s="162">
        <f t="shared" si="35"/>
        <v>494.82</v>
      </c>
      <c r="BG228" s="162">
        <f t="shared" si="36"/>
        <v>0</v>
      </c>
      <c r="BH228" s="162">
        <f t="shared" si="37"/>
        <v>0</v>
      </c>
      <c r="BI228" s="162">
        <f t="shared" si="38"/>
        <v>0</v>
      </c>
      <c r="BJ228" s="14" t="s">
        <v>89</v>
      </c>
      <c r="BK228" s="162">
        <f t="shared" si="39"/>
        <v>494.82</v>
      </c>
      <c r="BL228" s="14" t="s">
        <v>173</v>
      </c>
      <c r="BM228" s="161" t="s">
        <v>554</v>
      </c>
    </row>
    <row r="229" spans="1:65" s="2" customFormat="1" ht="37.9" customHeight="1">
      <c r="A229" s="26"/>
      <c r="B229" s="149"/>
      <c r="C229" s="150" t="s">
        <v>316</v>
      </c>
      <c r="D229" s="150" t="s">
        <v>169</v>
      </c>
      <c r="E229" s="151" t="s">
        <v>555</v>
      </c>
      <c r="F229" s="152" t="s">
        <v>556</v>
      </c>
      <c r="G229" s="153" t="s">
        <v>172</v>
      </c>
      <c r="H229" s="154">
        <v>792.37099999999998</v>
      </c>
      <c r="I229" s="155">
        <v>12.31</v>
      </c>
      <c r="J229" s="155">
        <f t="shared" si="30"/>
        <v>9754.09</v>
      </c>
      <c r="K229" s="156"/>
      <c r="L229" s="27"/>
      <c r="M229" s="157" t="s">
        <v>1</v>
      </c>
      <c r="N229" s="158" t="s">
        <v>39</v>
      </c>
      <c r="O229" s="159">
        <v>0</v>
      </c>
      <c r="P229" s="159">
        <f t="shared" si="31"/>
        <v>0</v>
      </c>
      <c r="Q229" s="159">
        <v>0</v>
      </c>
      <c r="R229" s="159">
        <f t="shared" si="32"/>
        <v>0</v>
      </c>
      <c r="S229" s="159">
        <v>0</v>
      </c>
      <c r="T229" s="160">
        <f t="shared" si="33"/>
        <v>0</v>
      </c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R229" s="161" t="s">
        <v>173</v>
      </c>
      <c r="AT229" s="161" t="s">
        <v>169</v>
      </c>
      <c r="AU229" s="161" t="s">
        <v>89</v>
      </c>
      <c r="AY229" s="14" t="s">
        <v>166</v>
      </c>
      <c r="BE229" s="162">
        <f t="shared" si="34"/>
        <v>0</v>
      </c>
      <c r="BF229" s="162">
        <f t="shared" si="35"/>
        <v>9754.09</v>
      </c>
      <c r="BG229" s="162">
        <f t="shared" si="36"/>
        <v>0</v>
      </c>
      <c r="BH229" s="162">
        <f t="shared" si="37"/>
        <v>0</v>
      </c>
      <c r="BI229" s="162">
        <f t="shared" si="38"/>
        <v>0</v>
      </c>
      <c r="BJ229" s="14" t="s">
        <v>89</v>
      </c>
      <c r="BK229" s="162">
        <f t="shared" si="39"/>
        <v>9754.09</v>
      </c>
      <c r="BL229" s="14" t="s">
        <v>173</v>
      </c>
      <c r="BM229" s="161" t="s">
        <v>557</v>
      </c>
    </row>
    <row r="230" spans="1:65" s="2" customFormat="1" ht="37.9" customHeight="1">
      <c r="A230" s="26"/>
      <c r="B230" s="149"/>
      <c r="C230" s="150" t="s">
        <v>558</v>
      </c>
      <c r="D230" s="150" t="s">
        <v>169</v>
      </c>
      <c r="E230" s="151" t="s">
        <v>559</v>
      </c>
      <c r="F230" s="152" t="s">
        <v>560</v>
      </c>
      <c r="G230" s="153" t="s">
        <v>172</v>
      </c>
      <c r="H230" s="154">
        <v>209.92099999999999</v>
      </c>
      <c r="I230" s="155">
        <v>12.31</v>
      </c>
      <c r="J230" s="155">
        <f t="shared" si="30"/>
        <v>2584.13</v>
      </c>
      <c r="K230" s="156"/>
      <c r="L230" s="27"/>
      <c r="M230" s="157" t="s">
        <v>1</v>
      </c>
      <c r="N230" s="158" t="s">
        <v>39</v>
      </c>
      <c r="O230" s="159">
        <v>0</v>
      </c>
      <c r="P230" s="159">
        <f t="shared" si="31"/>
        <v>0</v>
      </c>
      <c r="Q230" s="159">
        <v>0</v>
      </c>
      <c r="R230" s="159">
        <f t="shared" si="32"/>
        <v>0</v>
      </c>
      <c r="S230" s="159">
        <v>0</v>
      </c>
      <c r="T230" s="160">
        <f t="shared" si="33"/>
        <v>0</v>
      </c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R230" s="161" t="s">
        <v>173</v>
      </c>
      <c r="AT230" s="161" t="s">
        <v>169</v>
      </c>
      <c r="AU230" s="161" t="s">
        <v>89</v>
      </c>
      <c r="AY230" s="14" t="s">
        <v>166</v>
      </c>
      <c r="BE230" s="162">
        <f t="shared" si="34"/>
        <v>0</v>
      </c>
      <c r="BF230" s="162">
        <f t="shared" si="35"/>
        <v>2584.13</v>
      </c>
      <c r="BG230" s="162">
        <f t="shared" si="36"/>
        <v>0</v>
      </c>
      <c r="BH230" s="162">
        <f t="shared" si="37"/>
        <v>0</v>
      </c>
      <c r="BI230" s="162">
        <f t="shared" si="38"/>
        <v>0</v>
      </c>
      <c r="BJ230" s="14" t="s">
        <v>89</v>
      </c>
      <c r="BK230" s="162">
        <f t="shared" si="39"/>
        <v>2584.13</v>
      </c>
      <c r="BL230" s="14" t="s">
        <v>173</v>
      </c>
      <c r="BM230" s="161" t="s">
        <v>561</v>
      </c>
    </row>
    <row r="231" spans="1:65" s="2" customFormat="1" ht="24.2" customHeight="1">
      <c r="A231" s="26"/>
      <c r="B231" s="149"/>
      <c r="C231" s="150" t="s">
        <v>322</v>
      </c>
      <c r="D231" s="150" t="s">
        <v>169</v>
      </c>
      <c r="E231" s="151" t="s">
        <v>562</v>
      </c>
      <c r="F231" s="152" t="s">
        <v>563</v>
      </c>
      <c r="G231" s="153" t="s">
        <v>172</v>
      </c>
      <c r="H231" s="154">
        <v>495</v>
      </c>
      <c r="I231" s="155">
        <v>6.5</v>
      </c>
      <c r="J231" s="155">
        <f t="shared" si="30"/>
        <v>3217.5</v>
      </c>
      <c r="K231" s="156"/>
      <c r="L231" s="27"/>
      <c r="M231" s="157" t="s">
        <v>1</v>
      </c>
      <c r="N231" s="158" t="s">
        <v>39</v>
      </c>
      <c r="O231" s="159">
        <v>0</v>
      </c>
      <c r="P231" s="159">
        <f t="shared" si="31"/>
        <v>0</v>
      </c>
      <c r="Q231" s="159">
        <v>0</v>
      </c>
      <c r="R231" s="159">
        <f t="shared" si="32"/>
        <v>0</v>
      </c>
      <c r="S231" s="159">
        <v>0</v>
      </c>
      <c r="T231" s="160">
        <f t="shared" si="33"/>
        <v>0</v>
      </c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R231" s="161" t="s">
        <v>173</v>
      </c>
      <c r="AT231" s="161" t="s">
        <v>169</v>
      </c>
      <c r="AU231" s="161" t="s">
        <v>89</v>
      </c>
      <c r="AY231" s="14" t="s">
        <v>166</v>
      </c>
      <c r="BE231" s="162">
        <f t="shared" si="34"/>
        <v>0</v>
      </c>
      <c r="BF231" s="162">
        <f t="shared" si="35"/>
        <v>3217.5</v>
      </c>
      <c r="BG231" s="162">
        <f t="shared" si="36"/>
        <v>0</v>
      </c>
      <c r="BH231" s="162">
        <f t="shared" si="37"/>
        <v>0</v>
      </c>
      <c r="BI231" s="162">
        <f t="shared" si="38"/>
        <v>0</v>
      </c>
      <c r="BJ231" s="14" t="s">
        <v>89</v>
      </c>
      <c r="BK231" s="162">
        <f t="shared" si="39"/>
        <v>3217.5</v>
      </c>
      <c r="BL231" s="14" t="s">
        <v>173</v>
      </c>
      <c r="BM231" s="161" t="s">
        <v>564</v>
      </c>
    </row>
    <row r="232" spans="1:65" s="2" customFormat="1" ht="24.2" customHeight="1">
      <c r="A232" s="26"/>
      <c r="B232" s="149"/>
      <c r="C232" s="150" t="s">
        <v>565</v>
      </c>
      <c r="D232" s="150" t="s">
        <v>169</v>
      </c>
      <c r="E232" s="151" t="s">
        <v>566</v>
      </c>
      <c r="F232" s="152" t="s">
        <v>567</v>
      </c>
      <c r="G232" s="153" t="s">
        <v>172</v>
      </c>
      <c r="H232" s="154">
        <v>368.22199999999998</v>
      </c>
      <c r="I232" s="155">
        <v>1.54</v>
      </c>
      <c r="J232" s="155">
        <f t="shared" si="30"/>
        <v>567.05999999999995</v>
      </c>
      <c r="K232" s="156"/>
      <c r="L232" s="27"/>
      <c r="M232" s="157" t="s">
        <v>1</v>
      </c>
      <c r="N232" s="158" t="s">
        <v>39</v>
      </c>
      <c r="O232" s="159">
        <v>0</v>
      </c>
      <c r="P232" s="159">
        <f t="shared" si="31"/>
        <v>0</v>
      </c>
      <c r="Q232" s="159">
        <v>0</v>
      </c>
      <c r="R232" s="159">
        <f t="shared" si="32"/>
        <v>0</v>
      </c>
      <c r="S232" s="159">
        <v>0</v>
      </c>
      <c r="T232" s="160">
        <f t="shared" si="33"/>
        <v>0</v>
      </c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R232" s="161" t="s">
        <v>173</v>
      </c>
      <c r="AT232" s="161" t="s">
        <v>169</v>
      </c>
      <c r="AU232" s="161" t="s">
        <v>89</v>
      </c>
      <c r="AY232" s="14" t="s">
        <v>166</v>
      </c>
      <c r="BE232" s="162">
        <f t="shared" si="34"/>
        <v>0</v>
      </c>
      <c r="BF232" s="162">
        <f t="shared" si="35"/>
        <v>567.05999999999995</v>
      </c>
      <c r="BG232" s="162">
        <f t="shared" si="36"/>
        <v>0</v>
      </c>
      <c r="BH232" s="162">
        <f t="shared" si="37"/>
        <v>0</v>
      </c>
      <c r="BI232" s="162">
        <f t="shared" si="38"/>
        <v>0</v>
      </c>
      <c r="BJ232" s="14" t="s">
        <v>89</v>
      </c>
      <c r="BK232" s="162">
        <f t="shared" si="39"/>
        <v>567.05999999999995</v>
      </c>
      <c r="BL232" s="14" t="s">
        <v>173</v>
      </c>
      <c r="BM232" s="161" t="s">
        <v>568</v>
      </c>
    </row>
    <row r="233" spans="1:65" s="2" customFormat="1" ht="33" customHeight="1">
      <c r="A233" s="26"/>
      <c r="B233" s="149"/>
      <c r="C233" s="150" t="s">
        <v>429</v>
      </c>
      <c r="D233" s="150" t="s">
        <v>169</v>
      </c>
      <c r="E233" s="151" t="s">
        <v>569</v>
      </c>
      <c r="F233" s="152" t="s">
        <v>570</v>
      </c>
      <c r="G233" s="153" t="s">
        <v>172</v>
      </c>
      <c r="H233" s="154">
        <v>114.973</v>
      </c>
      <c r="I233" s="155">
        <v>30.87</v>
      </c>
      <c r="J233" s="155">
        <f t="shared" si="30"/>
        <v>3549.22</v>
      </c>
      <c r="K233" s="156"/>
      <c r="L233" s="27"/>
      <c r="M233" s="157" t="s">
        <v>1</v>
      </c>
      <c r="N233" s="158" t="s">
        <v>39</v>
      </c>
      <c r="O233" s="159">
        <v>0</v>
      </c>
      <c r="P233" s="159">
        <f t="shared" si="31"/>
        <v>0</v>
      </c>
      <c r="Q233" s="159">
        <v>0</v>
      </c>
      <c r="R233" s="159">
        <f t="shared" si="32"/>
        <v>0</v>
      </c>
      <c r="S233" s="159">
        <v>0</v>
      </c>
      <c r="T233" s="160">
        <f t="shared" si="33"/>
        <v>0</v>
      </c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R233" s="161" t="s">
        <v>173</v>
      </c>
      <c r="AT233" s="161" t="s">
        <v>169</v>
      </c>
      <c r="AU233" s="161" t="s">
        <v>89</v>
      </c>
      <c r="AY233" s="14" t="s">
        <v>166</v>
      </c>
      <c r="BE233" s="162">
        <f t="shared" si="34"/>
        <v>0</v>
      </c>
      <c r="BF233" s="162">
        <f t="shared" si="35"/>
        <v>3549.22</v>
      </c>
      <c r="BG233" s="162">
        <f t="shared" si="36"/>
        <v>0</v>
      </c>
      <c r="BH233" s="162">
        <f t="shared" si="37"/>
        <v>0</v>
      </c>
      <c r="BI233" s="162">
        <f t="shared" si="38"/>
        <v>0</v>
      </c>
      <c r="BJ233" s="14" t="s">
        <v>89</v>
      </c>
      <c r="BK233" s="162">
        <f t="shared" si="39"/>
        <v>3549.22</v>
      </c>
      <c r="BL233" s="14" t="s">
        <v>173</v>
      </c>
      <c r="BM233" s="161" t="s">
        <v>571</v>
      </c>
    </row>
    <row r="234" spans="1:65" s="2" customFormat="1" ht="44.25" customHeight="1">
      <c r="A234" s="26"/>
      <c r="B234" s="149"/>
      <c r="C234" s="150" t="s">
        <v>572</v>
      </c>
      <c r="D234" s="150" t="s">
        <v>169</v>
      </c>
      <c r="E234" s="151" t="s">
        <v>573</v>
      </c>
      <c r="F234" s="152" t="s">
        <v>574</v>
      </c>
      <c r="G234" s="153" t="s">
        <v>172</v>
      </c>
      <c r="H234" s="154">
        <v>368.22199999999998</v>
      </c>
      <c r="I234" s="155">
        <v>42.61</v>
      </c>
      <c r="J234" s="155">
        <f t="shared" si="30"/>
        <v>15689.94</v>
      </c>
      <c r="K234" s="156"/>
      <c r="L234" s="27"/>
      <c r="M234" s="157" t="s">
        <v>1</v>
      </c>
      <c r="N234" s="158" t="s">
        <v>39</v>
      </c>
      <c r="O234" s="159">
        <v>0</v>
      </c>
      <c r="P234" s="159">
        <f t="shared" si="31"/>
        <v>0</v>
      </c>
      <c r="Q234" s="159">
        <v>0</v>
      </c>
      <c r="R234" s="159">
        <f t="shared" si="32"/>
        <v>0</v>
      </c>
      <c r="S234" s="159">
        <v>0</v>
      </c>
      <c r="T234" s="160">
        <f t="shared" si="33"/>
        <v>0</v>
      </c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R234" s="161" t="s">
        <v>173</v>
      </c>
      <c r="AT234" s="161" t="s">
        <v>169</v>
      </c>
      <c r="AU234" s="161" t="s">
        <v>89</v>
      </c>
      <c r="AY234" s="14" t="s">
        <v>166</v>
      </c>
      <c r="BE234" s="162">
        <f t="shared" si="34"/>
        <v>0</v>
      </c>
      <c r="BF234" s="162">
        <f t="shared" si="35"/>
        <v>15689.94</v>
      </c>
      <c r="BG234" s="162">
        <f t="shared" si="36"/>
        <v>0</v>
      </c>
      <c r="BH234" s="162">
        <f t="shared" si="37"/>
        <v>0</v>
      </c>
      <c r="BI234" s="162">
        <f t="shared" si="38"/>
        <v>0</v>
      </c>
      <c r="BJ234" s="14" t="s">
        <v>89</v>
      </c>
      <c r="BK234" s="162">
        <f t="shared" si="39"/>
        <v>15689.94</v>
      </c>
      <c r="BL234" s="14" t="s">
        <v>173</v>
      </c>
      <c r="BM234" s="161" t="s">
        <v>575</v>
      </c>
    </row>
    <row r="235" spans="1:65" s="2" customFormat="1" ht="37.9" customHeight="1">
      <c r="A235" s="26"/>
      <c r="B235" s="149"/>
      <c r="C235" s="150" t="s">
        <v>433</v>
      </c>
      <c r="D235" s="150" t="s">
        <v>169</v>
      </c>
      <c r="E235" s="151" t="s">
        <v>576</v>
      </c>
      <c r="F235" s="152" t="s">
        <v>577</v>
      </c>
      <c r="G235" s="153" t="s">
        <v>172</v>
      </c>
      <c r="H235" s="154">
        <v>495</v>
      </c>
      <c r="I235" s="155">
        <v>64.73</v>
      </c>
      <c r="J235" s="155">
        <f t="shared" si="30"/>
        <v>32041.35</v>
      </c>
      <c r="K235" s="156"/>
      <c r="L235" s="27"/>
      <c r="M235" s="157" t="s">
        <v>1</v>
      </c>
      <c r="N235" s="158" t="s">
        <v>39</v>
      </c>
      <c r="O235" s="159">
        <v>0</v>
      </c>
      <c r="P235" s="159">
        <f t="shared" si="31"/>
        <v>0</v>
      </c>
      <c r="Q235" s="159">
        <v>0</v>
      </c>
      <c r="R235" s="159">
        <f t="shared" si="32"/>
        <v>0</v>
      </c>
      <c r="S235" s="159">
        <v>0</v>
      </c>
      <c r="T235" s="160">
        <f t="shared" si="33"/>
        <v>0</v>
      </c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R235" s="161" t="s">
        <v>173</v>
      </c>
      <c r="AT235" s="161" t="s">
        <v>169</v>
      </c>
      <c r="AU235" s="161" t="s">
        <v>89</v>
      </c>
      <c r="AY235" s="14" t="s">
        <v>166</v>
      </c>
      <c r="BE235" s="162">
        <f t="shared" si="34"/>
        <v>0</v>
      </c>
      <c r="BF235" s="162">
        <f t="shared" si="35"/>
        <v>32041.35</v>
      </c>
      <c r="BG235" s="162">
        <f t="shared" si="36"/>
        <v>0</v>
      </c>
      <c r="BH235" s="162">
        <f t="shared" si="37"/>
        <v>0</v>
      </c>
      <c r="BI235" s="162">
        <f t="shared" si="38"/>
        <v>0</v>
      </c>
      <c r="BJ235" s="14" t="s">
        <v>89</v>
      </c>
      <c r="BK235" s="162">
        <f t="shared" si="39"/>
        <v>32041.35</v>
      </c>
      <c r="BL235" s="14" t="s">
        <v>173</v>
      </c>
      <c r="BM235" s="161" t="s">
        <v>578</v>
      </c>
    </row>
    <row r="236" spans="1:65" s="2" customFormat="1" ht="24.2" customHeight="1">
      <c r="A236" s="26"/>
      <c r="B236" s="149"/>
      <c r="C236" s="150" t="s">
        <v>579</v>
      </c>
      <c r="D236" s="150" t="s">
        <v>169</v>
      </c>
      <c r="E236" s="151" t="s">
        <v>580</v>
      </c>
      <c r="F236" s="152" t="s">
        <v>581</v>
      </c>
      <c r="G236" s="153" t="s">
        <v>172</v>
      </c>
      <c r="H236" s="154">
        <v>55.3</v>
      </c>
      <c r="I236" s="155">
        <v>89.47</v>
      </c>
      <c r="J236" s="155">
        <f t="shared" si="30"/>
        <v>4947.6899999999996</v>
      </c>
      <c r="K236" s="156"/>
      <c r="L236" s="27"/>
      <c r="M236" s="157" t="s">
        <v>1</v>
      </c>
      <c r="N236" s="158" t="s">
        <v>39</v>
      </c>
      <c r="O236" s="159">
        <v>0</v>
      </c>
      <c r="P236" s="159">
        <f t="shared" si="31"/>
        <v>0</v>
      </c>
      <c r="Q236" s="159">
        <v>0</v>
      </c>
      <c r="R236" s="159">
        <f t="shared" si="32"/>
        <v>0</v>
      </c>
      <c r="S236" s="159">
        <v>0</v>
      </c>
      <c r="T236" s="160">
        <f t="shared" si="33"/>
        <v>0</v>
      </c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R236" s="161" t="s">
        <v>173</v>
      </c>
      <c r="AT236" s="161" t="s">
        <v>169</v>
      </c>
      <c r="AU236" s="161" t="s">
        <v>89</v>
      </c>
      <c r="AY236" s="14" t="s">
        <v>166</v>
      </c>
      <c r="BE236" s="162">
        <f t="shared" si="34"/>
        <v>0</v>
      </c>
      <c r="BF236" s="162">
        <f t="shared" si="35"/>
        <v>4947.6899999999996</v>
      </c>
      <c r="BG236" s="162">
        <f t="shared" si="36"/>
        <v>0</v>
      </c>
      <c r="BH236" s="162">
        <f t="shared" si="37"/>
        <v>0</v>
      </c>
      <c r="BI236" s="162">
        <f t="shared" si="38"/>
        <v>0</v>
      </c>
      <c r="BJ236" s="14" t="s">
        <v>89</v>
      </c>
      <c r="BK236" s="162">
        <f t="shared" si="39"/>
        <v>4947.6899999999996</v>
      </c>
      <c r="BL236" s="14" t="s">
        <v>173</v>
      </c>
      <c r="BM236" s="161" t="s">
        <v>582</v>
      </c>
    </row>
    <row r="237" spans="1:65" s="2" customFormat="1" ht="24.2" customHeight="1">
      <c r="A237" s="26"/>
      <c r="B237" s="149"/>
      <c r="C237" s="150" t="s">
        <v>436</v>
      </c>
      <c r="D237" s="150" t="s">
        <v>169</v>
      </c>
      <c r="E237" s="151" t="s">
        <v>583</v>
      </c>
      <c r="F237" s="152" t="s">
        <v>584</v>
      </c>
      <c r="G237" s="153" t="s">
        <v>185</v>
      </c>
      <c r="H237" s="154">
        <v>106.81</v>
      </c>
      <c r="I237" s="155">
        <v>87.57</v>
      </c>
      <c r="J237" s="155">
        <f t="shared" si="30"/>
        <v>9353.35</v>
      </c>
      <c r="K237" s="156"/>
      <c r="L237" s="27"/>
      <c r="M237" s="157" t="s">
        <v>1</v>
      </c>
      <c r="N237" s="158" t="s">
        <v>39</v>
      </c>
      <c r="O237" s="159">
        <v>2.3201000000000001</v>
      </c>
      <c r="P237" s="159">
        <f t="shared" si="31"/>
        <v>247.80987999999999</v>
      </c>
      <c r="Q237" s="159">
        <v>2.19407</v>
      </c>
      <c r="R237" s="159">
        <f t="shared" si="32"/>
        <v>234.34862000000001</v>
      </c>
      <c r="S237" s="159">
        <v>0</v>
      </c>
      <c r="T237" s="160">
        <f t="shared" si="33"/>
        <v>0</v>
      </c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R237" s="161" t="s">
        <v>173</v>
      </c>
      <c r="AT237" s="161" t="s">
        <v>169</v>
      </c>
      <c r="AU237" s="161" t="s">
        <v>89</v>
      </c>
      <c r="AY237" s="14" t="s">
        <v>166</v>
      </c>
      <c r="BE237" s="162">
        <f t="shared" si="34"/>
        <v>0</v>
      </c>
      <c r="BF237" s="162">
        <f t="shared" si="35"/>
        <v>9353.35</v>
      </c>
      <c r="BG237" s="162">
        <f t="shared" si="36"/>
        <v>0</v>
      </c>
      <c r="BH237" s="162">
        <f t="shared" si="37"/>
        <v>0</v>
      </c>
      <c r="BI237" s="162">
        <f t="shared" si="38"/>
        <v>0</v>
      </c>
      <c r="BJ237" s="14" t="s">
        <v>89</v>
      </c>
      <c r="BK237" s="162">
        <f t="shared" si="39"/>
        <v>9353.35</v>
      </c>
      <c r="BL237" s="14" t="s">
        <v>173</v>
      </c>
      <c r="BM237" s="161" t="s">
        <v>585</v>
      </c>
    </row>
    <row r="238" spans="1:65" s="2" customFormat="1" ht="33" customHeight="1">
      <c r="A238" s="26"/>
      <c r="B238" s="149"/>
      <c r="C238" s="150" t="s">
        <v>586</v>
      </c>
      <c r="D238" s="150" t="s">
        <v>169</v>
      </c>
      <c r="E238" s="151" t="s">
        <v>587</v>
      </c>
      <c r="F238" s="152" t="s">
        <v>588</v>
      </c>
      <c r="G238" s="153" t="s">
        <v>185</v>
      </c>
      <c r="H238" s="154">
        <v>106.81</v>
      </c>
      <c r="I238" s="155">
        <v>3.12</v>
      </c>
      <c r="J238" s="155">
        <f t="shared" si="30"/>
        <v>333.25</v>
      </c>
      <c r="K238" s="156"/>
      <c r="L238" s="27"/>
      <c r="M238" s="157" t="s">
        <v>1</v>
      </c>
      <c r="N238" s="158" t="s">
        <v>39</v>
      </c>
      <c r="O238" s="159">
        <v>0</v>
      </c>
      <c r="P238" s="159">
        <f t="shared" si="31"/>
        <v>0</v>
      </c>
      <c r="Q238" s="159">
        <v>0</v>
      </c>
      <c r="R238" s="159">
        <f t="shared" si="32"/>
        <v>0</v>
      </c>
      <c r="S238" s="159">
        <v>0</v>
      </c>
      <c r="T238" s="160">
        <f t="shared" si="33"/>
        <v>0</v>
      </c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R238" s="161" t="s">
        <v>173</v>
      </c>
      <c r="AT238" s="161" t="s">
        <v>169</v>
      </c>
      <c r="AU238" s="161" t="s">
        <v>89</v>
      </c>
      <c r="AY238" s="14" t="s">
        <v>166</v>
      </c>
      <c r="BE238" s="162">
        <f t="shared" si="34"/>
        <v>0</v>
      </c>
      <c r="BF238" s="162">
        <f t="shared" si="35"/>
        <v>333.25</v>
      </c>
      <c r="BG238" s="162">
        <f t="shared" si="36"/>
        <v>0</v>
      </c>
      <c r="BH238" s="162">
        <f t="shared" si="37"/>
        <v>0</v>
      </c>
      <c r="BI238" s="162">
        <f t="shared" si="38"/>
        <v>0</v>
      </c>
      <c r="BJ238" s="14" t="s">
        <v>89</v>
      </c>
      <c r="BK238" s="162">
        <f t="shared" si="39"/>
        <v>333.25</v>
      </c>
      <c r="BL238" s="14" t="s">
        <v>173</v>
      </c>
      <c r="BM238" s="161" t="s">
        <v>589</v>
      </c>
    </row>
    <row r="239" spans="1:65" s="2" customFormat="1" ht="21.75" customHeight="1">
      <c r="A239" s="26"/>
      <c r="B239" s="149"/>
      <c r="C239" s="150" t="s">
        <v>440</v>
      </c>
      <c r="D239" s="150" t="s">
        <v>169</v>
      </c>
      <c r="E239" s="151" t="s">
        <v>590</v>
      </c>
      <c r="F239" s="152" t="s">
        <v>591</v>
      </c>
      <c r="G239" s="153" t="s">
        <v>172</v>
      </c>
      <c r="H239" s="154">
        <v>32.158000000000001</v>
      </c>
      <c r="I239" s="155">
        <v>15.72</v>
      </c>
      <c r="J239" s="155">
        <f t="shared" si="30"/>
        <v>505.52</v>
      </c>
      <c r="K239" s="156"/>
      <c r="L239" s="27"/>
      <c r="M239" s="157" t="s">
        <v>1</v>
      </c>
      <c r="N239" s="158" t="s">
        <v>39</v>
      </c>
      <c r="O239" s="159">
        <v>0</v>
      </c>
      <c r="P239" s="159">
        <f t="shared" si="31"/>
        <v>0</v>
      </c>
      <c r="Q239" s="159">
        <v>0</v>
      </c>
      <c r="R239" s="159">
        <f t="shared" si="32"/>
        <v>0</v>
      </c>
      <c r="S239" s="159">
        <v>0</v>
      </c>
      <c r="T239" s="160">
        <f t="shared" si="33"/>
        <v>0</v>
      </c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R239" s="161" t="s">
        <v>173</v>
      </c>
      <c r="AT239" s="161" t="s">
        <v>169</v>
      </c>
      <c r="AU239" s="161" t="s">
        <v>89</v>
      </c>
      <c r="AY239" s="14" t="s">
        <v>166</v>
      </c>
      <c r="BE239" s="162">
        <f t="shared" si="34"/>
        <v>0</v>
      </c>
      <c r="BF239" s="162">
        <f t="shared" si="35"/>
        <v>505.52</v>
      </c>
      <c r="BG239" s="162">
        <f t="shared" si="36"/>
        <v>0</v>
      </c>
      <c r="BH239" s="162">
        <f t="shared" si="37"/>
        <v>0</v>
      </c>
      <c r="BI239" s="162">
        <f t="shared" si="38"/>
        <v>0</v>
      </c>
      <c r="BJ239" s="14" t="s">
        <v>89</v>
      </c>
      <c r="BK239" s="162">
        <f t="shared" si="39"/>
        <v>505.52</v>
      </c>
      <c r="BL239" s="14" t="s">
        <v>173</v>
      </c>
      <c r="BM239" s="161" t="s">
        <v>592</v>
      </c>
    </row>
    <row r="240" spans="1:65" s="2" customFormat="1" ht="21.75" customHeight="1">
      <c r="A240" s="26"/>
      <c r="B240" s="149"/>
      <c r="C240" s="150" t="s">
        <v>593</v>
      </c>
      <c r="D240" s="150" t="s">
        <v>169</v>
      </c>
      <c r="E240" s="151" t="s">
        <v>594</v>
      </c>
      <c r="F240" s="152" t="s">
        <v>595</v>
      </c>
      <c r="G240" s="153" t="s">
        <v>172</v>
      </c>
      <c r="H240" s="154">
        <v>32.158000000000001</v>
      </c>
      <c r="I240" s="155">
        <v>3.81</v>
      </c>
      <c r="J240" s="155">
        <f t="shared" si="30"/>
        <v>122.52</v>
      </c>
      <c r="K240" s="156"/>
      <c r="L240" s="27"/>
      <c r="M240" s="157" t="s">
        <v>1</v>
      </c>
      <c r="N240" s="158" t="s">
        <v>39</v>
      </c>
      <c r="O240" s="159">
        <v>0</v>
      </c>
      <c r="P240" s="159">
        <f t="shared" si="31"/>
        <v>0</v>
      </c>
      <c r="Q240" s="159">
        <v>0</v>
      </c>
      <c r="R240" s="159">
        <f t="shared" si="32"/>
        <v>0</v>
      </c>
      <c r="S240" s="159">
        <v>0</v>
      </c>
      <c r="T240" s="160">
        <f t="shared" si="33"/>
        <v>0</v>
      </c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R240" s="161" t="s">
        <v>173</v>
      </c>
      <c r="AT240" s="161" t="s">
        <v>169</v>
      </c>
      <c r="AU240" s="161" t="s">
        <v>89</v>
      </c>
      <c r="AY240" s="14" t="s">
        <v>166</v>
      </c>
      <c r="BE240" s="162">
        <f t="shared" si="34"/>
        <v>0</v>
      </c>
      <c r="BF240" s="162">
        <f t="shared" si="35"/>
        <v>122.52</v>
      </c>
      <c r="BG240" s="162">
        <f t="shared" si="36"/>
        <v>0</v>
      </c>
      <c r="BH240" s="162">
        <f t="shared" si="37"/>
        <v>0</v>
      </c>
      <c r="BI240" s="162">
        <f t="shared" si="38"/>
        <v>0</v>
      </c>
      <c r="BJ240" s="14" t="s">
        <v>89</v>
      </c>
      <c r="BK240" s="162">
        <f t="shared" si="39"/>
        <v>122.52</v>
      </c>
      <c r="BL240" s="14" t="s">
        <v>173</v>
      </c>
      <c r="BM240" s="161" t="s">
        <v>596</v>
      </c>
    </row>
    <row r="241" spans="1:65" s="2" customFormat="1" ht="33" customHeight="1">
      <c r="A241" s="26"/>
      <c r="B241" s="149"/>
      <c r="C241" s="150" t="s">
        <v>443</v>
      </c>
      <c r="D241" s="150" t="s">
        <v>169</v>
      </c>
      <c r="E241" s="151" t="s">
        <v>597</v>
      </c>
      <c r="F241" s="152" t="s">
        <v>598</v>
      </c>
      <c r="G241" s="153" t="s">
        <v>245</v>
      </c>
      <c r="H241" s="154">
        <v>5.7670000000000003</v>
      </c>
      <c r="I241" s="155">
        <v>1476.71</v>
      </c>
      <c r="J241" s="155">
        <f t="shared" si="30"/>
        <v>8516.19</v>
      </c>
      <c r="K241" s="156"/>
      <c r="L241" s="27"/>
      <c r="M241" s="157" t="s">
        <v>1</v>
      </c>
      <c r="N241" s="158" t="s">
        <v>39</v>
      </c>
      <c r="O241" s="159">
        <v>0</v>
      </c>
      <c r="P241" s="159">
        <f t="shared" si="31"/>
        <v>0</v>
      </c>
      <c r="Q241" s="159">
        <v>0</v>
      </c>
      <c r="R241" s="159">
        <f t="shared" si="32"/>
        <v>0</v>
      </c>
      <c r="S241" s="159">
        <v>0</v>
      </c>
      <c r="T241" s="160">
        <f t="shared" si="33"/>
        <v>0</v>
      </c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R241" s="161" t="s">
        <v>173</v>
      </c>
      <c r="AT241" s="161" t="s">
        <v>169</v>
      </c>
      <c r="AU241" s="161" t="s">
        <v>89</v>
      </c>
      <c r="AY241" s="14" t="s">
        <v>166</v>
      </c>
      <c r="BE241" s="162">
        <f t="shared" si="34"/>
        <v>0</v>
      </c>
      <c r="BF241" s="162">
        <f t="shared" si="35"/>
        <v>8516.19</v>
      </c>
      <c r="BG241" s="162">
        <f t="shared" si="36"/>
        <v>0</v>
      </c>
      <c r="BH241" s="162">
        <f t="shared" si="37"/>
        <v>0</v>
      </c>
      <c r="BI241" s="162">
        <f t="shared" si="38"/>
        <v>0</v>
      </c>
      <c r="BJ241" s="14" t="s">
        <v>89</v>
      </c>
      <c r="BK241" s="162">
        <f t="shared" si="39"/>
        <v>8516.19</v>
      </c>
      <c r="BL241" s="14" t="s">
        <v>173</v>
      </c>
      <c r="BM241" s="161" t="s">
        <v>599</v>
      </c>
    </row>
    <row r="242" spans="1:65" s="2" customFormat="1" ht="21.75" customHeight="1">
      <c r="A242" s="26"/>
      <c r="B242" s="149"/>
      <c r="C242" s="150" t="s">
        <v>600</v>
      </c>
      <c r="D242" s="150" t="s">
        <v>169</v>
      </c>
      <c r="E242" s="151" t="s">
        <v>601</v>
      </c>
      <c r="F242" s="152" t="s">
        <v>602</v>
      </c>
      <c r="G242" s="153" t="s">
        <v>185</v>
      </c>
      <c r="H242" s="154">
        <v>38.317999999999998</v>
      </c>
      <c r="I242" s="155">
        <v>47.52</v>
      </c>
      <c r="J242" s="155">
        <f t="shared" si="30"/>
        <v>1820.87</v>
      </c>
      <c r="K242" s="156"/>
      <c r="L242" s="27"/>
      <c r="M242" s="157" t="s">
        <v>1</v>
      </c>
      <c r="N242" s="158" t="s">
        <v>39</v>
      </c>
      <c r="O242" s="159">
        <v>0</v>
      </c>
      <c r="P242" s="159">
        <f t="shared" si="31"/>
        <v>0</v>
      </c>
      <c r="Q242" s="159">
        <v>0</v>
      </c>
      <c r="R242" s="159">
        <f t="shared" si="32"/>
        <v>0</v>
      </c>
      <c r="S242" s="159">
        <v>0</v>
      </c>
      <c r="T242" s="160">
        <f t="shared" si="33"/>
        <v>0</v>
      </c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R242" s="161" t="s">
        <v>173</v>
      </c>
      <c r="AT242" s="161" t="s">
        <v>169</v>
      </c>
      <c r="AU242" s="161" t="s">
        <v>89</v>
      </c>
      <c r="AY242" s="14" t="s">
        <v>166</v>
      </c>
      <c r="BE242" s="162">
        <f t="shared" si="34"/>
        <v>0</v>
      </c>
      <c r="BF242" s="162">
        <f t="shared" si="35"/>
        <v>1820.87</v>
      </c>
      <c r="BG242" s="162">
        <f t="shared" si="36"/>
        <v>0</v>
      </c>
      <c r="BH242" s="162">
        <f t="shared" si="37"/>
        <v>0</v>
      </c>
      <c r="BI242" s="162">
        <f t="shared" si="38"/>
        <v>0</v>
      </c>
      <c r="BJ242" s="14" t="s">
        <v>89</v>
      </c>
      <c r="BK242" s="162">
        <f t="shared" si="39"/>
        <v>1820.87</v>
      </c>
      <c r="BL242" s="14" t="s">
        <v>173</v>
      </c>
      <c r="BM242" s="161" t="s">
        <v>603</v>
      </c>
    </row>
    <row r="243" spans="1:65" s="2" customFormat="1" ht="16.5" customHeight="1">
      <c r="A243" s="26"/>
      <c r="B243" s="149"/>
      <c r="C243" s="150" t="s">
        <v>447</v>
      </c>
      <c r="D243" s="150" t="s">
        <v>169</v>
      </c>
      <c r="E243" s="151" t="s">
        <v>604</v>
      </c>
      <c r="F243" s="152" t="s">
        <v>605</v>
      </c>
      <c r="G243" s="153" t="s">
        <v>172</v>
      </c>
      <c r="H243" s="154">
        <v>340.61</v>
      </c>
      <c r="I243" s="155">
        <v>17.3</v>
      </c>
      <c r="J243" s="155">
        <f t="shared" si="30"/>
        <v>5892.55</v>
      </c>
      <c r="K243" s="156"/>
      <c r="L243" s="27"/>
      <c r="M243" s="157" t="s">
        <v>1</v>
      </c>
      <c r="N243" s="158" t="s">
        <v>39</v>
      </c>
      <c r="O243" s="159">
        <v>0</v>
      </c>
      <c r="P243" s="159">
        <f t="shared" si="31"/>
        <v>0</v>
      </c>
      <c r="Q243" s="159">
        <v>0</v>
      </c>
      <c r="R243" s="159">
        <f t="shared" si="32"/>
        <v>0</v>
      </c>
      <c r="S243" s="159">
        <v>0</v>
      </c>
      <c r="T243" s="160">
        <f t="shared" si="33"/>
        <v>0</v>
      </c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R243" s="161" t="s">
        <v>173</v>
      </c>
      <c r="AT243" s="161" t="s">
        <v>169</v>
      </c>
      <c r="AU243" s="161" t="s">
        <v>89</v>
      </c>
      <c r="AY243" s="14" t="s">
        <v>166</v>
      </c>
      <c r="BE243" s="162">
        <f t="shared" si="34"/>
        <v>0</v>
      </c>
      <c r="BF243" s="162">
        <f t="shared" si="35"/>
        <v>5892.55</v>
      </c>
      <c r="BG243" s="162">
        <f t="shared" si="36"/>
        <v>0</v>
      </c>
      <c r="BH243" s="162">
        <f t="shared" si="37"/>
        <v>0</v>
      </c>
      <c r="BI243" s="162">
        <f t="shared" si="38"/>
        <v>0</v>
      </c>
      <c r="BJ243" s="14" t="s">
        <v>89</v>
      </c>
      <c r="BK243" s="162">
        <f t="shared" si="39"/>
        <v>5892.55</v>
      </c>
      <c r="BL243" s="14" t="s">
        <v>173</v>
      </c>
      <c r="BM243" s="161" t="s">
        <v>606</v>
      </c>
    </row>
    <row r="244" spans="1:65" s="2" customFormat="1" ht="16.5" customHeight="1">
      <c r="A244" s="26"/>
      <c r="B244" s="149"/>
      <c r="C244" s="150" t="s">
        <v>607</v>
      </c>
      <c r="D244" s="150" t="s">
        <v>169</v>
      </c>
      <c r="E244" s="151" t="s">
        <v>608</v>
      </c>
      <c r="F244" s="152" t="s">
        <v>609</v>
      </c>
      <c r="G244" s="153" t="s">
        <v>172</v>
      </c>
      <c r="H244" s="154">
        <v>288.83999999999997</v>
      </c>
      <c r="I244" s="155">
        <v>27.19</v>
      </c>
      <c r="J244" s="155">
        <f t="shared" si="30"/>
        <v>7853.56</v>
      </c>
      <c r="K244" s="156"/>
      <c r="L244" s="27"/>
      <c r="M244" s="157" t="s">
        <v>1</v>
      </c>
      <c r="N244" s="158" t="s">
        <v>39</v>
      </c>
      <c r="O244" s="159">
        <v>0</v>
      </c>
      <c r="P244" s="159">
        <f t="shared" si="31"/>
        <v>0</v>
      </c>
      <c r="Q244" s="159">
        <v>0</v>
      </c>
      <c r="R244" s="159">
        <f t="shared" si="32"/>
        <v>0</v>
      </c>
      <c r="S244" s="159">
        <v>0</v>
      </c>
      <c r="T244" s="160">
        <f t="shared" si="33"/>
        <v>0</v>
      </c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R244" s="161" t="s">
        <v>173</v>
      </c>
      <c r="AT244" s="161" t="s">
        <v>169</v>
      </c>
      <c r="AU244" s="161" t="s">
        <v>89</v>
      </c>
      <c r="AY244" s="14" t="s">
        <v>166</v>
      </c>
      <c r="BE244" s="162">
        <f t="shared" si="34"/>
        <v>0</v>
      </c>
      <c r="BF244" s="162">
        <f t="shared" si="35"/>
        <v>7853.56</v>
      </c>
      <c r="BG244" s="162">
        <f t="shared" si="36"/>
        <v>0</v>
      </c>
      <c r="BH244" s="162">
        <f t="shared" si="37"/>
        <v>0</v>
      </c>
      <c r="BI244" s="162">
        <f t="shared" si="38"/>
        <v>0</v>
      </c>
      <c r="BJ244" s="14" t="s">
        <v>89</v>
      </c>
      <c r="BK244" s="162">
        <f t="shared" si="39"/>
        <v>7853.56</v>
      </c>
      <c r="BL244" s="14" t="s">
        <v>173</v>
      </c>
      <c r="BM244" s="161" t="s">
        <v>610</v>
      </c>
    </row>
    <row r="245" spans="1:65" s="2" customFormat="1" ht="21.75" customHeight="1">
      <c r="A245" s="26"/>
      <c r="B245" s="149"/>
      <c r="C245" s="150" t="s">
        <v>450</v>
      </c>
      <c r="D245" s="150" t="s">
        <v>169</v>
      </c>
      <c r="E245" s="151" t="s">
        <v>611</v>
      </c>
      <c r="F245" s="152" t="s">
        <v>612</v>
      </c>
      <c r="G245" s="153" t="s">
        <v>172</v>
      </c>
      <c r="H245" s="154">
        <v>30.45</v>
      </c>
      <c r="I245" s="155">
        <v>27.19</v>
      </c>
      <c r="J245" s="155">
        <f t="shared" si="30"/>
        <v>827.94</v>
      </c>
      <c r="K245" s="156"/>
      <c r="L245" s="27"/>
      <c r="M245" s="157" t="s">
        <v>1</v>
      </c>
      <c r="N245" s="158" t="s">
        <v>39</v>
      </c>
      <c r="O245" s="159">
        <v>0</v>
      </c>
      <c r="P245" s="159">
        <f t="shared" si="31"/>
        <v>0</v>
      </c>
      <c r="Q245" s="159">
        <v>0</v>
      </c>
      <c r="R245" s="159">
        <f t="shared" si="32"/>
        <v>0</v>
      </c>
      <c r="S245" s="159">
        <v>0</v>
      </c>
      <c r="T245" s="160">
        <f t="shared" si="33"/>
        <v>0</v>
      </c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R245" s="161" t="s">
        <v>173</v>
      </c>
      <c r="AT245" s="161" t="s">
        <v>169</v>
      </c>
      <c r="AU245" s="161" t="s">
        <v>89</v>
      </c>
      <c r="AY245" s="14" t="s">
        <v>166</v>
      </c>
      <c r="BE245" s="162">
        <f t="shared" si="34"/>
        <v>0</v>
      </c>
      <c r="BF245" s="162">
        <f t="shared" si="35"/>
        <v>827.94</v>
      </c>
      <c r="BG245" s="162">
        <f t="shared" si="36"/>
        <v>0</v>
      </c>
      <c r="BH245" s="162">
        <f t="shared" si="37"/>
        <v>0</v>
      </c>
      <c r="BI245" s="162">
        <f t="shared" si="38"/>
        <v>0</v>
      </c>
      <c r="BJ245" s="14" t="s">
        <v>89</v>
      </c>
      <c r="BK245" s="162">
        <f t="shared" si="39"/>
        <v>827.94</v>
      </c>
      <c r="BL245" s="14" t="s">
        <v>173</v>
      </c>
      <c r="BM245" s="161" t="s">
        <v>613</v>
      </c>
    </row>
    <row r="246" spans="1:65" s="2" customFormat="1" ht="24.2" customHeight="1">
      <c r="A246" s="26"/>
      <c r="B246" s="149"/>
      <c r="C246" s="150" t="s">
        <v>614</v>
      </c>
      <c r="D246" s="150" t="s">
        <v>169</v>
      </c>
      <c r="E246" s="151" t="s">
        <v>615</v>
      </c>
      <c r="F246" s="152" t="s">
        <v>616</v>
      </c>
      <c r="G246" s="153" t="s">
        <v>172</v>
      </c>
      <c r="H246" s="154">
        <v>30.26</v>
      </c>
      <c r="I246" s="155">
        <v>10.65</v>
      </c>
      <c r="J246" s="155">
        <f t="shared" si="30"/>
        <v>322.27</v>
      </c>
      <c r="K246" s="156"/>
      <c r="L246" s="27"/>
      <c r="M246" s="157" t="s">
        <v>1</v>
      </c>
      <c r="N246" s="158" t="s">
        <v>39</v>
      </c>
      <c r="O246" s="159">
        <v>0</v>
      </c>
      <c r="P246" s="159">
        <f t="shared" si="31"/>
        <v>0</v>
      </c>
      <c r="Q246" s="159">
        <v>0</v>
      </c>
      <c r="R246" s="159">
        <f t="shared" si="32"/>
        <v>0</v>
      </c>
      <c r="S246" s="159">
        <v>0</v>
      </c>
      <c r="T246" s="160">
        <f t="shared" si="33"/>
        <v>0</v>
      </c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R246" s="161" t="s">
        <v>173</v>
      </c>
      <c r="AT246" s="161" t="s">
        <v>169</v>
      </c>
      <c r="AU246" s="161" t="s">
        <v>89</v>
      </c>
      <c r="AY246" s="14" t="s">
        <v>166</v>
      </c>
      <c r="BE246" s="162">
        <f t="shared" si="34"/>
        <v>0</v>
      </c>
      <c r="BF246" s="162">
        <f t="shared" si="35"/>
        <v>322.27</v>
      </c>
      <c r="BG246" s="162">
        <f t="shared" si="36"/>
        <v>0</v>
      </c>
      <c r="BH246" s="162">
        <f t="shared" si="37"/>
        <v>0</v>
      </c>
      <c r="BI246" s="162">
        <f t="shared" si="38"/>
        <v>0</v>
      </c>
      <c r="BJ246" s="14" t="s">
        <v>89</v>
      </c>
      <c r="BK246" s="162">
        <f t="shared" si="39"/>
        <v>322.27</v>
      </c>
      <c r="BL246" s="14" t="s">
        <v>173</v>
      </c>
      <c r="BM246" s="161" t="s">
        <v>617</v>
      </c>
    </row>
    <row r="247" spans="1:65" s="2" customFormat="1" ht="16.5" customHeight="1">
      <c r="A247" s="26"/>
      <c r="B247" s="149"/>
      <c r="C247" s="150" t="s">
        <v>454</v>
      </c>
      <c r="D247" s="150" t="s">
        <v>169</v>
      </c>
      <c r="E247" s="151" t="s">
        <v>618</v>
      </c>
      <c r="F247" s="152" t="s">
        <v>619</v>
      </c>
      <c r="G247" s="153" t="s">
        <v>172</v>
      </c>
      <c r="H247" s="154">
        <v>685.14</v>
      </c>
      <c r="I247" s="155">
        <v>13.76</v>
      </c>
      <c r="J247" s="155">
        <f t="shared" si="30"/>
        <v>9427.5300000000007</v>
      </c>
      <c r="K247" s="156"/>
      <c r="L247" s="27"/>
      <c r="M247" s="157" t="s">
        <v>1</v>
      </c>
      <c r="N247" s="158" t="s">
        <v>39</v>
      </c>
      <c r="O247" s="159">
        <v>0.24623999999999999</v>
      </c>
      <c r="P247" s="159">
        <f t="shared" si="31"/>
        <v>168.70886999999999</v>
      </c>
      <c r="Q247" s="159">
        <v>2.4479999999999998E-2</v>
      </c>
      <c r="R247" s="159">
        <f t="shared" si="32"/>
        <v>16.77223</v>
      </c>
      <c r="S247" s="159">
        <v>0</v>
      </c>
      <c r="T247" s="160">
        <f t="shared" si="33"/>
        <v>0</v>
      </c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R247" s="161" t="s">
        <v>173</v>
      </c>
      <c r="AT247" s="161" t="s">
        <v>169</v>
      </c>
      <c r="AU247" s="161" t="s">
        <v>89</v>
      </c>
      <c r="AY247" s="14" t="s">
        <v>166</v>
      </c>
      <c r="BE247" s="162">
        <f t="shared" si="34"/>
        <v>0</v>
      </c>
      <c r="BF247" s="162">
        <f t="shared" si="35"/>
        <v>9427.5300000000007</v>
      </c>
      <c r="BG247" s="162">
        <f t="shared" si="36"/>
        <v>0</v>
      </c>
      <c r="BH247" s="162">
        <f t="shared" si="37"/>
        <v>0</v>
      </c>
      <c r="BI247" s="162">
        <f t="shared" si="38"/>
        <v>0</v>
      </c>
      <c r="BJ247" s="14" t="s">
        <v>89</v>
      </c>
      <c r="BK247" s="162">
        <f t="shared" si="39"/>
        <v>9427.5300000000007</v>
      </c>
      <c r="BL247" s="14" t="s">
        <v>173</v>
      </c>
      <c r="BM247" s="161" t="s">
        <v>620</v>
      </c>
    </row>
    <row r="248" spans="1:65" s="12" customFormat="1" ht="22.9" customHeight="1">
      <c r="B248" s="137"/>
      <c r="D248" s="138" t="s">
        <v>72</v>
      </c>
      <c r="E248" s="147" t="s">
        <v>167</v>
      </c>
      <c r="F248" s="147" t="s">
        <v>168</v>
      </c>
      <c r="J248" s="148">
        <f>BK248</f>
        <v>18973.93</v>
      </c>
      <c r="L248" s="137"/>
      <c r="M248" s="141"/>
      <c r="N248" s="142"/>
      <c r="O248" s="142"/>
      <c r="P248" s="143">
        <f>SUM(P249:P259)</f>
        <v>972.76511000000005</v>
      </c>
      <c r="Q248" s="142"/>
      <c r="R248" s="143">
        <f>SUM(R249:R259)</f>
        <v>126.09404000000001</v>
      </c>
      <c r="S248" s="142"/>
      <c r="T248" s="144">
        <f>SUM(T249:T259)</f>
        <v>0</v>
      </c>
      <c r="AR248" s="138" t="s">
        <v>81</v>
      </c>
      <c r="AT248" s="145" t="s">
        <v>72</v>
      </c>
      <c r="AU248" s="145" t="s">
        <v>81</v>
      </c>
      <c r="AY248" s="138" t="s">
        <v>166</v>
      </c>
      <c r="BK248" s="146">
        <f>SUM(BK249:BK259)</f>
        <v>18973.93</v>
      </c>
    </row>
    <row r="249" spans="1:65" s="2" customFormat="1" ht="24.2" customHeight="1">
      <c r="A249" s="26"/>
      <c r="B249" s="149"/>
      <c r="C249" s="150" t="s">
        <v>621</v>
      </c>
      <c r="D249" s="150" t="s">
        <v>169</v>
      </c>
      <c r="E249" s="151" t="s">
        <v>622</v>
      </c>
      <c r="F249" s="152" t="s">
        <v>623</v>
      </c>
      <c r="G249" s="153" t="s">
        <v>172</v>
      </c>
      <c r="H249" s="154">
        <v>58.905999999999999</v>
      </c>
      <c r="I249" s="155">
        <v>6.71</v>
      </c>
      <c r="J249" s="155">
        <f t="shared" ref="J249:J259" si="40">ROUND(I249*H249,2)</f>
        <v>395.26</v>
      </c>
      <c r="K249" s="156"/>
      <c r="L249" s="27"/>
      <c r="M249" s="157" t="s">
        <v>1</v>
      </c>
      <c r="N249" s="158" t="s">
        <v>39</v>
      </c>
      <c r="O249" s="159">
        <v>0.21006</v>
      </c>
      <c r="P249" s="159">
        <f t="shared" ref="P249:P259" si="41">O249*H249</f>
        <v>12.37379</v>
      </c>
      <c r="Q249" s="159">
        <v>6.3000000000000003E-4</v>
      </c>
      <c r="R249" s="159">
        <f t="shared" ref="R249:R259" si="42">Q249*H249</f>
        <v>3.7109999999999997E-2</v>
      </c>
      <c r="S249" s="159">
        <v>0</v>
      </c>
      <c r="T249" s="160">
        <f t="shared" ref="T249:T259" si="43">S249*H249</f>
        <v>0</v>
      </c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R249" s="161" t="s">
        <v>173</v>
      </c>
      <c r="AT249" s="161" t="s">
        <v>169</v>
      </c>
      <c r="AU249" s="161" t="s">
        <v>89</v>
      </c>
      <c r="AY249" s="14" t="s">
        <v>166</v>
      </c>
      <c r="BE249" s="162">
        <f t="shared" ref="BE249:BE259" si="44">IF(N249="základná",J249,0)</f>
        <v>0</v>
      </c>
      <c r="BF249" s="162">
        <f t="shared" ref="BF249:BF259" si="45">IF(N249="znížená",J249,0)</f>
        <v>395.26</v>
      </c>
      <c r="BG249" s="162">
        <f t="shared" ref="BG249:BG259" si="46">IF(N249="zákl. prenesená",J249,0)</f>
        <v>0</v>
      </c>
      <c r="BH249" s="162">
        <f t="shared" ref="BH249:BH259" si="47">IF(N249="zníž. prenesená",J249,0)</f>
        <v>0</v>
      </c>
      <c r="BI249" s="162">
        <f t="shared" ref="BI249:BI259" si="48">IF(N249="nulová",J249,0)</f>
        <v>0</v>
      </c>
      <c r="BJ249" s="14" t="s">
        <v>89</v>
      </c>
      <c r="BK249" s="162">
        <f t="shared" ref="BK249:BK259" si="49">ROUND(I249*H249,2)</f>
        <v>395.26</v>
      </c>
      <c r="BL249" s="14" t="s">
        <v>173</v>
      </c>
      <c r="BM249" s="161" t="s">
        <v>624</v>
      </c>
    </row>
    <row r="250" spans="1:65" s="2" customFormat="1" ht="33" customHeight="1">
      <c r="A250" s="26"/>
      <c r="B250" s="149"/>
      <c r="C250" s="150" t="s">
        <v>457</v>
      </c>
      <c r="D250" s="150" t="s">
        <v>169</v>
      </c>
      <c r="E250" s="151" t="s">
        <v>170</v>
      </c>
      <c r="F250" s="152" t="s">
        <v>171</v>
      </c>
      <c r="G250" s="153" t="s">
        <v>172</v>
      </c>
      <c r="H250" s="154">
        <v>1207.6790000000001</v>
      </c>
      <c r="I250" s="155">
        <v>1.34</v>
      </c>
      <c r="J250" s="155">
        <f t="shared" si="40"/>
        <v>1618.29</v>
      </c>
      <c r="K250" s="156"/>
      <c r="L250" s="27"/>
      <c r="M250" s="157" t="s">
        <v>1</v>
      </c>
      <c r="N250" s="158" t="s">
        <v>39</v>
      </c>
      <c r="O250" s="159">
        <v>0.13200000000000001</v>
      </c>
      <c r="P250" s="159">
        <f t="shared" si="41"/>
        <v>159.41363000000001</v>
      </c>
      <c r="Q250" s="159">
        <v>2.571E-2</v>
      </c>
      <c r="R250" s="159">
        <f t="shared" si="42"/>
        <v>31.049430000000001</v>
      </c>
      <c r="S250" s="159">
        <v>0</v>
      </c>
      <c r="T250" s="160">
        <f t="shared" si="43"/>
        <v>0</v>
      </c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R250" s="161" t="s">
        <v>173</v>
      </c>
      <c r="AT250" s="161" t="s">
        <v>169</v>
      </c>
      <c r="AU250" s="161" t="s">
        <v>89</v>
      </c>
      <c r="AY250" s="14" t="s">
        <v>166</v>
      </c>
      <c r="BE250" s="162">
        <f t="shared" si="44"/>
        <v>0</v>
      </c>
      <c r="BF250" s="162">
        <f t="shared" si="45"/>
        <v>1618.29</v>
      </c>
      <c r="BG250" s="162">
        <f t="shared" si="46"/>
        <v>0</v>
      </c>
      <c r="BH250" s="162">
        <f t="shared" si="47"/>
        <v>0</v>
      </c>
      <c r="BI250" s="162">
        <f t="shared" si="48"/>
        <v>0</v>
      </c>
      <c r="BJ250" s="14" t="s">
        <v>89</v>
      </c>
      <c r="BK250" s="162">
        <f t="shared" si="49"/>
        <v>1618.29</v>
      </c>
      <c r="BL250" s="14" t="s">
        <v>173</v>
      </c>
      <c r="BM250" s="161" t="s">
        <v>625</v>
      </c>
    </row>
    <row r="251" spans="1:65" s="2" customFormat="1" ht="24.2" customHeight="1">
      <c r="A251" s="26"/>
      <c r="B251" s="149"/>
      <c r="C251" s="150" t="s">
        <v>626</v>
      </c>
      <c r="D251" s="150" t="s">
        <v>169</v>
      </c>
      <c r="E251" s="151" t="s">
        <v>627</v>
      </c>
      <c r="F251" s="152" t="s">
        <v>628</v>
      </c>
      <c r="G251" s="153" t="s">
        <v>172</v>
      </c>
      <c r="H251" s="154">
        <v>3623.0369999999998</v>
      </c>
      <c r="I251" s="155">
        <v>1.48</v>
      </c>
      <c r="J251" s="155">
        <f t="shared" si="40"/>
        <v>5362.09</v>
      </c>
      <c r="K251" s="156"/>
      <c r="L251" s="27"/>
      <c r="M251" s="157" t="s">
        <v>1</v>
      </c>
      <c r="N251" s="158" t="s">
        <v>39</v>
      </c>
      <c r="O251" s="159">
        <v>6.0000000000000001E-3</v>
      </c>
      <c r="P251" s="159">
        <f t="shared" si="41"/>
        <v>21.738219999999998</v>
      </c>
      <c r="Q251" s="159">
        <v>0</v>
      </c>
      <c r="R251" s="159">
        <f t="shared" si="42"/>
        <v>0</v>
      </c>
      <c r="S251" s="159">
        <v>0</v>
      </c>
      <c r="T251" s="160">
        <f t="shared" si="43"/>
        <v>0</v>
      </c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R251" s="161" t="s">
        <v>173</v>
      </c>
      <c r="AT251" s="161" t="s">
        <v>169</v>
      </c>
      <c r="AU251" s="161" t="s">
        <v>89</v>
      </c>
      <c r="AY251" s="14" t="s">
        <v>166</v>
      </c>
      <c r="BE251" s="162">
        <f t="shared" si="44"/>
        <v>0</v>
      </c>
      <c r="BF251" s="162">
        <f t="shared" si="45"/>
        <v>5362.09</v>
      </c>
      <c r="BG251" s="162">
        <f t="shared" si="46"/>
        <v>0</v>
      </c>
      <c r="BH251" s="162">
        <f t="shared" si="47"/>
        <v>0</v>
      </c>
      <c r="BI251" s="162">
        <f t="shared" si="48"/>
        <v>0</v>
      </c>
      <c r="BJ251" s="14" t="s">
        <v>89</v>
      </c>
      <c r="BK251" s="162">
        <f t="shared" si="49"/>
        <v>5362.09</v>
      </c>
      <c r="BL251" s="14" t="s">
        <v>173</v>
      </c>
      <c r="BM251" s="161" t="s">
        <v>629</v>
      </c>
    </row>
    <row r="252" spans="1:65" s="2" customFormat="1" ht="33" customHeight="1">
      <c r="A252" s="26"/>
      <c r="B252" s="149"/>
      <c r="C252" s="150" t="s">
        <v>461</v>
      </c>
      <c r="D252" s="150" t="s">
        <v>169</v>
      </c>
      <c r="E252" s="151" t="s">
        <v>174</v>
      </c>
      <c r="F252" s="152" t="s">
        <v>175</v>
      </c>
      <c r="G252" s="153" t="s">
        <v>172</v>
      </c>
      <c r="H252" s="154">
        <v>1207.6790000000001</v>
      </c>
      <c r="I252" s="155">
        <v>0.84</v>
      </c>
      <c r="J252" s="155">
        <f t="shared" si="40"/>
        <v>1014.45</v>
      </c>
      <c r="K252" s="156"/>
      <c r="L252" s="27"/>
      <c r="M252" s="157" t="s">
        <v>1</v>
      </c>
      <c r="N252" s="158" t="s">
        <v>39</v>
      </c>
      <c r="O252" s="159">
        <v>9.1999999999999998E-2</v>
      </c>
      <c r="P252" s="159">
        <f t="shared" si="41"/>
        <v>111.10647</v>
      </c>
      <c r="Q252" s="159">
        <v>2.571E-2</v>
      </c>
      <c r="R252" s="159">
        <f t="shared" si="42"/>
        <v>31.049430000000001</v>
      </c>
      <c r="S252" s="159">
        <v>0</v>
      </c>
      <c r="T252" s="160">
        <f t="shared" si="43"/>
        <v>0</v>
      </c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R252" s="161" t="s">
        <v>173</v>
      </c>
      <c r="AT252" s="161" t="s">
        <v>169</v>
      </c>
      <c r="AU252" s="161" t="s">
        <v>89</v>
      </c>
      <c r="AY252" s="14" t="s">
        <v>166</v>
      </c>
      <c r="BE252" s="162">
        <f t="shared" si="44"/>
        <v>0</v>
      </c>
      <c r="BF252" s="162">
        <f t="shared" si="45"/>
        <v>1014.45</v>
      </c>
      <c r="BG252" s="162">
        <f t="shared" si="46"/>
        <v>0</v>
      </c>
      <c r="BH252" s="162">
        <f t="shared" si="47"/>
        <v>0</v>
      </c>
      <c r="BI252" s="162">
        <f t="shared" si="48"/>
        <v>0</v>
      </c>
      <c r="BJ252" s="14" t="s">
        <v>89</v>
      </c>
      <c r="BK252" s="162">
        <f t="shared" si="49"/>
        <v>1014.45</v>
      </c>
      <c r="BL252" s="14" t="s">
        <v>173</v>
      </c>
      <c r="BM252" s="161" t="s">
        <v>630</v>
      </c>
    </row>
    <row r="253" spans="1:65" s="2" customFormat="1" ht="24.2" customHeight="1">
      <c r="A253" s="26"/>
      <c r="B253" s="149"/>
      <c r="C253" s="150" t="s">
        <v>631</v>
      </c>
      <c r="D253" s="150" t="s">
        <v>169</v>
      </c>
      <c r="E253" s="151" t="s">
        <v>632</v>
      </c>
      <c r="F253" s="152" t="s">
        <v>633</v>
      </c>
      <c r="G253" s="153" t="s">
        <v>172</v>
      </c>
      <c r="H253" s="154">
        <v>1513.7</v>
      </c>
      <c r="I253" s="155">
        <v>2.21</v>
      </c>
      <c r="J253" s="155">
        <f t="shared" si="40"/>
        <v>3345.28</v>
      </c>
      <c r="K253" s="156"/>
      <c r="L253" s="27"/>
      <c r="M253" s="157" t="s">
        <v>1</v>
      </c>
      <c r="N253" s="158" t="s">
        <v>39</v>
      </c>
      <c r="O253" s="159">
        <v>9.9210000000000007E-2</v>
      </c>
      <c r="P253" s="159">
        <f t="shared" si="41"/>
        <v>150.17418000000001</v>
      </c>
      <c r="Q253" s="159">
        <v>4.2200000000000001E-2</v>
      </c>
      <c r="R253" s="159">
        <f t="shared" si="42"/>
        <v>63.878140000000002</v>
      </c>
      <c r="S253" s="159">
        <v>0</v>
      </c>
      <c r="T253" s="160">
        <f t="shared" si="43"/>
        <v>0</v>
      </c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R253" s="161" t="s">
        <v>173</v>
      </c>
      <c r="AT253" s="161" t="s">
        <v>169</v>
      </c>
      <c r="AU253" s="161" t="s">
        <v>89</v>
      </c>
      <c r="AY253" s="14" t="s">
        <v>166</v>
      </c>
      <c r="BE253" s="162">
        <f t="shared" si="44"/>
        <v>0</v>
      </c>
      <c r="BF253" s="162">
        <f t="shared" si="45"/>
        <v>3345.28</v>
      </c>
      <c r="BG253" s="162">
        <f t="shared" si="46"/>
        <v>0</v>
      </c>
      <c r="BH253" s="162">
        <f t="shared" si="47"/>
        <v>0</v>
      </c>
      <c r="BI253" s="162">
        <f t="shared" si="48"/>
        <v>0</v>
      </c>
      <c r="BJ253" s="14" t="s">
        <v>89</v>
      </c>
      <c r="BK253" s="162">
        <f t="shared" si="49"/>
        <v>3345.28</v>
      </c>
      <c r="BL253" s="14" t="s">
        <v>173</v>
      </c>
      <c r="BM253" s="161" t="s">
        <v>634</v>
      </c>
    </row>
    <row r="254" spans="1:65" s="2" customFormat="1" ht="16.5" customHeight="1">
      <c r="A254" s="26"/>
      <c r="B254" s="149"/>
      <c r="C254" s="150" t="s">
        <v>464</v>
      </c>
      <c r="D254" s="150" t="s">
        <v>169</v>
      </c>
      <c r="E254" s="151" t="s">
        <v>176</v>
      </c>
      <c r="F254" s="152" t="s">
        <v>635</v>
      </c>
      <c r="G254" s="153" t="s">
        <v>172</v>
      </c>
      <c r="H254" s="154">
        <v>1598.5889999999999</v>
      </c>
      <c r="I254" s="155">
        <v>2.2400000000000002</v>
      </c>
      <c r="J254" s="155">
        <f t="shared" si="40"/>
        <v>3580.84</v>
      </c>
      <c r="K254" s="156"/>
      <c r="L254" s="27"/>
      <c r="M254" s="157" t="s">
        <v>1</v>
      </c>
      <c r="N254" s="158" t="s">
        <v>39</v>
      </c>
      <c r="O254" s="159">
        <v>0.32401000000000002</v>
      </c>
      <c r="P254" s="159">
        <f t="shared" si="41"/>
        <v>517.95881999999995</v>
      </c>
      <c r="Q254" s="159">
        <v>5.0000000000000002E-5</v>
      </c>
      <c r="R254" s="159">
        <f t="shared" si="42"/>
        <v>7.9930000000000001E-2</v>
      </c>
      <c r="S254" s="159">
        <v>0</v>
      </c>
      <c r="T254" s="160">
        <f t="shared" si="43"/>
        <v>0</v>
      </c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R254" s="161" t="s">
        <v>173</v>
      </c>
      <c r="AT254" s="161" t="s">
        <v>169</v>
      </c>
      <c r="AU254" s="161" t="s">
        <v>89</v>
      </c>
      <c r="AY254" s="14" t="s">
        <v>166</v>
      </c>
      <c r="BE254" s="162">
        <f t="shared" si="44"/>
        <v>0</v>
      </c>
      <c r="BF254" s="162">
        <f t="shared" si="45"/>
        <v>3580.84</v>
      </c>
      <c r="BG254" s="162">
        <f t="shared" si="46"/>
        <v>0</v>
      </c>
      <c r="BH254" s="162">
        <f t="shared" si="47"/>
        <v>0</v>
      </c>
      <c r="BI254" s="162">
        <f t="shared" si="48"/>
        <v>0</v>
      </c>
      <c r="BJ254" s="14" t="s">
        <v>89</v>
      </c>
      <c r="BK254" s="162">
        <f t="shared" si="49"/>
        <v>3580.84</v>
      </c>
      <c r="BL254" s="14" t="s">
        <v>173</v>
      </c>
      <c r="BM254" s="161" t="s">
        <v>636</v>
      </c>
    </row>
    <row r="255" spans="1:65" s="2" customFormat="1" ht="33" customHeight="1">
      <c r="A255" s="26"/>
      <c r="B255" s="149"/>
      <c r="C255" s="150" t="s">
        <v>637</v>
      </c>
      <c r="D255" s="150" t="s">
        <v>169</v>
      </c>
      <c r="E255" s="151" t="s">
        <v>638</v>
      </c>
      <c r="F255" s="152" t="s">
        <v>639</v>
      </c>
      <c r="G255" s="153" t="s">
        <v>222</v>
      </c>
      <c r="H255" s="154">
        <v>9</v>
      </c>
      <c r="I255" s="155">
        <v>14.29</v>
      </c>
      <c r="J255" s="155">
        <f t="shared" si="40"/>
        <v>128.61000000000001</v>
      </c>
      <c r="K255" s="156"/>
      <c r="L255" s="27"/>
      <c r="M255" s="157" t="s">
        <v>1</v>
      </c>
      <c r="N255" s="158" t="s">
        <v>39</v>
      </c>
      <c r="O255" s="159">
        <v>0</v>
      </c>
      <c r="P255" s="159">
        <f t="shared" si="41"/>
        <v>0</v>
      </c>
      <c r="Q255" s="159">
        <v>0</v>
      </c>
      <c r="R255" s="159">
        <f t="shared" si="42"/>
        <v>0</v>
      </c>
      <c r="S255" s="159">
        <v>0</v>
      </c>
      <c r="T255" s="160">
        <f t="shared" si="43"/>
        <v>0</v>
      </c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R255" s="161" t="s">
        <v>173</v>
      </c>
      <c r="AT255" s="161" t="s">
        <v>169</v>
      </c>
      <c r="AU255" s="161" t="s">
        <v>89</v>
      </c>
      <c r="AY255" s="14" t="s">
        <v>166</v>
      </c>
      <c r="BE255" s="162">
        <f t="shared" si="44"/>
        <v>0</v>
      </c>
      <c r="BF255" s="162">
        <f t="shared" si="45"/>
        <v>128.61000000000001</v>
      </c>
      <c r="BG255" s="162">
        <f t="shared" si="46"/>
        <v>0</v>
      </c>
      <c r="BH255" s="162">
        <f t="shared" si="47"/>
        <v>0</v>
      </c>
      <c r="BI255" s="162">
        <f t="shared" si="48"/>
        <v>0</v>
      </c>
      <c r="BJ255" s="14" t="s">
        <v>89</v>
      </c>
      <c r="BK255" s="162">
        <f t="shared" si="49"/>
        <v>128.61000000000001</v>
      </c>
      <c r="BL255" s="14" t="s">
        <v>173</v>
      </c>
      <c r="BM255" s="161" t="s">
        <v>640</v>
      </c>
    </row>
    <row r="256" spans="1:65" s="2" customFormat="1" ht="16.5" customHeight="1">
      <c r="A256" s="26"/>
      <c r="B256" s="149"/>
      <c r="C256" s="167" t="s">
        <v>469</v>
      </c>
      <c r="D256" s="167" t="s">
        <v>374</v>
      </c>
      <c r="E256" s="168" t="s">
        <v>641</v>
      </c>
      <c r="F256" s="169" t="s">
        <v>642</v>
      </c>
      <c r="G256" s="170" t="s">
        <v>222</v>
      </c>
      <c r="H256" s="171">
        <v>9</v>
      </c>
      <c r="I256" s="172">
        <v>42.87</v>
      </c>
      <c r="J256" s="172">
        <f t="shared" si="40"/>
        <v>385.83</v>
      </c>
      <c r="K256" s="173"/>
      <c r="L256" s="174"/>
      <c r="M256" s="175" t="s">
        <v>1</v>
      </c>
      <c r="N256" s="176" t="s">
        <v>39</v>
      </c>
      <c r="O256" s="159">
        <v>0</v>
      </c>
      <c r="P256" s="159">
        <f t="shared" si="41"/>
        <v>0</v>
      </c>
      <c r="Q256" s="159">
        <v>0</v>
      </c>
      <c r="R256" s="159">
        <f t="shared" si="42"/>
        <v>0</v>
      </c>
      <c r="S256" s="159">
        <v>0</v>
      </c>
      <c r="T256" s="160">
        <f t="shared" si="43"/>
        <v>0</v>
      </c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R256" s="161" t="s">
        <v>181</v>
      </c>
      <c r="AT256" s="161" t="s">
        <v>374</v>
      </c>
      <c r="AU256" s="161" t="s">
        <v>89</v>
      </c>
      <c r="AY256" s="14" t="s">
        <v>166</v>
      </c>
      <c r="BE256" s="162">
        <f t="shared" si="44"/>
        <v>0</v>
      </c>
      <c r="BF256" s="162">
        <f t="shared" si="45"/>
        <v>385.83</v>
      </c>
      <c r="BG256" s="162">
        <f t="shared" si="46"/>
        <v>0</v>
      </c>
      <c r="BH256" s="162">
        <f t="shared" si="47"/>
        <v>0</v>
      </c>
      <c r="BI256" s="162">
        <f t="shared" si="48"/>
        <v>0</v>
      </c>
      <c r="BJ256" s="14" t="s">
        <v>89</v>
      </c>
      <c r="BK256" s="162">
        <f t="shared" si="49"/>
        <v>385.83</v>
      </c>
      <c r="BL256" s="14" t="s">
        <v>173</v>
      </c>
      <c r="BM256" s="161" t="s">
        <v>643</v>
      </c>
    </row>
    <row r="257" spans="1:65" s="2" customFormat="1" ht="24.2" customHeight="1">
      <c r="A257" s="26"/>
      <c r="B257" s="149"/>
      <c r="C257" s="150" t="s">
        <v>644</v>
      </c>
      <c r="D257" s="150" t="s">
        <v>169</v>
      </c>
      <c r="E257" s="151" t="s">
        <v>645</v>
      </c>
      <c r="F257" s="152" t="s">
        <v>646</v>
      </c>
      <c r="G257" s="153" t="s">
        <v>237</v>
      </c>
      <c r="H257" s="154">
        <v>114</v>
      </c>
      <c r="I257" s="155">
        <v>2.4</v>
      </c>
      <c r="J257" s="155">
        <f t="shared" si="40"/>
        <v>273.60000000000002</v>
      </c>
      <c r="K257" s="156"/>
      <c r="L257" s="27"/>
      <c r="M257" s="157" t="s">
        <v>1</v>
      </c>
      <c r="N257" s="158" t="s">
        <v>39</v>
      </c>
      <c r="O257" s="159">
        <v>0</v>
      </c>
      <c r="P257" s="159">
        <f t="shared" si="41"/>
        <v>0</v>
      </c>
      <c r="Q257" s="159">
        <v>0</v>
      </c>
      <c r="R257" s="159">
        <f t="shared" si="42"/>
        <v>0</v>
      </c>
      <c r="S257" s="159">
        <v>0</v>
      </c>
      <c r="T257" s="160">
        <f t="shared" si="43"/>
        <v>0</v>
      </c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R257" s="161" t="s">
        <v>173</v>
      </c>
      <c r="AT257" s="161" t="s">
        <v>169</v>
      </c>
      <c r="AU257" s="161" t="s">
        <v>89</v>
      </c>
      <c r="AY257" s="14" t="s">
        <v>166</v>
      </c>
      <c r="BE257" s="162">
        <f t="shared" si="44"/>
        <v>0</v>
      </c>
      <c r="BF257" s="162">
        <f t="shared" si="45"/>
        <v>273.60000000000002</v>
      </c>
      <c r="BG257" s="162">
        <f t="shared" si="46"/>
        <v>0</v>
      </c>
      <c r="BH257" s="162">
        <f t="shared" si="47"/>
        <v>0</v>
      </c>
      <c r="BI257" s="162">
        <f t="shared" si="48"/>
        <v>0</v>
      </c>
      <c r="BJ257" s="14" t="s">
        <v>89</v>
      </c>
      <c r="BK257" s="162">
        <f t="shared" si="49"/>
        <v>273.60000000000002</v>
      </c>
      <c r="BL257" s="14" t="s">
        <v>173</v>
      </c>
      <c r="BM257" s="161" t="s">
        <v>647</v>
      </c>
    </row>
    <row r="258" spans="1:65" s="2" customFormat="1" ht="16.5" customHeight="1">
      <c r="A258" s="26"/>
      <c r="B258" s="149"/>
      <c r="C258" s="150" t="s">
        <v>472</v>
      </c>
      <c r="D258" s="150" t="s">
        <v>169</v>
      </c>
      <c r="E258" s="151" t="s">
        <v>648</v>
      </c>
      <c r="F258" s="152" t="s">
        <v>649</v>
      </c>
      <c r="G258" s="153" t="s">
        <v>237</v>
      </c>
      <c r="H258" s="154">
        <v>554</v>
      </c>
      <c r="I258" s="155">
        <v>4.32</v>
      </c>
      <c r="J258" s="155">
        <f t="shared" si="40"/>
        <v>2393.2800000000002</v>
      </c>
      <c r="K258" s="156"/>
      <c r="L258" s="27"/>
      <c r="M258" s="157" t="s">
        <v>1</v>
      </c>
      <c r="N258" s="158" t="s">
        <v>39</v>
      </c>
      <c r="O258" s="159">
        <v>0</v>
      </c>
      <c r="P258" s="159">
        <f t="shared" si="41"/>
        <v>0</v>
      </c>
      <c r="Q258" s="159">
        <v>0</v>
      </c>
      <c r="R258" s="159">
        <f t="shared" si="42"/>
        <v>0</v>
      </c>
      <c r="S258" s="159">
        <v>0</v>
      </c>
      <c r="T258" s="160">
        <f t="shared" si="43"/>
        <v>0</v>
      </c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R258" s="161" t="s">
        <v>173</v>
      </c>
      <c r="AT258" s="161" t="s">
        <v>169</v>
      </c>
      <c r="AU258" s="161" t="s">
        <v>89</v>
      </c>
      <c r="AY258" s="14" t="s">
        <v>166</v>
      </c>
      <c r="BE258" s="162">
        <f t="shared" si="44"/>
        <v>0</v>
      </c>
      <c r="BF258" s="162">
        <f t="shared" si="45"/>
        <v>2393.2800000000002</v>
      </c>
      <c r="BG258" s="162">
        <f t="shared" si="46"/>
        <v>0</v>
      </c>
      <c r="BH258" s="162">
        <f t="shared" si="47"/>
        <v>0</v>
      </c>
      <c r="BI258" s="162">
        <f t="shared" si="48"/>
        <v>0</v>
      </c>
      <c r="BJ258" s="14" t="s">
        <v>89</v>
      </c>
      <c r="BK258" s="162">
        <f t="shared" si="49"/>
        <v>2393.2800000000002</v>
      </c>
      <c r="BL258" s="14" t="s">
        <v>173</v>
      </c>
      <c r="BM258" s="161" t="s">
        <v>650</v>
      </c>
    </row>
    <row r="259" spans="1:65" s="2" customFormat="1" ht="24.2" customHeight="1">
      <c r="A259" s="26"/>
      <c r="B259" s="149"/>
      <c r="C259" s="150" t="s">
        <v>651</v>
      </c>
      <c r="D259" s="150" t="s">
        <v>169</v>
      </c>
      <c r="E259" s="151" t="s">
        <v>652</v>
      </c>
      <c r="F259" s="152" t="s">
        <v>653</v>
      </c>
      <c r="G259" s="153" t="s">
        <v>222</v>
      </c>
      <c r="H259" s="154">
        <v>40</v>
      </c>
      <c r="I259" s="155">
        <v>11.91</v>
      </c>
      <c r="J259" s="155">
        <f t="shared" si="40"/>
        <v>476.4</v>
      </c>
      <c r="K259" s="156"/>
      <c r="L259" s="27"/>
      <c r="M259" s="157" t="s">
        <v>1</v>
      </c>
      <c r="N259" s="158" t="s">
        <v>39</v>
      </c>
      <c r="O259" s="159">
        <v>0</v>
      </c>
      <c r="P259" s="159">
        <f t="shared" si="41"/>
        <v>0</v>
      </c>
      <c r="Q259" s="159">
        <v>0</v>
      </c>
      <c r="R259" s="159">
        <f t="shared" si="42"/>
        <v>0</v>
      </c>
      <c r="S259" s="159">
        <v>0</v>
      </c>
      <c r="T259" s="160">
        <f t="shared" si="43"/>
        <v>0</v>
      </c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R259" s="161" t="s">
        <v>173</v>
      </c>
      <c r="AT259" s="161" t="s">
        <v>169</v>
      </c>
      <c r="AU259" s="161" t="s">
        <v>89</v>
      </c>
      <c r="AY259" s="14" t="s">
        <v>166</v>
      </c>
      <c r="BE259" s="162">
        <f t="shared" si="44"/>
        <v>0</v>
      </c>
      <c r="BF259" s="162">
        <f t="shared" si="45"/>
        <v>476.4</v>
      </c>
      <c r="BG259" s="162">
        <f t="shared" si="46"/>
        <v>0</v>
      </c>
      <c r="BH259" s="162">
        <f t="shared" si="47"/>
        <v>0</v>
      </c>
      <c r="BI259" s="162">
        <f t="shared" si="48"/>
        <v>0</v>
      </c>
      <c r="BJ259" s="14" t="s">
        <v>89</v>
      </c>
      <c r="BK259" s="162">
        <f t="shared" si="49"/>
        <v>476.4</v>
      </c>
      <c r="BL259" s="14" t="s">
        <v>173</v>
      </c>
      <c r="BM259" s="161" t="s">
        <v>654</v>
      </c>
    </row>
    <row r="260" spans="1:65" s="12" customFormat="1" ht="22.9" customHeight="1">
      <c r="B260" s="137"/>
      <c r="D260" s="138" t="s">
        <v>72</v>
      </c>
      <c r="E260" s="147" t="s">
        <v>631</v>
      </c>
      <c r="F260" s="147" t="s">
        <v>655</v>
      </c>
      <c r="J260" s="148">
        <f>BK260</f>
        <v>8418.6</v>
      </c>
      <c r="L260" s="137"/>
      <c r="M260" s="141"/>
      <c r="N260" s="142"/>
      <c r="O260" s="142"/>
      <c r="P260" s="143">
        <f>P261</f>
        <v>0</v>
      </c>
      <c r="Q260" s="142"/>
      <c r="R260" s="143">
        <f>R261</f>
        <v>0</v>
      </c>
      <c r="S260" s="142"/>
      <c r="T260" s="144">
        <f>T261</f>
        <v>0</v>
      </c>
      <c r="AR260" s="138" t="s">
        <v>81</v>
      </c>
      <c r="AT260" s="145" t="s">
        <v>72</v>
      </c>
      <c r="AU260" s="145" t="s">
        <v>81</v>
      </c>
      <c r="AY260" s="138" t="s">
        <v>166</v>
      </c>
      <c r="BK260" s="146">
        <f>BK261</f>
        <v>8418.6</v>
      </c>
    </row>
    <row r="261" spans="1:65" s="2" customFormat="1" ht="24.2" customHeight="1">
      <c r="A261" s="26"/>
      <c r="B261" s="149"/>
      <c r="C261" s="150" t="s">
        <v>476</v>
      </c>
      <c r="D261" s="150" t="s">
        <v>169</v>
      </c>
      <c r="E261" s="151" t="s">
        <v>656</v>
      </c>
      <c r="F261" s="152" t="s">
        <v>657</v>
      </c>
      <c r="G261" s="153" t="s">
        <v>245</v>
      </c>
      <c r="H261" s="154">
        <v>1768.614</v>
      </c>
      <c r="I261" s="155">
        <v>4.76</v>
      </c>
      <c r="J261" s="155">
        <f>ROUND(I261*H261,2)</f>
        <v>8418.6</v>
      </c>
      <c r="K261" s="156"/>
      <c r="L261" s="27"/>
      <c r="M261" s="157" t="s">
        <v>1</v>
      </c>
      <c r="N261" s="158" t="s">
        <v>39</v>
      </c>
      <c r="O261" s="159">
        <v>0</v>
      </c>
      <c r="P261" s="159">
        <f>O261*H261</f>
        <v>0</v>
      </c>
      <c r="Q261" s="159">
        <v>0</v>
      </c>
      <c r="R261" s="159">
        <f>Q261*H261</f>
        <v>0</v>
      </c>
      <c r="S261" s="159">
        <v>0</v>
      </c>
      <c r="T261" s="160">
        <f>S261*H261</f>
        <v>0</v>
      </c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R261" s="161" t="s">
        <v>173</v>
      </c>
      <c r="AT261" s="161" t="s">
        <v>169</v>
      </c>
      <c r="AU261" s="161" t="s">
        <v>89</v>
      </c>
      <c r="AY261" s="14" t="s">
        <v>166</v>
      </c>
      <c r="BE261" s="162">
        <f>IF(N261="základná",J261,0)</f>
        <v>0</v>
      </c>
      <c r="BF261" s="162">
        <f>IF(N261="znížená",J261,0)</f>
        <v>8418.6</v>
      </c>
      <c r="BG261" s="162">
        <f>IF(N261="zákl. prenesená",J261,0)</f>
        <v>0</v>
      </c>
      <c r="BH261" s="162">
        <f>IF(N261="zníž. prenesená",J261,0)</f>
        <v>0</v>
      </c>
      <c r="BI261" s="162">
        <f>IF(N261="nulová",J261,0)</f>
        <v>0</v>
      </c>
      <c r="BJ261" s="14" t="s">
        <v>89</v>
      </c>
      <c r="BK261" s="162">
        <f>ROUND(I261*H261,2)</f>
        <v>8418.6</v>
      </c>
      <c r="BL261" s="14" t="s">
        <v>173</v>
      </c>
      <c r="BM261" s="161" t="s">
        <v>658</v>
      </c>
    </row>
    <row r="262" spans="1:65" s="12" customFormat="1" ht="25.9" customHeight="1">
      <c r="B262" s="137"/>
      <c r="D262" s="138" t="s">
        <v>72</v>
      </c>
      <c r="E262" s="139" t="s">
        <v>261</v>
      </c>
      <c r="F262" s="139" t="s">
        <v>262</v>
      </c>
      <c r="J262" s="140">
        <f>BK262</f>
        <v>433460.84</v>
      </c>
      <c r="L262" s="137"/>
      <c r="M262" s="141"/>
      <c r="N262" s="142"/>
      <c r="O262" s="142"/>
      <c r="P262" s="143">
        <f>P263+P275+P286+P309+P312+P339+P346+P359+P364+P376+P423+P430+P434+P439+P445</f>
        <v>0</v>
      </c>
      <c r="Q262" s="142"/>
      <c r="R262" s="143">
        <f>R263+R275+R286+R309+R312+R339+R346+R359+R364+R376+R423+R430+R434+R439+R445</f>
        <v>0</v>
      </c>
      <c r="S262" s="142"/>
      <c r="T262" s="144">
        <f>T263+T275+T286+T309+T312+T339+T346+T359+T364+T376+T423+T430+T434+T439+T445</f>
        <v>0</v>
      </c>
      <c r="AR262" s="138" t="s">
        <v>89</v>
      </c>
      <c r="AT262" s="145" t="s">
        <v>72</v>
      </c>
      <c r="AU262" s="145" t="s">
        <v>73</v>
      </c>
      <c r="AY262" s="138" t="s">
        <v>166</v>
      </c>
      <c r="BK262" s="146">
        <f>BK263+BK275+BK286+BK309+BK312+BK339+BK346+BK359+BK364+BK376+BK423+BK430+BK434+BK439+BK445</f>
        <v>433460.84</v>
      </c>
    </row>
    <row r="263" spans="1:65" s="12" customFormat="1" ht="22.9" customHeight="1">
      <c r="B263" s="137"/>
      <c r="D263" s="138" t="s">
        <v>72</v>
      </c>
      <c r="E263" s="147" t="s">
        <v>659</v>
      </c>
      <c r="F263" s="147" t="s">
        <v>660</v>
      </c>
      <c r="J263" s="148">
        <f>BK263</f>
        <v>10246.31</v>
      </c>
      <c r="L263" s="137"/>
      <c r="M263" s="141"/>
      <c r="N263" s="142"/>
      <c r="O263" s="142"/>
      <c r="P263" s="143">
        <f>SUM(P264:P274)</f>
        <v>0</v>
      </c>
      <c r="Q263" s="142"/>
      <c r="R263" s="143">
        <f>SUM(R264:R274)</f>
        <v>0</v>
      </c>
      <c r="S263" s="142"/>
      <c r="T263" s="144">
        <f>SUM(T264:T274)</f>
        <v>0</v>
      </c>
      <c r="AR263" s="138" t="s">
        <v>89</v>
      </c>
      <c r="AT263" s="145" t="s">
        <v>72</v>
      </c>
      <c r="AU263" s="145" t="s">
        <v>81</v>
      </c>
      <c r="AY263" s="138" t="s">
        <v>166</v>
      </c>
      <c r="BK263" s="146">
        <f>SUM(BK264:BK274)</f>
        <v>10246.31</v>
      </c>
    </row>
    <row r="264" spans="1:65" s="2" customFormat="1" ht="21.75" customHeight="1">
      <c r="A264" s="26"/>
      <c r="B264" s="149"/>
      <c r="C264" s="150" t="s">
        <v>661</v>
      </c>
      <c r="D264" s="150" t="s">
        <v>169</v>
      </c>
      <c r="E264" s="151" t="s">
        <v>662</v>
      </c>
      <c r="F264" s="152" t="s">
        <v>663</v>
      </c>
      <c r="G264" s="153" t="s">
        <v>172</v>
      </c>
      <c r="H264" s="154">
        <v>83.21</v>
      </c>
      <c r="I264" s="155">
        <v>12.88</v>
      </c>
      <c r="J264" s="155">
        <f t="shared" ref="J264:J274" si="50">ROUND(I264*H264,2)</f>
        <v>1071.74</v>
      </c>
      <c r="K264" s="156"/>
      <c r="L264" s="27"/>
      <c r="M264" s="157" t="s">
        <v>1</v>
      </c>
      <c r="N264" s="158" t="s">
        <v>39</v>
      </c>
      <c r="O264" s="159">
        <v>0</v>
      </c>
      <c r="P264" s="159">
        <f t="shared" ref="P264:P274" si="51">O264*H264</f>
        <v>0</v>
      </c>
      <c r="Q264" s="159">
        <v>0</v>
      </c>
      <c r="R264" s="159">
        <f t="shared" ref="R264:R274" si="52">Q264*H264</f>
        <v>0</v>
      </c>
      <c r="S264" s="159">
        <v>0</v>
      </c>
      <c r="T264" s="160">
        <f t="shared" ref="T264:T274" si="53">S264*H264</f>
        <v>0</v>
      </c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R264" s="161" t="s">
        <v>196</v>
      </c>
      <c r="AT264" s="161" t="s">
        <v>169</v>
      </c>
      <c r="AU264" s="161" t="s">
        <v>89</v>
      </c>
      <c r="AY264" s="14" t="s">
        <v>166</v>
      </c>
      <c r="BE264" s="162">
        <f t="shared" ref="BE264:BE274" si="54">IF(N264="základná",J264,0)</f>
        <v>0</v>
      </c>
      <c r="BF264" s="162">
        <f t="shared" ref="BF264:BF274" si="55">IF(N264="znížená",J264,0)</f>
        <v>1071.74</v>
      </c>
      <c r="BG264" s="162">
        <f t="shared" ref="BG264:BG274" si="56">IF(N264="zákl. prenesená",J264,0)</f>
        <v>0</v>
      </c>
      <c r="BH264" s="162">
        <f t="shared" ref="BH264:BH274" si="57">IF(N264="zníž. prenesená",J264,0)</f>
        <v>0</v>
      </c>
      <c r="BI264" s="162">
        <f t="shared" ref="BI264:BI274" si="58">IF(N264="nulová",J264,0)</f>
        <v>0</v>
      </c>
      <c r="BJ264" s="14" t="s">
        <v>89</v>
      </c>
      <c r="BK264" s="162">
        <f t="shared" ref="BK264:BK274" si="59">ROUND(I264*H264,2)</f>
        <v>1071.74</v>
      </c>
      <c r="BL264" s="14" t="s">
        <v>196</v>
      </c>
      <c r="BM264" s="161" t="s">
        <v>664</v>
      </c>
    </row>
    <row r="265" spans="1:65" s="2" customFormat="1" ht="24.2" customHeight="1">
      <c r="A265" s="26"/>
      <c r="B265" s="149"/>
      <c r="C265" s="150" t="s">
        <v>479</v>
      </c>
      <c r="D265" s="150" t="s">
        <v>169</v>
      </c>
      <c r="E265" s="151" t="s">
        <v>665</v>
      </c>
      <c r="F265" s="152" t="s">
        <v>666</v>
      </c>
      <c r="G265" s="153" t="s">
        <v>172</v>
      </c>
      <c r="H265" s="154">
        <v>442.34699999999998</v>
      </c>
      <c r="I265" s="155">
        <v>0.42</v>
      </c>
      <c r="J265" s="155">
        <f t="shared" si="50"/>
        <v>185.79</v>
      </c>
      <c r="K265" s="156"/>
      <c r="L265" s="27"/>
      <c r="M265" s="157" t="s">
        <v>1</v>
      </c>
      <c r="N265" s="158" t="s">
        <v>39</v>
      </c>
      <c r="O265" s="159">
        <v>0</v>
      </c>
      <c r="P265" s="159">
        <f t="shared" si="51"/>
        <v>0</v>
      </c>
      <c r="Q265" s="159">
        <v>0</v>
      </c>
      <c r="R265" s="159">
        <f t="shared" si="52"/>
        <v>0</v>
      </c>
      <c r="S265" s="159">
        <v>0</v>
      </c>
      <c r="T265" s="160">
        <f t="shared" si="53"/>
        <v>0</v>
      </c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R265" s="161" t="s">
        <v>196</v>
      </c>
      <c r="AT265" s="161" t="s">
        <v>169</v>
      </c>
      <c r="AU265" s="161" t="s">
        <v>89</v>
      </c>
      <c r="AY265" s="14" t="s">
        <v>166</v>
      </c>
      <c r="BE265" s="162">
        <f t="shared" si="54"/>
        <v>0</v>
      </c>
      <c r="BF265" s="162">
        <f t="shared" si="55"/>
        <v>185.79</v>
      </c>
      <c r="BG265" s="162">
        <f t="shared" si="56"/>
        <v>0</v>
      </c>
      <c r="BH265" s="162">
        <f t="shared" si="57"/>
        <v>0</v>
      </c>
      <c r="BI265" s="162">
        <f t="shared" si="58"/>
        <v>0</v>
      </c>
      <c r="BJ265" s="14" t="s">
        <v>89</v>
      </c>
      <c r="BK265" s="162">
        <f t="shared" si="59"/>
        <v>185.79</v>
      </c>
      <c r="BL265" s="14" t="s">
        <v>196</v>
      </c>
      <c r="BM265" s="161" t="s">
        <v>667</v>
      </c>
    </row>
    <row r="266" spans="1:65" s="2" customFormat="1" ht="24.2" customHeight="1">
      <c r="A266" s="26"/>
      <c r="B266" s="149"/>
      <c r="C266" s="150" t="s">
        <v>668</v>
      </c>
      <c r="D266" s="150" t="s">
        <v>169</v>
      </c>
      <c r="E266" s="151" t="s">
        <v>669</v>
      </c>
      <c r="F266" s="152" t="s">
        <v>670</v>
      </c>
      <c r="G266" s="153" t="s">
        <v>172</v>
      </c>
      <c r="H266" s="154">
        <v>35.700000000000003</v>
      </c>
      <c r="I266" s="155">
        <v>0.51</v>
      </c>
      <c r="J266" s="155">
        <f t="shared" si="50"/>
        <v>18.21</v>
      </c>
      <c r="K266" s="156"/>
      <c r="L266" s="27"/>
      <c r="M266" s="157" t="s">
        <v>1</v>
      </c>
      <c r="N266" s="158" t="s">
        <v>39</v>
      </c>
      <c r="O266" s="159">
        <v>0</v>
      </c>
      <c r="P266" s="159">
        <f t="shared" si="51"/>
        <v>0</v>
      </c>
      <c r="Q266" s="159">
        <v>0</v>
      </c>
      <c r="R266" s="159">
        <f t="shared" si="52"/>
        <v>0</v>
      </c>
      <c r="S266" s="159">
        <v>0</v>
      </c>
      <c r="T266" s="160">
        <f t="shared" si="53"/>
        <v>0</v>
      </c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R266" s="161" t="s">
        <v>196</v>
      </c>
      <c r="AT266" s="161" t="s">
        <v>169</v>
      </c>
      <c r="AU266" s="161" t="s">
        <v>89</v>
      </c>
      <c r="AY266" s="14" t="s">
        <v>166</v>
      </c>
      <c r="BE266" s="162">
        <f t="shared" si="54"/>
        <v>0</v>
      </c>
      <c r="BF266" s="162">
        <f t="shared" si="55"/>
        <v>18.21</v>
      </c>
      <c r="BG266" s="162">
        <f t="shared" si="56"/>
        <v>0</v>
      </c>
      <c r="BH266" s="162">
        <f t="shared" si="57"/>
        <v>0</v>
      </c>
      <c r="BI266" s="162">
        <f t="shared" si="58"/>
        <v>0</v>
      </c>
      <c r="BJ266" s="14" t="s">
        <v>89</v>
      </c>
      <c r="BK266" s="162">
        <f t="shared" si="59"/>
        <v>18.21</v>
      </c>
      <c r="BL266" s="14" t="s">
        <v>196</v>
      </c>
      <c r="BM266" s="161" t="s">
        <v>671</v>
      </c>
    </row>
    <row r="267" spans="1:65" s="2" customFormat="1" ht="16.5" customHeight="1">
      <c r="A267" s="26"/>
      <c r="B267" s="149"/>
      <c r="C267" s="167" t="s">
        <v>483</v>
      </c>
      <c r="D267" s="167" t="s">
        <v>374</v>
      </c>
      <c r="E267" s="168" t="s">
        <v>672</v>
      </c>
      <c r="F267" s="169" t="s">
        <v>673</v>
      </c>
      <c r="G267" s="170" t="s">
        <v>245</v>
      </c>
      <c r="H267" s="171">
        <v>0.33500000000000002</v>
      </c>
      <c r="I267" s="172">
        <v>1847.71</v>
      </c>
      <c r="J267" s="172">
        <f t="shared" si="50"/>
        <v>618.98</v>
      </c>
      <c r="K267" s="173"/>
      <c r="L267" s="174"/>
      <c r="M267" s="175" t="s">
        <v>1</v>
      </c>
      <c r="N267" s="176" t="s">
        <v>39</v>
      </c>
      <c r="O267" s="159">
        <v>0</v>
      </c>
      <c r="P267" s="159">
        <f t="shared" si="51"/>
        <v>0</v>
      </c>
      <c r="Q267" s="159">
        <v>0</v>
      </c>
      <c r="R267" s="159">
        <f t="shared" si="52"/>
        <v>0</v>
      </c>
      <c r="S267" s="159">
        <v>0</v>
      </c>
      <c r="T267" s="160">
        <f t="shared" si="53"/>
        <v>0</v>
      </c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R267" s="161" t="s">
        <v>223</v>
      </c>
      <c r="AT267" s="161" t="s">
        <v>374</v>
      </c>
      <c r="AU267" s="161" t="s">
        <v>89</v>
      </c>
      <c r="AY267" s="14" t="s">
        <v>166</v>
      </c>
      <c r="BE267" s="162">
        <f t="shared" si="54"/>
        <v>0</v>
      </c>
      <c r="BF267" s="162">
        <f t="shared" si="55"/>
        <v>618.98</v>
      </c>
      <c r="BG267" s="162">
        <f t="shared" si="56"/>
        <v>0</v>
      </c>
      <c r="BH267" s="162">
        <f t="shared" si="57"/>
        <v>0</v>
      </c>
      <c r="BI267" s="162">
        <f t="shared" si="58"/>
        <v>0</v>
      </c>
      <c r="BJ267" s="14" t="s">
        <v>89</v>
      </c>
      <c r="BK267" s="162">
        <f t="shared" si="59"/>
        <v>618.98</v>
      </c>
      <c r="BL267" s="14" t="s">
        <v>196</v>
      </c>
      <c r="BM267" s="161" t="s">
        <v>674</v>
      </c>
    </row>
    <row r="268" spans="1:65" s="2" customFormat="1" ht="24.2" customHeight="1">
      <c r="A268" s="26"/>
      <c r="B268" s="149"/>
      <c r="C268" s="150" t="s">
        <v>675</v>
      </c>
      <c r="D268" s="150" t="s">
        <v>169</v>
      </c>
      <c r="E268" s="151" t="s">
        <v>676</v>
      </c>
      <c r="F268" s="152" t="s">
        <v>677</v>
      </c>
      <c r="G268" s="153" t="s">
        <v>172</v>
      </c>
      <c r="H268" s="154">
        <v>884.69399999999996</v>
      </c>
      <c r="I268" s="155">
        <v>3.78</v>
      </c>
      <c r="J268" s="155">
        <f t="shared" si="50"/>
        <v>3344.14</v>
      </c>
      <c r="K268" s="156"/>
      <c r="L268" s="27"/>
      <c r="M268" s="157" t="s">
        <v>1</v>
      </c>
      <c r="N268" s="158" t="s">
        <v>39</v>
      </c>
      <c r="O268" s="159">
        <v>0</v>
      </c>
      <c r="P268" s="159">
        <f t="shared" si="51"/>
        <v>0</v>
      </c>
      <c r="Q268" s="159">
        <v>0</v>
      </c>
      <c r="R268" s="159">
        <f t="shared" si="52"/>
        <v>0</v>
      </c>
      <c r="S268" s="159">
        <v>0</v>
      </c>
      <c r="T268" s="160">
        <f t="shared" si="53"/>
        <v>0</v>
      </c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R268" s="161" t="s">
        <v>196</v>
      </c>
      <c r="AT268" s="161" t="s">
        <v>169</v>
      </c>
      <c r="AU268" s="161" t="s">
        <v>89</v>
      </c>
      <c r="AY268" s="14" t="s">
        <v>166</v>
      </c>
      <c r="BE268" s="162">
        <f t="shared" si="54"/>
        <v>0</v>
      </c>
      <c r="BF268" s="162">
        <f t="shared" si="55"/>
        <v>3344.14</v>
      </c>
      <c r="BG268" s="162">
        <f t="shared" si="56"/>
        <v>0</v>
      </c>
      <c r="BH268" s="162">
        <f t="shared" si="57"/>
        <v>0</v>
      </c>
      <c r="BI268" s="162">
        <f t="shared" si="58"/>
        <v>0</v>
      </c>
      <c r="BJ268" s="14" t="s">
        <v>89</v>
      </c>
      <c r="BK268" s="162">
        <f t="shared" si="59"/>
        <v>3344.14</v>
      </c>
      <c r="BL268" s="14" t="s">
        <v>196</v>
      </c>
      <c r="BM268" s="161" t="s">
        <v>678</v>
      </c>
    </row>
    <row r="269" spans="1:65" s="2" customFormat="1" ht="24.2" customHeight="1">
      <c r="A269" s="26"/>
      <c r="B269" s="149"/>
      <c r="C269" s="150" t="s">
        <v>486</v>
      </c>
      <c r="D269" s="150" t="s">
        <v>169</v>
      </c>
      <c r="E269" s="151" t="s">
        <v>679</v>
      </c>
      <c r="F269" s="152" t="s">
        <v>680</v>
      </c>
      <c r="G269" s="153" t="s">
        <v>172</v>
      </c>
      <c r="H269" s="154">
        <v>35.700000000000003</v>
      </c>
      <c r="I269" s="155">
        <v>4.12</v>
      </c>
      <c r="J269" s="155">
        <f t="shared" si="50"/>
        <v>147.08000000000001</v>
      </c>
      <c r="K269" s="156"/>
      <c r="L269" s="27"/>
      <c r="M269" s="157" t="s">
        <v>1</v>
      </c>
      <c r="N269" s="158" t="s">
        <v>39</v>
      </c>
      <c r="O269" s="159">
        <v>0</v>
      </c>
      <c r="P269" s="159">
        <f t="shared" si="51"/>
        <v>0</v>
      </c>
      <c r="Q269" s="159">
        <v>0</v>
      </c>
      <c r="R269" s="159">
        <f t="shared" si="52"/>
        <v>0</v>
      </c>
      <c r="S269" s="159">
        <v>0</v>
      </c>
      <c r="T269" s="160">
        <f t="shared" si="53"/>
        <v>0</v>
      </c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R269" s="161" t="s">
        <v>196</v>
      </c>
      <c r="AT269" s="161" t="s">
        <v>169</v>
      </c>
      <c r="AU269" s="161" t="s">
        <v>89</v>
      </c>
      <c r="AY269" s="14" t="s">
        <v>166</v>
      </c>
      <c r="BE269" s="162">
        <f t="shared" si="54"/>
        <v>0</v>
      </c>
      <c r="BF269" s="162">
        <f t="shared" si="55"/>
        <v>147.08000000000001</v>
      </c>
      <c r="BG269" s="162">
        <f t="shared" si="56"/>
        <v>0</v>
      </c>
      <c r="BH269" s="162">
        <f t="shared" si="57"/>
        <v>0</v>
      </c>
      <c r="BI269" s="162">
        <f t="shared" si="58"/>
        <v>0</v>
      </c>
      <c r="BJ269" s="14" t="s">
        <v>89</v>
      </c>
      <c r="BK269" s="162">
        <f t="shared" si="59"/>
        <v>147.08000000000001</v>
      </c>
      <c r="BL269" s="14" t="s">
        <v>196</v>
      </c>
      <c r="BM269" s="161" t="s">
        <v>681</v>
      </c>
    </row>
    <row r="270" spans="1:65" s="2" customFormat="1" ht="16.5" customHeight="1">
      <c r="A270" s="26"/>
      <c r="B270" s="149"/>
      <c r="C270" s="167" t="s">
        <v>682</v>
      </c>
      <c r="D270" s="167" t="s">
        <v>374</v>
      </c>
      <c r="E270" s="168" t="s">
        <v>683</v>
      </c>
      <c r="F270" s="169" t="s">
        <v>684</v>
      </c>
      <c r="G270" s="170" t="s">
        <v>172</v>
      </c>
      <c r="H270" s="171">
        <v>1058.453</v>
      </c>
      <c r="I270" s="172">
        <v>3.62</v>
      </c>
      <c r="J270" s="172">
        <f t="shared" si="50"/>
        <v>3831.6</v>
      </c>
      <c r="K270" s="173"/>
      <c r="L270" s="174"/>
      <c r="M270" s="175" t="s">
        <v>1</v>
      </c>
      <c r="N270" s="176" t="s">
        <v>39</v>
      </c>
      <c r="O270" s="159">
        <v>0</v>
      </c>
      <c r="P270" s="159">
        <f t="shared" si="51"/>
        <v>0</v>
      </c>
      <c r="Q270" s="159">
        <v>0</v>
      </c>
      <c r="R270" s="159">
        <f t="shared" si="52"/>
        <v>0</v>
      </c>
      <c r="S270" s="159">
        <v>0</v>
      </c>
      <c r="T270" s="160">
        <f t="shared" si="53"/>
        <v>0</v>
      </c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R270" s="161" t="s">
        <v>223</v>
      </c>
      <c r="AT270" s="161" t="s">
        <v>374</v>
      </c>
      <c r="AU270" s="161" t="s">
        <v>89</v>
      </c>
      <c r="AY270" s="14" t="s">
        <v>166</v>
      </c>
      <c r="BE270" s="162">
        <f t="shared" si="54"/>
        <v>0</v>
      </c>
      <c r="BF270" s="162">
        <f t="shared" si="55"/>
        <v>3831.6</v>
      </c>
      <c r="BG270" s="162">
        <f t="shared" si="56"/>
        <v>0</v>
      </c>
      <c r="BH270" s="162">
        <f t="shared" si="57"/>
        <v>0</v>
      </c>
      <c r="BI270" s="162">
        <f t="shared" si="58"/>
        <v>0</v>
      </c>
      <c r="BJ270" s="14" t="s">
        <v>89</v>
      </c>
      <c r="BK270" s="162">
        <f t="shared" si="59"/>
        <v>3831.6</v>
      </c>
      <c r="BL270" s="14" t="s">
        <v>196</v>
      </c>
      <c r="BM270" s="161" t="s">
        <v>685</v>
      </c>
    </row>
    <row r="271" spans="1:65" s="2" customFormat="1" ht="16.5" customHeight="1">
      <c r="A271" s="26"/>
      <c r="B271" s="149"/>
      <c r="C271" s="167" t="s">
        <v>490</v>
      </c>
      <c r="D271" s="167" t="s">
        <v>374</v>
      </c>
      <c r="E271" s="168" t="s">
        <v>686</v>
      </c>
      <c r="F271" s="169" t="s">
        <v>687</v>
      </c>
      <c r="G271" s="170" t="s">
        <v>222</v>
      </c>
      <c r="H271" s="171">
        <v>3</v>
      </c>
      <c r="I271" s="172">
        <v>40.119999999999997</v>
      </c>
      <c r="J271" s="172">
        <f t="shared" si="50"/>
        <v>120.36</v>
      </c>
      <c r="K271" s="173"/>
      <c r="L271" s="174"/>
      <c r="M271" s="175" t="s">
        <v>1</v>
      </c>
      <c r="N271" s="176" t="s">
        <v>39</v>
      </c>
      <c r="O271" s="159">
        <v>0</v>
      </c>
      <c r="P271" s="159">
        <f t="shared" si="51"/>
        <v>0</v>
      </c>
      <c r="Q271" s="159">
        <v>0</v>
      </c>
      <c r="R271" s="159">
        <f t="shared" si="52"/>
        <v>0</v>
      </c>
      <c r="S271" s="159">
        <v>0</v>
      </c>
      <c r="T271" s="160">
        <f t="shared" si="53"/>
        <v>0</v>
      </c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R271" s="161" t="s">
        <v>223</v>
      </c>
      <c r="AT271" s="161" t="s">
        <v>374</v>
      </c>
      <c r="AU271" s="161" t="s">
        <v>89</v>
      </c>
      <c r="AY271" s="14" t="s">
        <v>166</v>
      </c>
      <c r="BE271" s="162">
        <f t="shared" si="54"/>
        <v>0</v>
      </c>
      <c r="BF271" s="162">
        <f t="shared" si="55"/>
        <v>120.36</v>
      </c>
      <c r="BG271" s="162">
        <f t="shared" si="56"/>
        <v>0</v>
      </c>
      <c r="BH271" s="162">
        <f t="shared" si="57"/>
        <v>0</v>
      </c>
      <c r="BI271" s="162">
        <f t="shared" si="58"/>
        <v>0</v>
      </c>
      <c r="BJ271" s="14" t="s">
        <v>89</v>
      </c>
      <c r="BK271" s="162">
        <f t="shared" si="59"/>
        <v>120.36</v>
      </c>
      <c r="BL271" s="14" t="s">
        <v>196</v>
      </c>
      <c r="BM271" s="161" t="s">
        <v>688</v>
      </c>
    </row>
    <row r="272" spans="1:65" s="2" customFormat="1" ht="21.75" customHeight="1">
      <c r="A272" s="26"/>
      <c r="B272" s="149"/>
      <c r="C272" s="150" t="s">
        <v>689</v>
      </c>
      <c r="D272" s="150" t="s">
        <v>169</v>
      </c>
      <c r="E272" s="151" t="s">
        <v>690</v>
      </c>
      <c r="F272" s="152" t="s">
        <v>691</v>
      </c>
      <c r="G272" s="153" t="s">
        <v>172</v>
      </c>
      <c r="H272" s="154">
        <v>110.358</v>
      </c>
      <c r="I272" s="155">
        <v>4.2</v>
      </c>
      <c r="J272" s="155">
        <f t="shared" si="50"/>
        <v>463.5</v>
      </c>
      <c r="K272" s="156"/>
      <c r="L272" s="27"/>
      <c r="M272" s="157" t="s">
        <v>1</v>
      </c>
      <c r="N272" s="158" t="s">
        <v>39</v>
      </c>
      <c r="O272" s="159">
        <v>0</v>
      </c>
      <c r="P272" s="159">
        <f t="shared" si="51"/>
        <v>0</v>
      </c>
      <c r="Q272" s="159">
        <v>0</v>
      </c>
      <c r="R272" s="159">
        <f t="shared" si="52"/>
        <v>0</v>
      </c>
      <c r="S272" s="159">
        <v>0</v>
      </c>
      <c r="T272" s="160">
        <f t="shared" si="53"/>
        <v>0</v>
      </c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R272" s="161" t="s">
        <v>196</v>
      </c>
      <c r="AT272" s="161" t="s">
        <v>169</v>
      </c>
      <c r="AU272" s="161" t="s">
        <v>89</v>
      </c>
      <c r="AY272" s="14" t="s">
        <v>166</v>
      </c>
      <c r="BE272" s="162">
        <f t="shared" si="54"/>
        <v>0</v>
      </c>
      <c r="BF272" s="162">
        <f t="shared" si="55"/>
        <v>463.5</v>
      </c>
      <c r="BG272" s="162">
        <f t="shared" si="56"/>
        <v>0</v>
      </c>
      <c r="BH272" s="162">
        <f t="shared" si="57"/>
        <v>0</v>
      </c>
      <c r="BI272" s="162">
        <f t="shared" si="58"/>
        <v>0</v>
      </c>
      <c r="BJ272" s="14" t="s">
        <v>89</v>
      </c>
      <c r="BK272" s="162">
        <f t="shared" si="59"/>
        <v>463.5</v>
      </c>
      <c r="BL272" s="14" t="s">
        <v>196</v>
      </c>
      <c r="BM272" s="161" t="s">
        <v>692</v>
      </c>
    </row>
    <row r="273" spans="1:65" s="2" customFormat="1" ht="16.5" customHeight="1">
      <c r="A273" s="26"/>
      <c r="B273" s="149"/>
      <c r="C273" s="167" t="s">
        <v>493</v>
      </c>
      <c r="D273" s="167" t="s">
        <v>374</v>
      </c>
      <c r="E273" s="168" t="s">
        <v>693</v>
      </c>
      <c r="F273" s="169" t="s">
        <v>694</v>
      </c>
      <c r="G273" s="170" t="s">
        <v>172</v>
      </c>
      <c r="H273" s="171">
        <v>121.39400000000001</v>
      </c>
      <c r="I273" s="172">
        <v>3.61</v>
      </c>
      <c r="J273" s="172">
        <f t="shared" si="50"/>
        <v>438.23</v>
      </c>
      <c r="K273" s="173"/>
      <c r="L273" s="174"/>
      <c r="M273" s="175" t="s">
        <v>1</v>
      </c>
      <c r="N273" s="176" t="s">
        <v>39</v>
      </c>
      <c r="O273" s="159">
        <v>0</v>
      </c>
      <c r="P273" s="159">
        <f t="shared" si="51"/>
        <v>0</v>
      </c>
      <c r="Q273" s="159">
        <v>0</v>
      </c>
      <c r="R273" s="159">
        <f t="shared" si="52"/>
        <v>0</v>
      </c>
      <c r="S273" s="159">
        <v>0</v>
      </c>
      <c r="T273" s="160">
        <f t="shared" si="53"/>
        <v>0</v>
      </c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R273" s="161" t="s">
        <v>223</v>
      </c>
      <c r="AT273" s="161" t="s">
        <v>374</v>
      </c>
      <c r="AU273" s="161" t="s">
        <v>89</v>
      </c>
      <c r="AY273" s="14" t="s">
        <v>166</v>
      </c>
      <c r="BE273" s="162">
        <f t="shared" si="54"/>
        <v>0</v>
      </c>
      <c r="BF273" s="162">
        <f t="shared" si="55"/>
        <v>438.23</v>
      </c>
      <c r="BG273" s="162">
        <f t="shared" si="56"/>
        <v>0</v>
      </c>
      <c r="BH273" s="162">
        <f t="shared" si="57"/>
        <v>0</v>
      </c>
      <c r="BI273" s="162">
        <f t="shared" si="58"/>
        <v>0</v>
      </c>
      <c r="BJ273" s="14" t="s">
        <v>89</v>
      </c>
      <c r="BK273" s="162">
        <f t="shared" si="59"/>
        <v>438.23</v>
      </c>
      <c r="BL273" s="14" t="s">
        <v>196</v>
      </c>
      <c r="BM273" s="161" t="s">
        <v>695</v>
      </c>
    </row>
    <row r="274" spans="1:65" s="2" customFormat="1" ht="24.2" customHeight="1">
      <c r="A274" s="26"/>
      <c r="B274" s="149"/>
      <c r="C274" s="150" t="s">
        <v>696</v>
      </c>
      <c r="D274" s="150" t="s">
        <v>169</v>
      </c>
      <c r="E274" s="151" t="s">
        <v>697</v>
      </c>
      <c r="F274" s="152" t="s">
        <v>698</v>
      </c>
      <c r="G274" s="153" t="s">
        <v>699</v>
      </c>
      <c r="H274" s="154">
        <v>2.65</v>
      </c>
      <c r="I274" s="155">
        <v>2.52</v>
      </c>
      <c r="J274" s="155">
        <f t="shared" si="50"/>
        <v>6.68</v>
      </c>
      <c r="K274" s="156"/>
      <c r="L274" s="27"/>
      <c r="M274" s="157" t="s">
        <v>1</v>
      </c>
      <c r="N274" s="158" t="s">
        <v>39</v>
      </c>
      <c r="O274" s="159">
        <v>0</v>
      </c>
      <c r="P274" s="159">
        <f t="shared" si="51"/>
        <v>0</v>
      </c>
      <c r="Q274" s="159">
        <v>0</v>
      </c>
      <c r="R274" s="159">
        <f t="shared" si="52"/>
        <v>0</v>
      </c>
      <c r="S274" s="159">
        <v>0</v>
      </c>
      <c r="T274" s="160">
        <f t="shared" si="53"/>
        <v>0</v>
      </c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R274" s="161" t="s">
        <v>196</v>
      </c>
      <c r="AT274" s="161" t="s">
        <v>169</v>
      </c>
      <c r="AU274" s="161" t="s">
        <v>89</v>
      </c>
      <c r="AY274" s="14" t="s">
        <v>166</v>
      </c>
      <c r="BE274" s="162">
        <f t="shared" si="54"/>
        <v>0</v>
      </c>
      <c r="BF274" s="162">
        <f t="shared" si="55"/>
        <v>6.68</v>
      </c>
      <c r="BG274" s="162">
        <f t="shared" si="56"/>
        <v>0</v>
      </c>
      <c r="BH274" s="162">
        <f t="shared" si="57"/>
        <v>0</v>
      </c>
      <c r="BI274" s="162">
        <f t="shared" si="58"/>
        <v>0</v>
      </c>
      <c r="BJ274" s="14" t="s">
        <v>89</v>
      </c>
      <c r="BK274" s="162">
        <f t="shared" si="59"/>
        <v>6.68</v>
      </c>
      <c r="BL274" s="14" t="s">
        <v>196</v>
      </c>
      <c r="BM274" s="161" t="s">
        <v>700</v>
      </c>
    </row>
    <row r="275" spans="1:65" s="12" customFormat="1" ht="22.9" customHeight="1">
      <c r="B275" s="137"/>
      <c r="D275" s="138" t="s">
        <v>72</v>
      </c>
      <c r="E275" s="147" t="s">
        <v>701</v>
      </c>
      <c r="F275" s="147" t="s">
        <v>702</v>
      </c>
      <c r="J275" s="148">
        <f>BK275</f>
        <v>18818.72</v>
      </c>
      <c r="L275" s="137"/>
      <c r="M275" s="141"/>
      <c r="N275" s="142"/>
      <c r="O275" s="142"/>
      <c r="P275" s="143">
        <f>SUM(P276:P285)</f>
        <v>0</v>
      </c>
      <c r="Q275" s="142"/>
      <c r="R275" s="143">
        <f>SUM(R276:R285)</f>
        <v>0</v>
      </c>
      <c r="S275" s="142"/>
      <c r="T275" s="144">
        <f>SUM(T276:T285)</f>
        <v>0</v>
      </c>
      <c r="AR275" s="138" t="s">
        <v>89</v>
      </c>
      <c r="AT275" s="145" t="s">
        <v>72</v>
      </c>
      <c r="AU275" s="145" t="s">
        <v>81</v>
      </c>
      <c r="AY275" s="138" t="s">
        <v>166</v>
      </c>
      <c r="BK275" s="146">
        <f>SUM(BK276:BK285)</f>
        <v>18818.72</v>
      </c>
    </row>
    <row r="276" spans="1:65" s="2" customFormat="1" ht="24.2" customHeight="1">
      <c r="A276" s="26"/>
      <c r="B276" s="149"/>
      <c r="C276" s="150" t="s">
        <v>497</v>
      </c>
      <c r="D276" s="150" t="s">
        <v>169</v>
      </c>
      <c r="E276" s="151" t="s">
        <v>703</v>
      </c>
      <c r="F276" s="152" t="s">
        <v>704</v>
      </c>
      <c r="G276" s="153" t="s">
        <v>172</v>
      </c>
      <c r="H276" s="154">
        <v>755.12599999999998</v>
      </c>
      <c r="I276" s="155">
        <v>6.96</v>
      </c>
      <c r="J276" s="155">
        <f t="shared" ref="J276:J285" si="60">ROUND(I276*H276,2)</f>
        <v>5255.68</v>
      </c>
      <c r="K276" s="156"/>
      <c r="L276" s="27"/>
      <c r="M276" s="157" t="s">
        <v>1</v>
      </c>
      <c r="N276" s="158" t="s">
        <v>39</v>
      </c>
      <c r="O276" s="159">
        <v>0</v>
      </c>
      <c r="P276" s="159">
        <f t="shared" ref="P276:P285" si="61">O276*H276</f>
        <v>0</v>
      </c>
      <c r="Q276" s="159">
        <v>0</v>
      </c>
      <c r="R276" s="159">
        <f t="shared" ref="R276:R285" si="62">Q276*H276</f>
        <v>0</v>
      </c>
      <c r="S276" s="159">
        <v>0</v>
      </c>
      <c r="T276" s="160">
        <f t="shared" ref="T276:T285" si="63">S276*H276</f>
        <v>0</v>
      </c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R276" s="161" t="s">
        <v>196</v>
      </c>
      <c r="AT276" s="161" t="s">
        <v>169</v>
      </c>
      <c r="AU276" s="161" t="s">
        <v>89</v>
      </c>
      <c r="AY276" s="14" t="s">
        <v>166</v>
      </c>
      <c r="BE276" s="162">
        <f t="shared" ref="BE276:BE285" si="64">IF(N276="základná",J276,0)</f>
        <v>0</v>
      </c>
      <c r="BF276" s="162">
        <f t="shared" ref="BF276:BF285" si="65">IF(N276="znížená",J276,0)</f>
        <v>5255.68</v>
      </c>
      <c r="BG276" s="162">
        <f t="shared" ref="BG276:BG285" si="66">IF(N276="zákl. prenesená",J276,0)</f>
        <v>0</v>
      </c>
      <c r="BH276" s="162">
        <f t="shared" ref="BH276:BH285" si="67">IF(N276="zníž. prenesená",J276,0)</f>
        <v>0</v>
      </c>
      <c r="BI276" s="162">
        <f t="shared" ref="BI276:BI285" si="68">IF(N276="nulová",J276,0)</f>
        <v>0</v>
      </c>
      <c r="BJ276" s="14" t="s">
        <v>89</v>
      </c>
      <c r="BK276" s="162">
        <f t="shared" ref="BK276:BK285" si="69">ROUND(I276*H276,2)</f>
        <v>5255.68</v>
      </c>
      <c r="BL276" s="14" t="s">
        <v>196</v>
      </c>
      <c r="BM276" s="161" t="s">
        <v>705</v>
      </c>
    </row>
    <row r="277" spans="1:65" s="2" customFormat="1" ht="24.2" customHeight="1">
      <c r="A277" s="26"/>
      <c r="B277" s="149"/>
      <c r="C277" s="150" t="s">
        <v>706</v>
      </c>
      <c r="D277" s="150" t="s">
        <v>169</v>
      </c>
      <c r="E277" s="151" t="s">
        <v>707</v>
      </c>
      <c r="F277" s="152" t="s">
        <v>708</v>
      </c>
      <c r="G277" s="153" t="s">
        <v>172</v>
      </c>
      <c r="H277" s="154">
        <v>159.047</v>
      </c>
      <c r="I277" s="155">
        <v>8.1</v>
      </c>
      <c r="J277" s="155">
        <f t="shared" si="60"/>
        <v>1288.28</v>
      </c>
      <c r="K277" s="156"/>
      <c r="L277" s="27"/>
      <c r="M277" s="157" t="s">
        <v>1</v>
      </c>
      <c r="N277" s="158" t="s">
        <v>39</v>
      </c>
      <c r="O277" s="159">
        <v>0</v>
      </c>
      <c r="P277" s="159">
        <f t="shared" si="61"/>
        <v>0</v>
      </c>
      <c r="Q277" s="159">
        <v>0</v>
      </c>
      <c r="R277" s="159">
        <f t="shared" si="62"/>
        <v>0</v>
      </c>
      <c r="S277" s="159">
        <v>0</v>
      </c>
      <c r="T277" s="160">
        <f t="shared" si="63"/>
        <v>0</v>
      </c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R277" s="161" t="s">
        <v>196</v>
      </c>
      <c r="AT277" s="161" t="s">
        <v>169</v>
      </c>
      <c r="AU277" s="161" t="s">
        <v>89</v>
      </c>
      <c r="AY277" s="14" t="s">
        <v>166</v>
      </c>
      <c r="BE277" s="162">
        <f t="shared" si="64"/>
        <v>0</v>
      </c>
      <c r="BF277" s="162">
        <f t="shared" si="65"/>
        <v>1288.28</v>
      </c>
      <c r="BG277" s="162">
        <f t="shared" si="66"/>
        <v>0</v>
      </c>
      <c r="BH277" s="162">
        <f t="shared" si="67"/>
        <v>0</v>
      </c>
      <c r="BI277" s="162">
        <f t="shared" si="68"/>
        <v>0</v>
      </c>
      <c r="BJ277" s="14" t="s">
        <v>89</v>
      </c>
      <c r="BK277" s="162">
        <f t="shared" si="69"/>
        <v>1288.28</v>
      </c>
      <c r="BL277" s="14" t="s">
        <v>196</v>
      </c>
      <c r="BM277" s="161" t="s">
        <v>709</v>
      </c>
    </row>
    <row r="278" spans="1:65" s="2" customFormat="1" ht="24.2" customHeight="1">
      <c r="A278" s="26"/>
      <c r="B278" s="149"/>
      <c r="C278" s="167" t="s">
        <v>500</v>
      </c>
      <c r="D278" s="167" t="s">
        <v>374</v>
      </c>
      <c r="E278" s="168" t="s">
        <v>710</v>
      </c>
      <c r="F278" s="169" t="s">
        <v>711</v>
      </c>
      <c r="G278" s="170" t="s">
        <v>172</v>
      </c>
      <c r="H278" s="171">
        <v>1051.299</v>
      </c>
      <c r="I278" s="172">
        <v>6.66</v>
      </c>
      <c r="J278" s="172">
        <f t="shared" si="60"/>
        <v>7001.65</v>
      </c>
      <c r="K278" s="173"/>
      <c r="L278" s="174"/>
      <c r="M278" s="175" t="s">
        <v>1</v>
      </c>
      <c r="N278" s="176" t="s">
        <v>39</v>
      </c>
      <c r="O278" s="159">
        <v>0</v>
      </c>
      <c r="P278" s="159">
        <f t="shared" si="61"/>
        <v>0</v>
      </c>
      <c r="Q278" s="159">
        <v>0</v>
      </c>
      <c r="R278" s="159">
        <f t="shared" si="62"/>
        <v>0</v>
      </c>
      <c r="S278" s="159">
        <v>0</v>
      </c>
      <c r="T278" s="160">
        <f t="shared" si="63"/>
        <v>0</v>
      </c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R278" s="161" t="s">
        <v>223</v>
      </c>
      <c r="AT278" s="161" t="s">
        <v>374</v>
      </c>
      <c r="AU278" s="161" t="s">
        <v>89</v>
      </c>
      <c r="AY278" s="14" t="s">
        <v>166</v>
      </c>
      <c r="BE278" s="162">
        <f t="shared" si="64"/>
        <v>0</v>
      </c>
      <c r="BF278" s="162">
        <f t="shared" si="65"/>
        <v>7001.65</v>
      </c>
      <c r="BG278" s="162">
        <f t="shared" si="66"/>
        <v>0</v>
      </c>
      <c r="BH278" s="162">
        <f t="shared" si="67"/>
        <v>0</v>
      </c>
      <c r="BI278" s="162">
        <f t="shared" si="68"/>
        <v>0</v>
      </c>
      <c r="BJ278" s="14" t="s">
        <v>89</v>
      </c>
      <c r="BK278" s="162">
        <f t="shared" si="69"/>
        <v>7001.65</v>
      </c>
      <c r="BL278" s="14" t="s">
        <v>196</v>
      </c>
      <c r="BM278" s="161" t="s">
        <v>712</v>
      </c>
    </row>
    <row r="279" spans="1:65" s="2" customFormat="1" ht="24.2" customHeight="1">
      <c r="A279" s="26"/>
      <c r="B279" s="149"/>
      <c r="C279" s="150" t="s">
        <v>713</v>
      </c>
      <c r="D279" s="150" t="s">
        <v>169</v>
      </c>
      <c r="E279" s="151" t="s">
        <v>714</v>
      </c>
      <c r="F279" s="152" t="s">
        <v>715</v>
      </c>
      <c r="G279" s="153" t="s">
        <v>172</v>
      </c>
      <c r="H279" s="154">
        <v>1242.7860000000001</v>
      </c>
      <c r="I279" s="155">
        <v>0.51</v>
      </c>
      <c r="J279" s="155">
        <f t="shared" si="60"/>
        <v>633.82000000000005</v>
      </c>
      <c r="K279" s="156"/>
      <c r="L279" s="27"/>
      <c r="M279" s="157" t="s">
        <v>1</v>
      </c>
      <c r="N279" s="158" t="s">
        <v>39</v>
      </c>
      <c r="O279" s="159">
        <v>0</v>
      </c>
      <c r="P279" s="159">
        <f t="shared" si="61"/>
        <v>0</v>
      </c>
      <c r="Q279" s="159">
        <v>0</v>
      </c>
      <c r="R279" s="159">
        <f t="shared" si="62"/>
        <v>0</v>
      </c>
      <c r="S279" s="159">
        <v>0</v>
      </c>
      <c r="T279" s="160">
        <f t="shared" si="63"/>
        <v>0</v>
      </c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R279" s="161" t="s">
        <v>196</v>
      </c>
      <c r="AT279" s="161" t="s">
        <v>169</v>
      </c>
      <c r="AU279" s="161" t="s">
        <v>89</v>
      </c>
      <c r="AY279" s="14" t="s">
        <v>166</v>
      </c>
      <c r="BE279" s="162">
        <f t="shared" si="64"/>
        <v>0</v>
      </c>
      <c r="BF279" s="162">
        <f t="shared" si="65"/>
        <v>633.82000000000005</v>
      </c>
      <c r="BG279" s="162">
        <f t="shared" si="66"/>
        <v>0</v>
      </c>
      <c r="BH279" s="162">
        <f t="shared" si="67"/>
        <v>0</v>
      </c>
      <c r="BI279" s="162">
        <f t="shared" si="68"/>
        <v>0</v>
      </c>
      <c r="BJ279" s="14" t="s">
        <v>89</v>
      </c>
      <c r="BK279" s="162">
        <f t="shared" si="69"/>
        <v>633.82000000000005</v>
      </c>
      <c r="BL279" s="14" t="s">
        <v>196</v>
      </c>
      <c r="BM279" s="161" t="s">
        <v>716</v>
      </c>
    </row>
    <row r="280" spans="1:65" s="2" customFormat="1" ht="24.2" customHeight="1">
      <c r="A280" s="26"/>
      <c r="B280" s="149"/>
      <c r="C280" s="150" t="s">
        <v>504</v>
      </c>
      <c r="D280" s="150" t="s">
        <v>169</v>
      </c>
      <c r="E280" s="151" t="s">
        <v>717</v>
      </c>
      <c r="F280" s="152" t="s">
        <v>718</v>
      </c>
      <c r="G280" s="153" t="s">
        <v>172</v>
      </c>
      <c r="H280" s="154">
        <v>133.20699999999999</v>
      </c>
      <c r="I280" s="155">
        <v>8.1</v>
      </c>
      <c r="J280" s="155">
        <f t="shared" si="60"/>
        <v>1078.98</v>
      </c>
      <c r="K280" s="156"/>
      <c r="L280" s="27"/>
      <c r="M280" s="157" t="s">
        <v>1</v>
      </c>
      <c r="N280" s="158" t="s">
        <v>39</v>
      </c>
      <c r="O280" s="159">
        <v>0</v>
      </c>
      <c r="P280" s="159">
        <f t="shared" si="61"/>
        <v>0</v>
      </c>
      <c r="Q280" s="159">
        <v>0</v>
      </c>
      <c r="R280" s="159">
        <f t="shared" si="62"/>
        <v>0</v>
      </c>
      <c r="S280" s="159">
        <v>0</v>
      </c>
      <c r="T280" s="160">
        <f t="shared" si="63"/>
        <v>0</v>
      </c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R280" s="161" t="s">
        <v>196</v>
      </c>
      <c r="AT280" s="161" t="s">
        <v>169</v>
      </c>
      <c r="AU280" s="161" t="s">
        <v>89</v>
      </c>
      <c r="AY280" s="14" t="s">
        <v>166</v>
      </c>
      <c r="BE280" s="162">
        <f t="shared" si="64"/>
        <v>0</v>
      </c>
      <c r="BF280" s="162">
        <f t="shared" si="65"/>
        <v>1078.98</v>
      </c>
      <c r="BG280" s="162">
        <f t="shared" si="66"/>
        <v>0</v>
      </c>
      <c r="BH280" s="162">
        <f t="shared" si="67"/>
        <v>0</v>
      </c>
      <c r="BI280" s="162">
        <f t="shared" si="68"/>
        <v>0</v>
      </c>
      <c r="BJ280" s="14" t="s">
        <v>89</v>
      </c>
      <c r="BK280" s="162">
        <f t="shared" si="69"/>
        <v>1078.98</v>
      </c>
      <c r="BL280" s="14" t="s">
        <v>196</v>
      </c>
      <c r="BM280" s="161" t="s">
        <v>719</v>
      </c>
    </row>
    <row r="281" spans="1:65" s="2" customFormat="1" ht="21.75" customHeight="1">
      <c r="A281" s="26"/>
      <c r="B281" s="149"/>
      <c r="C281" s="167" t="s">
        <v>720</v>
      </c>
      <c r="D281" s="167" t="s">
        <v>374</v>
      </c>
      <c r="E281" s="168" t="s">
        <v>721</v>
      </c>
      <c r="F281" s="169" t="s">
        <v>722</v>
      </c>
      <c r="G281" s="170" t="s">
        <v>172</v>
      </c>
      <c r="H281" s="171">
        <v>566.68700000000001</v>
      </c>
      <c r="I281" s="172">
        <v>1</v>
      </c>
      <c r="J281" s="172">
        <f t="shared" si="60"/>
        <v>566.69000000000005</v>
      </c>
      <c r="K281" s="173"/>
      <c r="L281" s="174"/>
      <c r="M281" s="175" t="s">
        <v>1</v>
      </c>
      <c r="N281" s="176" t="s">
        <v>39</v>
      </c>
      <c r="O281" s="159">
        <v>0</v>
      </c>
      <c r="P281" s="159">
        <f t="shared" si="61"/>
        <v>0</v>
      </c>
      <c r="Q281" s="159">
        <v>0</v>
      </c>
      <c r="R281" s="159">
        <f t="shared" si="62"/>
        <v>0</v>
      </c>
      <c r="S281" s="159">
        <v>0</v>
      </c>
      <c r="T281" s="160">
        <f t="shared" si="63"/>
        <v>0</v>
      </c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R281" s="161" t="s">
        <v>223</v>
      </c>
      <c r="AT281" s="161" t="s">
        <v>374</v>
      </c>
      <c r="AU281" s="161" t="s">
        <v>89</v>
      </c>
      <c r="AY281" s="14" t="s">
        <v>166</v>
      </c>
      <c r="BE281" s="162">
        <f t="shared" si="64"/>
        <v>0</v>
      </c>
      <c r="BF281" s="162">
        <f t="shared" si="65"/>
        <v>566.69000000000005</v>
      </c>
      <c r="BG281" s="162">
        <f t="shared" si="66"/>
        <v>0</v>
      </c>
      <c r="BH281" s="162">
        <f t="shared" si="67"/>
        <v>0</v>
      </c>
      <c r="BI281" s="162">
        <f t="shared" si="68"/>
        <v>0</v>
      </c>
      <c r="BJ281" s="14" t="s">
        <v>89</v>
      </c>
      <c r="BK281" s="162">
        <f t="shared" si="69"/>
        <v>566.69000000000005</v>
      </c>
      <c r="BL281" s="14" t="s">
        <v>196</v>
      </c>
      <c r="BM281" s="161" t="s">
        <v>723</v>
      </c>
    </row>
    <row r="282" spans="1:65" s="2" customFormat="1" ht="37.9" customHeight="1">
      <c r="A282" s="26"/>
      <c r="B282" s="149"/>
      <c r="C282" s="167" t="s">
        <v>507</v>
      </c>
      <c r="D282" s="167" t="s">
        <v>374</v>
      </c>
      <c r="E282" s="168" t="s">
        <v>724</v>
      </c>
      <c r="F282" s="169" t="s">
        <v>725</v>
      </c>
      <c r="G282" s="170" t="s">
        <v>172</v>
      </c>
      <c r="H282" s="171">
        <v>946.90499999999997</v>
      </c>
      <c r="I282" s="172">
        <v>1.91</v>
      </c>
      <c r="J282" s="172">
        <f t="shared" si="60"/>
        <v>1808.59</v>
      </c>
      <c r="K282" s="173"/>
      <c r="L282" s="174"/>
      <c r="M282" s="175" t="s">
        <v>1</v>
      </c>
      <c r="N282" s="176" t="s">
        <v>39</v>
      </c>
      <c r="O282" s="159">
        <v>0</v>
      </c>
      <c r="P282" s="159">
        <f t="shared" si="61"/>
        <v>0</v>
      </c>
      <c r="Q282" s="159">
        <v>0</v>
      </c>
      <c r="R282" s="159">
        <f t="shared" si="62"/>
        <v>0</v>
      </c>
      <c r="S282" s="159">
        <v>0</v>
      </c>
      <c r="T282" s="160">
        <f t="shared" si="63"/>
        <v>0</v>
      </c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R282" s="161" t="s">
        <v>223</v>
      </c>
      <c r="AT282" s="161" t="s">
        <v>374</v>
      </c>
      <c r="AU282" s="161" t="s">
        <v>89</v>
      </c>
      <c r="AY282" s="14" t="s">
        <v>166</v>
      </c>
      <c r="BE282" s="162">
        <f t="shared" si="64"/>
        <v>0</v>
      </c>
      <c r="BF282" s="162">
        <f t="shared" si="65"/>
        <v>1808.59</v>
      </c>
      <c r="BG282" s="162">
        <f t="shared" si="66"/>
        <v>0</v>
      </c>
      <c r="BH282" s="162">
        <f t="shared" si="67"/>
        <v>0</v>
      </c>
      <c r="BI282" s="162">
        <f t="shared" si="68"/>
        <v>0</v>
      </c>
      <c r="BJ282" s="14" t="s">
        <v>89</v>
      </c>
      <c r="BK282" s="162">
        <f t="shared" si="69"/>
        <v>1808.59</v>
      </c>
      <c r="BL282" s="14" t="s">
        <v>196</v>
      </c>
      <c r="BM282" s="161" t="s">
        <v>726</v>
      </c>
    </row>
    <row r="283" spans="1:65" s="2" customFormat="1" ht="37.9" customHeight="1">
      <c r="A283" s="26"/>
      <c r="B283" s="149"/>
      <c r="C283" s="150" t="s">
        <v>727</v>
      </c>
      <c r="D283" s="150" t="s">
        <v>169</v>
      </c>
      <c r="E283" s="151" t="s">
        <v>728</v>
      </c>
      <c r="F283" s="152" t="s">
        <v>729</v>
      </c>
      <c r="G283" s="153" t="s">
        <v>172</v>
      </c>
      <c r="H283" s="154">
        <v>30.260999999999999</v>
      </c>
      <c r="I283" s="155">
        <v>4.29</v>
      </c>
      <c r="J283" s="155">
        <f t="shared" si="60"/>
        <v>129.82</v>
      </c>
      <c r="K283" s="156"/>
      <c r="L283" s="27"/>
      <c r="M283" s="157" t="s">
        <v>1</v>
      </c>
      <c r="N283" s="158" t="s">
        <v>39</v>
      </c>
      <c r="O283" s="159">
        <v>0</v>
      </c>
      <c r="P283" s="159">
        <f t="shared" si="61"/>
        <v>0</v>
      </c>
      <c r="Q283" s="159">
        <v>0</v>
      </c>
      <c r="R283" s="159">
        <f t="shared" si="62"/>
        <v>0</v>
      </c>
      <c r="S283" s="159">
        <v>0</v>
      </c>
      <c r="T283" s="160">
        <f t="shared" si="63"/>
        <v>0</v>
      </c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R283" s="161" t="s">
        <v>196</v>
      </c>
      <c r="AT283" s="161" t="s">
        <v>169</v>
      </c>
      <c r="AU283" s="161" t="s">
        <v>89</v>
      </c>
      <c r="AY283" s="14" t="s">
        <v>166</v>
      </c>
      <c r="BE283" s="162">
        <f t="shared" si="64"/>
        <v>0</v>
      </c>
      <c r="BF283" s="162">
        <f t="shared" si="65"/>
        <v>129.82</v>
      </c>
      <c r="BG283" s="162">
        <f t="shared" si="66"/>
        <v>0</v>
      </c>
      <c r="BH283" s="162">
        <f t="shared" si="67"/>
        <v>0</v>
      </c>
      <c r="BI283" s="162">
        <f t="shared" si="68"/>
        <v>0</v>
      </c>
      <c r="BJ283" s="14" t="s">
        <v>89</v>
      </c>
      <c r="BK283" s="162">
        <f t="shared" si="69"/>
        <v>129.82</v>
      </c>
      <c r="BL283" s="14" t="s">
        <v>196</v>
      </c>
      <c r="BM283" s="161" t="s">
        <v>730</v>
      </c>
    </row>
    <row r="284" spans="1:65" s="2" customFormat="1" ht="16.5" customHeight="1">
      <c r="A284" s="26"/>
      <c r="B284" s="149"/>
      <c r="C284" s="150" t="s">
        <v>511</v>
      </c>
      <c r="D284" s="150" t="s">
        <v>169</v>
      </c>
      <c r="E284" s="151" t="s">
        <v>731</v>
      </c>
      <c r="F284" s="152" t="s">
        <v>732</v>
      </c>
      <c r="G284" s="153" t="s">
        <v>222</v>
      </c>
      <c r="H284" s="154">
        <v>4</v>
      </c>
      <c r="I284" s="155">
        <v>262</v>
      </c>
      <c r="J284" s="155">
        <f t="shared" si="60"/>
        <v>1048</v>
      </c>
      <c r="K284" s="156"/>
      <c r="L284" s="27"/>
      <c r="M284" s="157" t="s">
        <v>1</v>
      </c>
      <c r="N284" s="158" t="s">
        <v>39</v>
      </c>
      <c r="O284" s="159">
        <v>0</v>
      </c>
      <c r="P284" s="159">
        <f t="shared" si="61"/>
        <v>0</v>
      </c>
      <c r="Q284" s="159">
        <v>0</v>
      </c>
      <c r="R284" s="159">
        <f t="shared" si="62"/>
        <v>0</v>
      </c>
      <c r="S284" s="159">
        <v>0</v>
      </c>
      <c r="T284" s="160">
        <f t="shared" si="63"/>
        <v>0</v>
      </c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R284" s="161" t="s">
        <v>196</v>
      </c>
      <c r="AT284" s="161" t="s">
        <v>169</v>
      </c>
      <c r="AU284" s="161" t="s">
        <v>89</v>
      </c>
      <c r="AY284" s="14" t="s">
        <v>166</v>
      </c>
      <c r="BE284" s="162">
        <f t="shared" si="64"/>
        <v>0</v>
      </c>
      <c r="BF284" s="162">
        <f t="shared" si="65"/>
        <v>1048</v>
      </c>
      <c r="BG284" s="162">
        <f t="shared" si="66"/>
        <v>0</v>
      </c>
      <c r="BH284" s="162">
        <f t="shared" si="67"/>
        <v>0</v>
      </c>
      <c r="BI284" s="162">
        <f t="shared" si="68"/>
        <v>0</v>
      </c>
      <c r="BJ284" s="14" t="s">
        <v>89</v>
      </c>
      <c r="BK284" s="162">
        <f t="shared" si="69"/>
        <v>1048</v>
      </c>
      <c r="BL284" s="14" t="s">
        <v>196</v>
      </c>
      <c r="BM284" s="161" t="s">
        <v>733</v>
      </c>
    </row>
    <row r="285" spans="1:65" s="2" customFormat="1" ht="24.2" customHeight="1">
      <c r="A285" s="26"/>
      <c r="B285" s="149"/>
      <c r="C285" s="150" t="s">
        <v>734</v>
      </c>
      <c r="D285" s="150" t="s">
        <v>169</v>
      </c>
      <c r="E285" s="151" t="s">
        <v>735</v>
      </c>
      <c r="F285" s="152" t="s">
        <v>736</v>
      </c>
      <c r="G285" s="153" t="s">
        <v>699</v>
      </c>
      <c r="H285" s="154">
        <v>2.75</v>
      </c>
      <c r="I285" s="155">
        <v>2.62</v>
      </c>
      <c r="J285" s="155">
        <f t="shared" si="60"/>
        <v>7.21</v>
      </c>
      <c r="K285" s="156"/>
      <c r="L285" s="27"/>
      <c r="M285" s="157" t="s">
        <v>1</v>
      </c>
      <c r="N285" s="158" t="s">
        <v>39</v>
      </c>
      <c r="O285" s="159">
        <v>0</v>
      </c>
      <c r="P285" s="159">
        <f t="shared" si="61"/>
        <v>0</v>
      </c>
      <c r="Q285" s="159">
        <v>0</v>
      </c>
      <c r="R285" s="159">
        <f t="shared" si="62"/>
        <v>0</v>
      </c>
      <c r="S285" s="159">
        <v>0</v>
      </c>
      <c r="T285" s="160">
        <f t="shared" si="63"/>
        <v>0</v>
      </c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R285" s="161" t="s">
        <v>196</v>
      </c>
      <c r="AT285" s="161" t="s">
        <v>169</v>
      </c>
      <c r="AU285" s="161" t="s">
        <v>89</v>
      </c>
      <c r="AY285" s="14" t="s">
        <v>166</v>
      </c>
      <c r="BE285" s="162">
        <f t="shared" si="64"/>
        <v>0</v>
      </c>
      <c r="BF285" s="162">
        <f t="shared" si="65"/>
        <v>7.21</v>
      </c>
      <c r="BG285" s="162">
        <f t="shared" si="66"/>
        <v>0</v>
      </c>
      <c r="BH285" s="162">
        <f t="shared" si="67"/>
        <v>0</v>
      </c>
      <c r="BI285" s="162">
        <f t="shared" si="68"/>
        <v>0</v>
      </c>
      <c r="BJ285" s="14" t="s">
        <v>89</v>
      </c>
      <c r="BK285" s="162">
        <f t="shared" si="69"/>
        <v>7.21</v>
      </c>
      <c r="BL285" s="14" t="s">
        <v>196</v>
      </c>
      <c r="BM285" s="161" t="s">
        <v>737</v>
      </c>
    </row>
    <row r="286" spans="1:65" s="12" customFormat="1" ht="22.9" customHeight="1">
      <c r="B286" s="137"/>
      <c r="D286" s="138" t="s">
        <v>72</v>
      </c>
      <c r="E286" s="147" t="s">
        <v>285</v>
      </c>
      <c r="F286" s="147" t="s">
        <v>286</v>
      </c>
      <c r="J286" s="148">
        <f>BK286</f>
        <v>54631.08</v>
      </c>
      <c r="L286" s="137"/>
      <c r="M286" s="141"/>
      <c r="N286" s="142"/>
      <c r="O286" s="142"/>
      <c r="P286" s="143">
        <f>SUM(P287:P308)</f>
        <v>0</v>
      </c>
      <c r="Q286" s="142"/>
      <c r="R286" s="143">
        <f>SUM(R287:R308)</f>
        <v>0</v>
      </c>
      <c r="S286" s="142"/>
      <c r="T286" s="144">
        <f>SUM(T287:T308)</f>
        <v>0</v>
      </c>
      <c r="AR286" s="138" t="s">
        <v>89</v>
      </c>
      <c r="AT286" s="145" t="s">
        <v>72</v>
      </c>
      <c r="AU286" s="145" t="s">
        <v>81</v>
      </c>
      <c r="AY286" s="138" t="s">
        <v>166</v>
      </c>
      <c r="BK286" s="146">
        <f>SUM(BK287:BK308)</f>
        <v>54631.08</v>
      </c>
    </row>
    <row r="287" spans="1:65" s="2" customFormat="1" ht="21.75" customHeight="1">
      <c r="A287" s="26"/>
      <c r="B287" s="149"/>
      <c r="C287" s="150" t="s">
        <v>514</v>
      </c>
      <c r="D287" s="150" t="s">
        <v>169</v>
      </c>
      <c r="E287" s="151" t="s">
        <v>738</v>
      </c>
      <c r="F287" s="152" t="s">
        <v>739</v>
      </c>
      <c r="G287" s="153" t="s">
        <v>172</v>
      </c>
      <c r="H287" s="154">
        <v>755.12599999999998</v>
      </c>
      <c r="I287" s="155">
        <v>2.61</v>
      </c>
      <c r="J287" s="155">
        <f t="shared" ref="J287:J308" si="70">ROUND(I287*H287,2)</f>
        <v>1970.88</v>
      </c>
      <c r="K287" s="156"/>
      <c r="L287" s="27"/>
      <c r="M287" s="157" t="s">
        <v>1</v>
      </c>
      <c r="N287" s="158" t="s">
        <v>39</v>
      </c>
      <c r="O287" s="159">
        <v>0</v>
      </c>
      <c r="P287" s="159">
        <f t="shared" ref="P287:P308" si="71">O287*H287</f>
        <v>0</v>
      </c>
      <c r="Q287" s="159">
        <v>0</v>
      </c>
      <c r="R287" s="159">
        <f t="shared" ref="R287:R308" si="72">Q287*H287</f>
        <v>0</v>
      </c>
      <c r="S287" s="159">
        <v>0</v>
      </c>
      <c r="T287" s="160">
        <f t="shared" ref="T287:T308" si="73">S287*H287</f>
        <v>0</v>
      </c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R287" s="161" t="s">
        <v>196</v>
      </c>
      <c r="AT287" s="161" t="s">
        <v>169</v>
      </c>
      <c r="AU287" s="161" t="s">
        <v>89</v>
      </c>
      <c r="AY287" s="14" t="s">
        <v>166</v>
      </c>
      <c r="BE287" s="162">
        <f t="shared" ref="BE287:BE308" si="74">IF(N287="základná",J287,0)</f>
        <v>0</v>
      </c>
      <c r="BF287" s="162">
        <f t="shared" ref="BF287:BF308" si="75">IF(N287="znížená",J287,0)</f>
        <v>1970.88</v>
      </c>
      <c r="BG287" s="162">
        <f t="shared" ref="BG287:BG308" si="76">IF(N287="zákl. prenesená",J287,0)</f>
        <v>0</v>
      </c>
      <c r="BH287" s="162">
        <f t="shared" ref="BH287:BH308" si="77">IF(N287="zníž. prenesená",J287,0)</f>
        <v>0</v>
      </c>
      <c r="BI287" s="162">
        <f t="shared" ref="BI287:BI308" si="78">IF(N287="nulová",J287,0)</f>
        <v>0</v>
      </c>
      <c r="BJ287" s="14" t="s">
        <v>89</v>
      </c>
      <c r="BK287" s="162">
        <f t="shared" ref="BK287:BK308" si="79">ROUND(I287*H287,2)</f>
        <v>1970.88</v>
      </c>
      <c r="BL287" s="14" t="s">
        <v>196</v>
      </c>
      <c r="BM287" s="161" t="s">
        <v>740</v>
      </c>
    </row>
    <row r="288" spans="1:65" s="2" customFormat="1" ht="21.75" customHeight="1">
      <c r="A288" s="26"/>
      <c r="B288" s="149"/>
      <c r="C288" s="167" t="s">
        <v>741</v>
      </c>
      <c r="D288" s="167" t="s">
        <v>374</v>
      </c>
      <c r="E288" s="168" t="s">
        <v>742</v>
      </c>
      <c r="F288" s="169" t="s">
        <v>743</v>
      </c>
      <c r="G288" s="170" t="s">
        <v>172</v>
      </c>
      <c r="H288" s="171">
        <v>296.91500000000002</v>
      </c>
      <c r="I288" s="172">
        <v>65.63</v>
      </c>
      <c r="J288" s="172">
        <f t="shared" si="70"/>
        <v>19486.53</v>
      </c>
      <c r="K288" s="173"/>
      <c r="L288" s="174"/>
      <c r="M288" s="175" t="s">
        <v>1</v>
      </c>
      <c r="N288" s="176" t="s">
        <v>39</v>
      </c>
      <c r="O288" s="159">
        <v>0</v>
      </c>
      <c r="P288" s="159">
        <f t="shared" si="71"/>
        <v>0</v>
      </c>
      <c r="Q288" s="159">
        <v>0</v>
      </c>
      <c r="R288" s="159">
        <f t="shared" si="72"/>
        <v>0</v>
      </c>
      <c r="S288" s="159">
        <v>0</v>
      </c>
      <c r="T288" s="160">
        <f t="shared" si="73"/>
        <v>0</v>
      </c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R288" s="161" t="s">
        <v>223</v>
      </c>
      <c r="AT288" s="161" t="s">
        <v>374</v>
      </c>
      <c r="AU288" s="161" t="s">
        <v>89</v>
      </c>
      <c r="AY288" s="14" t="s">
        <v>166</v>
      </c>
      <c r="BE288" s="162">
        <f t="shared" si="74"/>
        <v>0</v>
      </c>
      <c r="BF288" s="162">
        <f t="shared" si="75"/>
        <v>19486.53</v>
      </c>
      <c r="BG288" s="162">
        <f t="shared" si="76"/>
        <v>0</v>
      </c>
      <c r="BH288" s="162">
        <f t="shared" si="77"/>
        <v>0</v>
      </c>
      <c r="BI288" s="162">
        <f t="shared" si="78"/>
        <v>0</v>
      </c>
      <c r="BJ288" s="14" t="s">
        <v>89</v>
      </c>
      <c r="BK288" s="162">
        <f t="shared" si="79"/>
        <v>19486.53</v>
      </c>
      <c r="BL288" s="14" t="s">
        <v>196</v>
      </c>
      <c r="BM288" s="161" t="s">
        <v>744</v>
      </c>
    </row>
    <row r="289" spans="1:65" s="2" customFormat="1" ht="21.75" customHeight="1">
      <c r="A289" s="26"/>
      <c r="B289" s="149"/>
      <c r="C289" s="167" t="s">
        <v>518</v>
      </c>
      <c r="D289" s="167" t="s">
        <v>374</v>
      </c>
      <c r="E289" s="168" t="s">
        <v>745</v>
      </c>
      <c r="F289" s="169" t="s">
        <v>746</v>
      </c>
      <c r="G289" s="170" t="s">
        <v>172</v>
      </c>
      <c r="H289" s="171">
        <v>483.15800000000002</v>
      </c>
      <c r="I289" s="172">
        <v>25.91</v>
      </c>
      <c r="J289" s="172">
        <f t="shared" si="70"/>
        <v>12518.62</v>
      </c>
      <c r="K289" s="173"/>
      <c r="L289" s="174"/>
      <c r="M289" s="175" t="s">
        <v>1</v>
      </c>
      <c r="N289" s="176" t="s">
        <v>39</v>
      </c>
      <c r="O289" s="159">
        <v>0</v>
      </c>
      <c r="P289" s="159">
        <f t="shared" si="71"/>
        <v>0</v>
      </c>
      <c r="Q289" s="159">
        <v>0</v>
      </c>
      <c r="R289" s="159">
        <f t="shared" si="72"/>
        <v>0</v>
      </c>
      <c r="S289" s="159">
        <v>0</v>
      </c>
      <c r="T289" s="160">
        <f t="shared" si="73"/>
        <v>0</v>
      </c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R289" s="161" t="s">
        <v>223</v>
      </c>
      <c r="AT289" s="161" t="s">
        <v>374</v>
      </c>
      <c r="AU289" s="161" t="s">
        <v>89</v>
      </c>
      <c r="AY289" s="14" t="s">
        <v>166</v>
      </c>
      <c r="BE289" s="162">
        <f t="shared" si="74"/>
        <v>0</v>
      </c>
      <c r="BF289" s="162">
        <f t="shared" si="75"/>
        <v>12518.62</v>
      </c>
      <c r="BG289" s="162">
        <f t="shared" si="76"/>
        <v>0</v>
      </c>
      <c r="BH289" s="162">
        <f t="shared" si="77"/>
        <v>0</v>
      </c>
      <c r="BI289" s="162">
        <f t="shared" si="78"/>
        <v>0</v>
      </c>
      <c r="BJ289" s="14" t="s">
        <v>89</v>
      </c>
      <c r="BK289" s="162">
        <f t="shared" si="79"/>
        <v>12518.62</v>
      </c>
      <c r="BL289" s="14" t="s">
        <v>196</v>
      </c>
      <c r="BM289" s="161" t="s">
        <v>747</v>
      </c>
    </row>
    <row r="290" spans="1:65" s="2" customFormat="1" ht="16.5" customHeight="1">
      <c r="A290" s="26"/>
      <c r="B290" s="149"/>
      <c r="C290" s="167" t="s">
        <v>748</v>
      </c>
      <c r="D290" s="167" t="s">
        <v>374</v>
      </c>
      <c r="E290" s="168" t="s">
        <v>749</v>
      </c>
      <c r="F290" s="169" t="s">
        <v>750</v>
      </c>
      <c r="G290" s="170" t="s">
        <v>172</v>
      </c>
      <c r="H290" s="171">
        <v>12.81</v>
      </c>
      <c r="I290" s="172">
        <v>13.81</v>
      </c>
      <c r="J290" s="172">
        <f t="shared" si="70"/>
        <v>176.91</v>
      </c>
      <c r="K290" s="173"/>
      <c r="L290" s="174"/>
      <c r="M290" s="175" t="s">
        <v>1</v>
      </c>
      <c r="N290" s="176" t="s">
        <v>39</v>
      </c>
      <c r="O290" s="159">
        <v>0</v>
      </c>
      <c r="P290" s="159">
        <f t="shared" si="71"/>
        <v>0</v>
      </c>
      <c r="Q290" s="159">
        <v>0</v>
      </c>
      <c r="R290" s="159">
        <f t="shared" si="72"/>
        <v>0</v>
      </c>
      <c r="S290" s="159">
        <v>0</v>
      </c>
      <c r="T290" s="160">
        <f t="shared" si="73"/>
        <v>0</v>
      </c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R290" s="161" t="s">
        <v>223</v>
      </c>
      <c r="AT290" s="161" t="s">
        <v>374</v>
      </c>
      <c r="AU290" s="161" t="s">
        <v>89</v>
      </c>
      <c r="AY290" s="14" t="s">
        <v>166</v>
      </c>
      <c r="BE290" s="162">
        <f t="shared" si="74"/>
        <v>0</v>
      </c>
      <c r="BF290" s="162">
        <f t="shared" si="75"/>
        <v>176.91</v>
      </c>
      <c r="BG290" s="162">
        <f t="shared" si="76"/>
        <v>0</v>
      </c>
      <c r="BH290" s="162">
        <f t="shared" si="77"/>
        <v>0</v>
      </c>
      <c r="BI290" s="162">
        <f t="shared" si="78"/>
        <v>0</v>
      </c>
      <c r="BJ290" s="14" t="s">
        <v>89</v>
      </c>
      <c r="BK290" s="162">
        <f t="shared" si="79"/>
        <v>176.91</v>
      </c>
      <c r="BL290" s="14" t="s">
        <v>196</v>
      </c>
      <c r="BM290" s="161" t="s">
        <v>751</v>
      </c>
    </row>
    <row r="291" spans="1:65" s="2" customFormat="1" ht="16.5" customHeight="1">
      <c r="A291" s="26"/>
      <c r="B291" s="149"/>
      <c r="C291" s="167" t="s">
        <v>521</v>
      </c>
      <c r="D291" s="167" t="s">
        <v>374</v>
      </c>
      <c r="E291" s="168" t="s">
        <v>752</v>
      </c>
      <c r="F291" s="169" t="s">
        <v>753</v>
      </c>
      <c r="G291" s="170" t="s">
        <v>185</v>
      </c>
      <c r="H291" s="171">
        <v>0.66900000000000004</v>
      </c>
      <c r="I291" s="172">
        <v>172.73</v>
      </c>
      <c r="J291" s="172">
        <f t="shared" si="70"/>
        <v>115.56</v>
      </c>
      <c r="K291" s="173"/>
      <c r="L291" s="174"/>
      <c r="M291" s="175" t="s">
        <v>1</v>
      </c>
      <c r="N291" s="176" t="s">
        <v>39</v>
      </c>
      <c r="O291" s="159">
        <v>0</v>
      </c>
      <c r="P291" s="159">
        <f t="shared" si="71"/>
        <v>0</v>
      </c>
      <c r="Q291" s="159">
        <v>0</v>
      </c>
      <c r="R291" s="159">
        <f t="shared" si="72"/>
        <v>0</v>
      </c>
      <c r="S291" s="159">
        <v>0</v>
      </c>
      <c r="T291" s="160">
        <f t="shared" si="73"/>
        <v>0</v>
      </c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R291" s="161" t="s">
        <v>223</v>
      </c>
      <c r="AT291" s="161" t="s">
        <v>374</v>
      </c>
      <c r="AU291" s="161" t="s">
        <v>89</v>
      </c>
      <c r="AY291" s="14" t="s">
        <v>166</v>
      </c>
      <c r="BE291" s="162">
        <f t="shared" si="74"/>
        <v>0</v>
      </c>
      <c r="BF291" s="162">
        <f t="shared" si="75"/>
        <v>115.56</v>
      </c>
      <c r="BG291" s="162">
        <f t="shared" si="76"/>
        <v>0</v>
      </c>
      <c r="BH291" s="162">
        <f t="shared" si="77"/>
        <v>0</v>
      </c>
      <c r="BI291" s="162">
        <f t="shared" si="78"/>
        <v>0</v>
      </c>
      <c r="BJ291" s="14" t="s">
        <v>89</v>
      </c>
      <c r="BK291" s="162">
        <f t="shared" si="79"/>
        <v>115.56</v>
      </c>
      <c r="BL291" s="14" t="s">
        <v>196</v>
      </c>
      <c r="BM291" s="161" t="s">
        <v>754</v>
      </c>
    </row>
    <row r="292" spans="1:65" s="2" customFormat="1" ht="21.75" customHeight="1">
      <c r="A292" s="26"/>
      <c r="B292" s="149"/>
      <c r="C292" s="150" t="s">
        <v>755</v>
      </c>
      <c r="D292" s="150" t="s">
        <v>169</v>
      </c>
      <c r="E292" s="151" t="s">
        <v>756</v>
      </c>
      <c r="F292" s="152" t="s">
        <v>757</v>
      </c>
      <c r="G292" s="153" t="s">
        <v>172</v>
      </c>
      <c r="H292" s="154">
        <v>191.03</v>
      </c>
      <c r="I292" s="155">
        <v>3.6</v>
      </c>
      <c r="J292" s="155">
        <f t="shared" si="70"/>
        <v>687.71</v>
      </c>
      <c r="K292" s="156"/>
      <c r="L292" s="27"/>
      <c r="M292" s="157" t="s">
        <v>1</v>
      </c>
      <c r="N292" s="158" t="s">
        <v>39</v>
      </c>
      <c r="O292" s="159">
        <v>0</v>
      </c>
      <c r="P292" s="159">
        <f t="shared" si="71"/>
        <v>0</v>
      </c>
      <c r="Q292" s="159">
        <v>0</v>
      </c>
      <c r="R292" s="159">
        <f t="shared" si="72"/>
        <v>0</v>
      </c>
      <c r="S292" s="159">
        <v>0</v>
      </c>
      <c r="T292" s="160">
        <f t="shared" si="73"/>
        <v>0</v>
      </c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R292" s="161" t="s">
        <v>196</v>
      </c>
      <c r="AT292" s="161" t="s">
        <v>169</v>
      </c>
      <c r="AU292" s="161" t="s">
        <v>89</v>
      </c>
      <c r="AY292" s="14" t="s">
        <v>166</v>
      </c>
      <c r="BE292" s="162">
        <f t="shared" si="74"/>
        <v>0</v>
      </c>
      <c r="BF292" s="162">
        <f t="shared" si="75"/>
        <v>687.71</v>
      </c>
      <c r="BG292" s="162">
        <f t="shared" si="76"/>
        <v>0</v>
      </c>
      <c r="BH292" s="162">
        <f t="shared" si="77"/>
        <v>0</v>
      </c>
      <c r="BI292" s="162">
        <f t="shared" si="78"/>
        <v>0</v>
      </c>
      <c r="BJ292" s="14" t="s">
        <v>89</v>
      </c>
      <c r="BK292" s="162">
        <f t="shared" si="79"/>
        <v>687.71</v>
      </c>
      <c r="BL292" s="14" t="s">
        <v>196</v>
      </c>
      <c r="BM292" s="161" t="s">
        <v>758</v>
      </c>
    </row>
    <row r="293" spans="1:65" s="2" customFormat="1" ht="24.2" customHeight="1">
      <c r="A293" s="26"/>
      <c r="B293" s="149"/>
      <c r="C293" s="167" t="s">
        <v>525</v>
      </c>
      <c r="D293" s="167" t="s">
        <v>374</v>
      </c>
      <c r="E293" s="168" t="s">
        <v>759</v>
      </c>
      <c r="F293" s="169" t="s">
        <v>760</v>
      </c>
      <c r="G293" s="170" t="s">
        <v>172</v>
      </c>
      <c r="H293" s="171">
        <v>200.58199999999999</v>
      </c>
      <c r="I293" s="172">
        <v>14.14</v>
      </c>
      <c r="J293" s="172">
        <f t="shared" si="70"/>
        <v>2836.23</v>
      </c>
      <c r="K293" s="173"/>
      <c r="L293" s="174"/>
      <c r="M293" s="175" t="s">
        <v>1</v>
      </c>
      <c r="N293" s="176" t="s">
        <v>39</v>
      </c>
      <c r="O293" s="159">
        <v>0</v>
      </c>
      <c r="P293" s="159">
        <f t="shared" si="71"/>
        <v>0</v>
      </c>
      <c r="Q293" s="159">
        <v>0</v>
      </c>
      <c r="R293" s="159">
        <f t="shared" si="72"/>
        <v>0</v>
      </c>
      <c r="S293" s="159">
        <v>0</v>
      </c>
      <c r="T293" s="160">
        <f t="shared" si="73"/>
        <v>0</v>
      </c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R293" s="161" t="s">
        <v>223</v>
      </c>
      <c r="AT293" s="161" t="s">
        <v>374</v>
      </c>
      <c r="AU293" s="161" t="s">
        <v>89</v>
      </c>
      <c r="AY293" s="14" t="s">
        <v>166</v>
      </c>
      <c r="BE293" s="162">
        <f t="shared" si="74"/>
        <v>0</v>
      </c>
      <c r="BF293" s="162">
        <f t="shared" si="75"/>
        <v>2836.23</v>
      </c>
      <c r="BG293" s="162">
        <f t="shared" si="76"/>
        <v>0</v>
      </c>
      <c r="BH293" s="162">
        <f t="shared" si="77"/>
        <v>0</v>
      </c>
      <c r="BI293" s="162">
        <f t="shared" si="78"/>
        <v>0</v>
      </c>
      <c r="BJ293" s="14" t="s">
        <v>89</v>
      </c>
      <c r="BK293" s="162">
        <f t="shared" si="79"/>
        <v>2836.23</v>
      </c>
      <c r="BL293" s="14" t="s">
        <v>196</v>
      </c>
      <c r="BM293" s="161" t="s">
        <v>761</v>
      </c>
    </row>
    <row r="294" spans="1:65" s="2" customFormat="1" ht="16.5" customHeight="1">
      <c r="A294" s="26"/>
      <c r="B294" s="149"/>
      <c r="C294" s="150" t="s">
        <v>762</v>
      </c>
      <c r="D294" s="150" t="s">
        <v>169</v>
      </c>
      <c r="E294" s="151" t="s">
        <v>763</v>
      </c>
      <c r="F294" s="152" t="s">
        <v>764</v>
      </c>
      <c r="G294" s="153" t="s">
        <v>172</v>
      </c>
      <c r="H294" s="154">
        <v>198.67</v>
      </c>
      <c r="I294" s="155">
        <v>4.7</v>
      </c>
      <c r="J294" s="155">
        <f t="shared" si="70"/>
        <v>933.75</v>
      </c>
      <c r="K294" s="156"/>
      <c r="L294" s="27"/>
      <c r="M294" s="157" t="s">
        <v>1</v>
      </c>
      <c r="N294" s="158" t="s">
        <v>39</v>
      </c>
      <c r="O294" s="159">
        <v>0</v>
      </c>
      <c r="P294" s="159">
        <f t="shared" si="71"/>
        <v>0</v>
      </c>
      <c r="Q294" s="159">
        <v>0</v>
      </c>
      <c r="R294" s="159">
        <f t="shared" si="72"/>
        <v>0</v>
      </c>
      <c r="S294" s="159">
        <v>0</v>
      </c>
      <c r="T294" s="160">
        <f t="shared" si="73"/>
        <v>0</v>
      </c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R294" s="161" t="s">
        <v>196</v>
      </c>
      <c r="AT294" s="161" t="s">
        <v>169</v>
      </c>
      <c r="AU294" s="161" t="s">
        <v>89</v>
      </c>
      <c r="AY294" s="14" t="s">
        <v>166</v>
      </c>
      <c r="BE294" s="162">
        <f t="shared" si="74"/>
        <v>0</v>
      </c>
      <c r="BF294" s="162">
        <f t="shared" si="75"/>
        <v>933.75</v>
      </c>
      <c r="BG294" s="162">
        <f t="shared" si="76"/>
        <v>0</v>
      </c>
      <c r="BH294" s="162">
        <f t="shared" si="77"/>
        <v>0</v>
      </c>
      <c r="BI294" s="162">
        <f t="shared" si="78"/>
        <v>0</v>
      </c>
      <c r="BJ294" s="14" t="s">
        <v>89</v>
      </c>
      <c r="BK294" s="162">
        <f t="shared" si="79"/>
        <v>933.75</v>
      </c>
      <c r="BL294" s="14" t="s">
        <v>196</v>
      </c>
      <c r="BM294" s="161" t="s">
        <v>765</v>
      </c>
    </row>
    <row r="295" spans="1:65" s="2" customFormat="1" ht="16.5" customHeight="1">
      <c r="A295" s="26"/>
      <c r="B295" s="149"/>
      <c r="C295" s="167" t="s">
        <v>528</v>
      </c>
      <c r="D295" s="167" t="s">
        <v>374</v>
      </c>
      <c r="E295" s="168" t="s">
        <v>766</v>
      </c>
      <c r="F295" s="169" t="s">
        <v>767</v>
      </c>
      <c r="G295" s="170" t="s">
        <v>172</v>
      </c>
      <c r="H295" s="171">
        <v>62.606000000000002</v>
      </c>
      <c r="I295" s="172">
        <v>17.27</v>
      </c>
      <c r="J295" s="172">
        <f t="shared" si="70"/>
        <v>1081.21</v>
      </c>
      <c r="K295" s="173"/>
      <c r="L295" s="174"/>
      <c r="M295" s="175" t="s">
        <v>1</v>
      </c>
      <c r="N295" s="176" t="s">
        <v>39</v>
      </c>
      <c r="O295" s="159">
        <v>0</v>
      </c>
      <c r="P295" s="159">
        <f t="shared" si="71"/>
        <v>0</v>
      </c>
      <c r="Q295" s="159">
        <v>0</v>
      </c>
      <c r="R295" s="159">
        <f t="shared" si="72"/>
        <v>0</v>
      </c>
      <c r="S295" s="159">
        <v>0</v>
      </c>
      <c r="T295" s="160">
        <f t="shared" si="73"/>
        <v>0</v>
      </c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R295" s="161" t="s">
        <v>223</v>
      </c>
      <c r="AT295" s="161" t="s">
        <v>374</v>
      </c>
      <c r="AU295" s="161" t="s">
        <v>89</v>
      </c>
      <c r="AY295" s="14" t="s">
        <v>166</v>
      </c>
      <c r="BE295" s="162">
        <f t="shared" si="74"/>
        <v>0</v>
      </c>
      <c r="BF295" s="162">
        <f t="shared" si="75"/>
        <v>1081.21</v>
      </c>
      <c r="BG295" s="162">
        <f t="shared" si="76"/>
        <v>0</v>
      </c>
      <c r="BH295" s="162">
        <f t="shared" si="77"/>
        <v>0</v>
      </c>
      <c r="BI295" s="162">
        <f t="shared" si="78"/>
        <v>0</v>
      </c>
      <c r="BJ295" s="14" t="s">
        <v>89</v>
      </c>
      <c r="BK295" s="162">
        <f t="shared" si="79"/>
        <v>1081.21</v>
      </c>
      <c r="BL295" s="14" t="s">
        <v>196</v>
      </c>
      <c r="BM295" s="161" t="s">
        <v>768</v>
      </c>
    </row>
    <row r="296" spans="1:65" s="2" customFormat="1" ht="16.5" customHeight="1">
      <c r="A296" s="26"/>
      <c r="B296" s="149"/>
      <c r="C296" s="167" t="s">
        <v>769</v>
      </c>
      <c r="D296" s="167" t="s">
        <v>374</v>
      </c>
      <c r="E296" s="168" t="s">
        <v>770</v>
      </c>
      <c r="F296" s="169" t="s">
        <v>771</v>
      </c>
      <c r="G296" s="170" t="s">
        <v>172</v>
      </c>
      <c r="H296" s="171">
        <v>145.99799999999999</v>
      </c>
      <c r="I296" s="172">
        <v>34.549999999999997</v>
      </c>
      <c r="J296" s="172">
        <f t="shared" si="70"/>
        <v>5044.2299999999996</v>
      </c>
      <c r="K296" s="173"/>
      <c r="L296" s="174"/>
      <c r="M296" s="175" t="s">
        <v>1</v>
      </c>
      <c r="N296" s="176" t="s">
        <v>39</v>
      </c>
      <c r="O296" s="159">
        <v>0</v>
      </c>
      <c r="P296" s="159">
        <f t="shared" si="71"/>
        <v>0</v>
      </c>
      <c r="Q296" s="159">
        <v>0</v>
      </c>
      <c r="R296" s="159">
        <f t="shared" si="72"/>
        <v>0</v>
      </c>
      <c r="S296" s="159">
        <v>0</v>
      </c>
      <c r="T296" s="160">
        <f t="shared" si="73"/>
        <v>0</v>
      </c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R296" s="161" t="s">
        <v>223</v>
      </c>
      <c r="AT296" s="161" t="s">
        <v>374</v>
      </c>
      <c r="AU296" s="161" t="s">
        <v>89</v>
      </c>
      <c r="AY296" s="14" t="s">
        <v>166</v>
      </c>
      <c r="BE296" s="162">
        <f t="shared" si="74"/>
        <v>0</v>
      </c>
      <c r="BF296" s="162">
        <f t="shared" si="75"/>
        <v>5044.2299999999996</v>
      </c>
      <c r="BG296" s="162">
        <f t="shared" si="76"/>
        <v>0</v>
      </c>
      <c r="BH296" s="162">
        <f t="shared" si="77"/>
        <v>0</v>
      </c>
      <c r="BI296" s="162">
        <f t="shared" si="78"/>
        <v>0</v>
      </c>
      <c r="BJ296" s="14" t="s">
        <v>89</v>
      </c>
      <c r="BK296" s="162">
        <f t="shared" si="79"/>
        <v>5044.2299999999996</v>
      </c>
      <c r="BL296" s="14" t="s">
        <v>196</v>
      </c>
      <c r="BM296" s="161" t="s">
        <v>772</v>
      </c>
    </row>
    <row r="297" spans="1:65" s="2" customFormat="1" ht="37.9" customHeight="1">
      <c r="A297" s="26"/>
      <c r="B297" s="149"/>
      <c r="C297" s="150" t="s">
        <v>532</v>
      </c>
      <c r="D297" s="150" t="s">
        <v>169</v>
      </c>
      <c r="E297" s="151" t="s">
        <v>773</v>
      </c>
      <c r="F297" s="152" t="s">
        <v>774</v>
      </c>
      <c r="G297" s="153" t="s">
        <v>172</v>
      </c>
      <c r="H297" s="154">
        <v>360.9</v>
      </c>
      <c r="I297" s="155">
        <v>0.84</v>
      </c>
      <c r="J297" s="155">
        <f t="shared" si="70"/>
        <v>303.16000000000003</v>
      </c>
      <c r="K297" s="156"/>
      <c r="L297" s="27"/>
      <c r="M297" s="157" t="s">
        <v>1</v>
      </c>
      <c r="N297" s="158" t="s">
        <v>39</v>
      </c>
      <c r="O297" s="159">
        <v>0</v>
      </c>
      <c r="P297" s="159">
        <f t="shared" si="71"/>
        <v>0</v>
      </c>
      <c r="Q297" s="159">
        <v>0</v>
      </c>
      <c r="R297" s="159">
        <f t="shared" si="72"/>
        <v>0</v>
      </c>
      <c r="S297" s="159">
        <v>0</v>
      </c>
      <c r="T297" s="160">
        <f t="shared" si="73"/>
        <v>0</v>
      </c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R297" s="161" t="s">
        <v>196</v>
      </c>
      <c r="AT297" s="161" t="s">
        <v>169</v>
      </c>
      <c r="AU297" s="161" t="s">
        <v>89</v>
      </c>
      <c r="AY297" s="14" t="s">
        <v>166</v>
      </c>
      <c r="BE297" s="162">
        <f t="shared" si="74"/>
        <v>0</v>
      </c>
      <c r="BF297" s="162">
        <f t="shared" si="75"/>
        <v>303.16000000000003</v>
      </c>
      <c r="BG297" s="162">
        <f t="shared" si="76"/>
        <v>0</v>
      </c>
      <c r="BH297" s="162">
        <f t="shared" si="77"/>
        <v>0</v>
      </c>
      <c r="BI297" s="162">
        <f t="shared" si="78"/>
        <v>0</v>
      </c>
      <c r="BJ297" s="14" t="s">
        <v>89</v>
      </c>
      <c r="BK297" s="162">
        <f t="shared" si="79"/>
        <v>303.16000000000003</v>
      </c>
      <c r="BL297" s="14" t="s">
        <v>196</v>
      </c>
      <c r="BM297" s="161" t="s">
        <v>775</v>
      </c>
    </row>
    <row r="298" spans="1:65" s="2" customFormat="1" ht="16.5" customHeight="1">
      <c r="A298" s="26"/>
      <c r="B298" s="149"/>
      <c r="C298" s="167" t="s">
        <v>776</v>
      </c>
      <c r="D298" s="167" t="s">
        <v>374</v>
      </c>
      <c r="E298" s="168" t="s">
        <v>777</v>
      </c>
      <c r="F298" s="169" t="s">
        <v>778</v>
      </c>
      <c r="G298" s="170" t="s">
        <v>172</v>
      </c>
      <c r="H298" s="171">
        <v>378.94499999999999</v>
      </c>
      <c r="I298" s="172">
        <v>9.26</v>
      </c>
      <c r="J298" s="172">
        <f t="shared" si="70"/>
        <v>3509.03</v>
      </c>
      <c r="K298" s="173"/>
      <c r="L298" s="174"/>
      <c r="M298" s="175" t="s">
        <v>1</v>
      </c>
      <c r="N298" s="176" t="s">
        <v>39</v>
      </c>
      <c r="O298" s="159">
        <v>0</v>
      </c>
      <c r="P298" s="159">
        <f t="shared" si="71"/>
        <v>0</v>
      </c>
      <c r="Q298" s="159">
        <v>0</v>
      </c>
      <c r="R298" s="159">
        <f t="shared" si="72"/>
        <v>0</v>
      </c>
      <c r="S298" s="159">
        <v>0</v>
      </c>
      <c r="T298" s="160">
        <f t="shared" si="73"/>
        <v>0</v>
      </c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R298" s="161" t="s">
        <v>223</v>
      </c>
      <c r="AT298" s="161" t="s">
        <v>374</v>
      </c>
      <c r="AU298" s="161" t="s">
        <v>89</v>
      </c>
      <c r="AY298" s="14" t="s">
        <v>166</v>
      </c>
      <c r="BE298" s="162">
        <f t="shared" si="74"/>
        <v>0</v>
      </c>
      <c r="BF298" s="162">
        <f t="shared" si="75"/>
        <v>3509.03</v>
      </c>
      <c r="BG298" s="162">
        <f t="shared" si="76"/>
        <v>0</v>
      </c>
      <c r="BH298" s="162">
        <f t="shared" si="77"/>
        <v>0</v>
      </c>
      <c r="BI298" s="162">
        <f t="shared" si="78"/>
        <v>0</v>
      </c>
      <c r="BJ298" s="14" t="s">
        <v>89</v>
      </c>
      <c r="BK298" s="162">
        <f t="shared" si="79"/>
        <v>3509.03</v>
      </c>
      <c r="BL298" s="14" t="s">
        <v>196</v>
      </c>
      <c r="BM298" s="161" t="s">
        <v>779</v>
      </c>
    </row>
    <row r="299" spans="1:65" s="2" customFormat="1" ht="16.5" customHeight="1">
      <c r="A299" s="26"/>
      <c r="B299" s="149"/>
      <c r="C299" s="150" t="s">
        <v>535</v>
      </c>
      <c r="D299" s="150" t="s">
        <v>169</v>
      </c>
      <c r="E299" s="151" t="s">
        <v>780</v>
      </c>
      <c r="F299" s="152" t="s">
        <v>781</v>
      </c>
      <c r="G299" s="153" t="s">
        <v>172</v>
      </c>
      <c r="H299" s="154">
        <v>299</v>
      </c>
      <c r="I299" s="155">
        <v>1.71</v>
      </c>
      <c r="J299" s="155">
        <f t="shared" si="70"/>
        <v>511.29</v>
      </c>
      <c r="K299" s="156"/>
      <c r="L299" s="27"/>
      <c r="M299" s="157" t="s">
        <v>1</v>
      </c>
      <c r="N299" s="158" t="s">
        <v>39</v>
      </c>
      <c r="O299" s="159">
        <v>0</v>
      </c>
      <c r="P299" s="159">
        <f t="shared" si="71"/>
        <v>0</v>
      </c>
      <c r="Q299" s="159">
        <v>0</v>
      </c>
      <c r="R299" s="159">
        <f t="shared" si="72"/>
        <v>0</v>
      </c>
      <c r="S299" s="159">
        <v>0</v>
      </c>
      <c r="T299" s="160">
        <f t="shared" si="73"/>
        <v>0</v>
      </c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R299" s="161" t="s">
        <v>196</v>
      </c>
      <c r="AT299" s="161" t="s">
        <v>169</v>
      </c>
      <c r="AU299" s="161" t="s">
        <v>89</v>
      </c>
      <c r="AY299" s="14" t="s">
        <v>166</v>
      </c>
      <c r="BE299" s="162">
        <f t="shared" si="74"/>
        <v>0</v>
      </c>
      <c r="BF299" s="162">
        <f t="shared" si="75"/>
        <v>511.29</v>
      </c>
      <c r="BG299" s="162">
        <f t="shared" si="76"/>
        <v>0</v>
      </c>
      <c r="BH299" s="162">
        <f t="shared" si="77"/>
        <v>0</v>
      </c>
      <c r="BI299" s="162">
        <f t="shared" si="78"/>
        <v>0</v>
      </c>
      <c r="BJ299" s="14" t="s">
        <v>89</v>
      </c>
      <c r="BK299" s="162">
        <f t="shared" si="79"/>
        <v>511.29</v>
      </c>
      <c r="BL299" s="14" t="s">
        <v>196</v>
      </c>
      <c r="BM299" s="161" t="s">
        <v>782</v>
      </c>
    </row>
    <row r="300" spans="1:65" s="2" customFormat="1" ht="16.5" customHeight="1">
      <c r="A300" s="26"/>
      <c r="B300" s="149"/>
      <c r="C300" s="167" t="s">
        <v>783</v>
      </c>
      <c r="D300" s="167" t="s">
        <v>374</v>
      </c>
      <c r="E300" s="168" t="s">
        <v>784</v>
      </c>
      <c r="F300" s="169" t="s">
        <v>785</v>
      </c>
      <c r="G300" s="170" t="s">
        <v>172</v>
      </c>
      <c r="H300" s="171">
        <v>313.95</v>
      </c>
      <c r="I300" s="172">
        <v>1.54</v>
      </c>
      <c r="J300" s="172">
        <f t="shared" si="70"/>
        <v>483.48</v>
      </c>
      <c r="K300" s="173"/>
      <c r="L300" s="174"/>
      <c r="M300" s="175" t="s">
        <v>1</v>
      </c>
      <c r="N300" s="176" t="s">
        <v>39</v>
      </c>
      <c r="O300" s="159">
        <v>0</v>
      </c>
      <c r="P300" s="159">
        <f t="shared" si="71"/>
        <v>0</v>
      </c>
      <c r="Q300" s="159">
        <v>0</v>
      </c>
      <c r="R300" s="159">
        <f t="shared" si="72"/>
        <v>0</v>
      </c>
      <c r="S300" s="159">
        <v>0</v>
      </c>
      <c r="T300" s="160">
        <f t="shared" si="73"/>
        <v>0</v>
      </c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R300" s="161" t="s">
        <v>223</v>
      </c>
      <c r="AT300" s="161" t="s">
        <v>374</v>
      </c>
      <c r="AU300" s="161" t="s">
        <v>89</v>
      </c>
      <c r="AY300" s="14" t="s">
        <v>166</v>
      </c>
      <c r="BE300" s="162">
        <f t="shared" si="74"/>
        <v>0</v>
      </c>
      <c r="BF300" s="162">
        <f t="shared" si="75"/>
        <v>483.48</v>
      </c>
      <c r="BG300" s="162">
        <f t="shared" si="76"/>
        <v>0</v>
      </c>
      <c r="BH300" s="162">
        <f t="shared" si="77"/>
        <v>0</v>
      </c>
      <c r="BI300" s="162">
        <f t="shared" si="78"/>
        <v>0</v>
      </c>
      <c r="BJ300" s="14" t="s">
        <v>89</v>
      </c>
      <c r="BK300" s="162">
        <f t="shared" si="79"/>
        <v>483.48</v>
      </c>
      <c r="BL300" s="14" t="s">
        <v>196</v>
      </c>
      <c r="BM300" s="161" t="s">
        <v>786</v>
      </c>
    </row>
    <row r="301" spans="1:65" s="2" customFormat="1" ht="33" customHeight="1">
      <c r="A301" s="26"/>
      <c r="B301" s="149"/>
      <c r="C301" s="167" t="s">
        <v>540</v>
      </c>
      <c r="D301" s="167" t="s">
        <v>374</v>
      </c>
      <c r="E301" s="168" t="s">
        <v>787</v>
      </c>
      <c r="F301" s="169" t="s">
        <v>788</v>
      </c>
      <c r="G301" s="170" t="s">
        <v>172</v>
      </c>
      <c r="H301" s="171">
        <v>313.95</v>
      </c>
      <c r="I301" s="172">
        <v>3.5</v>
      </c>
      <c r="J301" s="172">
        <f t="shared" si="70"/>
        <v>1098.83</v>
      </c>
      <c r="K301" s="173"/>
      <c r="L301" s="174"/>
      <c r="M301" s="175" t="s">
        <v>1</v>
      </c>
      <c r="N301" s="176" t="s">
        <v>39</v>
      </c>
      <c r="O301" s="159">
        <v>0</v>
      </c>
      <c r="P301" s="159">
        <f t="shared" si="71"/>
        <v>0</v>
      </c>
      <c r="Q301" s="159">
        <v>0</v>
      </c>
      <c r="R301" s="159">
        <f t="shared" si="72"/>
        <v>0</v>
      </c>
      <c r="S301" s="159">
        <v>0</v>
      </c>
      <c r="T301" s="160">
        <f t="shared" si="73"/>
        <v>0</v>
      </c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R301" s="161" t="s">
        <v>223</v>
      </c>
      <c r="AT301" s="161" t="s">
        <v>374</v>
      </c>
      <c r="AU301" s="161" t="s">
        <v>89</v>
      </c>
      <c r="AY301" s="14" t="s">
        <v>166</v>
      </c>
      <c r="BE301" s="162">
        <f t="shared" si="74"/>
        <v>0</v>
      </c>
      <c r="BF301" s="162">
        <f t="shared" si="75"/>
        <v>1098.83</v>
      </c>
      <c r="BG301" s="162">
        <f t="shared" si="76"/>
        <v>0</v>
      </c>
      <c r="BH301" s="162">
        <f t="shared" si="77"/>
        <v>0</v>
      </c>
      <c r="BI301" s="162">
        <f t="shared" si="78"/>
        <v>0</v>
      </c>
      <c r="BJ301" s="14" t="s">
        <v>89</v>
      </c>
      <c r="BK301" s="162">
        <f t="shared" si="79"/>
        <v>1098.83</v>
      </c>
      <c r="BL301" s="14" t="s">
        <v>196</v>
      </c>
      <c r="BM301" s="161" t="s">
        <v>789</v>
      </c>
    </row>
    <row r="302" spans="1:65" s="2" customFormat="1" ht="24.2" customHeight="1">
      <c r="A302" s="26"/>
      <c r="B302" s="149"/>
      <c r="C302" s="150" t="s">
        <v>790</v>
      </c>
      <c r="D302" s="150" t="s">
        <v>169</v>
      </c>
      <c r="E302" s="151" t="s">
        <v>791</v>
      </c>
      <c r="F302" s="152" t="s">
        <v>792</v>
      </c>
      <c r="G302" s="153" t="s">
        <v>172</v>
      </c>
      <c r="H302" s="154">
        <v>659.9</v>
      </c>
      <c r="I302" s="155">
        <v>1.03</v>
      </c>
      <c r="J302" s="155">
        <f t="shared" si="70"/>
        <v>679.7</v>
      </c>
      <c r="K302" s="156"/>
      <c r="L302" s="27"/>
      <c r="M302" s="157" t="s">
        <v>1</v>
      </c>
      <c r="N302" s="158" t="s">
        <v>39</v>
      </c>
      <c r="O302" s="159">
        <v>0</v>
      </c>
      <c r="P302" s="159">
        <f t="shared" si="71"/>
        <v>0</v>
      </c>
      <c r="Q302" s="159">
        <v>0</v>
      </c>
      <c r="R302" s="159">
        <f t="shared" si="72"/>
        <v>0</v>
      </c>
      <c r="S302" s="159">
        <v>0</v>
      </c>
      <c r="T302" s="160">
        <f t="shared" si="73"/>
        <v>0</v>
      </c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R302" s="161" t="s">
        <v>196</v>
      </c>
      <c r="AT302" s="161" t="s">
        <v>169</v>
      </c>
      <c r="AU302" s="161" t="s">
        <v>89</v>
      </c>
      <c r="AY302" s="14" t="s">
        <v>166</v>
      </c>
      <c r="BE302" s="162">
        <f t="shared" si="74"/>
        <v>0</v>
      </c>
      <c r="BF302" s="162">
        <f t="shared" si="75"/>
        <v>679.7</v>
      </c>
      <c r="BG302" s="162">
        <f t="shared" si="76"/>
        <v>0</v>
      </c>
      <c r="BH302" s="162">
        <f t="shared" si="77"/>
        <v>0</v>
      </c>
      <c r="BI302" s="162">
        <f t="shared" si="78"/>
        <v>0</v>
      </c>
      <c r="BJ302" s="14" t="s">
        <v>89</v>
      </c>
      <c r="BK302" s="162">
        <f t="shared" si="79"/>
        <v>679.7</v>
      </c>
      <c r="BL302" s="14" t="s">
        <v>196</v>
      </c>
      <c r="BM302" s="161" t="s">
        <v>793</v>
      </c>
    </row>
    <row r="303" spans="1:65" s="2" customFormat="1" ht="37.9" customHeight="1">
      <c r="A303" s="26"/>
      <c r="B303" s="149"/>
      <c r="C303" s="150" t="s">
        <v>543</v>
      </c>
      <c r="D303" s="150" t="s">
        <v>169</v>
      </c>
      <c r="E303" s="151" t="s">
        <v>794</v>
      </c>
      <c r="F303" s="152" t="s">
        <v>795</v>
      </c>
      <c r="G303" s="153" t="s">
        <v>172</v>
      </c>
      <c r="H303" s="154">
        <v>204.65199999999999</v>
      </c>
      <c r="I303" s="155">
        <v>4.24</v>
      </c>
      <c r="J303" s="155">
        <f t="shared" si="70"/>
        <v>867.72</v>
      </c>
      <c r="K303" s="156"/>
      <c r="L303" s="27"/>
      <c r="M303" s="157" t="s">
        <v>1</v>
      </c>
      <c r="N303" s="158" t="s">
        <v>39</v>
      </c>
      <c r="O303" s="159">
        <v>0</v>
      </c>
      <c r="P303" s="159">
        <f t="shared" si="71"/>
        <v>0</v>
      </c>
      <c r="Q303" s="159">
        <v>0</v>
      </c>
      <c r="R303" s="159">
        <f t="shared" si="72"/>
        <v>0</v>
      </c>
      <c r="S303" s="159">
        <v>0</v>
      </c>
      <c r="T303" s="160">
        <f t="shared" si="73"/>
        <v>0</v>
      </c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R303" s="161" t="s">
        <v>196</v>
      </c>
      <c r="AT303" s="161" t="s">
        <v>169</v>
      </c>
      <c r="AU303" s="161" t="s">
        <v>89</v>
      </c>
      <c r="AY303" s="14" t="s">
        <v>166</v>
      </c>
      <c r="BE303" s="162">
        <f t="shared" si="74"/>
        <v>0</v>
      </c>
      <c r="BF303" s="162">
        <f t="shared" si="75"/>
        <v>867.72</v>
      </c>
      <c r="BG303" s="162">
        <f t="shared" si="76"/>
        <v>0</v>
      </c>
      <c r="BH303" s="162">
        <f t="shared" si="77"/>
        <v>0</v>
      </c>
      <c r="BI303" s="162">
        <f t="shared" si="78"/>
        <v>0</v>
      </c>
      <c r="BJ303" s="14" t="s">
        <v>89</v>
      </c>
      <c r="BK303" s="162">
        <f t="shared" si="79"/>
        <v>867.72</v>
      </c>
      <c r="BL303" s="14" t="s">
        <v>196</v>
      </c>
      <c r="BM303" s="161" t="s">
        <v>796</v>
      </c>
    </row>
    <row r="304" spans="1:65" s="2" customFormat="1" ht="33" customHeight="1">
      <c r="A304" s="26"/>
      <c r="B304" s="149"/>
      <c r="C304" s="150" t="s">
        <v>797</v>
      </c>
      <c r="D304" s="150" t="s">
        <v>169</v>
      </c>
      <c r="E304" s="151" t="s">
        <v>798</v>
      </c>
      <c r="F304" s="152" t="s">
        <v>799</v>
      </c>
      <c r="G304" s="153" t="s">
        <v>172</v>
      </c>
      <c r="H304" s="154">
        <v>280.839</v>
      </c>
      <c r="I304" s="155">
        <v>2.09</v>
      </c>
      <c r="J304" s="155">
        <f t="shared" si="70"/>
        <v>586.95000000000005</v>
      </c>
      <c r="K304" s="156"/>
      <c r="L304" s="27"/>
      <c r="M304" s="157" t="s">
        <v>1</v>
      </c>
      <c r="N304" s="158" t="s">
        <v>39</v>
      </c>
      <c r="O304" s="159">
        <v>0</v>
      </c>
      <c r="P304" s="159">
        <f t="shared" si="71"/>
        <v>0</v>
      </c>
      <c r="Q304" s="159">
        <v>0</v>
      </c>
      <c r="R304" s="159">
        <f t="shared" si="72"/>
        <v>0</v>
      </c>
      <c r="S304" s="159">
        <v>0</v>
      </c>
      <c r="T304" s="160">
        <f t="shared" si="73"/>
        <v>0</v>
      </c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R304" s="161" t="s">
        <v>196</v>
      </c>
      <c r="AT304" s="161" t="s">
        <v>169</v>
      </c>
      <c r="AU304" s="161" t="s">
        <v>89</v>
      </c>
      <c r="AY304" s="14" t="s">
        <v>166</v>
      </c>
      <c r="BE304" s="162">
        <f t="shared" si="74"/>
        <v>0</v>
      </c>
      <c r="BF304" s="162">
        <f t="shared" si="75"/>
        <v>586.95000000000005</v>
      </c>
      <c r="BG304" s="162">
        <f t="shared" si="76"/>
        <v>0</v>
      </c>
      <c r="BH304" s="162">
        <f t="shared" si="77"/>
        <v>0</v>
      </c>
      <c r="BI304" s="162">
        <f t="shared" si="78"/>
        <v>0</v>
      </c>
      <c r="BJ304" s="14" t="s">
        <v>89</v>
      </c>
      <c r="BK304" s="162">
        <f t="shared" si="79"/>
        <v>586.95000000000005</v>
      </c>
      <c r="BL304" s="14" t="s">
        <v>196</v>
      </c>
      <c r="BM304" s="161" t="s">
        <v>800</v>
      </c>
    </row>
    <row r="305" spans="1:65" s="2" customFormat="1" ht="24.2" customHeight="1">
      <c r="A305" s="26"/>
      <c r="B305" s="149"/>
      <c r="C305" s="150" t="s">
        <v>547</v>
      </c>
      <c r="D305" s="150" t="s">
        <v>169</v>
      </c>
      <c r="E305" s="151" t="s">
        <v>801</v>
      </c>
      <c r="F305" s="152" t="s">
        <v>802</v>
      </c>
      <c r="G305" s="153" t="s">
        <v>172</v>
      </c>
      <c r="H305" s="154">
        <v>78.631</v>
      </c>
      <c r="I305" s="155">
        <v>8.1</v>
      </c>
      <c r="J305" s="155">
        <f t="shared" si="70"/>
        <v>636.91</v>
      </c>
      <c r="K305" s="156"/>
      <c r="L305" s="27"/>
      <c r="M305" s="157" t="s">
        <v>1</v>
      </c>
      <c r="N305" s="158" t="s">
        <v>39</v>
      </c>
      <c r="O305" s="159">
        <v>0</v>
      </c>
      <c r="P305" s="159">
        <f t="shared" si="71"/>
        <v>0</v>
      </c>
      <c r="Q305" s="159">
        <v>0</v>
      </c>
      <c r="R305" s="159">
        <f t="shared" si="72"/>
        <v>0</v>
      </c>
      <c r="S305" s="159">
        <v>0</v>
      </c>
      <c r="T305" s="160">
        <f t="shared" si="73"/>
        <v>0</v>
      </c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R305" s="161" t="s">
        <v>196</v>
      </c>
      <c r="AT305" s="161" t="s">
        <v>169</v>
      </c>
      <c r="AU305" s="161" t="s">
        <v>89</v>
      </c>
      <c r="AY305" s="14" t="s">
        <v>166</v>
      </c>
      <c r="BE305" s="162">
        <f t="shared" si="74"/>
        <v>0</v>
      </c>
      <c r="BF305" s="162">
        <f t="shared" si="75"/>
        <v>636.91</v>
      </c>
      <c r="BG305" s="162">
        <f t="shared" si="76"/>
        <v>0</v>
      </c>
      <c r="BH305" s="162">
        <f t="shared" si="77"/>
        <v>0</v>
      </c>
      <c r="BI305" s="162">
        <f t="shared" si="78"/>
        <v>0</v>
      </c>
      <c r="BJ305" s="14" t="s">
        <v>89</v>
      </c>
      <c r="BK305" s="162">
        <f t="shared" si="79"/>
        <v>636.91</v>
      </c>
      <c r="BL305" s="14" t="s">
        <v>196</v>
      </c>
      <c r="BM305" s="161" t="s">
        <v>803</v>
      </c>
    </row>
    <row r="306" spans="1:65" s="2" customFormat="1" ht="21.75" customHeight="1">
      <c r="A306" s="26"/>
      <c r="B306" s="149"/>
      <c r="C306" s="167" t="s">
        <v>804</v>
      </c>
      <c r="D306" s="167" t="s">
        <v>374</v>
      </c>
      <c r="E306" s="168" t="s">
        <v>805</v>
      </c>
      <c r="F306" s="169" t="s">
        <v>806</v>
      </c>
      <c r="G306" s="170" t="s">
        <v>172</v>
      </c>
      <c r="H306" s="171">
        <v>66.78</v>
      </c>
      <c r="I306" s="172">
        <v>14.14</v>
      </c>
      <c r="J306" s="172">
        <f t="shared" si="70"/>
        <v>944.27</v>
      </c>
      <c r="K306" s="173"/>
      <c r="L306" s="174"/>
      <c r="M306" s="175" t="s">
        <v>1</v>
      </c>
      <c r="N306" s="176" t="s">
        <v>39</v>
      </c>
      <c r="O306" s="159">
        <v>0</v>
      </c>
      <c r="P306" s="159">
        <f t="shared" si="71"/>
        <v>0</v>
      </c>
      <c r="Q306" s="159">
        <v>0</v>
      </c>
      <c r="R306" s="159">
        <f t="shared" si="72"/>
        <v>0</v>
      </c>
      <c r="S306" s="159">
        <v>0</v>
      </c>
      <c r="T306" s="160">
        <f t="shared" si="73"/>
        <v>0</v>
      </c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R306" s="161" t="s">
        <v>223</v>
      </c>
      <c r="AT306" s="161" t="s">
        <v>374</v>
      </c>
      <c r="AU306" s="161" t="s">
        <v>89</v>
      </c>
      <c r="AY306" s="14" t="s">
        <v>166</v>
      </c>
      <c r="BE306" s="162">
        <f t="shared" si="74"/>
        <v>0</v>
      </c>
      <c r="BF306" s="162">
        <f t="shared" si="75"/>
        <v>944.27</v>
      </c>
      <c r="BG306" s="162">
        <f t="shared" si="76"/>
        <v>0</v>
      </c>
      <c r="BH306" s="162">
        <f t="shared" si="77"/>
        <v>0</v>
      </c>
      <c r="BI306" s="162">
        <f t="shared" si="78"/>
        <v>0</v>
      </c>
      <c r="BJ306" s="14" t="s">
        <v>89</v>
      </c>
      <c r="BK306" s="162">
        <f t="shared" si="79"/>
        <v>944.27</v>
      </c>
      <c r="BL306" s="14" t="s">
        <v>196</v>
      </c>
      <c r="BM306" s="161" t="s">
        <v>807</v>
      </c>
    </row>
    <row r="307" spans="1:65" s="2" customFormat="1" ht="16.5" customHeight="1">
      <c r="A307" s="26"/>
      <c r="B307" s="149"/>
      <c r="C307" s="167" t="s">
        <v>550</v>
      </c>
      <c r="D307" s="167" t="s">
        <v>374</v>
      </c>
      <c r="E307" s="168" t="s">
        <v>808</v>
      </c>
      <c r="F307" s="169" t="s">
        <v>809</v>
      </c>
      <c r="G307" s="170" t="s">
        <v>172</v>
      </c>
      <c r="H307" s="171">
        <v>15.782999999999999</v>
      </c>
      <c r="I307" s="172">
        <v>9.9</v>
      </c>
      <c r="J307" s="172">
        <f t="shared" si="70"/>
        <v>156.25</v>
      </c>
      <c r="K307" s="173"/>
      <c r="L307" s="174"/>
      <c r="M307" s="175" t="s">
        <v>1</v>
      </c>
      <c r="N307" s="176" t="s">
        <v>39</v>
      </c>
      <c r="O307" s="159">
        <v>0</v>
      </c>
      <c r="P307" s="159">
        <f t="shared" si="71"/>
        <v>0</v>
      </c>
      <c r="Q307" s="159">
        <v>0</v>
      </c>
      <c r="R307" s="159">
        <f t="shared" si="72"/>
        <v>0</v>
      </c>
      <c r="S307" s="159">
        <v>0</v>
      </c>
      <c r="T307" s="160">
        <f t="shared" si="73"/>
        <v>0</v>
      </c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R307" s="161" t="s">
        <v>223</v>
      </c>
      <c r="AT307" s="161" t="s">
        <v>374</v>
      </c>
      <c r="AU307" s="161" t="s">
        <v>89</v>
      </c>
      <c r="AY307" s="14" t="s">
        <v>166</v>
      </c>
      <c r="BE307" s="162">
        <f t="shared" si="74"/>
        <v>0</v>
      </c>
      <c r="BF307" s="162">
        <f t="shared" si="75"/>
        <v>156.25</v>
      </c>
      <c r="BG307" s="162">
        <f t="shared" si="76"/>
        <v>0</v>
      </c>
      <c r="BH307" s="162">
        <f t="shared" si="77"/>
        <v>0</v>
      </c>
      <c r="BI307" s="162">
        <f t="shared" si="78"/>
        <v>0</v>
      </c>
      <c r="BJ307" s="14" t="s">
        <v>89</v>
      </c>
      <c r="BK307" s="162">
        <f t="shared" si="79"/>
        <v>156.25</v>
      </c>
      <c r="BL307" s="14" t="s">
        <v>196</v>
      </c>
      <c r="BM307" s="161" t="s">
        <v>810</v>
      </c>
    </row>
    <row r="308" spans="1:65" s="2" customFormat="1" ht="24.2" customHeight="1">
      <c r="A308" s="26"/>
      <c r="B308" s="149"/>
      <c r="C308" s="150" t="s">
        <v>811</v>
      </c>
      <c r="D308" s="150" t="s">
        <v>169</v>
      </c>
      <c r="E308" s="151" t="s">
        <v>812</v>
      </c>
      <c r="F308" s="152" t="s">
        <v>813</v>
      </c>
      <c r="G308" s="153" t="s">
        <v>699</v>
      </c>
      <c r="H308" s="154">
        <v>1.4</v>
      </c>
      <c r="I308" s="155">
        <v>1.33</v>
      </c>
      <c r="J308" s="155">
        <f t="shared" si="70"/>
        <v>1.86</v>
      </c>
      <c r="K308" s="156"/>
      <c r="L308" s="27"/>
      <c r="M308" s="157" t="s">
        <v>1</v>
      </c>
      <c r="N308" s="158" t="s">
        <v>39</v>
      </c>
      <c r="O308" s="159">
        <v>0</v>
      </c>
      <c r="P308" s="159">
        <f t="shared" si="71"/>
        <v>0</v>
      </c>
      <c r="Q308" s="159">
        <v>0</v>
      </c>
      <c r="R308" s="159">
        <f t="shared" si="72"/>
        <v>0</v>
      </c>
      <c r="S308" s="159">
        <v>0</v>
      </c>
      <c r="T308" s="160">
        <f t="shared" si="73"/>
        <v>0</v>
      </c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R308" s="161" t="s">
        <v>196</v>
      </c>
      <c r="AT308" s="161" t="s">
        <v>169</v>
      </c>
      <c r="AU308" s="161" t="s">
        <v>89</v>
      </c>
      <c r="AY308" s="14" t="s">
        <v>166</v>
      </c>
      <c r="BE308" s="162">
        <f t="shared" si="74"/>
        <v>0</v>
      </c>
      <c r="BF308" s="162">
        <f t="shared" si="75"/>
        <v>1.86</v>
      </c>
      <c r="BG308" s="162">
        <f t="shared" si="76"/>
        <v>0</v>
      </c>
      <c r="BH308" s="162">
        <f t="shared" si="77"/>
        <v>0</v>
      </c>
      <c r="BI308" s="162">
        <f t="shared" si="78"/>
        <v>0</v>
      </c>
      <c r="BJ308" s="14" t="s">
        <v>89</v>
      </c>
      <c r="BK308" s="162">
        <f t="shared" si="79"/>
        <v>1.86</v>
      </c>
      <c r="BL308" s="14" t="s">
        <v>196</v>
      </c>
      <c r="BM308" s="161" t="s">
        <v>814</v>
      </c>
    </row>
    <row r="309" spans="1:65" s="12" customFormat="1" ht="22.9" customHeight="1">
      <c r="B309" s="137"/>
      <c r="D309" s="138" t="s">
        <v>72</v>
      </c>
      <c r="E309" s="147" t="s">
        <v>263</v>
      </c>
      <c r="F309" s="147" t="s">
        <v>815</v>
      </c>
      <c r="J309" s="148">
        <f>BK309</f>
        <v>638.85</v>
      </c>
      <c r="L309" s="137"/>
      <c r="M309" s="141"/>
      <c r="N309" s="142"/>
      <c r="O309" s="142"/>
      <c r="P309" s="143">
        <f>SUM(P310:P311)</f>
        <v>0</v>
      </c>
      <c r="Q309" s="142"/>
      <c r="R309" s="143">
        <f>SUM(R310:R311)</f>
        <v>0</v>
      </c>
      <c r="S309" s="142"/>
      <c r="T309" s="144">
        <f>SUM(T310:T311)</f>
        <v>0</v>
      </c>
      <c r="AR309" s="138" t="s">
        <v>89</v>
      </c>
      <c r="AT309" s="145" t="s">
        <v>72</v>
      </c>
      <c r="AU309" s="145" t="s">
        <v>81</v>
      </c>
      <c r="AY309" s="138" t="s">
        <v>166</v>
      </c>
      <c r="BK309" s="146">
        <f>SUM(BK310:BK311)</f>
        <v>638.85</v>
      </c>
    </row>
    <row r="310" spans="1:65" s="2" customFormat="1" ht="24.2" customHeight="1">
      <c r="A310" s="26"/>
      <c r="B310" s="149"/>
      <c r="C310" s="150" t="s">
        <v>554</v>
      </c>
      <c r="D310" s="150" t="s">
        <v>169</v>
      </c>
      <c r="E310" s="151" t="s">
        <v>816</v>
      </c>
      <c r="F310" s="152" t="s">
        <v>817</v>
      </c>
      <c r="G310" s="153" t="s">
        <v>222</v>
      </c>
      <c r="H310" s="154">
        <v>2</v>
      </c>
      <c r="I310" s="155">
        <v>319.16000000000003</v>
      </c>
      <c r="J310" s="155">
        <f>ROUND(I310*H310,2)</f>
        <v>638.32000000000005</v>
      </c>
      <c r="K310" s="156"/>
      <c r="L310" s="27"/>
      <c r="M310" s="157" t="s">
        <v>1</v>
      </c>
      <c r="N310" s="158" t="s">
        <v>39</v>
      </c>
      <c r="O310" s="159">
        <v>0</v>
      </c>
      <c r="P310" s="159">
        <f>O310*H310</f>
        <v>0</v>
      </c>
      <c r="Q310" s="159">
        <v>0</v>
      </c>
      <c r="R310" s="159">
        <f>Q310*H310</f>
        <v>0</v>
      </c>
      <c r="S310" s="159">
        <v>0</v>
      </c>
      <c r="T310" s="160">
        <f>S310*H310</f>
        <v>0</v>
      </c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R310" s="161" t="s">
        <v>196</v>
      </c>
      <c r="AT310" s="161" t="s">
        <v>169</v>
      </c>
      <c r="AU310" s="161" t="s">
        <v>89</v>
      </c>
      <c r="AY310" s="14" t="s">
        <v>166</v>
      </c>
      <c r="BE310" s="162">
        <f>IF(N310="základná",J310,0)</f>
        <v>0</v>
      </c>
      <c r="BF310" s="162">
        <f>IF(N310="znížená",J310,0)</f>
        <v>638.32000000000005</v>
      </c>
      <c r="BG310" s="162">
        <f>IF(N310="zákl. prenesená",J310,0)</f>
        <v>0</v>
      </c>
      <c r="BH310" s="162">
        <f>IF(N310="zníž. prenesená",J310,0)</f>
        <v>0</v>
      </c>
      <c r="BI310" s="162">
        <f>IF(N310="nulová",J310,0)</f>
        <v>0</v>
      </c>
      <c r="BJ310" s="14" t="s">
        <v>89</v>
      </c>
      <c r="BK310" s="162">
        <f>ROUND(I310*H310,2)</f>
        <v>638.32000000000005</v>
      </c>
      <c r="BL310" s="14" t="s">
        <v>196</v>
      </c>
      <c r="BM310" s="161" t="s">
        <v>818</v>
      </c>
    </row>
    <row r="311" spans="1:65" s="2" customFormat="1" ht="24.2" customHeight="1">
      <c r="A311" s="26"/>
      <c r="B311" s="149"/>
      <c r="C311" s="150" t="s">
        <v>819</v>
      </c>
      <c r="D311" s="150" t="s">
        <v>169</v>
      </c>
      <c r="E311" s="151" t="s">
        <v>820</v>
      </c>
      <c r="F311" s="152" t="s">
        <v>821</v>
      </c>
      <c r="G311" s="153" t="s">
        <v>699</v>
      </c>
      <c r="H311" s="154">
        <v>0.75</v>
      </c>
      <c r="I311" s="155">
        <v>0.71</v>
      </c>
      <c r="J311" s="155">
        <f>ROUND(I311*H311,2)</f>
        <v>0.53</v>
      </c>
      <c r="K311" s="156"/>
      <c r="L311" s="27"/>
      <c r="M311" s="157" t="s">
        <v>1</v>
      </c>
      <c r="N311" s="158" t="s">
        <v>39</v>
      </c>
      <c r="O311" s="159">
        <v>0</v>
      </c>
      <c r="P311" s="159">
        <f>O311*H311</f>
        <v>0</v>
      </c>
      <c r="Q311" s="159">
        <v>0</v>
      </c>
      <c r="R311" s="159">
        <f>Q311*H311</f>
        <v>0</v>
      </c>
      <c r="S311" s="159">
        <v>0</v>
      </c>
      <c r="T311" s="160">
        <f>S311*H311</f>
        <v>0</v>
      </c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R311" s="161" t="s">
        <v>196</v>
      </c>
      <c r="AT311" s="161" t="s">
        <v>169</v>
      </c>
      <c r="AU311" s="161" t="s">
        <v>89</v>
      </c>
      <c r="AY311" s="14" t="s">
        <v>166</v>
      </c>
      <c r="BE311" s="162">
        <f>IF(N311="základná",J311,0)</f>
        <v>0</v>
      </c>
      <c r="BF311" s="162">
        <f>IF(N311="znížená",J311,0)</f>
        <v>0.53</v>
      </c>
      <c r="BG311" s="162">
        <f>IF(N311="zákl. prenesená",J311,0)</f>
        <v>0</v>
      </c>
      <c r="BH311" s="162">
        <f>IF(N311="zníž. prenesená",J311,0)</f>
        <v>0</v>
      </c>
      <c r="BI311" s="162">
        <f>IF(N311="nulová",J311,0)</f>
        <v>0</v>
      </c>
      <c r="BJ311" s="14" t="s">
        <v>89</v>
      </c>
      <c r="BK311" s="162">
        <f>ROUND(I311*H311,2)</f>
        <v>0.53</v>
      </c>
      <c r="BL311" s="14" t="s">
        <v>196</v>
      </c>
      <c r="BM311" s="161" t="s">
        <v>822</v>
      </c>
    </row>
    <row r="312" spans="1:65" s="12" customFormat="1" ht="22.9" customHeight="1">
      <c r="B312" s="137"/>
      <c r="D312" s="138" t="s">
        <v>72</v>
      </c>
      <c r="E312" s="147" t="s">
        <v>823</v>
      </c>
      <c r="F312" s="147" t="s">
        <v>824</v>
      </c>
      <c r="J312" s="148">
        <f>BK312</f>
        <v>15186.15</v>
      </c>
      <c r="L312" s="137"/>
      <c r="M312" s="141"/>
      <c r="N312" s="142"/>
      <c r="O312" s="142"/>
      <c r="P312" s="143">
        <f>SUM(P313:P338)</f>
        <v>0</v>
      </c>
      <c r="Q312" s="142"/>
      <c r="R312" s="143">
        <f>SUM(R313:R338)</f>
        <v>0</v>
      </c>
      <c r="S312" s="142"/>
      <c r="T312" s="144">
        <f>SUM(T313:T338)</f>
        <v>0</v>
      </c>
      <c r="AR312" s="138" t="s">
        <v>89</v>
      </c>
      <c r="AT312" s="145" t="s">
        <v>72</v>
      </c>
      <c r="AU312" s="145" t="s">
        <v>81</v>
      </c>
      <c r="AY312" s="138" t="s">
        <v>166</v>
      </c>
      <c r="BK312" s="146">
        <f>SUM(BK313:BK338)</f>
        <v>15186.15</v>
      </c>
    </row>
    <row r="313" spans="1:65" s="2" customFormat="1" ht="24.2" customHeight="1">
      <c r="A313" s="26"/>
      <c r="B313" s="149"/>
      <c r="C313" s="150" t="s">
        <v>557</v>
      </c>
      <c r="D313" s="150" t="s">
        <v>169</v>
      </c>
      <c r="E313" s="151" t="s">
        <v>825</v>
      </c>
      <c r="F313" s="152" t="s">
        <v>826</v>
      </c>
      <c r="G313" s="153" t="s">
        <v>222</v>
      </c>
      <c r="H313" s="154">
        <v>1</v>
      </c>
      <c r="I313" s="155">
        <v>638.32000000000005</v>
      </c>
      <c r="J313" s="155">
        <f t="shared" ref="J313:J338" si="80">ROUND(I313*H313,2)</f>
        <v>638.32000000000005</v>
      </c>
      <c r="K313" s="156"/>
      <c r="L313" s="27"/>
      <c r="M313" s="157" t="s">
        <v>1</v>
      </c>
      <c r="N313" s="158" t="s">
        <v>39</v>
      </c>
      <c r="O313" s="159">
        <v>0</v>
      </c>
      <c r="P313" s="159">
        <f t="shared" ref="P313:P338" si="81">O313*H313</f>
        <v>0</v>
      </c>
      <c r="Q313" s="159">
        <v>0</v>
      </c>
      <c r="R313" s="159">
        <f t="shared" ref="R313:R338" si="82">Q313*H313</f>
        <v>0</v>
      </c>
      <c r="S313" s="159">
        <v>0</v>
      </c>
      <c r="T313" s="160">
        <f t="shared" ref="T313:T338" si="83">S313*H313</f>
        <v>0</v>
      </c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R313" s="161" t="s">
        <v>196</v>
      </c>
      <c r="AT313" s="161" t="s">
        <v>169</v>
      </c>
      <c r="AU313" s="161" t="s">
        <v>89</v>
      </c>
      <c r="AY313" s="14" t="s">
        <v>166</v>
      </c>
      <c r="BE313" s="162">
        <f t="shared" ref="BE313:BE338" si="84">IF(N313="základná",J313,0)</f>
        <v>0</v>
      </c>
      <c r="BF313" s="162">
        <f t="shared" ref="BF313:BF338" si="85">IF(N313="znížená",J313,0)</f>
        <v>638.32000000000005</v>
      </c>
      <c r="BG313" s="162">
        <f t="shared" ref="BG313:BG338" si="86">IF(N313="zákl. prenesená",J313,0)</f>
        <v>0</v>
      </c>
      <c r="BH313" s="162">
        <f t="shared" ref="BH313:BH338" si="87">IF(N313="zníž. prenesená",J313,0)</f>
        <v>0</v>
      </c>
      <c r="BI313" s="162">
        <f t="shared" ref="BI313:BI338" si="88">IF(N313="nulová",J313,0)</f>
        <v>0</v>
      </c>
      <c r="BJ313" s="14" t="s">
        <v>89</v>
      </c>
      <c r="BK313" s="162">
        <f t="shared" ref="BK313:BK338" si="89">ROUND(I313*H313,2)</f>
        <v>638.32000000000005</v>
      </c>
      <c r="BL313" s="14" t="s">
        <v>196</v>
      </c>
      <c r="BM313" s="161" t="s">
        <v>827</v>
      </c>
    </row>
    <row r="314" spans="1:65" s="2" customFormat="1" ht="24.2" customHeight="1">
      <c r="A314" s="26"/>
      <c r="B314" s="149"/>
      <c r="C314" s="150" t="s">
        <v>828</v>
      </c>
      <c r="D314" s="150" t="s">
        <v>169</v>
      </c>
      <c r="E314" s="151" t="s">
        <v>829</v>
      </c>
      <c r="F314" s="152" t="s">
        <v>830</v>
      </c>
      <c r="G314" s="153" t="s">
        <v>222</v>
      </c>
      <c r="H314" s="154">
        <v>1</v>
      </c>
      <c r="I314" s="155">
        <v>319.16000000000003</v>
      </c>
      <c r="J314" s="155">
        <f t="shared" si="80"/>
        <v>319.16000000000003</v>
      </c>
      <c r="K314" s="156"/>
      <c r="L314" s="27"/>
      <c r="M314" s="157" t="s">
        <v>1</v>
      </c>
      <c r="N314" s="158" t="s">
        <v>39</v>
      </c>
      <c r="O314" s="159">
        <v>0</v>
      </c>
      <c r="P314" s="159">
        <f t="shared" si="81"/>
        <v>0</v>
      </c>
      <c r="Q314" s="159">
        <v>0</v>
      </c>
      <c r="R314" s="159">
        <f t="shared" si="82"/>
        <v>0</v>
      </c>
      <c r="S314" s="159">
        <v>0</v>
      </c>
      <c r="T314" s="160">
        <f t="shared" si="83"/>
        <v>0</v>
      </c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R314" s="161" t="s">
        <v>196</v>
      </c>
      <c r="AT314" s="161" t="s">
        <v>169</v>
      </c>
      <c r="AU314" s="161" t="s">
        <v>89</v>
      </c>
      <c r="AY314" s="14" t="s">
        <v>166</v>
      </c>
      <c r="BE314" s="162">
        <f t="shared" si="84"/>
        <v>0</v>
      </c>
      <c r="BF314" s="162">
        <f t="shared" si="85"/>
        <v>319.16000000000003</v>
      </c>
      <c r="BG314" s="162">
        <f t="shared" si="86"/>
        <v>0</v>
      </c>
      <c r="BH314" s="162">
        <f t="shared" si="87"/>
        <v>0</v>
      </c>
      <c r="BI314" s="162">
        <f t="shared" si="88"/>
        <v>0</v>
      </c>
      <c r="BJ314" s="14" t="s">
        <v>89</v>
      </c>
      <c r="BK314" s="162">
        <f t="shared" si="89"/>
        <v>319.16000000000003</v>
      </c>
      <c r="BL314" s="14" t="s">
        <v>196</v>
      </c>
      <c r="BM314" s="161" t="s">
        <v>831</v>
      </c>
    </row>
    <row r="315" spans="1:65" s="2" customFormat="1" ht="24.2" customHeight="1">
      <c r="A315" s="26"/>
      <c r="B315" s="149"/>
      <c r="C315" s="150" t="s">
        <v>561</v>
      </c>
      <c r="D315" s="150" t="s">
        <v>169</v>
      </c>
      <c r="E315" s="151" t="s">
        <v>832</v>
      </c>
      <c r="F315" s="152" t="s">
        <v>833</v>
      </c>
      <c r="G315" s="153" t="s">
        <v>222</v>
      </c>
      <c r="H315" s="154">
        <v>1</v>
      </c>
      <c r="I315" s="155">
        <v>551.62</v>
      </c>
      <c r="J315" s="155">
        <f t="shared" si="80"/>
        <v>551.62</v>
      </c>
      <c r="K315" s="156"/>
      <c r="L315" s="27"/>
      <c r="M315" s="157" t="s">
        <v>1</v>
      </c>
      <c r="N315" s="158" t="s">
        <v>39</v>
      </c>
      <c r="O315" s="159">
        <v>0</v>
      </c>
      <c r="P315" s="159">
        <f t="shared" si="81"/>
        <v>0</v>
      </c>
      <c r="Q315" s="159">
        <v>0</v>
      </c>
      <c r="R315" s="159">
        <f t="shared" si="82"/>
        <v>0</v>
      </c>
      <c r="S315" s="159">
        <v>0</v>
      </c>
      <c r="T315" s="160">
        <f t="shared" si="83"/>
        <v>0</v>
      </c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R315" s="161" t="s">
        <v>196</v>
      </c>
      <c r="AT315" s="161" t="s">
        <v>169</v>
      </c>
      <c r="AU315" s="161" t="s">
        <v>89</v>
      </c>
      <c r="AY315" s="14" t="s">
        <v>166</v>
      </c>
      <c r="BE315" s="162">
        <f t="shared" si="84"/>
        <v>0</v>
      </c>
      <c r="BF315" s="162">
        <f t="shared" si="85"/>
        <v>551.62</v>
      </c>
      <c r="BG315" s="162">
        <f t="shared" si="86"/>
        <v>0</v>
      </c>
      <c r="BH315" s="162">
        <f t="shared" si="87"/>
        <v>0</v>
      </c>
      <c r="BI315" s="162">
        <f t="shared" si="88"/>
        <v>0</v>
      </c>
      <c r="BJ315" s="14" t="s">
        <v>89</v>
      </c>
      <c r="BK315" s="162">
        <f t="shared" si="89"/>
        <v>551.62</v>
      </c>
      <c r="BL315" s="14" t="s">
        <v>196</v>
      </c>
      <c r="BM315" s="161" t="s">
        <v>834</v>
      </c>
    </row>
    <row r="316" spans="1:65" s="2" customFormat="1" ht="37.9" customHeight="1">
      <c r="A316" s="26"/>
      <c r="B316" s="149"/>
      <c r="C316" s="150" t="s">
        <v>835</v>
      </c>
      <c r="D316" s="150" t="s">
        <v>169</v>
      </c>
      <c r="E316" s="151" t="s">
        <v>836</v>
      </c>
      <c r="F316" s="152" t="s">
        <v>837</v>
      </c>
      <c r="G316" s="153" t="s">
        <v>222</v>
      </c>
      <c r="H316" s="154">
        <v>1</v>
      </c>
      <c r="I316" s="155">
        <v>1380.49</v>
      </c>
      <c r="J316" s="155">
        <f t="shared" si="80"/>
        <v>1380.49</v>
      </c>
      <c r="K316" s="156"/>
      <c r="L316" s="27"/>
      <c r="M316" s="157" t="s">
        <v>1</v>
      </c>
      <c r="N316" s="158" t="s">
        <v>39</v>
      </c>
      <c r="O316" s="159">
        <v>0</v>
      </c>
      <c r="P316" s="159">
        <f t="shared" si="81"/>
        <v>0</v>
      </c>
      <c r="Q316" s="159">
        <v>0</v>
      </c>
      <c r="R316" s="159">
        <f t="shared" si="82"/>
        <v>0</v>
      </c>
      <c r="S316" s="159">
        <v>0</v>
      </c>
      <c r="T316" s="160">
        <f t="shared" si="83"/>
        <v>0</v>
      </c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R316" s="161" t="s">
        <v>196</v>
      </c>
      <c r="AT316" s="161" t="s">
        <v>169</v>
      </c>
      <c r="AU316" s="161" t="s">
        <v>89</v>
      </c>
      <c r="AY316" s="14" t="s">
        <v>166</v>
      </c>
      <c r="BE316" s="162">
        <f t="shared" si="84"/>
        <v>0</v>
      </c>
      <c r="BF316" s="162">
        <f t="shared" si="85"/>
        <v>1380.49</v>
      </c>
      <c r="BG316" s="162">
        <f t="shared" si="86"/>
        <v>0</v>
      </c>
      <c r="BH316" s="162">
        <f t="shared" si="87"/>
        <v>0</v>
      </c>
      <c r="BI316" s="162">
        <f t="shared" si="88"/>
        <v>0</v>
      </c>
      <c r="BJ316" s="14" t="s">
        <v>89</v>
      </c>
      <c r="BK316" s="162">
        <f t="shared" si="89"/>
        <v>1380.49</v>
      </c>
      <c r="BL316" s="14" t="s">
        <v>196</v>
      </c>
      <c r="BM316" s="161" t="s">
        <v>838</v>
      </c>
    </row>
    <row r="317" spans="1:65" s="2" customFormat="1" ht="24.2" customHeight="1">
      <c r="A317" s="26"/>
      <c r="B317" s="149"/>
      <c r="C317" s="150" t="s">
        <v>564</v>
      </c>
      <c r="D317" s="150" t="s">
        <v>169</v>
      </c>
      <c r="E317" s="151" t="s">
        <v>839</v>
      </c>
      <c r="F317" s="152" t="s">
        <v>840</v>
      </c>
      <c r="G317" s="153" t="s">
        <v>222</v>
      </c>
      <c r="H317" s="154">
        <v>64</v>
      </c>
      <c r="I317" s="155">
        <v>3.83</v>
      </c>
      <c r="J317" s="155">
        <f t="shared" si="80"/>
        <v>245.12</v>
      </c>
      <c r="K317" s="156"/>
      <c r="L317" s="27"/>
      <c r="M317" s="157" t="s">
        <v>1</v>
      </c>
      <c r="N317" s="158" t="s">
        <v>39</v>
      </c>
      <c r="O317" s="159">
        <v>0</v>
      </c>
      <c r="P317" s="159">
        <f t="shared" si="81"/>
        <v>0</v>
      </c>
      <c r="Q317" s="159">
        <v>0</v>
      </c>
      <c r="R317" s="159">
        <f t="shared" si="82"/>
        <v>0</v>
      </c>
      <c r="S317" s="159">
        <v>0</v>
      </c>
      <c r="T317" s="160">
        <f t="shared" si="83"/>
        <v>0</v>
      </c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R317" s="161" t="s">
        <v>196</v>
      </c>
      <c r="AT317" s="161" t="s">
        <v>169</v>
      </c>
      <c r="AU317" s="161" t="s">
        <v>89</v>
      </c>
      <c r="AY317" s="14" t="s">
        <v>166</v>
      </c>
      <c r="BE317" s="162">
        <f t="shared" si="84"/>
        <v>0</v>
      </c>
      <c r="BF317" s="162">
        <f t="shared" si="85"/>
        <v>245.12</v>
      </c>
      <c r="BG317" s="162">
        <f t="shared" si="86"/>
        <v>0</v>
      </c>
      <c r="BH317" s="162">
        <f t="shared" si="87"/>
        <v>0</v>
      </c>
      <c r="BI317" s="162">
        <f t="shared" si="88"/>
        <v>0</v>
      </c>
      <c r="BJ317" s="14" t="s">
        <v>89</v>
      </c>
      <c r="BK317" s="162">
        <f t="shared" si="89"/>
        <v>245.12</v>
      </c>
      <c r="BL317" s="14" t="s">
        <v>196</v>
      </c>
      <c r="BM317" s="161" t="s">
        <v>841</v>
      </c>
    </row>
    <row r="318" spans="1:65" s="2" customFormat="1" ht="24.2" customHeight="1">
      <c r="A318" s="26"/>
      <c r="B318" s="149"/>
      <c r="C318" s="150" t="s">
        <v>842</v>
      </c>
      <c r="D318" s="150" t="s">
        <v>169</v>
      </c>
      <c r="E318" s="151" t="s">
        <v>843</v>
      </c>
      <c r="F318" s="152" t="s">
        <v>844</v>
      </c>
      <c r="G318" s="153" t="s">
        <v>237</v>
      </c>
      <c r="H318" s="154">
        <v>84</v>
      </c>
      <c r="I318" s="155">
        <v>5.07</v>
      </c>
      <c r="J318" s="155">
        <f t="shared" si="80"/>
        <v>425.88</v>
      </c>
      <c r="K318" s="156"/>
      <c r="L318" s="27"/>
      <c r="M318" s="157" t="s">
        <v>1</v>
      </c>
      <c r="N318" s="158" t="s">
        <v>39</v>
      </c>
      <c r="O318" s="159">
        <v>0</v>
      </c>
      <c r="P318" s="159">
        <f t="shared" si="81"/>
        <v>0</v>
      </c>
      <c r="Q318" s="159">
        <v>0</v>
      </c>
      <c r="R318" s="159">
        <f t="shared" si="82"/>
        <v>0</v>
      </c>
      <c r="S318" s="159">
        <v>0</v>
      </c>
      <c r="T318" s="160">
        <f t="shared" si="83"/>
        <v>0</v>
      </c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R318" s="161" t="s">
        <v>196</v>
      </c>
      <c r="AT318" s="161" t="s">
        <v>169</v>
      </c>
      <c r="AU318" s="161" t="s">
        <v>89</v>
      </c>
      <c r="AY318" s="14" t="s">
        <v>166</v>
      </c>
      <c r="BE318" s="162">
        <f t="shared" si="84"/>
        <v>0</v>
      </c>
      <c r="BF318" s="162">
        <f t="shared" si="85"/>
        <v>425.88</v>
      </c>
      <c r="BG318" s="162">
        <f t="shared" si="86"/>
        <v>0</v>
      </c>
      <c r="BH318" s="162">
        <f t="shared" si="87"/>
        <v>0</v>
      </c>
      <c r="BI318" s="162">
        <f t="shared" si="88"/>
        <v>0</v>
      </c>
      <c r="BJ318" s="14" t="s">
        <v>89</v>
      </c>
      <c r="BK318" s="162">
        <f t="shared" si="89"/>
        <v>425.88</v>
      </c>
      <c r="BL318" s="14" t="s">
        <v>196</v>
      </c>
      <c r="BM318" s="161" t="s">
        <v>845</v>
      </c>
    </row>
    <row r="319" spans="1:65" s="2" customFormat="1" ht="24.2" customHeight="1">
      <c r="A319" s="26"/>
      <c r="B319" s="149"/>
      <c r="C319" s="150" t="s">
        <v>568</v>
      </c>
      <c r="D319" s="150" t="s">
        <v>169</v>
      </c>
      <c r="E319" s="151" t="s">
        <v>846</v>
      </c>
      <c r="F319" s="152" t="s">
        <v>847</v>
      </c>
      <c r="G319" s="153" t="s">
        <v>237</v>
      </c>
      <c r="H319" s="154">
        <v>194</v>
      </c>
      <c r="I319" s="155">
        <v>6.82</v>
      </c>
      <c r="J319" s="155">
        <f t="shared" si="80"/>
        <v>1323.08</v>
      </c>
      <c r="K319" s="156"/>
      <c r="L319" s="27"/>
      <c r="M319" s="157" t="s">
        <v>1</v>
      </c>
      <c r="N319" s="158" t="s">
        <v>39</v>
      </c>
      <c r="O319" s="159">
        <v>0</v>
      </c>
      <c r="P319" s="159">
        <f t="shared" si="81"/>
        <v>0</v>
      </c>
      <c r="Q319" s="159">
        <v>0</v>
      </c>
      <c r="R319" s="159">
        <f t="shared" si="82"/>
        <v>0</v>
      </c>
      <c r="S319" s="159">
        <v>0</v>
      </c>
      <c r="T319" s="160">
        <f t="shared" si="83"/>
        <v>0</v>
      </c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R319" s="161" t="s">
        <v>196</v>
      </c>
      <c r="AT319" s="161" t="s">
        <v>169</v>
      </c>
      <c r="AU319" s="161" t="s">
        <v>89</v>
      </c>
      <c r="AY319" s="14" t="s">
        <v>166</v>
      </c>
      <c r="BE319" s="162">
        <f t="shared" si="84"/>
        <v>0</v>
      </c>
      <c r="BF319" s="162">
        <f t="shared" si="85"/>
        <v>1323.08</v>
      </c>
      <c r="BG319" s="162">
        <f t="shared" si="86"/>
        <v>0</v>
      </c>
      <c r="BH319" s="162">
        <f t="shared" si="87"/>
        <v>0</v>
      </c>
      <c r="BI319" s="162">
        <f t="shared" si="88"/>
        <v>0</v>
      </c>
      <c r="BJ319" s="14" t="s">
        <v>89</v>
      </c>
      <c r="BK319" s="162">
        <f t="shared" si="89"/>
        <v>1323.08</v>
      </c>
      <c r="BL319" s="14" t="s">
        <v>196</v>
      </c>
      <c r="BM319" s="161" t="s">
        <v>848</v>
      </c>
    </row>
    <row r="320" spans="1:65" s="2" customFormat="1" ht="24.2" customHeight="1">
      <c r="A320" s="26"/>
      <c r="B320" s="149"/>
      <c r="C320" s="150" t="s">
        <v>849</v>
      </c>
      <c r="D320" s="150" t="s">
        <v>169</v>
      </c>
      <c r="E320" s="151" t="s">
        <v>850</v>
      </c>
      <c r="F320" s="152" t="s">
        <v>851</v>
      </c>
      <c r="G320" s="153" t="s">
        <v>237</v>
      </c>
      <c r="H320" s="154">
        <v>38</v>
      </c>
      <c r="I320" s="155">
        <v>9.3699999999999992</v>
      </c>
      <c r="J320" s="155">
        <f t="shared" si="80"/>
        <v>356.06</v>
      </c>
      <c r="K320" s="156"/>
      <c r="L320" s="27"/>
      <c r="M320" s="157" t="s">
        <v>1</v>
      </c>
      <c r="N320" s="158" t="s">
        <v>39</v>
      </c>
      <c r="O320" s="159">
        <v>0</v>
      </c>
      <c r="P320" s="159">
        <f t="shared" si="81"/>
        <v>0</v>
      </c>
      <c r="Q320" s="159">
        <v>0</v>
      </c>
      <c r="R320" s="159">
        <f t="shared" si="82"/>
        <v>0</v>
      </c>
      <c r="S320" s="159">
        <v>0</v>
      </c>
      <c r="T320" s="160">
        <f t="shared" si="83"/>
        <v>0</v>
      </c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R320" s="161" t="s">
        <v>196</v>
      </c>
      <c r="AT320" s="161" t="s">
        <v>169</v>
      </c>
      <c r="AU320" s="161" t="s">
        <v>89</v>
      </c>
      <c r="AY320" s="14" t="s">
        <v>166</v>
      </c>
      <c r="BE320" s="162">
        <f t="shared" si="84"/>
        <v>0</v>
      </c>
      <c r="BF320" s="162">
        <f t="shared" si="85"/>
        <v>356.06</v>
      </c>
      <c r="BG320" s="162">
        <f t="shared" si="86"/>
        <v>0</v>
      </c>
      <c r="BH320" s="162">
        <f t="shared" si="87"/>
        <v>0</v>
      </c>
      <c r="BI320" s="162">
        <f t="shared" si="88"/>
        <v>0</v>
      </c>
      <c r="BJ320" s="14" t="s">
        <v>89</v>
      </c>
      <c r="BK320" s="162">
        <f t="shared" si="89"/>
        <v>356.06</v>
      </c>
      <c r="BL320" s="14" t="s">
        <v>196</v>
      </c>
      <c r="BM320" s="161" t="s">
        <v>852</v>
      </c>
    </row>
    <row r="321" spans="1:65" s="2" customFormat="1" ht="24.2" customHeight="1">
      <c r="A321" s="26"/>
      <c r="B321" s="149"/>
      <c r="C321" s="150" t="s">
        <v>571</v>
      </c>
      <c r="D321" s="150" t="s">
        <v>169</v>
      </c>
      <c r="E321" s="151" t="s">
        <v>853</v>
      </c>
      <c r="F321" s="152" t="s">
        <v>854</v>
      </c>
      <c r="G321" s="153" t="s">
        <v>237</v>
      </c>
      <c r="H321" s="154">
        <v>30</v>
      </c>
      <c r="I321" s="155">
        <v>10.17</v>
      </c>
      <c r="J321" s="155">
        <f t="shared" si="80"/>
        <v>305.10000000000002</v>
      </c>
      <c r="K321" s="156"/>
      <c r="L321" s="27"/>
      <c r="M321" s="157" t="s">
        <v>1</v>
      </c>
      <c r="N321" s="158" t="s">
        <v>39</v>
      </c>
      <c r="O321" s="159">
        <v>0</v>
      </c>
      <c r="P321" s="159">
        <f t="shared" si="81"/>
        <v>0</v>
      </c>
      <c r="Q321" s="159">
        <v>0</v>
      </c>
      <c r="R321" s="159">
        <f t="shared" si="82"/>
        <v>0</v>
      </c>
      <c r="S321" s="159">
        <v>0</v>
      </c>
      <c r="T321" s="160">
        <f t="shared" si="83"/>
        <v>0</v>
      </c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R321" s="161" t="s">
        <v>196</v>
      </c>
      <c r="AT321" s="161" t="s">
        <v>169</v>
      </c>
      <c r="AU321" s="161" t="s">
        <v>89</v>
      </c>
      <c r="AY321" s="14" t="s">
        <v>166</v>
      </c>
      <c r="BE321" s="162">
        <f t="shared" si="84"/>
        <v>0</v>
      </c>
      <c r="BF321" s="162">
        <f t="shared" si="85"/>
        <v>305.10000000000002</v>
      </c>
      <c r="BG321" s="162">
        <f t="shared" si="86"/>
        <v>0</v>
      </c>
      <c r="BH321" s="162">
        <f t="shared" si="87"/>
        <v>0</v>
      </c>
      <c r="BI321" s="162">
        <f t="shared" si="88"/>
        <v>0</v>
      </c>
      <c r="BJ321" s="14" t="s">
        <v>89</v>
      </c>
      <c r="BK321" s="162">
        <f t="shared" si="89"/>
        <v>305.10000000000002</v>
      </c>
      <c r="BL321" s="14" t="s">
        <v>196</v>
      </c>
      <c r="BM321" s="161" t="s">
        <v>855</v>
      </c>
    </row>
    <row r="322" spans="1:65" s="2" customFormat="1" ht="16.5" customHeight="1">
      <c r="A322" s="26"/>
      <c r="B322" s="149"/>
      <c r="C322" s="167" t="s">
        <v>856</v>
      </c>
      <c r="D322" s="167" t="s">
        <v>374</v>
      </c>
      <c r="E322" s="168" t="s">
        <v>857</v>
      </c>
      <c r="F322" s="169" t="s">
        <v>858</v>
      </c>
      <c r="G322" s="170" t="s">
        <v>185</v>
      </c>
      <c r="H322" s="171">
        <v>5.66</v>
      </c>
      <c r="I322" s="172">
        <v>619.27</v>
      </c>
      <c r="J322" s="172">
        <f t="shared" si="80"/>
        <v>3505.07</v>
      </c>
      <c r="K322" s="173"/>
      <c r="L322" s="174"/>
      <c r="M322" s="175" t="s">
        <v>1</v>
      </c>
      <c r="N322" s="176" t="s">
        <v>39</v>
      </c>
      <c r="O322" s="159">
        <v>0</v>
      </c>
      <c r="P322" s="159">
        <f t="shared" si="81"/>
        <v>0</v>
      </c>
      <c r="Q322" s="159">
        <v>0</v>
      </c>
      <c r="R322" s="159">
        <f t="shared" si="82"/>
        <v>0</v>
      </c>
      <c r="S322" s="159">
        <v>0</v>
      </c>
      <c r="T322" s="160">
        <f t="shared" si="83"/>
        <v>0</v>
      </c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R322" s="161" t="s">
        <v>223</v>
      </c>
      <c r="AT322" s="161" t="s">
        <v>374</v>
      </c>
      <c r="AU322" s="161" t="s">
        <v>89</v>
      </c>
      <c r="AY322" s="14" t="s">
        <v>166</v>
      </c>
      <c r="BE322" s="162">
        <f t="shared" si="84"/>
        <v>0</v>
      </c>
      <c r="BF322" s="162">
        <f t="shared" si="85"/>
        <v>3505.07</v>
      </c>
      <c r="BG322" s="162">
        <f t="shared" si="86"/>
        <v>0</v>
      </c>
      <c r="BH322" s="162">
        <f t="shared" si="87"/>
        <v>0</v>
      </c>
      <c r="BI322" s="162">
        <f t="shared" si="88"/>
        <v>0</v>
      </c>
      <c r="BJ322" s="14" t="s">
        <v>89</v>
      </c>
      <c r="BK322" s="162">
        <f t="shared" si="89"/>
        <v>3505.07</v>
      </c>
      <c r="BL322" s="14" t="s">
        <v>196</v>
      </c>
      <c r="BM322" s="161" t="s">
        <v>859</v>
      </c>
    </row>
    <row r="323" spans="1:65" s="2" customFormat="1" ht="24.2" customHeight="1">
      <c r="A323" s="26"/>
      <c r="B323" s="149"/>
      <c r="C323" s="150" t="s">
        <v>575</v>
      </c>
      <c r="D323" s="150" t="s">
        <v>169</v>
      </c>
      <c r="E323" s="151" t="s">
        <v>860</v>
      </c>
      <c r="F323" s="152" t="s">
        <v>861</v>
      </c>
      <c r="G323" s="153" t="s">
        <v>172</v>
      </c>
      <c r="H323" s="154">
        <v>101.756</v>
      </c>
      <c r="I323" s="155">
        <v>1.76</v>
      </c>
      <c r="J323" s="155">
        <f t="shared" si="80"/>
        <v>179.09</v>
      </c>
      <c r="K323" s="156"/>
      <c r="L323" s="27"/>
      <c r="M323" s="157" t="s">
        <v>1</v>
      </c>
      <c r="N323" s="158" t="s">
        <v>39</v>
      </c>
      <c r="O323" s="159">
        <v>0</v>
      </c>
      <c r="P323" s="159">
        <f t="shared" si="81"/>
        <v>0</v>
      </c>
      <c r="Q323" s="159">
        <v>0</v>
      </c>
      <c r="R323" s="159">
        <f t="shared" si="82"/>
        <v>0</v>
      </c>
      <c r="S323" s="159">
        <v>0</v>
      </c>
      <c r="T323" s="160">
        <f t="shared" si="83"/>
        <v>0</v>
      </c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R323" s="161" t="s">
        <v>196</v>
      </c>
      <c r="AT323" s="161" t="s">
        <v>169</v>
      </c>
      <c r="AU323" s="161" t="s">
        <v>89</v>
      </c>
      <c r="AY323" s="14" t="s">
        <v>166</v>
      </c>
      <c r="BE323" s="162">
        <f t="shared" si="84"/>
        <v>0</v>
      </c>
      <c r="BF323" s="162">
        <f t="shared" si="85"/>
        <v>179.09</v>
      </c>
      <c r="BG323" s="162">
        <f t="shared" si="86"/>
        <v>0</v>
      </c>
      <c r="BH323" s="162">
        <f t="shared" si="87"/>
        <v>0</v>
      </c>
      <c r="BI323" s="162">
        <f t="shared" si="88"/>
        <v>0</v>
      </c>
      <c r="BJ323" s="14" t="s">
        <v>89</v>
      </c>
      <c r="BK323" s="162">
        <f t="shared" si="89"/>
        <v>179.09</v>
      </c>
      <c r="BL323" s="14" t="s">
        <v>196</v>
      </c>
      <c r="BM323" s="161" t="s">
        <v>862</v>
      </c>
    </row>
    <row r="324" spans="1:65" s="2" customFormat="1" ht="21.75" customHeight="1">
      <c r="A324" s="26"/>
      <c r="B324" s="149"/>
      <c r="C324" s="167" t="s">
        <v>863</v>
      </c>
      <c r="D324" s="167" t="s">
        <v>374</v>
      </c>
      <c r="E324" s="168" t="s">
        <v>864</v>
      </c>
      <c r="F324" s="169" t="s">
        <v>865</v>
      </c>
      <c r="G324" s="170" t="s">
        <v>185</v>
      </c>
      <c r="H324" s="171">
        <v>0.224</v>
      </c>
      <c r="I324" s="172">
        <v>619.27</v>
      </c>
      <c r="J324" s="172">
        <f t="shared" si="80"/>
        <v>138.72</v>
      </c>
      <c r="K324" s="173"/>
      <c r="L324" s="174"/>
      <c r="M324" s="175" t="s">
        <v>1</v>
      </c>
      <c r="N324" s="176" t="s">
        <v>39</v>
      </c>
      <c r="O324" s="159">
        <v>0</v>
      </c>
      <c r="P324" s="159">
        <f t="shared" si="81"/>
        <v>0</v>
      </c>
      <c r="Q324" s="159">
        <v>0</v>
      </c>
      <c r="R324" s="159">
        <f t="shared" si="82"/>
        <v>0</v>
      </c>
      <c r="S324" s="159">
        <v>0</v>
      </c>
      <c r="T324" s="160">
        <f t="shared" si="83"/>
        <v>0</v>
      </c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R324" s="161" t="s">
        <v>223</v>
      </c>
      <c r="AT324" s="161" t="s">
        <v>374</v>
      </c>
      <c r="AU324" s="161" t="s">
        <v>89</v>
      </c>
      <c r="AY324" s="14" t="s">
        <v>166</v>
      </c>
      <c r="BE324" s="162">
        <f t="shared" si="84"/>
        <v>0</v>
      </c>
      <c r="BF324" s="162">
        <f t="shared" si="85"/>
        <v>138.72</v>
      </c>
      <c r="BG324" s="162">
        <f t="shared" si="86"/>
        <v>0</v>
      </c>
      <c r="BH324" s="162">
        <f t="shared" si="87"/>
        <v>0</v>
      </c>
      <c r="BI324" s="162">
        <f t="shared" si="88"/>
        <v>0</v>
      </c>
      <c r="BJ324" s="14" t="s">
        <v>89</v>
      </c>
      <c r="BK324" s="162">
        <f t="shared" si="89"/>
        <v>138.72</v>
      </c>
      <c r="BL324" s="14" t="s">
        <v>196</v>
      </c>
      <c r="BM324" s="161" t="s">
        <v>866</v>
      </c>
    </row>
    <row r="325" spans="1:65" s="2" customFormat="1" ht="24.2" customHeight="1">
      <c r="A325" s="26"/>
      <c r="B325" s="149"/>
      <c r="C325" s="150" t="s">
        <v>578</v>
      </c>
      <c r="D325" s="150" t="s">
        <v>169</v>
      </c>
      <c r="E325" s="151" t="s">
        <v>867</v>
      </c>
      <c r="F325" s="152" t="s">
        <v>868</v>
      </c>
      <c r="G325" s="153" t="s">
        <v>185</v>
      </c>
      <c r="H325" s="154">
        <v>5.8840000000000003</v>
      </c>
      <c r="I325" s="155">
        <v>26.77</v>
      </c>
      <c r="J325" s="155">
        <f t="shared" si="80"/>
        <v>157.51</v>
      </c>
      <c r="K325" s="156"/>
      <c r="L325" s="27"/>
      <c r="M325" s="157" t="s">
        <v>1</v>
      </c>
      <c r="N325" s="158" t="s">
        <v>39</v>
      </c>
      <c r="O325" s="159">
        <v>0</v>
      </c>
      <c r="P325" s="159">
        <f t="shared" si="81"/>
        <v>0</v>
      </c>
      <c r="Q325" s="159">
        <v>0</v>
      </c>
      <c r="R325" s="159">
        <f t="shared" si="82"/>
        <v>0</v>
      </c>
      <c r="S325" s="159">
        <v>0</v>
      </c>
      <c r="T325" s="160">
        <f t="shared" si="83"/>
        <v>0</v>
      </c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R325" s="161" t="s">
        <v>196</v>
      </c>
      <c r="AT325" s="161" t="s">
        <v>169</v>
      </c>
      <c r="AU325" s="161" t="s">
        <v>89</v>
      </c>
      <c r="AY325" s="14" t="s">
        <v>166</v>
      </c>
      <c r="BE325" s="162">
        <f t="shared" si="84"/>
        <v>0</v>
      </c>
      <c r="BF325" s="162">
        <f t="shared" si="85"/>
        <v>157.51</v>
      </c>
      <c r="BG325" s="162">
        <f t="shared" si="86"/>
        <v>0</v>
      </c>
      <c r="BH325" s="162">
        <f t="shared" si="87"/>
        <v>0</v>
      </c>
      <c r="BI325" s="162">
        <f t="shared" si="88"/>
        <v>0</v>
      </c>
      <c r="BJ325" s="14" t="s">
        <v>89</v>
      </c>
      <c r="BK325" s="162">
        <f t="shared" si="89"/>
        <v>157.51</v>
      </c>
      <c r="BL325" s="14" t="s">
        <v>196</v>
      </c>
      <c r="BM325" s="161" t="s">
        <v>869</v>
      </c>
    </row>
    <row r="326" spans="1:65" s="2" customFormat="1" ht="24.2" customHeight="1">
      <c r="A326" s="26"/>
      <c r="B326" s="149"/>
      <c r="C326" s="150" t="s">
        <v>870</v>
      </c>
      <c r="D326" s="150" t="s">
        <v>169</v>
      </c>
      <c r="E326" s="151" t="s">
        <v>871</v>
      </c>
      <c r="F326" s="152" t="s">
        <v>872</v>
      </c>
      <c r="G326" s="153" t="s">
        <v>172</v>
      </c>
      <c r="H326" s="154">
        <v>35.4</v>
      </c>
      <c r="I326" s="155">
        <v>10.58</v>
      </c>
      <c r="J326" s="155">
        <f t="shared" si="80"/>
        <v>374.53</v>
      </c>
      <c r="K326" s="156"/>
      <c r="L326" s="27"/>
      <c r="M326" s="157" t="s">
        <v>1</v>
      </c>
      <c r="N326" s="158" t="s">
        <v>39</v>
      </c>
      <c r="O326" s="159">
        <v>0</v>
      </c>
      <c r="P326" s="159">
        <f t="shared" si="81"/>
        <v>0</v>
      </c>
      <c r="Q326" s="159">
        <v>0</v>
      </c>
      <c r="R326" s="159">
        <f t="shared" si="82"/>
        <v>0</v>
      </c>
      <c r="S326" s="159">
        <v>0</v>
      </c>
      <c r="T326" s="160">
        <f t="shared" si="83"/>
        <v>0</v>
      </c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R326" s="161" t="s">
        <v>196</v>
      </c>
      <c r="AT326" s="161" t="s">
        <v>169</v>
      </c>
      <c r="AU326" s="161" t="s">
        <v>89</v>
      </c>
      <c r="AY326" s="14" t="s">
        <v>166</v>
      </c>
      <c r="BE326" s="162">
        <f t="shared" si="84"/>
        <v>0</v>
      </c>
      <c r="BF326" s="162">
        <f t="shared" si="85"/>
        <v>374.53</v>
      </c>
      <c r="BG326" s="162">
        <f t="shared" si="86"/>
        <v>0</v>
      </c>
      <c r="BH326" s="162">
        <f t="shared" si="87"/>
        <v>0</v>
      </c>
      <c r="BI326" s="162">
        <f t="shared" si="88"/>
        <v>0</v>
      </c>
      <c r="BJ326" s="14" t="s">
        <v>89</v>
      </c>
      <c r="BK326" s="162">
        <f t="shared" si="89"/>
        <v>374.53</v>
      </c>
      <c r="BL326" s="14" t="s">
        <v>196</v>
      </c>
      <c r="BM326" s="161" t="s">
        <v>873</v>
      </c>
    </row>
    <row r="327" spans="1:65" s="2" customFormat="1" ht="24.2" customHeight="1">
      <c r="A327" s="26"/>
      <c r="B327" s="149"/>
      <c r="C327" s="167" t="s">
        <v>582</v>
      </c>
      <c r="D327" s="167" t="s">
        <v>374</v>
      </c>
      <c r="E327" s="168" t="s">
        <v>874</v>
      </c>
      <c r="F327" s="169" t="s">
        <v>875</v>
      </c>
      <c r="G327" s="170" t="s">
        <v>172</v>
      </c>
      <c r="H327" s="171">
        <v>33.5</v>
      </c>
      <c r="I327" s="172">
        <v>16.91</v>
      </c>
      <c r="J327" s="172">
        <f t="shared" si="80"/>
        <v>566.49</v>
      </c>
      <c r="K327" s="173"/>
      <c r="L327" s="174"/>
      <c r="M327" s="175" t="s">
        <v>1</v>
      </c>
      <c r="N327" s="176" t="s">
        <v>39</v>
      </c>
      <c r="O327" s="159">
        <v>0</v>
      </c>
      <c r="P327" s="159">
        <f t="shared" si="81"/>
        <v>0</v>
      </c>
      <c r="Q327" s="159">
        <v>0</v>
      </c>
      <c r="R327" s="159">
        <f t="shared" si="82"/>
        <v>0</v>
      </c>
      <c r="S327" s="159">
        <v>0</v>
      </c>
      <c r="T327" s="160">
        <f t="shared" si="83"/>
        <v>0</v>
      </c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R327" s="161" t="s">
        <v>223</v>
      </c>
      <c r="AT327" s="161" t="s">
        <v>374</v>
      </c>
      <c r="AU327" s="161" t="s">
        <v>89</v>
      </c>
      <c r="AY327" s="14" t="s">
        <v>166</v>
      </c>
      <c r="BE327" s="162">
        <f t="shared" si="84"/>
        <v>0</v>
      </c>
      <c r="BF327" s="162">
        <f t="shared" si="85"/>
        <v>566.49</v>
      </c>
      <c r="BG327" s="162">
        <f t="shared" si="86"/>
        <v>0</v>
      </c>
      <c r="BH327" s="162">
        <f t="shared" si="87"/>
        <v>0</v>
      </c>
      <c r="BI327" s="162">
        <f t="shared" si="88"/>
        <v>0</v>
      </c>
      <c r="BJ327" s="14" t="s">
        <v>89</v>
      </c>
      <c r="BK327" s="162">
        <f t="shared" si="89"/>
        <v>566.49</v>
      </c>
      <c r="BL327" s="14" t="s">
        <v>196</v>
      </c>
      <c r="BM327" s="161" t="s">
        <v>876</v>
      </c>
    </row>
    <row r="328" spans="1:65" s="2" customFormat="1" ht="24.2" customHeight="1">
      <c r="A328" s="26"/>
      <c r="B328" s="149"/>
      <c r="C328" s="167" t="s">
        <v>877</v>
      </c>
      <c r="D328" s="167" t="s">
        <v>374</v>
      </c>
      <c r="E328" s="168" t="s">
        <v>878</v>
      </c>
      <c r="F328" s="169" t="s">
        <v>879</v>
      </c>
      <c r="G328" s="170" t="s">
        <v>172</v>
      </c>
      <c r="H328" s="171">
        <v>8.375</v>
      </c>
      <c r="I328" s="172">
        <v>20.87</v>
      </c>
      <c r="J328" s="172">
        <f t="shared" si="80"/>
        <v>174.79</v>
      </c>
      <c r="K328" s="173"/>
      <c r="L328" s="174"/>
      <c r="M328" s="175" t="s">
        <v>1</v>
      </c>
      <c r="N328" s="176" t="s">
        <v>39</v>
      </c>
      <c r="O328" s="159">
        <v>0</v>
      </c>
      <c r="P328" s="159">
        <f t="shared" si="81"/>
        <v>0</v>
      </c>
      <c r="Q328" s="159">
        <v>0</v>
      </c>
      <c r="R328" s="159">
        <f t="shared" si="82"/>
        <v>0</v>
      </c>
      <c r="S328" s="159">
        <v>0</v>
      </c>
      <c r="T328" s="160">
        <f t="shared" si="83"/>
        <v>0</v>
      </c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R328" s="161" t="s">
        <v>223</v>
      </c>
      <c r="AT328" s="161" t="s">
        <v>374</v>
      </c>
      <c r="AU328" s="161" t="s">
        <v>89</v>
      </c>
      <c r="AY328" s="14" t="s">
        <v>166</v>
      </c>
      <c r="BE328" s="162">
        <f t="shared" si="84"/>
        <v>0</v>
      </c>
      <c r="BF328" s="162">
        <f t="shared" si="85"/>
        <v>174.79</v>
      </c>
      <c r="BG328" s="162">
        <f t="shared" si="86"/>
        <v>0</v>
      </c>
      <c r="BH328" s="162">
        <f t="shared" si="87"/>
        <v>0</v>
      </c>
      <c r="BI328" s="162">
        <f t="shared" si="88"/>
        <v>0</v>
      </c>
      <c r="BJ328" s="14" t="s">
        <v>89</v>
      </c>
      <c r="BK328" s="162">
        <f t="shared" si="89"/>
        <v>174.79</v>
      </c>
      <c r="BL328" s="14" t="s">
        <v>196</v>
      </c>
      <c r="BM328" s="161" t="s">
        <v>880</v>
      </c>
    </row>
    <row r="329" spans="1:65" s="2" customFormat="1" ht="24.2" customHeight="1">
      <c r="A329" s="26"/>
      <c r="B329" s="149"/>
      <c r="C329" s="150" t="s">
        <v>585</v>
      </c>
      <c r="D329" s="150" t="s">
        <v>169</v>
      </c>
      <c r="E329" s="151" t="s">
        <v>881</v>
      </c>
      <c r="F329" s="152" t="s">
        <v>882</v>
      </c>
      <c r="G329" s="153" t="s">
        <v>172</v>
      </c>
      <c r="H329" s="154">
        <v>66.599999999999994</v>
      </c>
      <c r="I329" s="155">
        <v>9.66</v>
      </c>
      <c r="J329" s="155">
        <f t="shared" si="80"/>
        <v>643.36</v>
      </c>
      <c r="K329" s="156"/>
      <c r="L329" s="27"/>
      <c r="M329" s="157" t="s">
        <v>1</v>
      </c>
      <c r="N329" s="158" t="s">
        <v>39</v>
      </c>
      <c r="O329" s="159">
        <v>0</v>
      </c>
      <c r="P329" s="159">
        <f t="shared" si="81"/>
        <v>0</v>
      </c>
      <c r="Q329" s="159">
        <v>0</v>
      </c>
      <c r="R329" s="159">
        <f t="shared" si="82"/>
        <v>0</v>
      </c>
      <c r="S329" s="159">
        <v>0</v>
      </c>
      <c r="T329" s="160">
        <f t="shared" si="83"/>
        <v>0</v>
      </c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R329" s="161" t="s">
        <v>196</v>
      </c>
      <c r="AT329" s="161" t="s">
        <v>169</v>
      </c>
      <c r="AU329" s="161" t="s">
        <v>89</v>
      </c>
      <c r="AY329" s="14" t="s">
        <v>166</v>
      </c>
      <c r="BE329" s="162">
        <f t="shared" si="84"/>
        <v>0</v>
      </c>
      <c r="BF329" s="162">
        <f t="shared" si="85"/>
        <v>643.36</v>
      </c>
      <c r="BG329" s="162">
        <f t="shared" si="86"/>
        <v>0</v>
      </c>
      <c r="BH329" s="162">
        <f t="shared" si="87"/>
        <v>0</v>
      </c>
      <c r="BI329" s="162">
        <f t="shared" si="88"/>
        <v>0</v>
      </c>
      <c r="BJ329" s="14" t="s">
        <v>89</v>
      </c>
      <c r="BK329" s="162">
        <f t="shared" si="89"/>
        <v>643.36</v>
      </c>
      <c r="BL329" s="14" t="s">
        <v>196</v>
      </c>
      <c r="BM329" s="161" t="s">
        <v>883</v>
      </c>
    </row>
    <row r="330" spans="1:65" s="2" customFormat="1" ht="21.75" customHeight="1">
      <c r="A330" s="26"/>
      <c r="B330" s="149"/>
      <c r="C330" s="167" t="s">
        <v>884</v>
      </c>
      <c r="D330" s="167" t="s">
        <v>374</v>
      </c>
      <c r="E330" s="168" t="s">
        <v>885</v>
      </c>
      <c r="F330" s="169" t="s">
        <v>886</v>
      </c>
      <c r="G330" s="170" t="s">
        <v>172</v>
      </c>
      <c r="H330" s="171">
        <v>68.75</v>
      </c>
      <c r="I330" s="172">
        <v>5.4</v>
      </c>
      <c r="J330" s="172">
        <f t="shared" si="80"/>
        <v>371.25</v>
      </c>
      <c r="K330" s="173"/>
      <c r="L330" s="174"/>
      <c r="M330" s="175" t="s">
        <v>1</v>
      </c>
      <c r="N330" s="176" t="s">
        <v>39</v>
      </c>
      <c r="O330" s="159">
        <v>0</v>
      </c>
      <c r="P330" s="159">
        <f t="shared" si="81"/>
        <v>0</v>
      </c>
      <c r="Q330" s="159">
        <v>0</v>
      </c>
      <c r="R330" s="159">
        <f t="shared" si="82"/>
        <v>0</v>
      </c>
      <c r="S330" s="159">
        <v>0</v>
      </c>
      <c r="T330" s="160">
        <f t="shared" si="83"/>
        <v>0</v>
      </c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R330" s="161" t="s">
        <v>223</v>
      </c>
      <c r="AT330" s="161" t="s">
        <v>374</v>
      </c>
      <c r="AU330" s="161" t="s">
        <v>89</v>
      </c>
      <c r="AY330" s="14" t="s">
        <v>166</v>
      </c>
      <c r="BE330" s="162">
        <f t="shared" si="84"/>
        <v>0</v>
      </c>
      <c r="BF330" s="162">
        <f t="shared" si="85"/>
        <v>371.25</v>
      </c>
      <c r="BG330" s="162">
        <f t="shared" si="86"/>
        <v>0</v>
      </c>
      <c r="BH330" s="162">
        <f t="shared" si="87"/>
        <v>0</v>
      </c>
      <c r="BI330" s="162">
        <f t="shared" si="88"/>
        <v>0</v>
      </c>
      <c r="BJ330" s="14" t="s">
        <v>89</v>
      </c>
      <c r="BK330" s="162">
        <f t="shared" si="89"/>
        <v>371.25</v>
      </c>
      <c r="BL330" s="14" t="s">
        <v>196</v>
      </c>
      <c r="BM330" s="161" t="s">
        <v>887</v>
      </c>
    </row>
    <row r="331" spans="1:65" s="2" customFormat="1" ht="24.2" customHeight="1">
      <c r="A331" s="26"/>
      <c r="B331" s="149"/>
      <c r="C331" s="150" t="s">
        <v>589</v>
      </c>
      <c r="D331" s="150" t="s">
        <v>169</v>
      </c>
      <c r="E331" s="151" t="s">
        <v>888</v>
      </c>
      <c r="F331" s="152" t="s">
        <v>889</v>
      </c>
      <c r="G331" s="153" t="s">
        <v>172</v>
      </c>
      <c r="H331" s="154">
        <v>66.599999999999994</v>
      </c>
      <c r="I331" s="155">
        <v>11.91</v>
      </c>
      <c r="J331" s="155">
        <f t="shared" si="80"/>
        <v>793.21</v>
      </c>
      <c r="K331" s="156"/>
      <c r="L331" s="27"/>
      <c r="M331" s="157" t="s">
        <v>1</v>
      </c>
      <c r="N331" s="158" t="s">
        <v>39</v>
      </c>
      <c r="O331" s="159">
        <v>0</v>
      </c>
      <c r="P331" s="159">
        <f t="shared" si="81"/>
        <v>0</v>
      </c>
      <c r="Q331" s="159">
        <v>0</v>
      </c>
      <c r="R331" s="159">
        <f t="shared" si="82"/>
        <v>0</v>
      </c>
      <c r="S331" s="159">
        <v>0</v>
      </c>
      <c r="T331" s="160">
        <f t="shared" si="83"/>
        <v>0</v>
      </c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R331" s="161" t="s">
        <v>196</v>
      </c>
      <c r="AT331" s="161" t="s">
        <v>169</v>
      </c>
      <c r="AU331" s="161" t="s">
        <v>89</v>
      </c>
      <c r="AY331" s="14" t="s">
        <v>166</v>
      </c>
      <c r="BE331" s="162">
        <f t="shared" si="84"/>
        <v>0</v>
      </c>
      <c r="BF331" s="162">
        <f t="shared" si="85"/>
        <v>793.21</v>
      </c>
      <c r="BG331" s="162">
        <f t="shared" si="86"/>
        <v>0</v>
      </c>
      <c r="BH331" s="162">
        <f t="shared" si="87"/>
        <v>0</v>
      </c>
      <c r="BI331" s="162">
        <f t="shared" si="88"/>
        <v>0</v>
      </c>
      <c r="BJ331" s="14" t="s">
        <v>89</v>
      </c>
      <c r="BK331" s="162">
        <f t="shared" si="89"/>
        <v>793.21</v>
      </c>
      <c r="BL331" s="14" t="s">
        <v>196</v>
      </c>
      <c r="BM331" s="161" t="s">
        <v>890</v>
      </c>
    </row>
    <row r="332" spans="1:65" s="2" customFormat="1" ht="16.5" customHeight="1">
      <c r="A332" s="26"/>
      <c r="B332" s="149"/>
      <c r="C332" s="167" t="s">
        <v>891</v>
      </c>
      <c r="D332" s="167" t="s">
        <v>374</v>
      </c>
      <c r="E332" s="168" t="s">
        <v>892</v>
      </c>
      <c r="F332" s="169" t="s">
        <v>893</v>
      </c>
      <c r="G332" s="170" t="s">
        <v>185</v>
      </c>
      <c r="H332" s="171">
        <v>0.61499999999999999</v>
      </c>
      <c r="I332" s="172">
        <v>619.27</v>
      </c>
      <c r="J332" s="172">
        <f t="shared" si="80"/>
        <v>380.85</v>
      </c>
      <c r="K332" s="173"/>
      <c r="L332" s="174"/>
      <c r="M332" s="175" t="s">
        <v>1</v>
      </c>
      <c r="N332" s="176" t="s">
        <v>39</v>
      </c>
      <c r="O332" s="159">
        <v>0</v>
      </c>
      <c r="P332" s="159">
        <f t="shared" si="81"/>
        <v>0</v>
      </c>
      <c r="Q332" s="159">
        <v>0</v>
      </c>
      <c r="R332" s="159">
        <f t="shared" si="82"/>
        <v>0</v>
      </c>
      <c r="S332" s="159">
        <v>0</v>
      </c>
      <c r="T332" s="160">
        <f t="shared" si="83"/>
        <v>0</v>
      </c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R332" s="161" t="s">
        <v>223</v>
      </c>
      <c r="AT332" s="161" t="s">
        <v>374</v>
      </c>
      <c r="AU332" s="161" t="s">
        <v>89</v>
      </c>
      <c r="AY332" s="14" t="s">
        <v>166</v>
      </c>
      <c r="BE332" s="162">
        <f t="shared" si="84"/>
        <v>0</v>
      </c>
      <c r="BF332" s="162">
        <f t="shared" si="85"/>
        <v>380.85</v>
      </c>
      <c r="BG332" s="162">
        <f t="shared" si="86"/>
        <v>0</v>
      </c>
      <c r="BH332" s="162">
        <f t="shared" si="87"/>
        <v>0</v>
      </c>
      <c r="BI332" s="162">
        <f t="shared" si="88"/>
        <v>0</v>
      </c>
      <c r="BJ332" s="14" t="s">
        <v>89</v>
      </c>
      <c r="BK332" s="162">
        <f t="shared" si="89"/>
        <v>380.85</v>
      </c>
      <c r="BL332" s="14" t="s">
        <v>196</v>
      </c>
      <c r="BM332" s="161" t="s">
        <v>894</v>
      </c>
    </row>
    <row r="333" spans="1:65" s="2" customFormat="1" ht="16.5" customHeight="1">
      <c r="A333" s="26"/>
      <c r="B333" s="149"/>
      <c r="C333" s="150" t="s">
        <v>592</v>
      </c>
      <c r="D333" s="150" t="s">
        <v>169</v>
      </c>
      <c r="E333" s="151" t="s">
        <v>895</v>
      </c>
      <c r="F333" s="152" t="s">
        <v>896</v>
      </c>
      <c r="G333" s="153" t="s">
        <v>172</v>
      </c>
      <c r="H333" s="154">
        <v>102</v>
      </c>
      <c r="I333" s="155">
        <v>0.6</v>
      </c>
      <c r="J333" s="155">
        <f t="shared" si="80"/>
        <v>61.2</v>
      </c>
      <c r="K333" s="156"/>
      <c r="L333" s="27"/>
      <c r="M333" s="157" t="s">
        <v>1</v>
      </c>
      <c r="N333" s="158" t="s">
        <v>39</v>
      </c>
      <c r="O333" s="159">
        <v>0</v>
      </c>
      <c r="P333" s="159">
        <f t="shared" si="81"/>
        <v>0</v>
      </c>
      <c r="Q333" s="159">
        <v>0</v>
      </c>
      <c r="R333" s="159">
        <f t="shared" si="82"/>
        <v>0</v>
      </c>
      <c r="S333" s="159">
        <v>0</v>
      </c>
      <c r="T333" s="160">
        <f t="shared" si="83"/>
        <v>0</v>
      </c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R333" s="161" t="s">
        <v>196</v>
      </c>
      <c r="AT333" s="161" t="s">
        <v>169</v>
      </c>
      <c r="AU333" s="161" t="s">
        <v>89</v>
      </c>
      <c r="AY333" s="14" t="s">
        <v>166</v>
      </c>
      <c r="BE333" s="162">
        <f t="shared" si="84"/>
        <v>0</v>
      </c>
      <c r="BF333" s="162">
        <f t="shared" si="85"/>
        <v>61.2</v>
      </c>
      <c r="BG333" s="162">
        <f t="shared" si="86"/>
        <v>0</v>
      </c>
      <c r="BH333" s="162">
        <f t="shared" si="87"/>
        <v>0</v>
      </c>
      <c r="BI333" s="162">
        <f t="shared" si="88"/>
        <v>0</v>
      </c>
      <c r="BJ333" s="14" t="s">
        <v>89</v>
      </c>
      <c r="BK333" s="162">
        <f t="shared" si="89"/>
        <v>61.2</v>
      </c>
      <c r="BL333" s="14" t="s">
        <v>196</v>
      </c>
      <c r="BM333" s="161" t="s">
        <v>897</v>
      </c>
    </row>
    <row r="334" spans="1:65" s="2" customFormat="1" ht="24.2" customHeight="1">
      <c r="A334" s="26"/>
      <c r="B334" s="149"/>
      <c r="C334" s="150" t="s">
        <v>898</v>
      </c>
      <c r="D334" s="150" t="s">
        <v>169</v>
      </c>
      <c r="E334" s="151" t="s">
        <v>899</v>
      </c>
      <c r="F334" s="152" t="s">
        <v>900</v>
      </c>
      <c r="G334" s="153" t="s">
        <v>172</v>
      </c>
      <c r="H334" s="154">
        <v>107.1</v>
      </c>
      <c r="I334" s="155">
        <v>15.51</v>
      </c>
      <c r="J334" s="155">
        <f t="shared" si="80"/>
        <v>1661.12</v>
      </c>
      <c r="K334" s="156"/>
      <c r="L334" s="27"/>
      <c r="M334" s="157" t="s">
        <v>1</v>
      </c>
      <c r="N334" s="158" t="s">
        <v>39</v>
      </c>
      <c r="O334" s="159">
        <v>0</v>
      </c>
      <c r="P334" s="159">
        <f t="shared" si="81"/>
        <v>0</v>
      </c>
      <c r="Q334" s="159">
        <v>0</v>
      </c>
      <c r="R334" s="159">
        <f t="shared" si="82"/>
        <v>0</v>
      </c>
      <c r="S334" s="159">
        <v>0</v>
      </c>
      <c r="T334" s="160">
        <f t="shared" si="83"/>
        <v>0</v>
      </c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R334" s="161" t="s">
        <v>196</v>
      </c>
      <c r="AT334" s="161" t="s">
        <v>169</v>
      </c>
      <c r="AU334" s="161" t="s">
        <v>89</v>
      </c>
      <c r="AY334" s="14" t="s">
        <v>166</v>
      </c>
      <c r="BE334" s="162">
        <f t="shared" si="84"/>
        <v>0</v>
      </c>
      <c r="BF334" s="162">
        <f t="shared" si="85"/>
        <v>1661.12</v>
      </c>
      <c r="BG334" s="162">
        <f t="shared" si="86"/>
        <v>0</v>
      </c>
      <c r="BH334" s="162">
        <f t="shared" si="87"/>
        <v>0</v>
      </c>
      <c r="BI334" s="162">
        <f t="shared" si="88"/>
        <v>0</v>
      </c>
      <c r="BJ334" s="14" t="s">
        <v>89</v>
      </c>
      <c r="BK334" s="162">
        <f t="shared" si="89"/>
        <v>1661.12</v>
      </c>
      <c r="BL334" s="14" t="s">
        <v>196</v>
      </c>
      <c r="BM334" s="161" t="s">
        <v>901</v>
      </c>
    </row>
    <row r="335" spans="1:65" s="2" customFormat="1" ht="16.5" customHeight="1">
      <c r="A335" s="26"/>
      <c r="B335" s="149"/>
      <c r="C335" s="150" t="s">
        <v>596</v>
      </c>
      <c r="D335" s="150" t="s">
        <v>169</v>
      </c>
      <c r="E335" s="151" t="s">
        <v>902</v>
      </c>
      <c r="F335" s="152" t="s">
        <v>903</v>
      </c>
      <c r="G335" s="153" t="s">
        <v>172</v>
      </c>
      <c r="H335" s="154">
        <v>15.2</v>
      </c>
      <c r="I335" s="155">
        <v>8.23</v>
      </c>
      <c r="J335" s="155">
        <f t="shared" si="80"/>
        <v>125.1</v>
      </c>
      <c r="K335" s="156"/>
      <c r="L335" s="27"/>
      <c r="M335" s="157" t="s">
        <v>1</v>
      </c>
      <c r="N335" s="158" t="s">
        <v>39</v>
      </c>
      <c r="O335" s="159">
        <v>0</v>
      </c>
      <c r="P335" s="159">
        <f t="shared" si="81"/>
        <v>0</v>
      </c>
      <c r="Q335" s="159">
        <v>0</v>
      </c>
      <c r="R335" s="159">
        <f t="shared" si="82"/>
        <v>0</v>
      </c>
      <c r="S335" s="159">
        <v>0</v>
      </c>
      <c r="T335" s="160">
        <f t="shared" si="83"/>
        <v>0</v>
      </c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R335" s="161" t="s">
        <v>196</v>
      </c>
      <c r="AT335" s="161" t="s">
        <v>169</v>
      </c>
      <c r="AU335" s="161" t="s">
        <v>89</v>
      </c>
      <c r="AY335" s="14" t="s">
        <v>166</v>
      </c>
      <c r="BE335" s="162">
        <f t="shared" si="84"/>
        <v>0</v>
      </c>
      <c r="BF335" s="162">
        <f t="shared" si="85"/>
        <v>125.1</v>
      </c>
      <c r="BG335" s="162">
        <f t="shared" si="86"/>
        <v>0</v>
      </c>
      <c r="BH335" s="162">
        <f t="shared" si="87"/>
        <v>0</v>
      </c>
      <c r="BI335" s="162">
        <f t="shared" si="88"/>
        <v>0</v>
      </c>
      <c r="BJ335" s="14" t="s">
        <v>89</v>
      </c>
      <c r="BK335" s="162">
        <f t="shared" si="89"/>
        <v>125.1</v>
      </c>
      <c r="BL335" s="14" t="s">
        <v>196</v>
      </c>
      <c r="BM335" s="161" t="s">
        <v>904</v>
      </c>
    </row>
    <row r="336" spans="1:65" s="2" customFormat="1" ht="16.5" customHeight="1">
      <c r="A336" s="26"/>
      <c r="B336" s="149"/>
      <c r="C336" s="167" t="s">
        <v>905</v>
      </c>
      <c r="D336" s="167" t="s">
        <v>374</v>
      </c>
      <c r="E336" s="168" t="s">
        <v>906</v>
      </c>
      <c r="F336" s="169" t="s">
        <v>907</v>
      </c>
      <c r="G336" s="170" t="s">
        <v>185</v>
      </c>
      <c r="H336" s="171">
        <v>0.42</v>
      </c>
      <c r="I336" s="172">
        <v>1143.26</v>
      </c>
      <c r="J336" s="172">
        <f t="shared" si="80"/>
        <v>480.17</v>
      </c>
      <c r="K336" s="173"/>
      <c r="L336" s="174"/>
      <c r="M336" s="175" t="s">
        <v>1</v>
      </c>
      <c r="N336" s="176" t="s">
        <v>39</v>
      </c>
      <c r="O336" s="159">
        <v>0</v>
      </c>
      <c r="P336" s="159">
        <f t="shared" si="81"/>
        <v>0</v>
      </c>
      <c r="Q336" s="159">
        <v>0</v>
      </c>
      <c r="R336" s="159">
        <f t="shared" si="82"/>
        <v>0</v>
      </c>
      <c r="S336" s="159">
        <v>0</v>
      </c>
      <c r="T336" s="160">
        <f t="shared" si="83"/>
        <v>0</v>
      </c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R336" s="161" t="s">
        <v>223</v>
      </c>
      <c r="AT336" s="161" t="s">
        <v>374</v>
      </c>
      <c r="AU336" s="161" t="s">
        <v>89</v>
      </c>
      <c r="AY336" s="14" t="s">
        <v>166</v>
      </c>
      <c r="BE336" s="162">
        <f t="shared" si="84"/>
        <v>0</v>
      </c>
      <c r="BF336" s="162">
        <f t="shared" si="85"/>
        <v>480.17</v>
      </c>
      <c r="BG336" s="162">
        <f t="shared" si="86"/>
        <v>0</v>
      </c>
      <c r="BH336" s="162">
        <f t="shared" si="87"/>
        <v>0</v>
      </c>
      <c r="BI336" s="162">
        <f t="shared" si="88"/>
        <v>0</v>
      </c>
      <c r="BJ336" s="14" t="s">
        <v>89</v>
      </c>
      <c r="BK336" s="162">
        <f t="shared" si="89"/>
        <v>480.17</v>
      </c>
      <c r="BL336" s="14" t="s">
        <v>196</v>
      </c>
      <c r="BM336" s="161" t="s">
        <v>908</v>
      </c>
    </row>
    <row r="337" spans="1:65" s="2" customFormat="1" ht="24.2" customHeight="1">
      <c r="A337" s="26"/>
      <c r="B337" s="149"/>
      <c r="C337" s="150" t="s">
        <v>599</v>
      </c>
      <c r="D337" s="150" t="s">
        <v>169</v>
      </c>
      <c r="E337" s="151" t="s">
        <v>909</v>
      </c>
      <c r="F337" s="152" t="s">
        <v>910</v>
      </c>
      <c r="G337" s="153" t="s">
        <v>185</v>
      </c>
      <c r="H337" s="154">
        <v>2.7210000000000001</v>
      </c>
      <c r="I337" s="155">
        <v>3.51</v>
      </c>
      <c r="J337" s="155">
        <f t="shared" si="80"/>
        <v>9.5500000000000007</v>
      </c>
      <c r="K337" s="156"/>
      <c r="L337" s="27"/>
      <c r="M337" s="157" t="s">
        <v>1</v>
      </c>
      <c r="N337" s="158" t="s">
        <v>39</v>
      </c>
      <c r="O337" s="159">
        <v>0</v>
      </c>
      <c r="P337" s="159">
        <f t="shared" si="81"/>
        <v>0</v>
      </c>
      <c r="Q337" s="159">
        <v>0</v>
      </c>
      <c r="R337" s="159">
        <f t="shared" si="82"/>
        <v>0</v>
      </c>
      <c r="S337" s="159">
        <v>0</v>
      </c>
      <c r="T337" s="160">
        <f t="shared" si="83"/>
        <v>0</v>
      </c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R337" s="161" t="s">
        <v>196</v>
      </c>
      <c r="AT337" s="161" t="s">
        <v>169</v>
      </c>
      <c r="AU337" s="161" t="s">
        <v>89</v>
      </c>
      <c r="AY337" s="14" t="s">
        <v>166</v>
      </c>
      <c r="BE337" s="162">
        <f t="shared" si="84"/>
        <v>0</v>
      </c>
      <c r="BF337" s="162">
        <f t="shared" si="85"/>
        <v>9.5500000000000007</v>
      </c>
      <c r="BG337" s="162">
        <f t="shared" si="86"/>
        <v>0</v>
      </c>
      <c r="BH337" s="162">
        <f t="shared" si="87"/>
        <v>0</v>
      </c>
      <c r="BI337" s="162">
        <f t="shared" si="88"/>
        <v>0</v>
      </c>
      <c r="BJ337" s="14" t="s">
        <v>89</v>
      </c>
      <c r="BK337" s="162">
        <f t="shared" si="89"/>
        <v>9.5500000000000007</v>
      </c>
      <c r="BL337" s="14" t="s">
        <v>196</v>
      </c>
      <c r="BM337" s="161" t="s">
        <v>911</v>
      </c>
    </row>
    <row r="338" spans="1:65" s="2" customFormat="1" ht="24.2" customHeight="1">
      <c r="A338" s="26"/>
      <c r="B338" s="149"/>
      <c r="C338" s="150" t="s">
        <v>912</v>
      </c>
      <c r="D338" s="150" t="s">
        <v>169</v>
      </c>
      <c r="E338" s="151" t="s">
        <v>913</v>
      </c>
      <c r="F338" s="152" t="s">
        <v>914</v>
      </c>
      <c r="G338" s="153" t="s">
        <v>699</v>
      </c>
      <c r="H338" s="154">
        <v>4.5</v>
      </c>
      <c r="I338" s="155">
        <v>4.29</v>
      </c>
      <c r="J338" s="155">
        <f t="shared" si="80"/>
        <v>19.309999999999999</v>
      </c>
      <c r="K338" s="156"/>
      <c r="L338" s="27"/>
      <c r="M338" s="157" t="s">
        <v>1</v>
      </c>
      <c r="N338" s="158" t="s">
        <v>39</v>
      </c>
      <c r="O338" s="159">
        <v>0</v>
      </c>
      <c r="P338" s="159">
        <f t="shared" si="81"/>
        <v>0</v>
      </c>
      <c r="Q338" s="159">
        <v>0</v>
      </c>
      <c r="R338" s="159">
        <f t="shared" si="82"/>
        <v>0</v>
      </c>
      <c r="S338" s="159">
        <v>0</v>
      </c>
      <c r="T338" s="160">
        <f t="shared" si="83"/>
        <v>0</v>
      </c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R338" s="161" t="s">
        <v>196</v>
      </c>
      <c r="AT338" s="161" t="s">
        <v>169</v>
      </c>
      <c r="AU338" s="161" t="s">
        <v>89</v>
      </c>
      <c r="AY338" s="14" t="s">
        <v>166</v>
      </c>
      <c r="BE338" s="162">
        <f t="shared" si="84"/>
        <v>0</v>
      </c>
      <c r="BF338" s="162">
        <f t="shared" si="85"/>
        <v>19.309999999999999</v>
      </c>
      <c r="BG338" s="162">
        <f t="shared" si="86"/>
        <v>0</v>
      </c>
      <c r="BH338" s="162">
        <f t="shared" si="87"/>
        <v>0</v>
      </c>
      <c r="BI338" s="162">
        <f t="shared" si="88"/>
        <v>0</v>
      </c>
      <c r="BJ338" s="14" t="s">
        <v>89</v>
      </c>
      <c r="BK338" s="162">
        <f t="shared" si="89"/>
        <v>19.309999999999999</v>
      </c>
      <c r="BL338" s="14" t="s">
        <v>196</v>
      </c>
      <c r="BM338" s="161" t="s">
        <v>915</v>
      </c>
    </row>
    <row r="339" spans="1:65" s="12" customFormat="1" ht="22.9" customHeight="1">
      <c r="B339" s="137"/>
      <c r="D339" s="138" t="s">
        <v>72</v>
      </c>
      <c r="E339" s="147" t="s">
        <v>916</v>
      </c>
      <c r="F339" s="147" t="s">
        <v>917</v>
      </c>
      <c r="J339" s="148">
        <f>BK339</f>
        <v>5848.31</v>
      </c>
      <c r="L339" s="137"/>
      <c r="M339" s="141"/>
      <c r="N339" s="142"/>
      <c r="O339" s="142"/>
      <c r="P339" s="143">
        <f>SUM(P340:P345)</f>
        <v>0</v>
      </c>
      <c r="Q339" s="142"/>
      <c r="R339" s="143">
        <f>SUM(R340:R345)</f>
        <v>0</v>
      </c>
      <c r="S339" s="142"/>
      <c r="T339" s="144">
        <f>SUM(T340:T345)</f>
        <v>0</v>
      </c>
      <c r="AR339" s="138" t="s">
        <v>89</v>
      </c>
      <c r="AT339" s="145" t="s">
        <v>72</v>
      </c>
      <c r="AU339" s="145" t="s">
        <v>81</v>
      </c>
      <c r="AY339" s="138" t="s">
        <v>166</v>
      </c>
      <c r="BK339" s="146">
        <f>SUM(BK340:BK345)</f>
        <v>5848.31</v>
      </c>
    </row>
    <row r="340" spans="1:65" s="2" customFormat="1" ht="16.5" customHeight="1">
      <c r="A340" s="26"/>
      <c r="B340" s="149"/>
      <c r="C340" s="150" t="s">
        <v>603</v>
      </c>
      <c r="D340" s="150" t="s">
        <v>169</v>
      </c>
      <c r="E340" s="151" t="s">
        <v>918</v>
      </c>
      <c r="F340" s="152" t="s">
        <v>919</v>
      </c>
      <c r="G340" s="153" t="s">
        <v>172</v>
      </c>
      <c r="H340" s="154">
        <v>142.958</v>
      </c>
      <c r="I340" s="155">
        <v>0.91</v>
      </c>
      <c r="J340" s="155">
        <f t="shared" ref="J340:J345" si="90">ROUND(I340*H340,2)</f>
        <v>130.09</v>
      </c>
      <c r="K340" s="156"/>
      <c r="L340" s="27"/>
      <c r="M340" s="157" t="s">
        <v>1</v>
      </c>
      <c r="N340" s="158" t="s">
        <v>39</v>
      </c>
      <c r="O340" s="159">
        <v>0</v>
      </c>
      <c r="P340" s="159">
        <f t="shared" ref="P340:P345" si="91">O340*H340</f>
        <v>0</v>
      </c>
      <c r="Q340" s="159">
        <v>0</v>
      </c>
      <c r="R340" s="159">
        <f t="shared" ref="R340:R345" si="92">Q340*H340</f>
        <v>0</v>
      </c>
      <c r="S340" s="159">
        <v>0</v>
      </c>
      <c r="T340" s="160">
        <f t="shared" ref="T340:T345" si="93">S340*H340</f>
        <v>0</v>
      </c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R340" s="161" t="s">
        <v>196</v>
      </c>
      <c r="AT340" s="161" t="s">
        <v>169</v>
      </c>
      <c r="AU340" s="161" t="s">
        <v>89</v>
      </c>
      <c r="AY340" s="14" t="s">
        <v>166</v>
      </c>
      <c r="BE340" s="162">
        <f t="shared" ref="BE340:BE345" si="94">IF(N340="základná",J340,0)</f>
        <v>0</v>
      </c>
      <c r="BF340" s="162">
        <f t="shared" ref="BF340:BF345" si="95">IF(N340="znížená",J340,0)</f>
        <v>130.09</v>
      </c>
      <c r="BG340" s="162">
        <f t="shared" ref="BG340:BG345" si="96">IF(N340="zákl. prenesená",J340,0)</f>
        <v>0</v>
      </c>
      <c r="BH340" s="162">
        <f t="shared" ref="BH340:BH345" si="97">IF(N340="zníž. prenesená",J340,0)</f>
        <v>0</v>
      </c>
      <c r="BI340" s="162">
        <f t="shared" ref="BI340:BI345" si="98">IF(N340="nulová",J340,0)</f>
        <v>0</v>
      </c>
      <c r="BJ340" s="14" t="s">
        <v>89</v>
      </c>
      <c r="BK340" s="162">
        <f t="shared" ref="BK340:BK345" si="99">ROUND(I340*H340,2)</f>
        <v>130.09</v>
      </c>
      <c r="BL340" s="14" t="s">
        <v>196</v>
      </c>
      <c r="BM340" s="161" t="s">
        <v>920</v>
      </c>
    </row>
    <row r="341" spans="1:65" s="2" customFormat="1" ht="21.75" customHeight="1">
      <c r="A341" s="26"/>
      <c r="B341" s="149"/>
      <c r="C341" s="150" t="s">
        <v>921</v>
      </c>
      <c r="D341" s="150" t="s">
        <v>169</v>
      </c>
      <c r="E341" s="151" t="s">
        <v>922</v>
      </c>
      <c r="F341" s="152" t="s">
        <v>923</v>
      </c>
      <c r="G341" s="153" t="s">
        <v>172</v>
      </c>
      <c r="H341" s="154">
        <v>2.44</v>
      </c>
      <c r="I341" s="155">
        <v>23.11</v>
      </c>
      <c r="J341" s="155">
        <f t="shared" si="90"/>
        <v>56.39</v>
      </c>
      <c r="K341" s="156"/>
      <c r="L341" s="27"/>
      <c r="M341" s="157" t="s">
        <v>1</v>
      </c>
      <c r="N341" s="158" t="s">
        <v>39</v>
      </c>
      <c r="O341" s="159">
        <v>0</v>
      </c>
      <c r="P341" s="159">
        <f t="shared" si="91"/>
        <v>0</v>
      </c>
      <c r="Q341" s="159">
        <v>0</v>
      </c>
      <c r="R341" s="159">
        <f t="shared" si="92"/>
        <v>0</v>
      </c>
      <c r="S341" s="159">
        <v>0</v>
      </c>
      <c r="T341" s="160">
        <f t="shared" si="93"/>
        <v>0</v>
      </c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R341" s="161" t="s">
        <v>196</v>
      </c>
      <c r="AT341" s="161" t="s">
        <v>169</v>
      </c>
      <c r="AU341" s="161" t="s">
        <v>89</v>
      </c>
      <c r="AY341" s="14" t="s">
        <v>166</v>
      </c>
      <c r="BE341" s="162">
        <f t="shared" si="94"/>
        <v>0</v>
      </c>
      <c r="BF341" s="162">
        <f t="shared" si="95"/>
        <v>56.39</v>
      </c>
      <c r="BG341" s="162">
        <f t="shared" si="96"/>
        <v>0</v>
      </c>
      <c r="BH341" s="162">
        <f t="shared" si="97"/>
        <v>0</v>
      </c>
      <c r="BI341" s="162">
        <f t="shared" si="98"/>
        <v>0</v>
      </c>
      <c r="BJ341" s="14" t="s">
        <v>89</v>
      </c>
      <c r="BK341" s="162">
        <f t="shared" si="99"/>
        <v>56.39</v>
      </c>
      <c r="BL341" s="14" t="s">
        <v>196</v>
      </c>
      <c r="BM341" s="161" t="s">
        <v>924</v>
      </c>
    </row>
    <row r="342" spans="1:65" s="2" customFormat="1" ht="24.2" customHeight="1">
      <c r="A342" s="26"/>
      <c r="B342" s="149"/>
      <c r="C342" s="150" t="s">
        <v>606</v>
      </c>
      <c r="D342" s="150" t="s">
        <v>169</v>
      </c>
      <c r="E342" s="151" t="s">
        <v>925</v>
      </c>
      <c r="F342" s="152" t="s">
        <v>926</v>
      </c>
      <c r="G342" s="153" t="s">
        <v>172</v>
      </c>
      <c r="H342" s="154">
        <v>12.211</v>
      </c>
      <c r="I342" s="155">
        <v>23.11</v>
      </c>
      <c r="J342" s="155">
        <f t="shared" si="90"/>
        <v>282.2</v>
      </c>
      <c r="K342" s="156"/>
      <c r="L342" s="27"/>
      <c r="M342" s="157" t="s">
        <v>1</v>
      </c>
      <c r="N342" s="158" t="s">
        <v>39</v>
      </c>
      <c r="O342" s="159">
        <v>0</v>
      </c>
      <c r="P342" s="159">
        <f t="shared" si="91"/>
        <v>0</v>
      </c>
      <c r="Q342" s="159">
        <v>0</v>
      </c>
      <c r="R342" s="159">
        <f t="shared" si="92"/>
        <v>0</v>
      </c>
      <c r="S342" s="159">
        <v>0</v>
      </c>
      <c r="T342" s="160">
        <f t="shared" si="93"/>
        <v>0</v>
      </c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R342" s="161" t="s">
        <v>196</v>
      </c>
      <c r="AT342" s="161" t="s">
        <v>169</v>
      </c>
      <c r="AU342" s="161" t="s">
        <v>89</v>
      </c>
      <c r="AY342" s="14" t="s">
        <v>166</v>
      </c>
      <c r="BE342" s="162">
        <f t="shared" si="94"/>
        <v>0</v>
      </c>
      <c r="BF342" s="162">
        <f t="shared" si="95"/>
        <v>282.2</v>
      </c>
      <c r="BG342" s="162">
        <f t="shared" si="96"/>
        <v>0</v>
      </c>
      <c r="BH342" s="162">
        <f t="shared" si="97"/>
        <v>0</v>
      </c>
      <c r="BI342" s="162">
        <f t="shared" si="98"/>
        <v>0</v>
      </c>
      <c r="BJ342" s="14" t="s">
        <v>89</v>
      </c>
      <c r="BK342" s="162">
        <f t="shared" si="99"/>
        <v>282.2</v>
      </c>
      <c r="BL342" s="14" t="s">
        <v>196</v>
      </c>
      <c r="BM342" s="161" t="s">
        <v>927</v>
      </c>
    </row>
    <row r="343" spans="1:65" s="2" customFormat="1" ht="16.5" customHeight="1">
      <c r="A343" s="26"/>
      <c r="B343" s="149"/>
      <c r="C343" s="150" t="s">
        <v>928</v>
      </c>
      <c r="D343" s="150" t="s">
        <v>169</v>
      </c>
      <c r="E343" s="151" t="s">
        <v>929</v>
      </c>
      <c r="F343" s="152" t="s">
        <v>930</v>
      </c>
      <c r="G343" s="153" t="s">
        <v>172</v>
      </c>
      <c r="H343" s="154">
        <v>97.728999999999999</v>
      </c>
      <c r="I343" s="155">
        <v>41.68</v>
      </c>
      <c r="J343" s="155">
        <f t="shared" si="90"/>
        <v>4073.34</v>
      </c>
      <c r="K343" s="156"/>
      <c r="L343" s="27"/>
      <c r="M343" s="157" t="s">
        <v>1</v>
      </c>
      <c r="N343" s="158" t="s">
        <v>39</v>
      </c>
      <c r="O343" s="159">
        <v>0</v>
      </c>
      <c r="P343" s="159">
        <f t="shared" si="91"/>
        <v>0</v>
      </c>
      <c r="Q343" s="159">
        <v>0</v>
      </c>
      <c r="R343" s="159">
        <f t="shared" si="92"/>
        <v>0</v>
      </c>
      <c r="S343" s="159">
        <v>0</v>
      </c>
      <c r="T343" s="160">
        <f t="shared" si="93"/>
        <v>0</v>
      </c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R343" s="161" t="s">
        <v>196</v>
      </c>
      <c r="AT343" s="161" t="s">
        <v>169</v>
      </c>
      <c r="AU343" s="161" t="s">
        <v>89</v>
      </c>
      <c r="AY343" s="14" t="s">
        <v>166</v>
      </c>
      <c r="BE343" s="162">
        <f t="shared" si="94"/>
        <v>0</v>
      </c>
      <c r="BF343" s="162">
        <f t="shared" si="95"/>
        <v>4073.34</v>
      </c>
      <c r="BG343" s="162">
        <f t="shared" si="96"/>
        <v>0</v>
      </c>
      <c r="BH343" s="162">
        <f t="shared" si="97"/>
        <v>0</v>
      </c>
      <c r="BI343" s="162">
        <f t="shared" si="98"/>
        <v>0</v>
      </c>
      <c r="BJ343" s="14" t="s">
        <v>89</v>
      </c>
      <c r="BK343" s="162">
        <f t="shared" si="99"/>
        <v>4073.34</v>
      </c>
      <c r="BL343" s="14" t="s">
        <v>196</v>
      </c>
      <c r="BM343" s="161" t="s">
        <v>931</v>
      </c>
    </row>
    <row r="344" spans="1:65" s="2" customFormat="1" ht="16.5" customHeight="1">
      <c r="A344" s="26"/>
      <c r="B344" s="149"/>
      <c r="C344" s="150" t="s">
        <v>610</v>
      </c>
      <c r="D344" s="150" t="s">
        <v>169</v>
      </c>
      <c r="E344" s="151" t="s">
        <v>932</v>
      </c>
      <c r="F344" s="152" t="s">
        <v>933</v>
      </c>
      <c r="G344" s="153" t="s">
        <v>172</v>
      </c>
      <c r="H344" s="154">
        <v>30.577999999999999</v>
      </c>
      <c r="I344" s="155">
        <v>42.7</v>
      </c>
      <c r="J344" s="155">
        <f t="shared" si="90"/>
        <v>1305.68</v>
      </c>
      <c r="K344" s="156"/>
      <c r="L344" s="27"/>
      <c r="M344" s="157" t="s">
        <v>1</v>
      </c>
      <c r="N344" s="158" t="s">
        <v>39</v>
      </c>
      <c r="O344" s="159">
        <v>0</v>
      </c>
      <c r="P344" s="159">
        <f t="shared" si="91"/>
        <v>0</v>
      </c>
      <c r="Q344" s="159">
        <v>0</v>
      </c>
      <c r="R344" s="159">
        <f t="shared" si="92"/>
        <v>0</v>
      </c>
      <c r="S344" s="159">
        <v>0</v>
      </c>
      <c r="T344" s="160">
        <f t="shared" si="93"/>
        <v>0</v>
      </c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R344" s="161" t="s">
        <v>196</v>
      </c>
      <c r="AT344" s="161" t="s">
        <v>169</v>
      </c>
      <c r="AU344" s="161" t="s">
        <v>89</v>
      </c>
      <c r="AY344" s="14" t="s">
        <v>166</v>
      </c>
      <c r="BE344" s="162">
        <f t="shared" si="94"/>
        <v>0</v>
      </c>
      <c r="BF344" s="162">
        <f t="shared" si="95"/>
        <v>1305.68</v>
      </c>
      <c r="BG344" s="162">
        <f t="shared" si="96"/>
        <v>0</v>
      </c>
      <c r="BH344" s="162">
        <f t="shared" si="97"/>
        <v>0</v>
      </c>
      <c r="BI344" s="162">
        <f t="shared" si="98"/>
        <v>0</v>
      </c>
      <c r="BJ344" s="14" t="s">
        <v>89</v>
      </c>
      <c r="BK344" s="162">
        <f t="shared" si="99"/>
        <v>1305.68</v>
      </c>
      <c r="BL344" s="14" t="s">
        <v>196</v>
      </c>
      <c r="BM344" s="161" t="s">
        <v>934</v>
      </c>
    </row>
    <row r="345" spans="1:65" s="2" customFormat="1" ht="24.2" customHeight="1">
      <c r="A345" s="26"/>
      <c r="B345" s="149"/>
      <c r="C345" s="150" t="s">
        <v>935</v>
      </c>
      <c r="D345" s="150" t="s">
        <v>169</v>
      </c>
      <c r="E345" s="151" t="s">
        <v>936</v>
      </c>
      <c r="F345" s="152" t="s">
        <v>937</v>
      </c>
      <c r="G345" s="153" t="s">
        <v>699</v>
      </c>
      <c r="H345" s="154">
        <v>0.8</v>
      </c>
      <c r="I345" s="155">
        <v>0.76</v>
      </c>
      <c r="J345" s="155">
        <f t="shared" si="90"/>
        <v>0.61</v>
      </c>
      <c r="K345" s="156"/>
      <c r="L345" s="27"/>
      <c r="M345" s="157" t="s">
        <v>1</v>
      </c>
      <c r="N345" s="158" t="s">
        <v>39</v>
      </c>
      <c r="O345" s="159">
        <v>0</v>
      </c>
      <c r="P345" s="159">
        <f t="shared" si="91"/>
        <v>0</v>
      </c>
      <c r="Q345" s="159">
        <v>0</v>
      </c>
      <c r="R345" s="159">
        <f t="shared" si="92"/>
        <v>0</v>
      </c>
      <c r="S345" s="159">
        <v>0</v>
      </c>
      <c r="T345" s="160">
        <f t="shared" si="93"/>
        <v>0</v>
      </c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R345" s="161" t="s">
        <v>196</v>
      </c>
      <c r="AT345" s="161" t="s">
        <v>169</v>
      </c>
      <c r="AU345" s="161" t="s">
        <v>89</v>
      </c>
      <c r="AY345" s="14" t="s">
        <v>166</v>
      </c>
      <c r="BE345" s="162">
        <f t="shared" si="94"/>
        <v>0</v>
      </c>
      <c r="BF345" s="162">
        <f t="shared" si="95"/>
        <v>0.61</v>
      </c>
      <c r="BG345" s="162">
        <f t="shared" si="96"/>
        <v>0</v>
      </c>
      <c r="BH345" s="162">
        <f t="shared" si="97"/>
        <v>0</v>
      </c>
      <c r="BI345" s="162">
        <f t="shared" si="98"/>
        <v>0</v>
      </c>
      <c r="BJ345" s="14" t="s">
        <v>89</v>
      </c>
      <c r="BK345" s="162">
        <f t="shared" si="99"/>
        <v>0.61</v>
      </c>
      <c r="BL345" s="14" t="s">
        <v>196</v>
      </c>
      <c r="BM345" s="161" t="s">
        <v>938</v>
      </c>
    </row>
    <row r="346" spans="1:65" s="12" customFormat="1" ht="22.9" customHeight="1">
      <c r="B346" s="137"/>
      <c r="D346" s="138" t="s">
        <v>72</v>
      </c>
      <c r="E346" s="147" t="s">
        <v>290</v>
      </c>
      <c r="F346" s="147" t="s">
        <v>291</v>
      </c>
      <c r="J346" s="148">
        <f>BK346</f>
        <v>17467.79</v>
      </c>
      <c r="L346" s="137"/>
      <c r="M346" s="141"/>
      <c r="N346" s="142"/>
      <c r="O346" s="142"/>
      <c r="P346" s="143">
        <f>SUM(P347:P358)</f>
        <v>0</v>
      </c>
      <c r="Q346" s="142"/>
      <c r="R346" s="143">
        <f>SUM(R347:R358)</f>
        <v>0</v>
      </c>
      <c r="S346" s="142"/>
      <c r="T346" s="144">
        <f>SUM(T347:T358)</f>
        <v>0</v>
      </c>
      <c r="AR346" s="138" t="s">
        <v>89</v>
      </c>
      <c r="AT346" s="145" t="s">
        <v>72</v>
      </c>
      <c r="AU346" s="145" t="s">
        <v>81</v>
      </c>
      <c r="AY346" s="138" t="s">
        <v>166</v>
      </c>
      <c r="BK346" s="146">
        <f>SUM(BK347:BK358)</f>
        <v>17467.79</v>
      </c>
    </row>
    <row r="347" spans="1:65" s="2" customFormat="1" ht="21.75" customHeight="1">
      <c r="A347" s="26"/>
      <c r="B347" s="149"/>
      <c r="C347" s="150" t="s">
        <v>613</v>
      </c>
      <c r="D347" s="150" t="s">
        <v>169</v>
      </c>
      <c r="E347" s="151" t="s">
        <v>939</v>
      </c>
      <c r="F347" s="152" t="s">
        <v>940</v>
      </c>
      <c r="G347" s="153" t="s">
        <v>222</v>
      </c>
      <c r="H347" s="154">
        <v>1</v>
      </c>
      <c r="I347" s="155">
        <v>361.08</v>
      </c>
      <c r="J347" s="155">
        <f t="shared" ref="J347:J358" si="100">ROUND(I347*H347,2)</f>
        <v>361.08</v>
      </c>
      <c r="K347" s="156"/>
      <c r="L347" s="27"/>
      <c r="M347" s="157" t="s">
        <v>1</v>
      </c>
      <c r="N347" s="158" t="s">
        <v>39</v>
      </c>
      <c r="O347" s="159">
        <v>0</v>
      </c>
      <c r="P347" s="159">
        <f t="shared" ref="P347:P358" si="101">O347*H347</f>
        <v>0</v>
      </c>
      <c r="Q347" s="159">
        <v>0</v>
      </c>
      <c r="R347" s="159">
        <f t="shared" ref="R347:R358" si="102">Q347*H347</f>
        <v>0</v>
      </c>
      <c r="S347" s="159">
        <v>0</v>
      </c>
      <c r="T347" s="160">
        <f t="shared" ref="T347:T358" si="103">S347*H347</f>
        <v>0</v>
      </c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R347" s="161" t="s">
        <v>196</v>
      </c>
      <c r="AT347" s="161" t="s">
        <v>169</v>
      </c>
      <c r="AU347" s="161" t="s">
        <v>89</v>
      </c>
      <c r="AY347" s="14" t="s">
        <v>166</v>
      </c>
      <c r="BE347" s="162">
        <f t="shared" ref="BE347:BE358" si="104">IF(N347="základná",J347,0)</f>
        <v>0</v>
      </c>
      <c r="BF347" s="162">
        <f t="shared" ref="BF347:BF358" si="105">IF(N347="znížená",J347,0)</f>
        <v>361.08</v>
      </c>
      <c r="BG347" s="162">
        <f t="shared" ref="BG347:BG358" si="106">IF(N347="zákl. prenesená",J347,0)</f>
        <v>0</v>
      </c>
      <c r="BH347" s="162">
        <f t="shared" ref="BH347:BH358" si="107">IF(N347="zníž. prenesená",J347,0)</f>
        <v>0</v>
      </c>
      <c r="BI347" s="162">
        <f t="shared" ref="BI347:BI358" si="108">IF(N347="nulová",J347,0)</f>
        <v>0</v>
      </c>
      <c r="BJ347" s="14" t="s">
        <v>89</v>
      </c>
      <c r="BK347" s="162">
        <f t="shared" ref="BK347:BK358" si="109">ROUND(I347*H347,2)</f>
        <v>361.08</v>
      </c>
      <c r="BL347" s="14" t="s">
        <v>196</v>
      </c>
      <c r="BM347" s="161" t="s">
        <v>941</v>
      </c>
    </row>
    <row r="348" spans="1:65" s="2" customFormat="1" ht="21.75" customHeight="1">
      <c r="A348" s="26"/>
      <c r="B348" s="149"/>
      <c r="C348" s="150" t="s">
        <v>942</v>
      </c>
      <c r="D348" s="150" t="s">
        <v>169</v>
      </c>
      <c r="E348" s="151" t="s">
        <v>943</v>
      </c>
      <c r="F348" s="152" t="s">
        <v>944</v>
      </c>
      <c r="G348" s="153" t="s">
        <v>172</v>
      </c>
      <c r="H348" s="154">
        <v>193.3</v>
      </c>
      <c r="I348" s="155">
        <v>45.34</v>
      </c>
      <c r="J348" s="155">
        <f t="shared" si="100"/>
        <v>8764.2199999999993</v>
      </c>
      <c r="K348" s="156"/>
      <c r="L348" s="27"/>
      <c r="M348" s="157" t="s">
        <v>1</v>
      </c>
      <c r="N348" s="158" t="s">
        <v>39</v>
      </c>
      <c r="O348" s="159">
        <v>0</v>
      </c>
      <c r="P348" s="159">
        <f t="shared" si="101"/>
        <v>0</v>
      </c>
      <c r="Q348" s="159">
        <v>0</v>
      </c>
      <c r="R348" s="159">
        <f t="shared" si="102"/>
        <v>0</v>
      </c>
      <c r="S348" s="159">
        <v>0</v>
      </c>
      <c r="T348" s="160">
        <f t="shared" si="103"/>
        <v>0</v>
      </c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R348" s="161" t="s">
        <v>196</v>
      </c>
      <c r="AT348" s="161" t="s">
        <v>169</v>
      </c>
      <c r="AU348" s="161" t="s">
        <v>89</v>
      </c>
      <c r="AY348" s="14" t="s">
        <v>166</v>
      </c>
      <c r="BE348" s="162">
        <f t="shared" si="104"/>
        <v>0</v>
      </c>
      <c r="BF348" s="162">
        <f t="shared" si="105"/>
        <v>8764.2199999999993</v>
      </c>
      <c r="BG348" s="162">
        <f t="shared" si="106"/>
        <v>0</v>
      </c>
      <c r="BH348" s="162">
        <f t="shared" si="107"/>
        <v>0</v>
      </c>
      <c r="BI348" s="162">
        <f t="shared" si="108"/>
        <v>0</v>
      </c>
      <c r="BJ348" s="14" t="s">
        <v>89</v>
      </c>
      <c r="BK348" s="162">
        <f t="shared" si="109"/>
        <v>8764.2199999999993</v>
      </c>
      <c r="BL348" s="14" t="s">
        <v>196</v>
      </c>
      <c r="BM348" s="161" t="s">
        <v>945</v>
      </c>
    </row>
    <row r="349" spans="1:65" s="2" customFormat="1" ht="24.2" customHeight="1">
      <c r="A349" s="26"/>
      <c r="B349" s="149"/>
      <c r="C349" s="150" t="s">
        <v>617</v>
      </c>
      <c r="D349" s="150" t="s">
        <v>169</v>
      </c>
      <c r="E349" s="151" t="s">
        <v>946</v>
      </c>
      <c r="F349" s="152" t="s">
        <v>947</v>
      </c>
      <c r="G349" s="153" t="s">
        <v>237</v>
      </c>
      <c r="H349" s="154">
        <v>23.4</v>
      </c>
      <c r="I349" s="155">
        <v>19.95</v>
      </c>
      <c r="J349" s="155">
        <f t="shared" si="100"/>
        <v>466.83</v>
      </c>
      <c r="K349" s="156"/>
      <c r="L349" s="27"/>
      <c r="M349" s="157" t="s">
        <v>1</v>
      </c>
      <c r="N349" s="158" t="s">
        <v>39</v>
      </c>
      <c r="O349" s="159">
        <v>0</v>
      </c>
      <c r="P349" s="159">
        <f t="shared" si="101"/>
        <v>0</v>
      </c>
      <c r="Q349" s="159">
        <v>0</v>
      </c>
      <c r="R349" s="159">
        <f t="shared" si="102"/>
        <v>0</v>
      </c>
      <c r="S349" s="159">
        <v>0</v>
      </c>
      <c r="T349" s="160">
        <f t="shared" si="103"/>
        <v>0</v>
      </c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R349" s="161" t="s">
        <v>196</v>
      </c>
      <c r="AT349" s="161" t="s">
        <v>169</v>
      </c>
      <c r="AU349" s="161" t="s">
        <v>89</v>
      </c>
      <c r="AY349" s="14" t="s">
        <v>166</v>
      </c>
      <c r="BE349" s="162">
        <f t="shared" si="104"/>
        <v>0</v>
      </c>
      <c r="BF349" s="162">
        <f t="shared" si="105"/>
        <v>466.83</v>
      </c>
      <c r="BG349" s="162">
        <f t="shared" si="106"/>
        <v>0</v>
      </c>
      <c r="BH349" s="162">
        <f t="shared" si="107"/>
        <v>0</v>
      </c>
      <c r="BI349" s="162">
        <f t="shared" si="108"/>
        <v>0</v>
      </c>
      <c r="BJ349" s="14" t="s">
        <v>89</v>
      </c>
      <c r="BK349" s="162">
        <f t="shared" si="109"/>
        <v>466.83</v>
      </c>
      <c r="BL349" s="14" t="s">
        <v>196</v>
      </c>
      <c r="BM349" s="161" t="s">
        <v>948</v>
      </c>
    </row>
    <row r="350" spans="1:65" s="2" customFormat="1" ht="16.5" customHeight="1">
      <c r="A350" s="26"/>
      <c r="B350" s="149"/>
      <c r="C350" s="150" t="s">
        <v>949</v>
      </c>
      <c r="D350" s="150" t="s">
        <v>169</v>
      </c>
      <c r="E350" s="151" t="s">
        <v>950</v>
      </c>
      <c r="F350" s="152" t="s">
        <v>951</v>
      </c>
      <c r="G350" s="153" t="s">
        <v>172</v>
      </c>
      <c r="H350" s="154">
        <v>11</v>
      </c>
      <c r="I350" s="155">
        <v>66.31</v>
      </c>
      <c r="J350" s="155">
        <f t="shared" si="100"/>
        <v>729.41</v>
      </c>
      <c r="K350" s="156"/>
      <c r="L350" s="27"/>
      <c r="M350" s="157" t="s">
        <v>1</v>
      </c>
      <c r="N350" s="158" t="s">
        <v>39</v>
      </c>
      <c r="O350" s="159">
        <v>0</v>
      </c>
      <c r="P350" s="159">
        <f t="shared" si="101"/>
        <v>0</v>
      </c>
      <c r="Q350" s="159">
        <v>0</v>
      </c>
      <c r="R350" s="159">
        <f t="shared" si="102"/>
        <v>0</v>
      </c>
      <c r="S350" s="159">
        <v>0</v>
      </c>
      <c r="T350" s="160">
        <f t="shared" si="103"/>
        <v>0</v>
      </c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R350" s="161" t="s">
        <v>196</v>
      </c>
      <c r="AT350" s="161" t="s">
        <v>169</v>
      </c>
      <c r="AU350" s="161" t="s">
        <v>89</v>
      </c>
      <c r="AY350" s="14" t="s">
        <v>166</v>
      </c>
      <c r="BE350" s="162">
        <f t="shared" si="104"/>
        <v>0</v>
      </c>
      <c r="BF350" s="162">
        <f t="shared" si="105"/>
        <v>729.41</v>
      </c>
      <c r="BG350" s="162">
        <f t="shared" si="106"/>
        <v>0</v>
      </c>
      <c r="BH350" s="162">
        <f t="shared" si="107"/>
        <v>0</v>
      </c>
      <c r="BI350" s="162">
        <f t="shared" si="108"/>
        <v>0</v>
      </c>
      <c r="BJ350" s="14" t="s">
        <v>89</v>
      </c>
      <c r="BK350" s="162">
        <f t="shared" si="109"/>
        <v>729.41</v>
      </c>
      <c r="BL350" s="14" t="s">
        <v>196</v>
      </c>
      <c r="BM350" s="161" t="s">
        <v>952</v>
      </c>
    </row>
    <row r="351" spans="1:65" s="2" customFormat="1" ht="24.2" customHeight="1">
      <c r="A351" s="26"/>
      <c r="B351" s="149"/>
      <c r="C351" s="150" t="s">
        <v>620</v>
      </c>
      <c r="D351" s="150" t="s">
        <v>169</v>
      </c>
      <c r="E351" s="151" t="s">
        <v>953</v>
      </c>
      <c r="F351" s="152" t="s">
        <v>954</v>
      </c>
      <c r="G351" s="153" t="s">
        <v>237</v>
      </c>
      <c r="H351" s="154">
        <v>26</v>
      </c>
      <c r="I351" s="155">
        <v>25.39</v>
      </c>
      <c r="J351" s="155">
        <f t="shared" si="100"/>
        <v>660.14</v>
      </c>
      <c r="K351" s="156"/>
      <c r="L351" s="27"/>
      <c r="M351" s="157" t="s">
        <v>1</v>
      </c>
      <c r="N351" s="158" t="s">
        <v>39</v>
      </c>
      <c r="O351" s="159">
        <v>0</v>
      </c>
      <c r="P351" s="159">
        <f t="shared" si="101"/>
        <v>0</v>
      </c>
      <c r="Q351" s="159">
        <v>0</v>
      </c>
      <c r="R351" s="159">
        <f t="shared" si="102"/>
        <v>0</v>
      </c>
      <c r="S351" s="159">
        <v>0</v>
      </c>
      <c r="T351" s="160">
        <f t="shared" si="103"/>
        <v>0</v>
      </c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R351" s="161" t="s">
        <v>196</v>
      </c>
      <c r="AT351" s="161" t="s">
        <v>169</v>
      </c>
      <c r="AU351" s="161" t="s">
        <v>89</v>
      </c>
      <c r="AY351" s="14" t="s">
        <v>166</v>
      </c>
      <c r="BE351" s="162">
        <f t="shared" si="104"/>
        <v>0</v>
      </c>
      <c r="BF351" s="162">
        <f t="shared" si="105"/>
        <v>660.14</v>
      </c>
      <c r="BG351" s="162">
        <f t="shared" si="106"/>
        <v>0</v>
      </c>
      <c r="BH351" s="162">
        <f t="shared" si="107"/>
        <v>0</v>
      </c>
      <c r="BI351" s="162">
        <f t="shared" si="108"/>
        <v>0</v>
      </c>
      <c r="BJ351" s="14" t="s">
        <v>89</v>
      </c>
      <c r="BK351" s="162">
        <f t="shared" si="109"/>
        <v>660.14</v>
      </c>
      <c r="BL351" s="14" t="s">
        <v>196</v>
      </c>
      <c r="BM351" s="161" t="s">
        <v>955</v>
      </c>
    </row>
    <row r="352" spans="1:65" s="2" customFormat="1" ht="24.2" customHeight="1">
      <c r="A352" s="26"/>
      <c r="B352" s="149"/>
      <c r="C352" s="150" t="s">
        <v>956</v>
      </c>
      <c r="D352" s="150" t="s">
        <v>169</v>
      </c>
      <c r="E352" s="151" t="s">
        <v>957</v>
      </c>
      <c r="F352" s="152" t="s">
        <v>958</v>
      </c>
      <c r="G352" s="153" t="s">
        <v>222</v>
      </c>
      <c r="H352" s="154">
        <v>3</v>
      </c>
      <c r="I352" s="155">
        <v>16.420000000000002</v>
      </c>
      <c r="J352" s="155">
        <f t="shared" si="100"/>
        <v>49.26</v>
      </c>
      <c r="K352" s="156"/>
      <c r="L352" s="27"/>
      <c r="M352" s="157" t="s">
        <v>1</v>
      </c>
      <c r="N352" s="158" t="s">
        <v>39</v>
      </c>
      <c r="O352" s="159">
        <v>0</v>
      </c>
      <c r="P352" s="159">
        <f t="shared" si="101"/>
        <v>0</v>
      </c>
      <c r="Q352" s="159">
        <v>0</v>
      </c>
      <c r="R352" s="159">
        <f t="shared" si="102"/>
        <v>0</v>
      </c>
      <c r="S352" s="159">
        <v>0</v>
      </c>
      <c r="T352" s="160">
        <f t="shared" si="103"/>
        <v>0</v>
      </c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R352" s="161" t="s">
        <v>196</v>
      </c>
      <c r="AT352" s="161" t="s">
        <v>169</v>
      </c>
      <c r="AU352" s="161" t="s">
        <v>89</v>
      </c>
      <c r="AY352" s="14" t="s">
        <v>166</v>
      </c>
      <c r="BE352" s="162">
        <f t="shared" si="104"/>
        <v>0</v>
      </c>
      <c r="BF352" s="162">
        <f t="shared" si="105"/>
        <v>49.26</v>
      </c>
      <c r="BG352" s="162">
        <f t="shared" si="106"/>
        <v>0</v>
      </c>
      <c r="BH352" s="162">
        <f t="shared" si="107"/>
        <v>0</v>
      </c>
      <c r="BI352" s="162">
        <f t="shared" si="108"/>
        <v>0</v>
      </c>
      <c r="BJ352" s="14" t="s">
        <v>89</v>
      </c>
      <c r="BK352" s="162">
        <f t="shared" si="109"/>
        <v>49.26</v>
      </c>
      <c r="BL352" s="14" t="s">
        <v>196</v>
      </c>
      <c r="BM352" s="161" t="s">
        <v>959</v>
      </c>
    </row>
    <row r="353" spans="1:65" s="2" customFormat="1" ht="33" customHeight="1">
      <c r="A353" s="26"/>
      <c r="B353" s="149"/>
      <c r="C353" s="150" t="s">
        <v>624</v>
      </c>
      <c r="D353" s="150" t="s">
        <v>169</v>
      </c>
      <c r="E353" s="151" t="s">
        <v>960</v>
      </c>
      <c r="F353" s="152" t="s">
        <v>961</v>
      </c>
      <c r="G353" s="153" t="s">
        <v>222</v>
      </c>
      <c r="H353" s="154">
        <v>4</v>
      </c>
      <c r="I353" s="155">
        <v>35.909999999999997</v>
      </c>
      <c r="J353" s="155">
        <f t="shared" si="100"/>
        <v>143.63999999999999</v>
      </c>
      <c r="K353" s="156"/>
      <c r="L353" s="27"/>
      <c r="M353" s="157" t="s">
        <v>1</v>
      </c>
      <c r="N353" s="158" t="s">
        <v>39</v>
      </c>
      <c r="O353" s="159">
        <v>0</v>
      </c>
      <c r="P353" s="159">
        <f t="shared" si="101"/>
        <v>0</v>
      </c>
      <c r="Q353" s="159">
        <v>0</v>
      </c>
      <c r="R353" s="159">
        <f t="shared" si="102"/>
        <v>0</v>
      </c>
      <c r="S353" s="159">
        <v>0</v>
      </c>
      <c r="T353" s="160">
        <f t="shared" si="103"/>
        <v>0</v>
      </c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R353" s="161" t="s">
        <v>196</v>
      </c>
      <c r="AT353" s="161" t="s">
        <v>169</v>
      </c>
      <c r="AU353" s="161" t="s">
        <v>89</v>
      </c>
      <c r="AY353" s="14" t="s">
        <v>166</v>
      </c>
      <c r="BE353" s="162">
        <f t="shared" si="104"/>
        <v>0</v>
      </c>
      <c r="BF353" s="162">
        <f t="shared" si="105"/>
        <v>143.63999999999999</v>
      </c>
      <c r="BG353" s="162">
        <f t="shared" si="106"/>
        <v>0</v>
      </c>
      <c r="BH353" s="162">
        <f t="shared" si="107"/>
        <v>0</v>
      </c>
      <c r="BI353" s="162">
        <f t="shared" si="108"/>
        <v>0</v>
      </c>
      <c r="BJ353" s="14" t="s">
        <v>89</v>
      </c>
      <c r="BK353" s="162">
        <f t="shared" si="109"/>
        <v>143.63999999999999</v>
      </c>
      <c r="BL353" s="14" t="s">
        <v>196</v>
      </c>
      <c r="BM353" s="161" t="s">
        <v>962</v>
      </c>
    </row>
    <row r="354" spans="1:65" s="2" customFormat="1" ht="33" customHeight="1">
      <c r="A354" s="26"/>
      <c r="B354" s="149"/>
      <c r="C354" s="150" t="s">
        <v>963</v>
      </c>
      <c r="D354" s="150" t="s">
        <v>169</v>
      </c>
      <c r="E354" s="151" t="s">
        <v>964</v>
      </c>
      <c r="F354" s="152" t="s">
        <v>965</v>
      </c>
      <c r="G354" s="153" t="s">
        <v>237</v>
      </c>
      <c r="H354" s="154">
        <v>4.5</v>
      </c>
      <c r="I354" s="155">
        <v>16.93</v>
      </c>
      <c r="J354" s="155">
        <f t="shared" si="100"/>
        <v>76.19</v>
      </c>
      <c r="K354" s="156"/>
      <c r="L354" s="27"/>
      <c r="M354" s="157" t="s">
        <v>1</v>
      </c>
      <c r="N354" s="158" t="s">
        <v>39</v>
      </c>
      <c r="O354" s="159">
        <v>0</v>
      </c>
      <c r="P354" s="159">
        <f t="shared" si="101"/>
        <v>0</v>
      </c>
      <c r="Q354" s="159">
        <v>0</v>
      </c>
      <c r="R354" s="159">
        <f t="shared" si="102"/>
        <v>0</v>
      </c>
      <c r="S354" s="159">
        <v>0</v>
      </c>
      <c r="T354" s="160">
        <f t="shared" si="103"/>
        <v>0</v>
      </c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R354" s="161" t="s">
        <v>196</v>
      </c>
      <c r="AT354" s="161" t="s">
        <v>169</v>
      </c>
      <c r="AU354" s="161" t="s">
        <v>89</v>
      </c>
      <c r="AY354" s="14" t="s">
        <v>166</v>
      </c>
      <c r="BE354" s="162">
        <f t="shared" si="104"/>
        <v>0</v>
      </c>
      <c r="BF354" s="162">
        <f t="shared" si="105"/>
        <v>76.19</v>
      </c>
      <c r="BG354" s="162">
        <f t="shared" si="106"/>
        <v>0</v>
      </c>
      <c r="BH354" s="162">
        <f t="shared" si="107"/>
        <v>0</v>
      </c>
      <c r="BI354" s="162">
        <f t="shared" si="108"/>
        <v>0</v>
      </c>
      <c r="BJ354" s="14" t="s">
        <v>89</v>
      </c>
      <c r="BK354" s="162">
        <f t="shared" si="109"/>
        <v>76.19</v>
      </c>
      <c r="BL354" s="14" t="s">
        <v>196</v>
      </c>
      <c r="BM354" s="161" t="s">
        <v>966</v>
      </c>
    </row>
    <row r="355" spans="1:65" s="2" customFormat="1" ht="33" customHeight="1">
      <c r="A355" s="26"/>
      <c r="B355" s="149"/>
      <c r="C355" s="150" t="s">
        <v>625</v>
      </c>
      <c r="D355" s="150" t="s">
        <v>169</v>
      </c>
      <c r="E355" s="151" t="s">
        <v>967</v>
      </c>
      <c r="F355" s="152" t="s">
        <v>968</v>
      </c>
      <c r="G355" s="153" t="s">
        <v>237</v>
      </c>
      <c r="H355" s="154">
        <v>132</v>
      </c>
      <c r="I355" s="155">
        <v>28.71</v>
      </c>
      <c r="J355" s="155">
        <f t="shared" si="100"/>
        <v>3789.72</v>
      </c>
      <c r="K355" s="156"/>
      <c r="L355" s="27"/>
      <c r="M355" s="157" t="s">
        <v>1</v>
      </c>
      <c r="N355" s="158" t="s">
        <v>39</v>
      </c>
      <c r="O355" s="159">
        <v>0</v>
      </c>
      <c r="P355" s="159">
        <f t="shared" si="101"/>
        <v>0</v>
      </c>
      <c r="Q355" s="159">
        <v>0</v>
      </c>
      <c r="R355" s="159">
        <f t="shared" si="102"/>
        <v>0</v>
      </c>
      <c r="S355" s="159">
        <v>0</v>
      </c>
      <c r="T355" s="160">
        <f t="shared" si="103"/>
        <v>0</v>
      </c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R355" s="161" t="s">
        <v>196</v>
      </c>
      <c r="AT355" s="161" t="s">
        <v>169</v>
      </c>
      <c r="AU355" s="161" t="s">
        <v>89</v>
      </c>
      <c r="AY355" s="14" t="s">
        <v>166</v>
      </c>
      <c r="BE355" s="162">
        <f t="shared" si="104"/>
        <v>0</v>
      </c>
      <c r="BF355" s="162">
        <f t="shared" si="105"/>
        <v>3789.72</v>
      </c>
      <c r="BG355" s="162">
        <f t="shared" si="106"/>
        <v>0</v>
      </c>
      <c r="BH355" s="162">
        <f t="shared" si="107"/>
        <v>0</v>
      </c>
      <c r="BI355" s="162">
        <f t="shared" si="108"/>
        <v>0</v>
      </c>
      <c r="BJ355" s="14" t="s">
        <v>89</v>
      </c>
      <c r="BK355" s="162">
        <f t="shared" si="109"/>
        <v>3789.72</v>
      </c>
      <c r="BL355" s="14" t="s">
        <v>196</v>
      </c>
      <c r="BM355" s="161" t="s">
        <v>969</v>
      </c>
    </row>
    <row r="356" spans="1:65" s="2" customFormat="1" ht="33" customHeight="1">
      <c r="A356" s="26"/>
      <c r="B356" s="149"/>
      <c r="C356" s="150" t="s">
        <v>970</v>
      </c>
      <c r="D356" s="150" t="s">
        <v>169</v>
      </c>
      <c r="E356" s="151" t="s">
        <v>971</v>
      </c>
      <c r="F356" s="152" t="s">
        <v>972</v>
      </c>
      <c r="G356" s="153" t="s">
        <v>237</v>
      </c>
      <c r="H356" s="154">
        <v>16.5</v>
      </c>
      <c r="I356" s="155">
        <v>45.84</v>
      </c>
      <c r="J356" s="155">
        <f t="shared" si="100"/>
        <v>756.36</v>
      </c>
      <c r="K356" s="156"/>
      <c r="L356" s="27"/>
      <c r="M356" s="157" t="s">
        <v>1</v>
      </c>
      <c r="N356" s="158" t="s">
        <v>39</v>
      </c>
      <c r="O356" s="159">
        <v>0</v>
      </c>
      <c r="P356" s="159">
        <f t="shared" si="101"/>
        <v>0</v>
      </c>
      <c r="Q356" s="159">
        <v>0</v>
      </c>
      <c r="R356" s="159">
        <f t="shared" si="102"/>
        <v>0</v>
      </c>
      <c r="S356" s="159">
        <v>0</v>
      </c>
      <c r="T356" s="160">
        <f t="shared" si="103"/>
        <v>0</v>
      </c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R356" s="161" t="s">
        <v>196</v>
      </c>
      <c r="AT356" s="161" t="s">
        <v>169</v>
      </c>
      <c r="AU356" s="161" t="s">
        <v>89</v>
      </c>
      <c r="AY356" s="14" t="s">
        <v>166</v>
      </c>
      <c r="BE356" s="162">
        <f t="shared" si="104"/>
        <v>0</v>
      </c>
      <c r="BF356" s="162">
        <f t="shared" si="105"/>
        <v>756.36</v>
      </c>
      <c r="BG356" s="162">
        <f t="shared" si="106"/>
        <v>0</v>
      </c>
      <c r="BH356" s="162">
        <f t="shared" si="107"/>
        <v>0</v>
      </c>
      <c r="BI356" s="162">
        <f t="shared" si="108"/>
        <v>0</v>
      </c>
      <c r="BJ356" s="14" t="s">
        <v>89</v>
      </c>
      <c r="BK356" s="162">
        <f t="shared" si="109"/>
        <v>756.36</v>
      </c>
      <c r="BL356" s="14" t="s">
        <v>196</v>
      </c>
      <c r="BM356" s="161" t="s">
        <v>973</v>
      </c>
    </row>
    <row r="357" spans="1:65" s="2" customFormat="1" ht="24.2" customHeight="1">
      <c r="A357" s="26"/>
      <c r="B357" s="149"/>
      <c r="C357" s="150" t="s">
        <v>629</v>
      </c>
      <c r="D357" s="150" t="s">
        <v>169</v>
      </c>
      <c r="E357" s="151" t="s">
        <v>974</v>
      </c>
      <c r="F357" s="152" t="s">
        <v>975</v>
      </c>
      <c r="G357" s="153" t="s">
        <v>237</v>
      </c>
      <c r="H357" s="154">
        <v>50</v>
      </c>
      <c r="I357" s="155">
        <v>33.35</v>
      </c>
      <c r="J357" s="155">
        <f t="shared" si="100"/>
        <v>1667.5</v>
      </c>
      <c r="K357" s="156"/>
      <c r="L357" s="27"/>
      <c r="M357" s="157" t="s">
        <v>1</v>
      </c>
      <c r="N357" s="158" t="s">
        <v>39</v>
      </c>
      <c r="O357" s="159">
        <v>0</v>
      </c>
      <c r="P357" s="159">
        <f t="shared" si="101"/>
        <v>0</v>
      </c>
      <c r="Q357" s="159">
        <v>0</v>
      </c>
      <c r="R357" s="159">
        <f t="shared" si="102"/>
        <v>0</v>
      </c>
      <c r="S357" s="159">
        <v>0</v>
      </c>
      <c r="T357" s="160">
        <f t="shared" si="103"/>
        <v>0</v>
      </c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R357" s="161" t="s">
        <v>196</v>
      </c>
      <c r="AT357" s="161" t="s">
        <v>169</v>
      </c>
      <c r="AU357" s="161" t="s">
        <v>89</v>
      </c>
      <c r="AY357" s="14" t="s">
        <v>166</v>
      </c>
      <c r="BE357" s="162">
        <f t="shared" si="104"/>
        <v>0</v>
      </c>
      <c r="BF357" s="162">
        <f t="shared" si="105"/>
        <v>1667.5</v>
      </c>
      <c r="BG357" s="162">
        <f t="shared" si="106"/>
        <v>0</v>
      </c>
      <c r="BH357" s="162">
        <f t="shared" si="107"/>
        <v>0</v>
      </c>
      <c r="BI357" s="162">
        <f t="shared" si="108"/>
        <v>0</v>
      </c>
      <c r="BJ357" s="14" t="s">
        <v>89</v>
      </c>
      <c r="BK357" s="162">
        <f t="shared" si="109"/>
        <v>1667.5</v>
      </c>
      <c r="BL357" s="14" t="s">
        <v>196</v>
      </c>
      <c r="BM357" s="161" t="s">
        <v>976</v>
      </c>
    </row>
    <row r="358" spans="1:65" s="2" customFormat="1" ht="24.2" customHeight="1">
      <c r="A358" s="26"/>
      <c r="B358" s="149"/>
      <c r="C358" s="150" t="s">
        <v>977</v>
      </c>
      <c r="D358" s="150" t="s">
        <v>169</v>
      </c>
      <c r="E358" s="151" t="s">
        <v>978</v>
      </c>
      <c r="F358" s="152" t="s">
        <v>979</v>
      </c>
      <c r="G358" s="153" t="s">
        <v>699</v>
      </c>
      <c r="H358" s="154">
        <v>1.9</v>
      </c>
      <c r="I358" s="155">
        <v>1.81</v>
      </c>
      <c r="J358" s="155">
        <f t="shared" si="100"/>
        <v>3.44</v>
      </c>
      <c r="K358" s="156"/>
      <c r="L358" s="27"/>
      <c r="M358" s="157" t="s">
        <v>1</v>
      </c>
      <c r="N358" s="158" t="s">
        <v>39</v>
      </c>
      <c r="O358" s="159">
        <v>0</v>
      </c>
      <c r="P358" s="159">
        <f t="shared" si="101"/>
        <v>0</v>
      </c>
      <c r="Q358" s="159">
        <v>0</v>
      </c>
      <c r="R358" s="159">
        <f t="shared" si="102"/>
        <v>0</v>
      </c>
      <c r="S358" s="159">
        <v>0</v>
      </c>
      <c r="T358" s="160">
        <f t="shared" si="103"/>
        <v>0</v>
      </c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R358" s="161" t="s">
        <v>196</v>
      </c>
      <c r="AT358" s="161" t="s">
        <v>169</v>
      </c>
      <c r="AU358" s="161" t="s">
        <v>89</v>
      </c>
      <c r="AY358" s="14" t="s">
        <v>166</v>
      </c>
      <c r="BE358" s="162">
        <f t="shared" si="104"/>
        <v>0</v>
      </c>
      <c r="BF358" s="162">
        <f t="shared" si="105"/>
        <v>3.44</v>
      </c>
      <c r="BG358" s="162">
        <f t="shared" si="106"/>
        <v>0</v>
      </c>
      <c r="BH358" s="162">
        <f t="shared" si="107"/>
        <v>0</v>
      </c>
      <c r="BI358" s="162">
        <f t="shared" si="108"/>
        <v>0</v>
      </c>
      <c r="BJ358" s="14" t="s">
        <v>89</v>
      </c>
      <c r="BK358" s="162">
        <f t="shared" si="109"/>
        <v>3.44</v>
      </c>
      <c r="BL358" s="14" t="s">
        <v>196</v>
      </c>
      <c r="BM358" s="161" t="s">
        <v>980</v>
      </c>
    </row>
    <row r="359" spans="1:65" s="12" customFormat="1" ht="22.9" customHeight="1">
      <c r="B359" s="137"/>
      <c r="D359" s="138" t="s">
        <v>72</v>
      </c>
      <c r="E359" s="147" t="s">
        <v>981</v>
      </c>
      <c r="F359" s="147" t="s">
        <v>982</v>
      </c>
      <c r="J359" s="148">
        <f>BK359</f>
        <v>5878.83</v>
      </c>
      <c r="L359" s="137"/>
      <c r="M359" s="141"/>
      <c r="N359" s="142"/>
      <c r="O359" s="142"/>
      <c r="P359" s="143">
        <f>SUM(P360:P363)</f>
        <v>0</v>
      </c>
      <c r="Q359" s="142"/>
      <c r="R359" s="143">
        <f>SUM(R360:R363)</f>
        <v>0</v>
      </c>
      <c r="S359" s="142"/>
      <c r="T359" s="144">
        <f>SUM(T360:T363)</f>
        <v>0</v>
      </c>
      <c r="AR359" s="138" t="s">
        <v>89</v>
      </c>
      <c r="AT359" s="145" t="s">
        <v>72</v>
      </c>
      <c r="AU359" s="145" t="s">
        <v>81</v>
      </c>
      <c r="AY359" s="138" t="s">
        <v>166</v>
      </c>
      <c r="BK359" s="146">
        <f>SUM(BK360:BK363)</f>
        <v>5878.83</v>
      </c>
    </row>
    <row r="360" spans="1:65" s="2" customFormat="1" ht="24.2" customHeight="1">
      <c r="A360" s="26"/>
      <c r="B360" s="149"/>
      <c r="C360" s="150" t="s">
        <v>630</v>
      </c>
      <c r="D360" s="150" t="s">
        <v>169</v>
      </c>
      <c r="E360" s="151" t="s">
        <v>983</v>
      </c>
      <c r="F360" s="152" t="s">
        <v>984</v>
      </c>
      <c r="G360" s="153" t="s">
        <v>172</v>
      </c>
      <c r="H360" s="154">
        <v>31</v>
      </c>
      <c r="I360" s="155">
        <v>116.23</v>
      </c>
      <c r="J360" s="155">
        <f>ROUND(I360*H360,2)</f>
        <v>3603.13</v>
      </c>
      <c r="K360" s="156"/>
      <c r="L360" s="27"/>
      <c r="M360" s="157" t="s">
        <v>1</v>
      </c>
      <c r="N360" s="158" t="s">
        <v>39</v>
      </c>
      <c r="O360" s="159">
        <v>0</v>
      </c>
      <c r="P360" s="159">
        <f>O360*H360</f>
        <v>0</v>
      </c>
      <c r="Q360" s="159">
        <v>0</v>
      </c>
      <c r="R360" s="159">
        <f>Q360*H360</f>
        <v>0</v>
      </c>
      <c r="S360" s="159">
        <v>0</v>
      </c>
      <c r="T360" s="160">
        <f>S360*H360</f>
        <v>0</v>
      </c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R360" s="161" t="s">
        <v>196</v>
      </c>
      <c r="AT360" s="161" t="s">
        <v>169</v>
      </c>
      <c r="AU360" s="161" t="s">
        <v>89</v>
      </c>
      <c r="AY360" s="14" t="s">
        <v>166</v>
      </c>
      <c r="BE360" s="162">
        <f>IF(N360="základná",J360,0)</f>
        <v>0</v>
      </c>
      <c r="BF360" s="162">
        <f>IF(N360="znížená",J360,0)</f>
        <v>3603.13</v>
      </c>
      <c r="BG360" s="162">
        <f>IF(N360="zákl. prenesená",J360,0)</f>
        <v>0</v>
      </c>
      <c r="BH360" s="162">
        <f>IF(N360="zníž. prenesená",J360,0)</f>
        <v>0</v>
      </c>
      <c r="BI360" s="162">
        <f>IF(N360="nulová",J360,0)</f>
        <v>0</v>
      </c>
      <c r="BJ360" s="14" t="s">
        <v>89</v>
      </c>
      <c r="BK360" s="162">
        <f>ROUND(I360*H360,2)</f>
        <v>3603.13</v>
      </c>
      <c r="BL360" s="14" t="s">
        <v>196</v>
      </c>
      <c r="BM360" s="161" t="s">
        <v>985</v>
      </c>
    </row>
    <row r="361" spans="1:65" s="2" customFormat="1" ht="24.2" customHeight="1">
      <c r="A361" s="26"/>
      <c r="B361" s="149"/>
      <c r="C361" s="150" t="s">
        <v>986</v>
      </c>
      <c r="D361" s="150" t="s">
        <v>169</v>
      </c>
      <c r="E361" s="151" t="s">
        <v>987</v>
      </c>
      <c r="F361" s="152" t="s">
        <v>988</v>
      </c>
      <c r="G361" s="153" t="s">
        <v>172</v>
      </c>
      <c r="H361" s="154">
        <v>185.19200000000001</v>
      </c>
      <c r="I361" s="155">
        <v>4.21</v>
      </c>
      <c r="J361" s="155">
        <f>ROUND(I361*H361,2)</f>
        <v>779.66</v>
      </c>
      <c r="K361" s="156"/>
      <c r="L361" s="27"/>
      <c r="M361" s="157" t="s">
        <v>1</v>
      </c>
      <c r="N361" s="158" t="s">
        <v>39</v>
      </c>
      <c r="O361" s="159">
        <v>0</v>
      </c>
      <c r="P361" s="159">
        <f>O361*H361</f>
        <v>0</v>
      </c>
      <c r="Q361" s="159">
        <v>0</v>
      </c>
      <c r="R361" s="159">
        <f>Q361*H361</f>
        <v>0</v>
      </c>
      <c r="S361" s="159">
        <v>0</v>
      </c>
      <c r="T361" s="160">
        <f>S361*H361</f>
        <v>0</v>
      </c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R361" s="161" t="s">
        <v>196</v>
      </c>
      <c r="AT361" s="161" t="s">
        <v>169</v>
      </c>
      <c r="AU361" s="161" t="s">
        <v>89</v>
      </c>
      <c r="AY361" s="14" t="s">
        <v>166</v>
      </c>
      <c r="BE361" s="162">
        <f>IF(N361="základná",J361,0)</f>
        <v>0</v>
      </c>
      <c r="BF361" s="162">
        <f>IF(N361="znížená",J361,0)</f>
        <v>779.66</v>
      </c>
      <c r="BG361" s="162">
        <f>IF(N361="zákl. prenesená",J361,0)</f>
        <v>0</v>
      </c>
      <c r="BH361" s="162">
        <f>IF(N361="zníž. prenesená",J361,0)</f>
        <v>0</v>
      </c>
      <c r="BI361" s="162">
        <f>IF(N361="nulová",J361,0)</f>
        <v>0</v>
      </c>
      <c r="BJ361" s="14" t="s">
        <v>89</v>
      </c>
      <c r="BK361" s="162">
        <f>ROUND(I361*H361,2)</f>
        <v>779.66</v>
      </c>
      <c r="BL361" s="14" t="s">
        <v>196</v>
      </c>
      <c r="BM361" s="161" t="s">
        <v>989</v>
      </c>
    </row>
    <row r="362" spans="1:65" s="2" customFormat="1" ht="37.9" customHeight="1">
      <c r="A362" s="26"/>
      <c r="B362" s="149"/>
      <c r="C362" s="150" t="s">
        <v>634</v>
      </c>
      <c r="D362" s="150" t="s">
        <v>169</v>
      </c>
      <c r="E362" s="151" t="s">
        <v>990</v>
      </c>
      <c r="F362" s="152" t="s">
        <v>991</v>
      </c>
      <c r="G362" s="153" t="s">
        <v>172</v>
      </c>
      <c r="H362" s="154">
        <v>139.37</v>
      </c>
      <c r="I362" s="155">
        <v>10.48</v>
      </c>
      <c r="J362" s="155">
        <f>ROUND(I362*H362,2)</f>
        <v>1460.6</v>
      </c>
      <c r="K362" s="156"/>
      <c r="L362" s="27"/>
      <c r="M362" s="157" t="s">
        <v>1</v>
      </c>
      <c r="N362" s="158" t="s">
        <v>39</v>
      </c>
      <c r="O362" s="159">
        <v>0</v>
      </c>
      <c r="P362" s="159">
        <f>O362*H362</f>
        <v>0</v>
      </c>
      <c r="Q362" s="159">
        <v>0</v>
      </c>
      <c r="R362" s="159">
        <f>Q362*H362</f>
        <v>0</v>
      </c>
      <c r="S362" s="159">
        <v>0</v>
      </c>
      <c r="T362" s="160">
        <f>S362*H362</f>
        <v>0</v>
      </c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R362" s="161" t="s">
        <v>196</v>
      </c>
      <c r="AT362" s="161" t="s">
        <v>169</v>
      </c>
      <c r="AU362" s="161" t="s">
        <v>89</v>
      </c>
      <c r="AY362" s="14" t="s">
        <v>166</v>
      </c>
      <c r="BE362" s="162">
        <f>IF(N362="základná",J362,0)</f>
        <v>0</v>
      </c>
      <c r="BF362" s="162">
        <f>IF(N362="znížená",J362,0)</f>
        <v>1460.6</v>
      </c>
      <c r="BG362" s="162">
        <f>IF(N362="zákl. prenesená",J362,0)</f>
        <v>0</v>
      </c>
      <c r="BH362" s="162">
        <f>IF(N362="zníž. prenesená",J362,0)</f>
        <v>0</v>
      </c>
      <c r="BI362" s="162">
        <f>IF(N362="nulová",J362,0)</f>
        <v>0</v>
      </c>
      <c r="BJ362" s="14" t="s">
        <v>89</v>
      </c>
      <c r="BK362" s="162">
        <f>ROUND(I362*H362,2)</f>
        <v>1460.6</v>
      </c>
      <c r="BL362" s="14" t="s">
        <v>196</v>
      </c>
      <c r="BM362" s="161" t="s">
        <v>992</v>
      </c>
    </row>
    <row r="363" spans="1:65" s="2" customFormat="1" ht="24.2" customHeight="1">
      <c r="A363" s="26"/>
      <c r="B363" s="149"/>
      <c r="C363" s="150" t="s">
        <v>993</v>
      </c>
      <c r="D363" s="150" t="s">
        <v>169</v>
      </c>
      <c r="E363" s="151" t="s">
        <v>994</v>
      </c>
      <c r="F363" s="152" t="s">
        <v>995</v>
      </c>
      <c r="G363" s="153" t="s">
        <v>699</v>
      </c>
      <c r="H363" s="154">
        <v>6.1</v>
      </c>
      <c r="I363" s="155">
        <v>5.81</v>
      </c>
      <c r="J363" s="155">
        <f>ROUND(I363*H363,2)</f>
        <v>35.44</v>
      </c>
      <c r="K363" s="156"/>
      <c r="L363" s="27"/>
      <c r="M363" s="157" t="s">
        <v>1</v>
      </c>
      <c r="N363" s="158" t="s">
        <v>39</v>
      </c>
      <c r="O363" s="159">
        <v>0</v>
      </c>
      <c r="P363" s="159">
        <f>O363*H363</f>
        <v>0</v>
      </c>
      <c r="Q363" s="159">
        <v>0</v>
      </c>
      <c r="R363" s="159">
        <f>Q363*H363</f>
        <v>0</v>
      </c>
      <c r="S363" s="159">
        <v>0</v>
      </c>
      <c r="T363" s="160">
        <f>S363*H363</f>
        <v>0</v>
      </c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R363" s="161" t="s">
        <v>196</v>
      </c>
      <c r="AT363" s="161" t="s">
        <v>169</v>
      </c>
      <c r="AU363" s="161" t="s">
        <v>89</v>
      </c>
      <c r="AY363" s="14" t="s">
        <v>166</v>
      </c>
      <c r="BE363" s="162">
        <f>IF(N363="základná",J363,0)</f>
        <v>0</v>
      </c>
      <c r="BF363" s="162">
        <f>IF(N363="znížená",J363,0)</f>
        <v>35.44</v>
      </c>
      <c r="BG363" s="162">
        <f>IF(N363="zákl. prenesená",J363,0)</f>
        <v>0</v>
      </c>
      <c r="BH363" s="162">
        <f>IF(N363="zníž. prenesená",J363,0)</f>
        <v>0</v>
      </c>
      <c r="BI363" s="162">
        <f>IF(N363="nulová",J363,0)</f>
        <v>0</v>
      </c>
      <c r="BJ363" s="14" t="s">
        <v>89</v>
      </c>
      <c r="BK363" s="162">
        <f>ROUND(I363*H363,2)</f>
        <v>35.44</v>
      </c>
      <c r="BL363" s="14" t="s">
        <v>196</v>
      </c>
      <c r="BM363" s="161" t="s">
        <v>996</v>
      </c>
    </row>
    <row r="364" spans="1:65" s="12" customFormat="1" ht="22.9" customHeight="1">
      <c r="B364" s="137"/>
      <c r="D364" s="138" t="s">
        <v>72</v>
      </c>
      <c r="E364" s="147" t="s">
        <v>306</v>
      </c>
      <c r="F364" s="147" t="s">
        <v>307</v>
      </c>
      <c r="J364" s="148">
        <f>BK364</f>
        <v>46952.639999999999</v>
      </c>
      <c r="L364" s="137"/>
      <c r="M364" s="141"/>
      <c r="N364" s="142"/>
      <c r="O364" s="142"/>
      <c r="P364" s="143">
        <f>SUM(P365:P375)</f>
        <v>0</v>
      </c>
      <c r="Q364" s="142"/>
      <c r="R364" s="143">
        <f>SUM(R365:R375)</f>
        <v>0</v>
      </c>
      <c r="S364" s="142"/>
      <c r="T364" s="144">
        <f>SUM(T365:T375)</f>
        <v>0</v>
      </c>
      <c r="AR364" s="138" t="s">
        <v>89</v>
      </c>
      <c r="AT364" s="145" t="s">
        <v>72</v>
      </c>
      <c r="AU364" s="145" t="s">
        <v>81</v>
      </c>
      <c r="AY364" s="138" t="s">
        <v>166</v>
      </c>
      <c r="BK364" s="146">
        <f>SUM(BK365:BK375)</f>
        <v>46952.639999999999</v>
      </c>
    </row>
    <row r="365" spans="1:65" s="2" customFormat="1" ht="44.25" customHeight="1">
      <c r="A365" s="26"/>
      <c r="B365" s="149"/>
      <c r="C365" s="150" t="s">
        <v>636</v>
      </c>
      <c r="D365" s="150" t="s">
        <v>169</v>
      </c>
      <c r="E365" s="151" t="s">
        <v>997</v>
      </c>
      <c r="F365" s="152" t="s">
        <v>998</v>
      </c>
      <c r="G365" s="153" t="s">
        <v>172</v>
      </c>
      <c r="H365" s="154">
        <v>28.9</v>
      </c>
      <c r="I365" s="155">
        <v>176.25</v>
      </c>
      <c r="J365" s="155">
        <f t="shared" ref="J365:J375" si="110">ROUND(I365*H365,2)</f>
        <v>5093.63</v>
      </c>
      <c r="K365" s="156"/>
      <c r="L365" s="27"/>
      <c r="M365" s="157" t="s">
        <v>1</v>
      </c>
      <c r="N365" s="158" t="s">
        <v>39</v>
      </c>
      <c r="O365" s="159">
        <v>0</v>
      </c>
      <c r="P365" s="159">
        <f t="shared" ref="P365:P375" si="111">O365*H365</f>
        <v>0</v>
      </c>
      <c r="Q365" s="159">
        <v>0</v>
      </c>
      <c r="R365" s="159">
        <f t="shared" ref="R365:R375" si="112">Q365*H365</f>
        <v>0</v>
      </c>
      <c r="S365" s="159">
        <v>0</v>
      </c>
      <c r="T365" s="160">
        <f t="shared" ref="T365:T375" si="113">S365*H365</f>
        <v>0</v>
      </c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R365" s="161" t="s">
        <v>196</v>
      </c>
      <c r="AT365" s="161" t="s">
        <v>169</v>
      </c>
      <c r="AU365" s="161" t="s">
        <v>89</v>
      </c>
      <c r="AY365" s="14" t="s">
        <v>166</v>
      </c>
      <c r="BE365" s="162">
        <f t="shared" ref="BE365:BE375" si="114">IF(N365="základná",J365,0)</f>
        <v>0</v>
      </c>
      <c r="BF365" s="162">
        <f t="shared" ref="BF365:BF375" si="115">IF(N365="znížená",J365,0)</f>
        <v>5093.63</v>
      </c>
      <c r="BG365" s="162">
        <f t="shared" ref="BG365:BG375" si="116">IF(N365="zákl. prenesená",J365,0)</f>
        <v>0</v>
      </c>
      <c r="BH365" s="162">
        <f t="shared" ref="BH365:BH375" si="117">IF(N365="zníž. prenesená",J365,0)</f>
        <v>0</v>
      </c>
      <c r="BI365" s="162">
        <f t="shared" ref="BI365:BI375" si="118">IF(N365="nulová",J365,0)</f>
        <v>0</v>
      </c>
      <c r="BJ365" s="14" t="s">
        <v>89</v>
      </c>
      <c r="BK365" s="162">
        <f t="shared" ref="BK365:BK375" si="119">ROUND(I365*H365,2)</f>
        <v>5093.63</v>
      </c>
      <c r="BL365" s="14" t="s">
        <v>196</v>
      </c>
      <c r="BM365" s="161" t="s">
        <v>999</v>
      </c>
    </row>
    <row r="366" spans="1:65" s="2" customFormat="1" ht="21.75" customHeight="1">
      <c r="A366" s="26"/>
      <c r="B366" s="149"/>
      <c r="C366" s="150" t="s">
        <v>1000</v>
      </c>
      <c r="D366" s="150" t="s">
        <v>169</v>
      </c>
      <c r="E366" s="151" t="s">
        <v>1001</v>
      </c>
      <c r="F366" s="152" t="s">
        <v>1002</v>
      </c>
      <c r="G366" s="153" t="s">
        <v>172</v>
      </c>
      <c r="H366" s="154">
        <v>8.82</v>
      </c>
      <c r="I366" s="155">
        <v>33.35</v>
      </c>
      <c r="J366" s="155">
        <f t="shared" si="110"/>
        <v>294.14999999999998</v>
      </c>
      <c r="K366" s="156"/>
      <c r="L366" s="27"/>
      <c r="M366" s="157" t="s">
        <v>1</v>
      </c>
      <c r="N366" s="158" t="s">
        <v>39</v>
      </c>
      <c r="O366" s="159">
        <v>0</v>
      </c>
      <c r="P366" s="159">
        <f t="shared" si="111"/>
        <v>0</v>
      </c>
      <c r="Q366" s="159">
        <v>0</v>
      </c>
      <c r="R366" s="159">
        <f t="shared" si="112"/>
        <v>0</v>
      </c>
      <c r="S366" s="159">
        <v>0</v>
      </c>
      <c r="T366" s="160">
        <f t="shared" si="113"/>
        <v>0</v>
      </c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R366" s="161" t="s">
        <v>196</v>
      </c>
      <c r="AT366" s="161" t="s">
        <v>169</v>
      </c>
      <c r="AU366" s="161" t="s">
        <v>89</v>
      </c>
      <c r="AY366" s="14" t="s">
        <v>166</v>
      </c>
      <c r="BE366" s="162">
        <f t="shared" si="114"/>
        <v>0</v>
      </c>
      <c r="BF366" s="162">
        <f t="shared" si="115"/>
        <v>294.14999999999998</v>
      </c>
      <c r="BG366" s="162">
        <f t="shared" si="116"/>
        <v>0</v>
      </c>
      <c r="BH366" s="162">
        <f t="shared" si="117"/>
        <v>0</v>
      </c>
      <c r="BI366" s="162">
        <f t="shared" si="118"/>
        <v>0</v>
      </c>
      <c r="BJ366" s="14" t="s">
        <v>89</v>
      </c>
      <c r="BK366" s="162">
        <f t="shared" si="119"/>
        <v>294.14999999999998</v>
      </c>
      <c r="BL366" s="14" t="s">
        <v>196</v>
      </c>
      <c r="BM366" s="161" t="s">
        <v>1003</v>
      </c>
    </row>
    <row r="367" spans="1:65" s="2" customFormat="1" ht="24.2" customHeight="1">
      <c r="A367" s="26"/>
      <c r="B367" s="149"/>
      <c r="C367" s="167" t="s">
        <v>640</v>
      </c>
      <c r="D367" s="167" t="s">
        <v>374</v>
      </c>
      <c r="E367" s="168" t="s">
        <v>1004</v>
      </c>
      <c r="F367" s="169" t="s">
        <v>1005</v>
      </c>
      <c r="G367" s="170" t="s">
        <v>222</v>
      </c>
      <c r="H367" s="171">
        <v>1</v>
      </c>
      <c r="I367" s="172">
        <v>762.17</v>
      </c>
      <c r="J367" s="172">
        <f t="shared" si="110"/>
        <v>762.17</v>
      </c>
      <c r="K367" s="173"/>
      <c r="L367" s="174"/>
      <c r="M367" s="175" t="s">
        <v>1</v>
      </c>
      <c r="N367" s="176" t="s">
        <v>39</v>
      </c>
      <c r="O367" s="159">
        <v>0</v>
      </c>
      <c r="P367" s="159">
        <f t="shared" si="111"/>
        <v>0</v>
      </c>
      <c r="Q367" s="159">
        <v>0</v>
      </c>
      <c r="R367" s="159">
        <f t="shared" si="112"/>
        <v>0</v>
      </c>
      <c r="S367" s="159">
        <v>0</v>
      </c>
      <c r="T367" s="160">
        <f t="shared" si="113"/>
        <v>0</v>
      </c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R367" s="161" t="s">
        <v>223</v>
      </c>
      <c r="AT367" s="161" t="s">
        <v>374</v>
      </c>
      <c r="AU367" s="161" t="s">
        <v>89</v>
      </c>
      <c r="AY367" s="14" t="s">
        <v>166</v>
      </c>
      <c r="BE367" s="162">
        <f t="shared" si="114"/>
        <v>0</v>
      </c>
      <c r="BF367" s="162">
        <f t="shared" si="115"/>
        <v>762.17</v>
      </c>
      <c r="BG367" s="162">
        <f t="shared" si="116"/>
        <v>0</v>
      </c>
      <c r="BH367" s="162">
        <f t="shared" si="117"/>
        <v>0</v>
      </c>
      <c r="BI367" s="162">
        <f t="shared" si="118"/>
        <v>0</v>
      </c>
      <c r="BJ367" s="14" t="s">
        <v>89</v>
      </c>
      <c r="BK367" s="162">
        <f t="shared" si="119"/>
        <v>762.17</v>
      </c>
      <c r="BL367" s="14" t="s">
        <v>196</v>
      </c>
      <c r="BM367" s="161" t="s">
        <v>1006</v>
      </c>
    </row>
    <row r="368" spans="1:65" s="2" customFormat="1" ht="24.2" customHeight="1">
      <c r="A368" s="26"/>
      <c r="B368" s="149"/>
      <c r="C368" s="150" t="s">
        <v>1007</v>
      </c>
      <c r="D368" s="150" t="s">
        <v>169</v>
      </c>
      <c r="E368" s="151" t="s">
        <v>1008</v>
      </c>
      <c r="F368" s="152" t="s">
        <v>1009</v>
      </c>
      <c r="G368" s="153" t="s">
        <v>222</v>
      </c>
      <c r="H368" s="154">
        <v>29</v>
      </c>
      <c r="I368" s="155">
        <v>17.75</v>
      </c>
      <c r="J368" s="155">
        <f t="shared" si="110"/>
        <v>514.75</v>
      </c>
      <c r="K368" s="156"/>
      <c r="L368" s="27"/>
      <c r="M368" s="157" t="s">
        <v>1</v>
      </c>
      <c r="N368" s="158" t="s">
        <v>39</v>
      </c>
      <c r="O368" s="159">
        <v>0</v>
      </c>
      <c r="P368" s="159">
        <f t="shared" si="111"/>
        <v>0</v>
      </c>
      <c r="Q368" s="159">
        <v>0</v>
      </c>
      <c r="R368" s="159">
        <f t="shared" si="112"/>
        <v>0</v>
      </c>
      <c r="S368" s="159">
        <v>0</v>
      </c>
      <c r="T368" s="160">
        <f t="shared" si="113"/>
        <v>0</v>
      </c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R368" s="161" t="s">
        <v>196</v>
      </c>
      <c r="AT368" s="161" t="s">
        <v>169</v>
      </c>
      <c r="AU368" s="161" t="s">
        <v>89</v>
      </c>
      <c r="AY368" s="14" t="s">
        <v>166</v>
      </c>
      <c r="BE368" s="162">
        <f t="shared" si="114"/>
        <v>0</v>
      </c>
      <c r="BF368" s="162">
        <f t="shared" si="115"/>
        <v>514.75</v>
      </c>
      <c r="BG368" s="162">
        <f t="shared" si="116"/>
        <v>0</v>
      </c>
      <c r="BH368" s="162">
        <f t="shared" si="117"/>
        <v>0</v>
      </c>
      <c r="BI368" s="162">
        <f t="shared" si="118"/>
        <v>0</v>
      </c>
      <c r="BJ368" s="14" t="s">
        <v>89</v>
      </c>
      <c r="BK368" s="162">
        <f t="shared" si="119"/>
        <v>514.75</v>
      </c>
      <c r="BL368" s="14" t="s">
        <v>196</v>
      </c>
      <c r="BM368" s="161" t="s">
        <v>1010</v>
      </c>
    </row>
    <row r="369" spans="1:65" s="2" customFormat="1" ht="16.5" customHeight="1">
      <c r="A369" s="26"/>
      <c r="B369" s="149"/>
      <c r="C369" s="167" t="s">
        <v>643</v>
      </c>
      <c r="D369" s="167" t="s">
        <v>374</v>
      </c>
      <c r="E369" s="168" t="s">
        <v>1011</v>
      </c>
      <c r="F369" s="169" t="s">
        <v>1012</v>
      </c>
      <c r="G369" s="170" t="s">
        <v>222</v>
      </c>
      <c r="H369" s="171">
        <v>8</v>
      </c>
      <c r="I369" s="172">
        <v>176.25</v>
      </c>
      <c r="J369" s="172">
        <f t="shared" si="110"/>
        <v>1410</v>
      </c>
      <c r="K369" s="173"/>
      <c r="L369" s="174"/>
      <c r="M369" s="175" t="s">
        <v>1</v>
      </c>
      <c r="N369" s="176" t="s">
        <v>39</v>
      </c>
      <c r="O369" s="159">
        <v>0</v>
      </c>
      <c r="P369" s="159">
        <f t="shared" si="111"/>
        <v>0</v>
      </c>
      <c r="Q369" s="159">
        <v>0</v>
      </c>
      <c r="R369" s="159">
        <f t="shared" si="112"/>
        <v>0</v>
      </c>
      <c r="S369" s="159">
        <v>0</v>
      </c>
      <c r="T369" s="160">
        <f t="shared" si="113"/>
        <v>0</v>
      </c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R369" s="161" t="s">
        <v>223</v>
      </c>
      <c r="AT369" s="161" t="s">
        <v>374</v>
      </c>
      <c r="AU369" s="161" t="s">
        <v>89</v>
      </c>
      <c r="AY369" s="14" t="s">
        <v>166</v>
      </c>
      <c r="BE369" s="162">
        <f t="shared" si="114"/>
        <v>0</v>
      </c>
      <c r="BF369" s="162">
        <f t="shared" si="115"/>
        <v>1410</v>
      </c>
      <c r="BG369" s="162">
        <f t="shared" si="116"/>
        <v>0</v>
      </c>
      <c r="BH369" s="162">
        <f t="shared" si="117"/>
        <v>0</v>
      </c>
      <c r="BI369" s="162">
        <f t="shared" si="118"/>
        <v>0</v>
      </c>
      <c r="BJ369" s="14" t="s">
        <v>89</v>
      </c>
      <c r="BK369" s="162">
        <f t="shared" si="119"/>
        <v>1410</v>
      </c>
      <c r="BL369" s="14" t="s">
        <v>196</v>
      </c>
      <c r="BM369" s="161" t="s">
        <v>1013</v>
      </c>
    </row>
    <row r="370" spans="1:65" s="2" customFormat="1" ht="16.5" customHeight="1">
      <c r="A370" s="26"/>
      <c r="B370" s="149"/>
      <c r="C370" s="167" t="s">
        <v>1014</v>
      </c>
      <c r="D370" s="167" t="s">
        <v>374</v>
      </c>
      <c r="E370" s="168" t="s">
        <v>1015</v>
      </c>
      <c r="F370" s="169" t="s">
        <v>1016</v>
      </c>
      <c r="G370" s="170" t="s">
        <v>222</v>
      </c>
      <c r="H370" s="171">
        <v>21</v>
      </c>
      <c r="I370" s="172">
        <v>176.25</v>
      </c>
      <c r="J370" s="172">
        <f t="shared" si="110"/>
        <v>3701.25</v>
      </c>
      <c r="K370" s="173"/>
      <c r="L370" s="174"/>
      <c r="M370" s="175" t="s">
        <v>1</v>
      </c>
      <c r="N370" s="176" t="s">
        <v>39</v>
      </c>
      <c r="O370" s="159">
        <v>0</v>
      </c>
      <c r="P370" s="159">
        <f t="shared" si="111"/>
        <v>0</v>
      </c>
      <c r="Q370" s="159">
        <v>0</v>
      </c>
      <c r="R370" s="159">
        <f t="shared" si="112"/>
        <v>0</v>
      </c>
      <c r="S370" s="159">
        <v>0</v>
      </c>
      <c r="T370" s="160">
        <f t="shared" si="113"/>
        <v>0</v>
      </c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R370" s="161" t="s">
        <v>223</v>
      </c>
      <c r="AT370" s="161" t="s">
        <v>374</v>
      </c>
      <c r="AU370" s="161" t="s">
        <v>89</v>
      </c>
      <c r="AY370" s="14" t="s">
        <v>166</v>
      </c>
      <c r="BE370" s="162">
        <f t="shared" si="114"/>
        <v>0</v>
      </c>
      <c r="BF370" s="162">
        <f t="shared" si="115"/>
        <v>3701.25</v>
      </c>
      <c r="BG370" s="162">
        <f t="shared" si="116"/>
        <v>0</v>
      </c>
      <c r="BH370" s="162">
        <f t="shared" si="117"/>
        <v>0</v>
      </c>
      <c r="BI370" s="162">
        <f t="shared" si="118"/>
        <v>0</v>
      </c>
      <c r="BJ370" s="14" t="s">
        <v>89</v>
      </c>
      <c r="BK370" s="162">
        <f t="shared" si="119"/>
        <v>3701.25</v>
      </c>
      <c r="BL370" s="14" t="s">
        <v>196</v>
      </c>
      <c r="BM370" s="161" t="s">
        <v>1017</v>
      </c>
    </row>
    <row r="371" spans="1:65" s="2" customFormat="1" ht="21.75" customHeight="1">
      <c r="A371" s="26"/>
      <c r="B371" s="149"/>
      <c r="C371" s="150" t="s">
        <v>647</v>
      </c>
      <c r="D371" s="150" t="s">
        <v>169</v>
      </c>
      <c r="E371" s="151" t="s">
        <v>1018</v>
      </c>
      <c r="F371" s="152" t="s">
        <v>1019</v>
      </c>
      <c r="G371" s="153" t="s">
        <v>222</v>
      </c>
      <c r="H371" s="154">
        <v>29</v>
      </c>
      <c r="I371" s="155">
        <v>50</v>
      </c>
      <c r="J371" s="155">
        <f t="shared" si="110"/>
        <v>1450</v>
      </c>
      <c r="K371" s="156"/>
      <c r="L371" s="27"/>
      <c r="M371" s="157" t="s">
        <v>1</v>
      </c>
      <c r="N371" s="158" t="s">
        <v>39</v>
      </c>
      <c r="O371" s="159">
        <v>0</v>
      </c>
      <c r="P371" s="159">
        <f t="shared" si="111"/>
        <v>0</v>
      </c>
      <c r="Q371" s="159">
        <v>0</v>
      </c>
      <c r="R371" s="159">
        <f t="shared" si="112"/>
        <v>0</v>
      </c>
      <c r="S371" s="159">
        <v>0</v>
      </c>
      <c r="T371" s="160">
        <f t="shared" si="113"/>
        <v>0</v>
      </c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R371" s="161" t="s">
        <v>196</v>
      </c>
      <c r="AT371" s="161" t="s">
        <v>169</v>
      </c>
      <c r="AU371" s="161" t="s">
        <v>89</v>
      </c>
      <c r="AY371" s="14" t="s">
        <v>166</v>
      </c>
      <c r="BE371" s="162">
        <f t="shared" si="114"/>
        <v>0</v>
      </c>
      <c r="BF371" s="162">
        <f t="shared" si="115"/>
        <v>1450</v>
      </c>
      <c r="BG371" s="162">
        <f t="shared" si="116"/>
        <v>0</v>
      </c>
      <c r="BH371" s="162">
        <f t="shared" si="117"/>
        <v>0</v>
      </c>
      <c r="BI371" s="162">
        <f t="shared" si="118"/>
        <v>0</v>
      </c>
      <c r="BJ371" s="14" t="s">
        <v>89</v>
      </c>
      <c r="BK371" s="162">
        <f t="shared" si="119"/>
        <v>1450</v>
      </c>
      <c r="BL371" s="14" t="s">
        <v>196</v>
      </c>
      <c r="BM371" s="161" t="s">
        <v>1020</v>
      </c>
    </row>
    <row r="372" spans="1:65" s="2" customFormat="1" ht="16.5" customHeight="1">
      <c r="A372" s="26"/>
      <c r="B372" s="149"/>
      <c r="C372" s="167" t="s">
        <v>1021</v>
      </c>
      <c r="D372" s="167" t="s">
        <v>374</v>
      </c>
      <c r="E372" s="168" t="s">
        <v>1022</v>
      </c>
      <c r="F372" s="169" t="s">
        <v>1023</v>
      </c>
      <c r="G372" s="170" t="s">
        <v>222</v>
      </c>
      <c r="H372" s="171">
        <v>29</v>
      </c>
      <c r="I372" s="172">
        <v>109.56</v>
      </c>
      <c r="J372" s="172">
        <f t="shared" si="110"/>
        <v>3177.24</v>
      </c>
      <c r="K372" s="173"/>
      <c r="L372" s="174"/>
      <c r="M372" s="175" t="s">
        <v>1</v>
      </c>
      <c r="N372" s="176" t="s">
        <v>39</v>
      </c>
      <c r="O372" s="159">
        <v>0</v>
      </c>
      <c r="P372" s="159">
        <f t="shared" si="111"/>
        <v>0</v>
      </c>
      <c r="Q372" s="159">
        <v>0</v>
      </c>
      <c r="R372" s="159">
        <f t="shared" si="112"/>
        <v>0</v>
      </c>
      <c r="S372" s="159">
        <v>0</v>
      </c>
      <c r="T372" s="160">
        <f t="shared" si="113"/>
        <v>0</v>
      </c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R372" s="161" t="s">
        <v>223</v>
      </c>
      <c r="AT372" s="161" t="s">
        <v>374</v>
      </c>
      <c r="AU372" s="161" t="s">
        <v>89</v>
      </c>
      <c r="AY372" s="14" t="s">
        <v>166</v>
      </c>
      <c r="BE372" s="162">
        <f t="shared" si="114"/>
        <v>0</v>
      </c>
      <c r="BF372" s="162">
        <f t="shared" si="115"/>
        <v>3177.24</v>
      </c>
      <c r="BG372" s="162">
        <f t="shared" si="116"/>
        <v>0</v>
      </c>
      <c r="BH372" s="162">
        <f t="shared" si="117"/>
        <v>0</v>
      </c>
      <c r="BI372" s="162">
        <f t="shared" si="118"/>
        <v>0</v>
      </c>
      <c r="BJ372" s="14" t="s">
        <v>89</v>
      </c>
      <c r="BK372" s="162">
        <f t="shared" si="119"/>
        <v>3177.24</v>
      </c>
      <c r="BL372" s="14" t="s">
        <v>196</v>
      </c>
      <c r="BM372" s="161" t="s">
        <v>1024</v>
      </c>
    </row>
    <row r="373" spans="1:65" s="2" customFormat="1" ht="21.75" customHeight="1">
      <c r="A373" s="26"/>
      <c r="B373" s="149"/>
      <c r="C373" s="150" t="s">
        <v>650</v>
      </c>
      <c r="D373" s="150" t="s">
        <v>169</v>
      </c>
      <c r="E373" s="151" t="s">
        <v>1025</v>
      </c>
      <c r="F373" s="152" t="s">
        <v>1026</v>
      </c>
      <c r="G373" s="153" t="s">
        <v>222</v>
      </c>
      <c r="H373" s="154">
        <v>12</v>
      </c>
      <c r="I373" s="155">
        <v>2048.34</v>
      </c>
      <c r="J373" s="155">
        <f t="shared" si="110"/>
        <v>24580.080000000002</v>
      </c>
      <c r="K373" s="156"/>
      <c r="L373" s="27"/>
      <c r="M373" s="157" t="s">
        <v>1</v>
      </c>
      <c r="N373" s="158" t="s">
        <v>39</v>
      </c>
      <c r="O373" s="159">
        <v>0</v>
      </c>
      <c r="P373" s="159">
        <f t="shared" si="111"/>
        <v>0</v>
      </c>
      <c r="Q373" s="159">
        <v>0</v>
      </c>
      <c r="R373" s="159">
        <f t="shared" si="112"/>
        <v>0</v>
      </c>
      <c r="S373" s="159">
        <v>0</v>
      </c>
      <c r="T373" s="160">
        <f t="shared" si="113"/>
        <v>0</v>
      </c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R373" s="161" t="s">
        <v>196</v>
      </c>
      <c r="AT373" s="161" t="s">
        <v>169</v>
      </c>
      <c r="AU373" s="161" t="s">
        <v>89</v>
      </c>
      <c r="AY373" s="14" t="s">
        <v>166</v>
      </c>
      <c r="BE373" s="162">
        <f t="shared" si="114"/>
        <v>0</v>
      </c>
      <c r="BF373" s="162">
        <f t="shared" si="115"/>
        <v>24580.080000000002</v>
      </c>
      <c r="BG373" s="162">
        <f t="shared" si="116"/>
        <v>0</v>
      </c>
      <c r="BH373" s="162">
        <f t="shared" si="117"/>
        <v>0</v>
      </c>
      <c r="BI373" s="162">
        <f t="shared" si="118"/>
        <v>0</v>
      </c>
      <c r="BJ373" s="14" t="s">
        <v>89</v>
      </c>
      <c r="BK373" s="162">
        <f t="shared" si="119"/>
        <v>24580.080000000002</v>
      </c>
      <c r="BL373" s="14" t="s">
        <v>196</v>
      </c>
      <c r="BM373" s="161" t="s">
        <v>1027</v>
      </c>
    </row>
    <row r="374" spans="1:65" s="2" customFormat="1" ht="21.75" customHeight="1">
      <c r="A374" s="26"/>
      <c r="B374" s="149"/>
      <c r="C374" s="150" t="s">
        <v>1028</v>
      </c>
      <c r="D374" s="150" t="s">
        <v>169</v>
      </c>
      <c r="E374" s="151" t="s">
        <v>1029</v>
      </c>
      <c r="F374" s="152" t="s">
        <v>1030</v>
      </c>
      <c r="G374" s="153" t="s">
        <v>222</v>
      </c>
      <c r="H374" s="154">
        <v>14</v>
      </c>
      <c r="I374" s="155">
        <v>426.34</v>
      </c>
      <c r="J374" s="155">
        <f t="shared" si="110"/>
        <v>5968.76</v>
      </c>
      <c r="K374" s="156"/>
      <c r="L374" s="27"/>
      <c r="M374" s="157" t="s">
        <v>1</v>
      </c>
      <c r="N374" s="158" t="s">
        <v>39</v>
      </c>
      <c r="O374" s="159">
        <v>0</v>
      </c>
      <c r="P374" s="159">
        <f t="shared" si="111"/>
        <v>0</v>
      </c>
      <c r="Q374" s="159">
        <v>0</v>
      </c>
      <c r="R374" s="159">
        <f t="shared" si="112"/>
        <v>0</v>
      </c>
      <c r="S374" s="159">
        <v>0</v>
      </c>
      <c r="T374" s="160">
        <f t="shared" si="113"/>
        <v>0</v>
      </c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R374" s="161" t="s">
        <v>196</v>
      </c>
      <c r="AT374" s="161" t="s">
        <v>169</v>
      </c>
      <c r="AU374" s="161" t="s">
        <v>89</v>
      </c>
      <c r="AY374" s="14" t="s">
        <v>166</v>
      </c>
      <c r="BE374" s="162">
        <f t="shared" si="114"/>
        <v>0</v>
      </c>
      <c r="BF374" s="162">
        <f t="shared" si="115"/>
        <v>5968.76</v>
      </c>
      <c r="BG374" s="162">
        <f t="shared" si="116"/>
        <v>0</v>
      </c>
      <c r="BH374" s="162">
        <f t="shared" si="117"/>
        <v>0</v>
      </c>
      <c r="BI374" s="162">
        <f t="shared" si="118"/>
        <v>0</v>
      </c>
      <c r="BJ374" s="14" t="s">
        <v>89</v>
      </c>
      <c r="BK374" s="162">
        <f t="shared" si="119"/>
        <v>5968.76</v>
      </c>
      <c r="BL374" s="14" t="s">
        <v>196</v>
      </c>
      <c r="BM374" s="161" t="s">
        <v>1031</v>
      </c>
    </row>
    <row r="375" spans="1:65" s="2" customFormat="1" ht="24.2" customHeight="1">
      <c r="A375" s="26"/>
      <c r="B375" s="149"/>
      <c r="C375" s="150" t="s">
        <v>654</v>
      </c>
      <c r="D375" s="150" t="s">
        <v>169</v>
      </c>
      <c r="E375" s="151" t="s">
        <v>1032</v>
      </c>
      <c r="F375" s="152" t="s">
        <v>1033</v>
      </c>
      <c r="G375" s="153" t="s">
        <v>699</v>
      </c>
      <c r="H375" s="154">
        <v>0.8</v>
      </c>
      <c r="I375" s="155">
        <v>0.76</v>
      </c>
      <c r="J375" s="155">
        <f t="shared" si="110"/>
        <v>0.61</v>
      </c>
      <c r="K375" s="156"/>
      <c r="L375" s="27"/>
      <c r="M375" s="157" t="s">
        <v>1</v>
      </c>
      <c r="N375" s="158" t="s">
        <v>39</v>
      </c>
      <c r="O375" s="159">
        <v>0</v>
      </c>
      <c r="P375" s="159">
        <f t="shared" si="111"/>
        <v>0</v>
      </c>
      <c r="Q375" s="159">
        <v>0</v>
      </c>
      <c r="R375" s="159">
        <f t="shared" si="112"/>
        <v>0</v>
      </c>
      <c r="S375" s="159">
        <v>0</v>
      </c>
      <c r="T375" s="160">
        <f t="shared" si="113"/>
        <v>0</v>
      </c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R375" s="161" t="s">
        <v>196</v>
      </c>
      <c r="AT375" s="161" t="s">
        <v>169</v>
      </c>
      <c r="AU375" s="161" t="s">
        <v>89</v>
      </c>
      <c r="AY375" s="14" t="s">
        <v>166</v>
      </c>
      <c r="BE375" s="162">
        <f t="shared" si="114"/>
        <v>0</v>
      </c>
      <c r="BF375" s="162">
        <f t="shared" si="115"/>
        <v>0.61</v>
      </c>
      <c r="BG375" s="162">
        <f t="shared" si="116"/>
        <v>0</v>
      </c>
      <c r="BH375" s="162">
        <f t="shared" si="117"/>
        <v>0</v>
      </c>
      <c r="BI375" s="162">
        <f t="shared" si="118"/>
        <v>0</v>
      </c>
      <c r="BJ375" s="14" t="s">
        <v>89</v>
      </c>
      <c r="BK375" s="162">
        <f t="shared" si="119"/>
        <v>0.61</v>
      </c>
      <c r="BL375" s="14" t="s">
        <v>196</v>
      </c>
      <c r="BM375" s="161" t="s">
        <v>1034</v>
      </c>
    </row>
    <row r="376" spans="1:65" s="12" customFormat="1" ht="22.9" customHeight="1">
      <c r="B376" s="137"/>
      <c r="D376" s="138" t="s">
        <v>72</v>
      </c>
      <c r="E376" s="147" t="s">
        <v>1035</v>
      </c>
      <c r="F376" s="147" t="s">
        <v>1036</v>
      </c>
      <c r="J376" s="148">
        <f>BK376</f>
        <v>172024.46</v>
      </c>
      <c r="L376" s="137"/>
      <c r="M376" s="141"/>
      <c r="N376" s="142"/>
      <c r="O376" s="142"/>
      <c r="P376" s="143">
        <f>SUM(P377:P422)</f>
        <v>0</v>
      </c>
      <c r="Q376" s="142"/>
      <c r="R376" s="143">
        <f>SUM(R377:R422)</f>
        <v>0</v>
      </c>
      <c r="S376" s="142"/>
      <c r="T376" s="144">
        <f>SUM(T377:T422)</f>
        <v>0</v>
      </c>
      <c r="AR376" s="138" t="s">
        <v>89</v>
      </c>
      <c r="AT376" s="145" t="s">
        <v>72</v>
      </c>
      <c r="AU376" s="145" t="s">
        <v>81</v>
      </c>
      <c r="AY376" s="138" t="s">
        <v>166</v>
      </c>
      <c r="BK376" s="146">
        <f>SUM(BK377:BK422)</f>
        <v>172024.46</v>
      </c>
    </row>
    <row r="377" spans="1:65" s="2" customFormat="1" ht="76.349999999999994" customHeight="1">
      <c r="A377" s="26"/>
      <c r="B377" s="149"/>
      <c r="C377" s="167" t="s">
        <v>1037</v>
      </c>
      <c r="D377" s="167" t="s">
        <v>374</v>
      </c>
      <c r="E377" s="168" t="s">
        <v>1038</v>
      </c>
      <c r="F377" s="169" t="s">
        <v>1039</v>
      </c>
      <c r="G377" s="170" t="s">
        <v>222</v>
      </c>
      <c r="H377" s="171">
        <v>1</v>
      </c>
      <c r="I377" s="172">
        <v>19702.16</v>
      </c>
      <c r="J377" s="172">
        <f t="shared" ref="J377:J422" si="120">ROUND(I377*H377,2)</f>
        <v>19702.16</v>
      </c>
      <c r="K377" s="173"/>
      <c r="L377" s="174"/>
      <c r="M377" s="175" t="s">
        <v>1</v>
      </c>
      <c r="N377" s="176" t="s">
        <v>39</v>
      </c>
      <c r="O377" s="159">
        <v>0</v>
      </c>
      <c r="P377" s="159">
        <f t="shared" ref="P377:P422" si="121">O377*H377</f>
        <v>0</v>
      </c>
      <c r="Q377" s="159">
        <v>0</v>
      </c>
      <c r="R377" s="159">
        <f t="shared" ref="R377:R422" si="122">Q377*H377</f>
        <v>0</v>
      </c>
      <c r="S377" s="159">
        <v>0</v>
      </c>
      <c r="T377" s="160">
        <f t="shared" ref="T377:T422" si="123">S377*H377</f>
        <v>0</v>
      </c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R377" s="161" t="s">
        <v>223</v>
      </c>
      <c r="AT377" s="161" t="s">
        <v>374</v>
      </c>
      <c r="AU377" s="161" t="s">
        <v>89</v>
      </c>
      <c r="AY377" s="14" t="s">
        <v>166</v>
      </c>
      <c r="BE377" s="162">
        <f t="shared" ref="BE377:BE422" si="124">IF(N377="základná",J377,0)</f>
        <v>0</v>
      </c>
      <c r="BF377" s="162">
        <f t="shared" ref="BF377:BF422" si="125">IF(N377="znížená",J377,0)</f>
        <v>19702.16</v>
      </c>
      <c r="BG377" s="162">
        <f t="shared" ref="BG377:BG422" si="126">IF(N377="zákl. prenesená",J377,0)</f>
        <v>0</v>
      </c>
      <c r="BH377" s="162">
        <f t="shared" ref="BH377:BH422" si="127">IF(N377="zníž. prenesená",J377,0)</f>
        <v>0</v>
      </c>
      <c r="BI377" s="162">
        <f t="shared" ref="BI377:BI422" si="128">IF(N377="nulová",J377,0)</f>
        <v>0</v>
      </c>
      <c r="BJ377" s="14" t="s">
        <v>89</v>
      </c>
      <c r="BK377" s="162">
        <f t="shared" ref="BK377:BK422" si="129">ROUND(I377*H377,2)</f>
        <v>19702.16</v>
      </c>
      <c r="BL377" s="14" t="s">
        <v>196</v>
      </c>
      <c r="BM377" s="161" t="s">
        <v>1040</v>
      </c>
    </row>
    <row r="378" spans="1:65" s="2" customFormat="1" ht="66.75" customHeight="1">
      <c r="A378" s="26"/>
      <c r="B378" s="149"/>
      <c r="C378" s="167" t="s">
        <v>658</v>
      </c>
      <c r="D378" s="167" t="s">
        <v>374</v>
      </c>
      <c r="E378" s="168" t="s">
        <v>1041</v>
      </c>
      <c r="F378" s="169" t="s">
        <v>1042</v>
      </c>
      <c r="G378" s="170" t="s">
        <v>222</v>
      </c>
      <c r="H378" s="171">
        <v>1</v>
      </c>
      <c r="I378" s="172">
        <v>2143.61</v>
      </c>
      <c r="J378" s="172">
        <f t="shared" si="120"/>
        <v>2143.61</v>
      </c>
      <c r="K378" s="173"/>
      <c r="L378" s="174"/>
      <c r="M378" s="175" t="s">
        <v>1</v>
      </c>
      <c r="N378" s="176" t="s">
        <v>39</v>
      </c>
      <c r="O378" s="159">
        <v>0</v>
      </c>
      <c r="P378" s="159">
        <f t="shared" si="121"/>
        <v>0</v>
      </c>
      <c r="Q378" s="159">
        <v>0</v>
      </c>
      <c r="R378" s="159">
        <f t="shared" si="122"/>
        <v>0</v>
      </c>
      <c r="S378" s="159">
        <v>0</v>
      </c>
      <c r="T378" s="160">
        <f t="shared" si="123"/>
        <v>0</v>
      </c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R378" s="161" t="s">
        <v>223</v>
      </c>
      <c r="AT378" s="161" t="s">
        <v>374</v>
      </c>
      <c r="AU378" s="161" t="s">
        <v>89</v>
      </c>
      <c r="AY378" s="14" t="s">
        <v>166</v>
      </c>
      <c r="BE378" s="162">
        <f t="shared" si="124"/>
        <v>0</v>
      </c>
      <c r="BF378" s="162">
        <f t="shared" si="125"/>
        <v>2143.61</v>
      </c>
      <c r="BG378" s="162">
        <f t="shared" si="126"/>
        <v>0</v>
      </c>
      <c r="BH378" s="162">
        <f t="shared" si="127"/>
        <v>0</v>
      </c>
      <c r="BI378" s="162">
        <f t="shared" si="128"/>
        <v>0</v>
      </c>
      <c r="BJ378" s="14" t="s">
        <v>89</v>
      </c>
      <c r="BK378" s="162">
        <f t="shared" si="129"/>
        <v>2143.61</v>
      </c>
      <c r="BL378" s="14" t="s">
        <v>196</v>
      </c>
      <c r="BM378" s="161" t="s">
        <v>1043</v>
      </c>
    </row>
    <row r="379" spans="1:65" s="2" customFormat="1" ht="66.75" customHeight="1">
      <c r="A379" s="26"/>
      <c r="B379" s="149"/>
      <c r="C379" s="167" t="s">
        <v>1044</v>
      </c>
      <c r="D379" s="167" t="s">
        <v>374</v>
      </c>
      <c r="E379" s="168" t="s">
        <v>1045</v>
      </c>
      <c r="F379" s="169" t="s">
        <v>1046</v>
      </c>
      <c r="G379" s="170" t="s">
        <v>222</v>
      </c>
      <c r="H379" s="171">
        <v>1</v>
      </c>
      <c r="I379" s="172">
        <v>2143.61</v>
      </c>
      <c r="J379" s="172">
        <f t="shared" si="120"/>
        <v>2143.61</v>
      </c>
      <c r="K379" s="173"/>
      <c r="L379" s="174"/>
      <c r="M379" s="175" t="s">
        <v>1</v>
      </c>
      <c r="N379" s="176" t="s">
        <v>39</v>
      </c>
      <c r="O379" s="159">
        <v>0</v>
      </c>
      <c r="P379" s="159">
        <f t="shared" si="121"/>
        <v>0</v>
      </c>
      <c r="Q379" s="159">
        <v>0</v>
      </c>
      <c r="R379" s="159">
        <f t="shared" si="122"/>
        <v>0</v>
      </c>
      <c r="S379" s="159">
        <v>0</v>
      </c>
      <c r="T379" s="160">
        <f t="shared" si="123"/>
        <v>0</v>
      </c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R379" s="161" t="s">
        <v>223</v>
      </c>
      <c r="AT379" s="161" t="s">
        <v>374</v>
      </c>
      <c r="AU379" s="161" t="s">
        <v>89</v>
      </c>
      <c r="AY379" s="14" t="s">
        <v>166</v>
      </c>
      <c r="BE379" s="162">
        <f t="shared" si="124"/>
        <v>0</v>
      </c>
      <c r="BF379" s="162">
        <f t="shared" si="125"/>
        <v>2143.61</v>
      </c>
      <c r="BG379" s="162">
        <f t="shared" si="126"/>
        <v>0</v>
      </c>
      <c r="BH379" s="162">
        <f t="shared" si="127"/>
        <v>0</v>
      </c>
      <c r="BI379" s="162">
        <f t="shared" si="128"/>
        <v>0</v>
      </c>
      <c r="BJ379" s="14" t="s">
        <v>89</v>
      </c>
      <c r="BK379" s="162">
        <f t="shared" si="129"/>
        <v>2143.61</v>
      </c>
      <c r="BL379" s="14" t="s">
        <v>196</v>
      </c>
      <c r="BM379" s="161" t="s">
        <v>1047</v>
      </c>
    </row>
    <row r="380" spans="1:65" s="2" customFormat="1" ht="76.349999999999994" customHeight="1">
      <c r="A380" s="26"/>
      <c r="B380" s="149"/>
      <c r="C380" s="167" t="s">
        <v>664</v>
      </c>
      <c r="D380" s="167" t="s">
        <v>374</v>
      </c>
      <c r="E380" s="168" t="s">
        <v>1048</v>
      </c>
      <c r="F380" s="169" t="s">
        <v>1049</v>
      </c>
      <c r="G380" s="170" t="s">
        <v>222</v>
      </c>
      <c r="H380" s="171">
        <v>1</v>
      </c>
      <c r="I380" s="172">
        <v>2143.61</v>
      </c>
      <c r="J380" s="172">
        <f t="shared" si="120"/>
        <v>2143.61</v>
      </c>
      <c r="K380" s="173"/>
      <c r="L380" s="174"/>
      <c r="M380" s="175" t="s">
        <v>1</v>
      </c>
      <c r="N380" s="176" t="s">
        <v>39</v>
      </c>
      <c r="O380" s="159">
        <v>0</v>
      </c>
      <c r="P380" s="159">
        <f t="shared" si="121"/>
        <v>0</v>
      </c>
      <c r="Q380" s="159">
        <v>0</v>
      </c>
      <c r="R380" s="159">
        <f t="shared" si="122"/>
        <v>0</v>
      </c>
      <c r="S380" s="159">
        <v>0</v>
      </c>
      <c r="T380" s="160">
        <f t="shared" si="123"/>
        <v>0</v>
      </c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R380" s="161" t="s">
        <v>223</v>
      </c>
      <c r="AT380" s="161" t="s">
        <v>374</v>
      </c>
      <c r="AU380" s="161" t="s">
        <v>89</v>
      </c>
      <c r="AY380" s="14" t="s">
        <v>166</v>
      </c>
      <c r="BE380" s="162">
        <f t="shared" si="124"/>
        <v>0</v>
      </c>
      <c r="BF380" s="162">
        <f t="shared" si="125"/>
        <v>2143.61</v>
      </c>
      <c r="BG380" s="162">
        <f t="shared" si="126"/>
        <v>0</v>
      </c>
      <c r="BH380" s="162">
        <f t="shared" si="127"/>
        <v>0</v>
      </c>
      <c r="BI380" s="162">
        <f t="shared" si="128"/>
        <v>0</v>
      </c>
      <c r="BJ380" s="14" t="s">
        <v>89</v>
      </c>
      <c r="BK380" s="162">
        <f t="shared" si="129"/>
        <v>2143.61</v>
      </c>
      <c r="BL380" s="14" t="s">
        <v>196</v>
      </c>
      <c r="BM380" s="161" t="s">
        <v>1050</v>
      </c>
    </row>
    <row r="381" spans="1:65" s="2" customFormat="1" ht="76.349999999999994" customHeight="1">
      <c r="A381" s="26"/>
      <c r="B381" s="149"/>
      <c r="C381" s="167" t="s">
        <v>1051</v>
      </c>
      <c r="D381" s="167" t="s">
        <v>374</v>
      </c>
      <c r="E381" s="168" t="s">
        <v>1052</v>
      </c>
      <c r="F381" s="169" t="s">
        <v>1053</v>
      </c>
      <c r="G381" s="170" t="s">
        <v>222</v>
      </c>
      <c r="H381" s="171">
        <v>1</v>
      </c>
      <c r="I381" s="172">
        <v>1685.35</v>
      </c>
      <c r="J381" s="172">
        <f t="shared" si="120"/>
        <v>1685.35</v>
      </c>
      <c r="K381" s="173"/>
      <c r="L381" s="174"/>
      <c r="M381" s="175" t="s">
        <v>1</v>
      </c>
      <c r="N381" s="176" t="s">
        <v>39</v>
      </c>
      <c r="O381" s="159">
        <v>0</v>
      </c>
      <c r="P381" s="159">
        <f t="shared" si="121"/>
        <v>0</v>
      </c>
      <c r="Q381" s="159">
        <v>0</v>
      </c>
      <c r="R381" s="159">
        <f t="shared" si="122"/>
        <v>0</v>
      </c>
      <c r="S381" s="159">
        <v>0</v>
      </c>
      <c r="T381" s="160">
        <f t="shared" si="123"/>
        <v>0</v>
      </c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R381" s="161" t="s">
        <v>223</v>
      </c>
      <c r="AT381" s="161" t="s">
        <v>374</v>
      </c>
      <c r="AU381" s="161" t="s">
        <v>89</v>
      </c>
      <c r="AY381" s="14" t="s">
        <v>166</v>
      </c>
      <c r="BE381" s="162">
        <f t="shared" si="124"/>
        <v>0</v>
      </c>
      <c r="BF381" s="162">
        <f t="shared" si="125"/>
        <v>1685.35</v>
      </c>
      <c r="BG381" s="162">
        <f t="shared" si="126"/>
        <v>0</v>
      </c>
      <c r="BH381" s="162">
        <f t="shared" si="127"/>
        <v>0</v>
      </c>
      <c r="BI381" s="162">
        <f t="shared" si="128"/>
        <v>0</v>
      </c>
      <c r="BJ381" s="14" t="s">
        <v>89</v>
      </c>
      <c r="BK381" s="162">
        <f t="shared" si="129"/>
        <v>1685.35</v>
      </c>
      <c r="BL381" s="14" t="s">
        <v>196</v>
      </c>
      <c r="BM381" s="161" t="s">
        <v>1054</v>
      </c>
    </row>
    <row r="382" spans="1:65" s="2" customFormat="1" ht="66.75" customHeight="1">
      <c r="A382" s="26"/>
      <c r="B382" s="149"/>
      <c r="C382" s="167" t="s">
        <v>667</v>
      </c>
      <c r="D382" s="167" t="s">
        <v>374</v>
      </c>
      <c r="E382" s="168" t="s">
        <v>1055</v>
      </c>
      <c r="F382" s="169" t="s">
        <v>1056</v>
      </c>
      <c r="G382" s="170" t="s">
        <v>222</v>
      </c>
      <c r="H382" s="171">
        <v>1</v>
      </c>
      <c r="I382" s="172">
        <v>1857.8</v>
      </c>
      <c r="J382" s="172">
        <f t="shared" si="120"/>
        <v>1857.8</v>
      </c>
      <c r="K382" s="173"/>
      <c r="L382" s="174"/>
      <c r="M382" s="175" t="s">
        <v>1</v>
      </c>
      <c r="N382" s="176" t="s">
        <v>39</v>
      </c>
      <c r="O382" s="159">
        <v>0</v>
      </c>
      <c r="P382" s="159">
        <f t="shared" si="121"/>
        <v>0</v>
      </c>
      <c r="Q382" s="159">
        <v>0</v>
      </c>
      <c r="R382" s="159">
        <f t="shared" si="122"/>
        <v>0</v>
      </c>
      <c r="S382" s="159">
        <v>0</v>
      </c>
      <c r="T382" s="160">
        <f t="shared" si="123"/>
        <v>0</v>
      </c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R382" s="161" t="s">
        <v>223</v>
      </c>
      <c r="AT382" s="161" t="s">
        <v>374</v>
      </c>
      <c r="AU382" s="161" t="s">
        <v>89</v>
      </c>
      <c r="AY382" s="14" t="s">
        <v>166</v>
      </c>
      <c r="BE382" s="162">
        <f t="shared" si="124"/>
        <v>0</v>
      </c>
      <c r="BF382" s="162">
        <f t="shared" si="125"/>
        <v>1857.8</v>
      </c>
      <c r="BG382" s="162">
        <f t="shared" si="126"/>
        <v>0</v>
      </c>
      <c r="BH382" s="162">
        <f t="shared" si="127"/>
        <v>0</v>
      </c>
      <c r="BI382" s="162">
        <f t="shared" si="128"/>
        <v>0</v>
      </c>
      <c r="BJ382" s="14" t="s">
        <v>89</v>
      </c>
      <c r="BK382" s="162">
        <f t="shared" si="129"/>
        <v>1857.8</v>
      </c>
      <c r="BL382" s="14" t="s">
        <v>196</v>
      </c>
      <c r="BM382" s="161" t="s">
        <v>1057</v>
      </c>
    </row>
    <row r="383" spans="1:65" s="2" customFormat="1" ht="66.75" customHeight="1">
      <c r="A383" s="26"/>
      <c r="B383" s="149"/>
      <c r="C383" s="167" t="s">
        <v>1058</v>
      </c>
      <c r="D383" s="167" t="s">
        <v>374</v>
      </c>
      <c r="E383" s="168" t="s">
        <v>1059</v>
      </c>
      <c r="F383" s="169" t="s">
        <v>1060</v>
      </c>
      <c r="G383" s="170" t="s">
        <v>222</v>
      </c>
      <c r="H383" s="171">
        <v>1</v>
      </c>
      <c r="I383" s="172">
        <v>2048.34</v>
      </c>
      <c r="J383" s="172">
        <f t="shared" si="120"/>
        <v>2048.34</v>
      </c>
      <c r="K383" s="173"/>
      <c r="L383" s="174"/>
      <c r="M383" s="175" t="s">
        <v>1</v>
      </c>
      <c r="N383" s="176" t="s">
        <v>39</v>
      </c>
      <c r="O383" s="159">
        <v>0</v>
      </c>
      <c r="P383" s="159">
        <f t="shared" si="121"/>
        <v>0</v>
      </c>
      <c r="Q383" s="159">
        <v>0</v>
      </c>
      <c r="R383" s="159">
        <f t="shared" si="122"/>
        <v>0</v>
      </c>
      <c r="S383" s="159">
        <v>0</v>
      </c>
      <c r="T383" s="160">
        <f t="shared" si="123"/>
        <v>0</v>
      </c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R383" s="161" t="s">
        <v>223</v>
      </c>
      <c r="AT383" s="161" t="s">
        <v>374</v>
      </c>
      <c r="AU383" s="161" t="s">
        <v>89</v>
      </c>
      <c r="AY383" s="14" t="s">
        <v>166</v>
      </c>
      <c r="BE383" s="162">
        <f t="shared" si="124"/>
        <v>0</v>
      </c>
      <c r="BF383" s="162">
        <f t="shared" si="125"/>
        <v>2048.34</v>
      </c>
      <c r="BG383" s="162">
        <f t="shared" si="126"/>
        <v>0</v>
      </c>
      <c r="BH383" s="162">
        <f t="shared" si="127"/>
        <v>0</v>
      </c>
      <c r="BI383" s="162">
        <f t="shared" si="128"/>
        <v>0</v>
      </c>
      <c r="BJ383" s="14" t="s">
        <v>89</v>
      </c>
      <c r="BK383" s="162">
        <f t="shared" si="129"/>
        <v>2048.34</v>
      </c>
      <c r="BL383" s="14" t="s">
        <v>196</v>
      </c>
      <c r="BM383" s="161" t="s">
        <v>1061</v>
      </c>
    </row>
    <row r="384" spans="1:65" s="2" customFormat="1" ht="66.75" customHeight="1">
      <c r="A384" s="26"/>
      <c r="B384" s="149"/>
      <c r="C384" s="167" t="s">
        <v>671</v>
      </c>
      <c r="D384" s="167" t="s">
        <v>374</v>
      </c>
      <c r="E384" s="168" t="s">
        <v>1062</v>
      </c>
      <c r="F384" s="169" t="s">
        <v>1063</v>
      </c>
      <c r="G384" s="170" t="s">
        <v>222</v>
      </c>
      <c r="H384" s="171">
        <v>1</v>
      </c>
      <c r="I384" s="172">
        <v>2110.27</v>
      </c>
      <c r="J384" s="172">
        <f t="shared" si="120"/>
        <v>2110.27</v>
      </c>
      <c r="K384" s="173"/>
      <c r="L384" s="174"/>
      <c r="M384" s="175" t="s">
        <v>1</v>
      </c>
      <c r="N384" s="176" t="s">
        <v>39</v>
      </c>
      <c r="O384" s="159">
        <v>0</v>
      </c>
      <c r="P384" s="159">
        <f t="shared" si="121"/>
        <v>0</v>
      </c>
      <c r="Q384" s="159">
        <v>0</v>
      </c>
      <c r="R384" s="159">
        <f t="shared" si="122"/>
        <v>0</v>
      </c>
      <c r="S384" s="159">
        <v>0</v>
      </c>
      <c r="T384" s="160">
        <f t="shared" si="123"/>
        <v>0</v>
      </c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R384" s="161" t="s">
        <v>223</v>
      </c>
      <c r="AT384" s="161" t="s">
        <v>374</v>
      </c>
      <c r="AU384" s="161" t="s">
        <v>89</v>
      </c>
      <c r="AY384" s="14" t="s">
        <v>166</v>
      </c>
      <c r="BE384" s="162">
        <f t="shared" si="124"/>
        <v>0</v>
      </c>
      <c r="BF384" s="162">
        <f t="shared" si="125"/>
        <v>2110.27</v>
      </c>
      <c r="BG384" s="162">
        <f t="shared" si="126"/>
        <v>0</v>
      </c>
      <c r="BH384" s="162">
        <f t="shared" si="127"/>
        <v>0</v>
      </c>
      <c r="BI384" s="162">
        <f t="shared" si="128"/>
        <v>0</v>
      </c>
      <c r="BJ384" s="14" t="s">
        <v>89</v>
      </c>
      <c r="BK384" s="162">
        <f t="shared" si="129"/>
        <v>2110.27</v>
      </c>
      <c r="BL384" s="14" t="s">
        <v>196</v>
      </c>
      <c r="BM384" s="161" t="s">
        <v>1064</v>
      </c>
    </row>
    <row r="385" spans="1:65" s="2" customFormat="1" ht="66.75" customHeight="1">
      <c r="A385" s="26"/>
      <c r="B385" s="149"/>
      <c r="C385" s="167" t="s">
        <v>1065</v>
      </c>
      <c r="D385" s="167" t="s">
        <v>374</v>
      </c>
      <c r="E385" s="168" t="s">
        <v>1066</v>
      </c>
      <c r="F385" s="169" t="s">
        <v>1067</v>
      </c>
      <c r="G385" s="170" t="s">
        <v>222</v>
      </c>
      <c r="H385" s="171">
        <v>1</v>
      </c>
      <c r="I385" s="172">
        <v>3667.96</v>
      </c>
      <c r="J385" s="172">
        <f t="shared" si="120"/>
        <v>3667.96</v>
      </c>
      <c r="K385" s="173"/>
      <c r="L385" s="174"/>
      <c r="M385" s="175" t="s">
        <v>1</v>
      </c>
      <c r="N385" s="176" t="s">
        <v>39</v>
      </c>
      <c r="O385" s="159">
        <v>0</v>
      </c>
      <c r="P385" s="159">
        <f t="shared" si="121"/>
        <v>0</v>
      </c>
      <c r="Q385" s="159">
        <v>0</v>
      </c>
      <c r="R385" s="159">
        <f t="shared" si="122"/>
        <v>0</v>
      </c>
      <c r="S385" s="159">
        <v>0</v>
      </c>
      <c r="T385" s="160">
        <f t="shared" si="123"/>
        <v>0</v>
      </c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R385" s="161" t="s">
        <v>223</v>
      </c>
      <c r="AT385" s="161" t="s">
        <v>374</v>
      </c>
      <c r="AU385" s="161" t="s">
        <v>89</v>
      </c>
      <c r="AY385" s="14" t="s">
        <v>166</v>
      </c>
      <c r="BE385" s="162">
        <f t="shared" si="124"/>
        <v>0</v>
      </c>
      <c r="BF385" s="162">
        <f t="shared" si="125"/>
        <v>3667.96</v>
      </c>
      <c r="BG385" s="162">
        <f t="shared" si="126"/>
        <v>0</v>
      </c>
      <c r="BH385" s="162">
        <f t="shared" si="127"/>
        <v>0</v>
      </c>
      <c r="BI385" s="162">
        <f t="shared" si="128"/>
        <v>0</v>
      </c>
      <c r="BJ385" s="14" t="s">
        <v>89</v>
      </c>
      <c r="BK385" s="162">
        <f t="shared" si="129"/>
        <v>3667.96</v>
      </c>
      <c r="BL385" s="14" t="s">
        <v>196</v>
      </c>
      <c r="BM385" s="161" t="s">
        <v>1068</v>
      </c>
    </row>
    <row r="386" spans="1:65" s="2" customFormat="1" ht="66.75" customHeight="1">
      <c r="A386" s="26"/>
      <c r="B386" s="149"/>
      <c r="C386" s="167" t="s">
        <v>674</v>
      </c>
      <c r="D386" s="167" t="s">
        <v>374</v>
      </c>
      <c r="E386" s="168" t="s">
        <v>1069</v>
      </c>
      <c r="F386" s="169" t="s">
        <v>1070</v>
      </c>
      <c r="G386" s="170" t="s">
        <v>222</v>
      </c>
      <c r="H386" s="171">
        <v>1</v>
      </c>
      <c r="I386" s="172">
        <v>11242.05</v>
      </c>
      <c r="J386" s="172">
        <f t="shared" si="120"/>
        <v>11242.05</v>
      </c>
      <c r="K386" s="173"/>
      <c r="L386" s="174"/>
      <c r="M386" s="175" t="s">
        <v>1</v>
      </c>
      <c r="N386" s="176" t="s">
        <v>39</v>
      </c>
      <c r="O386" s="159">
        <v>0</v>
      </c>
      <c r="P386" s="159">
        <f t="shared" si="121"/>
        <v>0</v>
      </c>
      <c r="Q386" s="159">
        <v>0</v>
      </c>
      <c r="R386" s="159">
        <f t="shared" si="122"/>
        <v>0</v>
      </c>
      <c r="S386" s="159">
        <v>0</v>
      </c>
      <c r="T386" s="160">
        <f t="shared" si="123"/>
        <v>0</v>
      </c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R386" s="161" t="s">
        <v>223</v>
      </c>
      <c r="AT386" s="161" t="s">
        <v>374</v>
      </c>
      <c r="AU386" s="161" t="s">
        <v>89</v>
      </c>
      <c r="AY386" s="14" t="s">
        <v>166</v>
      </c>
      <c r="BE386" s="162">
        <f t="shared" si="124"/>
        <v>0</v>
      </c>
      <c r="BF386" s="162">
        <f t="shared" si="125"/>
        <v>11242.05</v>
      </c>
      <c r="BG386" s="162">
        <f t="shared" si="126"/>
        <v>0</v>
      </c>
      <c r="BH386" s="162">
        <f t="shared" si="127"/>
        <v>0</v>
      </c>
      <c r="BI386" s="162">
        <f t="shared" si="128"/>
        <v>0</v>
      </c>
      <c r="BJ386" s="14" t="s">
        <v>89</v>
      </c>
      <c r="BK386" s="162">
        <f t="shared" si="129"/>
        <v>11242.05</v>
      </c>
      <c r="BL386" s="14" t="s">
        <v>196</v>
      </c>
      <c r="BM386" s="161" t="s">
        <v>1071</v>
      </c>
    </row>
    <row r="387" spans="1:65" s="2" customFormat="1" ht="76.349999999999994" customHeight="1">
      <c r="A387" s="26"/>
      <c r="B387" s="149"/>
      <c r="C387" s="167" t="s">
        <v>1072</v>
      </c>
      <c r="D387" s="167" t="s">
        <v>374</v>
      </c>
      <c r="E387" s="168" t="s">
        <v>1073</v>
      </c>
      <c r="F387" s="169" t="s">
        <v>1074</v>
      </c>
      <c r="G387" s="170" t="s">
        <v>222</v>
      </c>
      <c r="H387" s="171">
        <v>1</v>
      </c>
      <c r="I387" s="172">
        <v>3091.97</v>
      </c>
      <c r="J387" s="172">
        <f t="shared" si="120"/>
        <v>3091.97</v>
      </c>
      <c r="K387" s="173"/>
      <c r="L387" s="174"/>
      <c r="M387" s="175" t="s">
        <v>1</v>
      </c>
      <c r="N387" s="176" t="s">
        <v>39</v>
      </c>
      <c r="O387" s="159">
        <v>0</v>
      </c>
      <c r="P387" s="159">
        <f t="shared" si="121"/>
        <v>0</v>
      </c>
      <c r="Q387" s="159">
        <v>0</v>
      </c>
      <c r="R387" s="159">
        <f t="shared" si="122"/>
        <v>0</v>
      </c>
      <c r="S387" s="159">
        <v>0</v>
      </c>
      <c r="T387" s="160">
        <f t="shared" si="123"/>
        <v>0</v>
      </c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R387" s="161" t="s">
        <v>223</v>
      </c>
      <c r="AT387" s="161" t="s">
        <v>374</v>
      </c>
      <c r="AU387" s="161" t="s">
        <v>89</v>
      </c>
      <c r="AY387" s="14" t="s">
        <v>166</v>
      </c>
      <c r="BE387" s="162">
        <f t="shared" si="124"/>
        <v>0</v>
      </c>
      <c r="BF387" s="162">
        <f t="shared" si="125"/>
        <v>3091.97</v>
      </c>
      <c r="BG387" s="162">
        <f t="shared" si="126"/>
        <v>0</v>
      </c>
      <c r="BH387" s="162">
        <f t="shared" si="127"/>
        <v>0</v>
      </c>
      <c r="BI387" s="162">
        <f t="shared" si="128"/>
        <v>0</v>
      </c>
      <c r="BJ387" s="14" t="s">
        <v>89</v>
      </c>
      <c r="BK387" s="162">
        <f t="shared" si="129"/>
        <v>3091.97</v>
      </c>
      <c r="BL387" s="14" t="s">
        <v>196</v>
      </c>
      <c r="BM387" s="161" t="s">
        <v>1075</v>
      </c>
    </row>
    <row r="388" spans="1:65" s="2" customFormat="1" ht="66.75" customHeight="1">
      <c r="A388" s="26"/>
      <c r="B388" s="149"/>
      <c r="C388" s="167" t="s">
        <v>678</v>
      </c>
      <c r="D388" s="167" t="s">
        <v>374</v>
      </c>
      <c r="E388" s="168" t="s">
        <v>1076</v>
      </c>
      <c r="F388" s="169" t="s">
        <v>1077</v>
      </c>
      <c r="G388" s="170" t="s">
        <v>222</v>
      </c>
      <c r="H388" s="171">
        <v>1</v>
      </c>
      <c r="I388" s="172">
        <v>13862.02</v>
      </c>
      <c r="J388" s="172">
        <f t="shared" si="120"/>
        <v>13862.02</v>
      </c>
      <c r="K388" s="173"/>
      <c r="L388" s="174"/>
      <c r="M388" s="175" t="s">
        <v>1</v>
      </c>
      <c r="N388" s="176" t="s">
        <v>39</v>
      </c>
      <c r="O388" s="159">
        <v>0</v>
      </c>
      <c r="P388" s="159">
        <f t="shared" si="121"/>
        <v>0</v>
      </c>
      <c r="Q388" s="159">
        <v>0</v>
      </c>
      <c r="R388" s="159">
        <f t="shared" si="122"/>
        <v>0</v>
      </c>
      <c r="S388" s="159">
        <v>0</v>
      </c>
      <c r="T388" s="160">
        <f t="shared" si="123"/>
        <v>0</v>
      </c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R388" s="161" t="s">
        <v>223</v>
      </c>
      <c r="AT388" s="161" t="s">
        <v>374</v>
      </c>
      <c r="AU388" s="161" t="s">
        <v>89</v>
      </c>
      <c r="AY388" s="14" t="s">
        <v>166</v>
      </c>
      <c r="BE388" s="162">
        <f t="shared" si="124"/>
        <v>0</v>
      </c>
      <c r="BF388" s="162">
        <f t="shared" si="125"/>
        <v>13862.02</v>
      </c>
      <c r="BG388" s="162">
        <f t="shared" si="126"/>
        <v>0</v>
      </c>
      <c r="BH388" s="162">
        <f t="shared" si="127"/>
        <v>0</v>
      </c>
      <c r="BI388" s="162">
        <f t="shared" si="128"/>
        <v>0</v>
      </c>
      <c r="BJ388" s="14" t="s">
        <v>89</v>
      </c>
      <c r="BK388" s="162">
        <f t="shared" si="129"/>
        <v>13862.02</v>
      </c>
      <c r="BL388" s="14" t="s">
        <v>196</v>
      </c>
      <c r="BM388" s="161" t="s">
        <v>1078</v>
      </c>
    </row>
    <row r="389" spans="1:65" s="2" customFormat="1" ht="21.75" customHeight="1">
      <c r="A389" s="26"/>
      <c r="B389" s="149"/>
      <c r="C389" s="150" t="s">
        <v>1079</v>
      </c>
      <c r="D389" s="150" t="s">
        <v>169</v>
      </c>
      <c r="E389" s="151" t="s">
        <v>1080</v>
      </c>
      <c r="F389" s="152" t="s">
        <v>1081</v>
      </c>
      <c r="G389" s="153" t="s">
        <v>222</v>
      </c>
      <c r="H389" s="154">
        <v>4</v>
      </c>
      <c r="I389" s="155">
        <v>173.26</v>
      </c>
      <c r="J389" s="155">
        <f t="shared" si="120"/>
        <v>693.04</v>
      </c>
      <c r="K389" s="156"/>
      <c r="L389" s="27"/>
      <c r="M389" s="157" t="s">
        <v>1</v>
      </c>
      <c r="N389" s="158" t="s">
        <v>39</v>
      </c>
      <c r="O389" s="159">
        <v>0</v>
      </c>
      <c r="P389" s="159">
        <f t="shared" si="121"/>
        <v>0</v>
      </c>
      <c r="Q389" s="159">
        <v>0</v>
      </c>
      <c r="R389" s="159">
        <f t="shared" si="122"/>
        <v>0</v>
      </c>
      <c r="S389" s="159">
        <v>0</v>
      </c>
      <c r="T389" s="160">
        <f t="shared" si="123"/>
        <v>0</v>
      </c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R389" s="161" t="s">
        <v>196</v>
      </c>
      <c r="AT389" s="161" t="s">
        <v>169</v>
      </c>
      <c r="AU389" s="161" t="s">
        <v>89</v>
      </c>
      <c r="AY389" s="14" t="s">
        <v>166</v>
      </c>
      <c r="BE389" s="162">
        <f t="shared" si="124"/>
        <v>0</v>
      </c>
      <c r="BF389" s="162">
        <f t="shared" si="125"/>
        <v>693.04</v>
      </c>
      <c r="BG389" s="162">
        <f t="shared" si="126"/>
        <v>0</v>
      </c>
      <c r="BH389" s="162">
        <f t="shared" si="127"/>
        <v>0</v>
      </c>
      <c r="BI389" s="162">
        <f t="shared" si="128"/>
        <v>0</v>
      </c>
      <c r="BJ389" s="14" t="s">
        <v>89</v>
      </c>
      <c r="BK389" s="162">
        <f t="shared" si="129"/>
        <v>693.04</v>
      </c>
      <c r="BL389" s="14" t="s">
        <v>196</v>
      </c>
      <c r="BM389" s="161" t="s">
        <v>1082</v>
      </c>
    </row>
    <row r="390" spans="1:65" s="2" customFormat="1" ht="49.15" customHeight="1">
      <c r="A390" s="26"/>
      <c r="B390" s="149"/>
      <c r="C390" s="167" t="s">
        <v>681</v>
      </c>
      <c r="D390" s="167" t="s">
        <v>374</v>
      </c>
      <c r="E390" s="168" t="s">
        <v>1083</v>
      </c>
      <c r="F390" s="169" t="s">
        <v>1084</v>
      </c>
      <c r="G390" s="170" t="s">
        <v>222</v>
      </c>
      <c r="H390" s="171">
        <v>4</v>
      </c>
      <c r="I390" s="172">
        <v>395.38</v>
      </c>
      <c r="J390" s="172">
        <f t="shared" si="120"/>
        <v>1581.52</v>
      </c>
      <c r="K390" s="173"/>
      <c r="L390" s="174"/>
      <c r="M390" s="175" t="s">
        <v>1</v>
      </c>
      <c r="N390" s="176" t="s">
        <v>39</v>
      </c>
      <c r="O390" s="159">
        <v>0</v>
      </c>
      <c r="P390" s="159">
        <f t="shared" si="121"/>
        <v>0</v>
      </c>
      <c r="Q390" s="159">
        <v>0</v>
      </c>
      <c r="R390" s="159">
        <f t="shared" si="122"/>
        <v>0</v>
      </c>
      <c r="S390" s="159">
        <v>0</v>
      </c>
      <c r="T390" s="160">
        <f t="shared" si="123"/>
        <v>0</v>
      </c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R390" s="161" t="s">
        <v>223</v>
      </c>
      <c r="AT390" s="161" t="s">
        <v>374</v>
      </c>
      <c r="AU390" s="161" t="s">
        <v>89</v>
      </c>
      <c r="AY390" s="14" t="s">
        <v>166</v>
      </c>
      <c r="BE390" s="162">
        <f t="shared" si="124"/>
        <v>0</v>
      </c>
      <c r="BF390" s="162">
        <f t="shared" si="125"/>
        <v>1581.52</v>
      </c>
      <c r="BG390" s="162">
        <f t="shared" si="126"/>
        <v>0</v>
      </c>
      <c r="BH390" s="162">
        <f t="shared" si="127"/>
        <v>0</v>
      </c>
      <c r="BI390" s="162">
        <f t="shared" si="128"/>
        <v>0</v>
      </c>
      <c r="BJ390" s="14" t="s">
        <v>89</v>
      </c>
      <c r="BK390" s="162">
        <f t="shared" si="129"/>
        <v>1581.52</v>
      </c>
      <c r="BL390" s="14" t="s">
        <v>196</v>
      </c>
      <c r="BM390" s="161" t="s">
        <v>1085</v>
      </c>
    </row>
    <row r="391" spans="1:65" s="2" customFormat="1" ht="24.2" customHeight="1">
      <c r="A391" s="26"/>
      <c r="B391" s="149"/>
      <c r="C391" s="167" t="s">
        <v>1086</v>
      </c>
      <c r="D391" s="167" t="s">
        <v>374</v>
      </c>
      <c r="E391" s="168" t="s">
        <v>1087</v>
      </c>
      <c r="F391" s="169" t="s">
        <v>1088</v>
      </c>
      <c r="G391" s="170" t="s">
        <v>222</v>
      </c>
      <c r="H391" s="171">
        <v>4</v>
      </c>
      <c r="I391" s="172">
        <v>387.76</v>
      </c>
      <c r="J391" s="172">
        <f t="shared" si="120"/>
        <v>1551.04</v>
      </c>
      <c r="K391" s="173"/>
      <c r="L391" s="174"/>
      <c r="M391" s="175" t="s">
        <v>1</v>
      </c>
      <c r="N391" s="176" t="s">
        <v>39</v>
      </c>
      <c r="O391" s="159">
        <v>0</v>
      </c>
      <c r="P391" s="159">
        <f t="shared" si="121"/>
        <v>0</v>
      </c>
      <c r="Q391" s="159">
        <v>0</v>
      </c>
      <c r="R391" s="159">
        <f t="shared" si="122"/>
        <v>0</v>
      </c>
      <c r="S391" s="159">
        <v>0</v>
      </c>
      <c r="T391" s="160">
        <f t="shared" si="123"/>
        <v>0</v>
      </c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R391" s="161" t="s">
        <v>223</v>
      </c>
      <c r="AT391" s="161" t="s">
        <v>374</v>
      </c>
      <c r="AU391" s="161" t="s">
        <v>89</v>
      </c>
      <c r="AY391" s="14" t="s">
        <v>166</v>
      </c>
      <c r="BE391" s="162">
        <f t="shared" si="124"/>
        <v>0</v>
      </c>
      <c r="BF391" s="162">
        <f t="shared" si="125"/>
        <v>1551.04</v>
      </c>
      <c r="BG391" s="162">
        <f t="shared" si="126"/>
        <v>0</v>
      </c>
      <c r="BH391" s="162">
        <f t="shared" si="127"/>
        <v>0</v>
      </c>
      <c r="BI391" s="162">
        <f t="shared" si="128"/>
        <v>0</v>
      </c>
      <c r="BJ391" s="14" t="s">
        <v>89</v>
      </c>
      <c r="BK391" s="162">
        <f t="shared" si="129"/>
        <v>1551.04</v>
      </c>
      <c r="BL391" s="14" t="s">
        <v>196</v>
      </c>
      <c r="BM391" s="161" t="s">
        <v>1089</v>
      </c>
    </row>
    <row r="392" spans="1:65" s="2" customFormat="1" ht="16.5" customHeight="1">
      <c r="A392" s="26"/>
      <c r="B392" s="149"/>
      <c r="C392" s="167" t="s">
        <v>685</v>
      </c>
      <c r="D392" s="167" t="s">
        <v>374</v>
      </c>
      <c r="E392" s="168" t="s">
        <v>1090</v>
      </c>
      <c r="F392" s="169" t="s">
        <v>1091</v>
      </c>
      <c r="G392" s="170" t="s">
        <v>222</v>
      </c>
      <c r="H392" s="171">
        <v>1</v>
      </c>
      <c r="I392" s="172">
        <v>2075.02</v>
      </c>
      <c r="J392" s="172">
        <f t="shared" si="120"/>
        <v>2075.02</v>
      </c>
      <c r="K392" s="173"/>
      <c r="L392" s="174"/>
      <c r="M392" s="175" t="s">
        <v>1</v>
      </c>
      <c r="N392" s="176" t="s">
        <v>39</v>
      </c>
      <c r="O392" s="159">
        <v>0</v>
      </c>
      <c r="P392" s="159">
        <f t="shared" si="121"/>
        <v>0</v>
      </c>
      <c r="Q392" s="159">
        <v>0</v>
      </c>
      <c r="R392" s="159">
        <f t="shared" si="122"/>
        <v>0</v>
      </c>
      <c r="S392" s="159">
        <v>0</v>
      </c>
      <c r="T392" s="160">
        <f t="shared" si="123"/>
        <v>0</v>
      </c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R392" s="161" t="s">
        <v>223</v>
      </c>
      <c r="AT392" s="161" t="s">
        <v>374</v>
      </c>
      <c r="AU392" s="161" t="s">
        <v>89</v>
      </c>
      <c r="AY392" s="14" t="s">
        <v>166</v>
      </c>
      <c r="BE392" s="162">
        <f t="shared" si="124"/>
        <v>0</v>
      </c>
      <c r="BF392" s="162">
        <f t="shared" si="125"/>
        <v>2075.02</v>
      </c>
      <c r="BG392" s="162">
        <f t="shared" si="126"/>
        <v>0</v>
      </c>
      <c r="BH392" s="162">
        <f t="shared" si="127"/>
        <v>0</v>
      </c>
      <c r="BI392" s="162">
        <f t="shared" si="128"/>
        <v>0</v>
      </c>
      <c r="BJ392" s="14" t="s">
        <v>89</v>
      </c>
      <c r="BK392" s="162">
        <f t="shared" si="129"/>
        <v>2075.02</v>
      </c>
      <c r="BL392" s="14" t="s">
        <v>196</v>
      </c>
      <c r="BM392" s="161" t="s">
        <v>1092</v>
      </c>
    </row>
    <row r="393" spans="1:65" s="2" customFormat="1" ht="16.5" customHeight="1">
      <c r="A393" s="26"/>
      <c r="B393" s="149"/>
      <c r="C393" s="150" t="s">
        <v>1093</v>
      </c>
      <c r="D393" s="150" t="s">
        <v>169</v>
      </c>
      <c r="E393" s="151" t="s">
        <v>1094</v>
      </c>
      <c r="F393" s="152" t="s">
        <v>1095</v>
      </c>
      <c r="G393" s="153" t="s">
        <v>222</v>
      </c>
      <c r="H393" s="154">
        <v>2</v>
      </c>
      <c r="I393" s="155">
        <v>333.45</v>
      </c>
      <c r="J393" s="155">
        <f t="shared" si="120"/>
        <v>666.9</v>
      </c>
      <c r="K393" s="156"/>
      <c r="L393" s="27"/>
      <c r="M393" s="157" t="s">
        <v>1</v>
      </c>
      <c r="N393" s="158" t="s">
        <v>39</v>
      </c>
      <c r="O393" s="159">
        <v>0</v>
      </c>
      <c r="P393" s="159">
        <f t="shared" si="121"/>
        <v>0</v>
      </c>
      <c r="Q393" s="159">
        <v>0</v>
      </c>
      <c r="R393" s="159">
        <f t="shared" si="122"/>
        <v>0</v>
      </c>
      <c r="S393" s="159">
        <v>0</v>
      </c>
      <c r="T393" s="160">
        <f t="shared" si="123"/>
        <v>0</v>
      </c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R393" s="161" t="s">
        <v>196</v>
      </c>
      <c r="AT393" s="161" t="s">
        <v>169</v>
      </c>
      <c r="AU393" s="161" t="s">
        <v>89</v>
      </c>
      <c r="AY393" s="14" t="s">
        <v>166</v>
      </c>
      <c r="BE393" s="162">
        <f t="shared" si="124"/>
        <v>0</v>
      </c>
      <c r="BF393" s="162">
        <f t="shared" si="125"/>
        <v>666.9</v>
      </c>
      <c r="BG393" s="162">
        <f t="shared" si="126"/>
        <v>0</v>
      </c>
      <c r="BH393" s="162">
        <f t="shared" si="127"/>
        <v>0</v>
      </c>
      <c r="BI393" s="162">
        <f t="shared" si="128"/>
        <v>0</v>
      </c>
      <c r="BJ393" s="14" t="s">
        <v>89</v>
      </c>
      <c r="BK393" s="162">
        <f t="shared" si="129"/>
        <v>666.9</v>
      </c>
      <c r="BL393" s="14" t="s">
        <v>196</v>
      </c>
      <c r="BM393" s="161" t="s">
        <v>1096</v>
      </c>
    </row>
    <row r="394" spans="1:65" s="2" customFormat="1" ht="24.2" customHeight="1">
      <c r="A394" s="26"/>
      <c r="B394" s="149"/>
      <c r="C394" s="167" t="s">
        <v>688</v>
      </c>
      <c r="D394" s="167" t="s">
        <v>374</v>
      </c>
      <c r="E394" s="168" t="s">
        <v>1097</v>
      </c>
      <c r="F394" s="169" t="s">
        <v>1098</v>
      </c>
      <c r="G394" s="170" t="s">
        <v>222</v>
      </c>
      <c r="H394" s="171">
        <v>1</v>
      </c>
      <c r="I394" s="172">
        <v>13668.61</v>
      </c>
      <c r="J394" s="172">
        <f t="shared" si="120"/>
        <v>13668.61</v>
      </c>
      <c r="K394" s="173"/>
      <c r="L394" s="174"/>
      <c r="M394" s="175" t="s">
        <v>1</v>
      </c>
      <c r="N394" s="176" t="s">
        <v>39</v>
      </c>
      <c r="O394" s="159">
        <v>0</v>
      </c>
      <c r="P394" s="159">
        <f t="shared" si="121"/>
        <v>0</v>
      </c>
      <c r="Q394" s="159">
        <v>0</v>
      </c>
      <c r="R394" s="159">
        <f t="shared" si="122"/>
        <v>0</v>
      </c>
      <c r="S394" s="159">
        <v>0</v>
      </c>
      <c r="T394" s="160">
        <f t="shared" si="123"/>
        <v>0</v>
      </c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R394" s="161" t="s">
        <v>223</v>
      </c>
      <c r="AT394" s="161" t="s">
        <v>374</v>
      </c>
      <c r="AU394" s="161" t="s">
        <v>89</v>
      </c>
      <c r="AY394" s="14" t="s">
        <v>166</v>
      </c>
      <c r="BE394" s="162">
        <f t="shared" si="124"/>
        <v>0</v>
      </c>
      <c r="BF394" s="162">
        <f t="shared" si="125"/>
        <v>13668.61</v>
      </c>
      <c r="BG394" s="162">
        <f t="shared" si="126"/>
        <v>0</v>
      </c>
      <c r="BH394" s="162">
        <f t="shared" si="127"/>
        <v>0</v>
      </c>
      <c r="BI394" s="162">
        <f t="shared" si="128"/>
        <v>0</v>
      </c>
      <c r="BJ394" s="14" t="s">
        <v>89</v>
      </c>
      <c r="BK394" s="162">
        <f t="shared" si="129"/>
        <v>13668.61</v>
      </c>
      <c r="BL394" s="14" t="s">
        <v>196</v>
      </c>
      <c r="BM394" s="161" t="s">
        <v>1099</v>
      </c>
    </row>
    <row r="395" spans="1:65" s="2" customFormat="1" ht="24.2" customHeight="1">
      <c r="A395" s="26"/>
      <c r="B395" s="149"/>
      <c r="C395" s="167" t="s">
        <v>1100</v>
      </c>
      <c r="D395" s="167" t="s">
        <v>374</v>
      </c>
      <c r="E395" s="168" t="s">
        <v>1101</v>
      </c>
      <c r="F395" s="169" t="s">
        <v>1102</v>
      </c>
      <c r="G395" s="170" t="s">
        <v>222</v>
      </c>
      <c r="H395" s="171">
        <v>1</v>
      </c>
      <c r="I395" s="172">
        <v>3752.75</v>
      </c>
      <c r="J395" s="172">
        <f t="shared" si="120"/>
        <v>3752.75</v>
      </c>
      <c r="K395" s="173"/>
      <c r="L395" s="174"/>
      <c r="M395" s="175" t="s">
        <v>1</v>
      </c>
      <c r="N395" s="176" t="s">
        <v>39</v>
      </c>
      <c r="O395" s="159">
        <v>0</v>
      </c>
      <c r="P395" s="159">
        <f t="shared" si="121"/>
        <v>0</v>
      </c>
      <c r="Q395" s="159">
        <v>0</v>
      </c>
      <c r="R395" s="159">
        <f t="shared" si="122"/>
        <v>0</v>
      </c>
      <c r="S395" s="159">
        <v>0</v>
      </c>
      <c r="T395" s="160">
        <f t="shared" si="123"/>
        <v>0</v>
      </c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R395" s="161" t="s">
        <v>223</v>
      </c>
      <c r="AT395" s="161" t="s">
        <v>374</v>
      </c>
      <c r="AU395" s="161" t="s">
        <v>89</v>
      </c>
      <c r="AY395" s="14" t="s">
        <v>166</v>
      </c>
      <c r="BE395" s="162">
        <f t="shared" si="124"/>
        <v>0</v>
      </c>
      <c r="BF395" s="162">
        <f t="shared" si="125"/>
        <v>3752.75</v>
      </c>
      <c r="BG395" s="162">
        <f t="shared" si="126"/>
        <v>0</v>
      </c>
      <c r="BH395" s="162">
        <f t="shared" si="127"/>
        <v>0</v>
      </c>
      <c r="BI395" s="162">
        <f t="shared" si="128"/>
        <v>0</v>
      </c>
      <c r="BJ395" s="14" t="s">
        <v>89</v>
      </c>
      <c r="BK395" s="162">
        <f t="shared" si="129"/>
        <v>3752.75</v>
      </c>
      <c r="BL395" s="14" t="s">
        <v>196</v>
      </c>
      <c r="BM395" s="161" t="s">
        <v>1103</v>
      </c>
    </row>
    <row r="396" spans="1:65" s="2" customFormat="1" ht="16.5" customHeight="1">
      <c r="A396" s="26"/>
      <c r="B396" s="149"/>
      <c r="C396" s="150" t="s">
        <v>692</v>
      </c>
      <c r="D396" s="150" t="s">
        <v>169</v>
      </c>
      <c r="E396" s="151" t="s">
        <v>1104</v>
      </c>
      <c r="F396" s="152" t="s">
        <v>1105</v>
      </c>
      <c r="G396" s="153" t="s">
        <v>237</v>
      </c>
      <c r="H396" s="154">
        <v>269.5</v>
      </c>
      <c r="I396" s="155">
        <v>10.96</v>
      </c>
      <c r="J396" s="155">
        <f t="shared" si="120"/>
        <v>2953.72</v>
      </c>
      <c r="K396" s="156"/>
      <c r="L396" s="27"/>
      <c r="M396" s="157" t="s">
        <v>1</v>
      </c>
      <c r="N396" s="158" t="s">
        <v>39</v>
      </c>
      <c r="O396" s="159">
        <v>0</v>
      </c>
      <c r="P396" s="159">
        <f t="shared" si="121"/>
        <v>0</v>
      </c>
      <c r="Q396" s="159">
        <v>0</v>
      </c>
      <c r="R396" s="159">
        <f t="shared" si="122"/>
        <v>0</v>
      </c>
      <c r="S396" s="159">
        <v>0</v>
      </c>
      <c r="T396" s="160">
        <f t="shared" si="123"/>
        <v>0</v>
      </c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R396" s="161" t="s">
        <v>196</v>
      </c>
      <c r="AT396" s="161" t="s">
        <v>169</v>
      </c>
      <c r="AU396" s="161" t="s">
        <v>89</v>
      </c>
      <c r="AY396" s="14" t="s">
        <v>166</v>
      </c>
      <c r="BE396" s="162">
        <f t="shared" si="124"/>
        <v>0</v>
      </c>
      <c r="BF396" s="162">
        <f t="shared" si="125"/>
        <v>2953.72</v>
      </c>
      <c r="BG396" s="162">
        <f t="shared" si="126"/>
        <v>0</v>
      </c>
      <c r="BH396" s="162">
        <f t="shared" si="127"/>
        <v>0</v>
      </c>
      <c r="BI396" s="162">
        <f t="shared" si="128"/>
        <v>0</v>
      </c>
      <c r="BJ396" s="14" t="s">
        <v>89</v>
      </c>
      <c r="BK396" s="162">
        <f t="shared" si="129"/>
        <v>2953.72</v>
      </c>
      <c r="BL396" s="14" t="s">
        <v>196</v>
      </c>
      <c r="BM396" s="161" t="s">
        <v>1106</v>
      </c>
    </row>
    <row r="397" spans="1:65" s="2" customFormat="1" ht="24.2" customHeight="1">
      <c r="A397" s="26"/>
      <c r="B397" s="149"/>
      <c r="C397" s="167" t="s">
        <v>1107</v>
      </c>
      <c r="D397" s="167" t="s">
        <v>374</v>
      </c>
      <c r="E397" s="168" t="s">
        <v>1108</v>
      </c>
      <c r="F397" s="169" t="s">
        <v>1109</v>
      </c>
      <c r="G397" s="170" t="s">
        <v>222</v>
      </c>
      <c r="H397" s="171">
        <v>1</v>
      </c>
      <c r="I397" s="172">
        <v>860.3</v>
      </c>
      <c r="J397" s="172">
        <f t="shared" si="120"/>
        <v>860.3</v>
      </c>
      <c r="K397" s="173"/>
      <c r="L397" s="174"/>
      <c r="M397" s="175" t="s">
        <v>1</v>
      </c>
      <c r="N397" s="176" t="s">
        <v>39</v>
      </c>
      <c r="O397" s="159">
        <v>0</v>
      </c>
      <c r="P397" s="159">
        <f t="shared" si="121"/>
        <v>0</v>
      </c>
      <c r="Q397" s="159">
        <v>0</v>
      </c>
      <c r="R397" s="159">
        <f t="shared" si="122"/>
        <v>0</v>
      </c>
      <c r="S397" s="159">
        <v>0</v>
      </c>
      <c r="T397" s="160">
        <f t="shared" si="123"/>
        <v>0</v>
      </c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R397" s="161" t="s">
        <v>223</v>
      </c>
      <c r="AT397" s="161" t="s">
        <v>374</v>
      </c>
      <c r="AU397" s="161" t="s">
        <v>89</v>
      </c>
      <c r="AY397" s="14" t="s">
        <v>166</v>
      </c>
      <c r="BE397" s="162">
        <f t="shared" si="124"/>
        <v>0</v>
      </c>
      <c r="BF397" s="162">
        <f t="shared" si="125"/>
        <v>860.3</v>
      </c>
      <c r="BG397" s="162">
        <f t="shared" si="126"/>
        <v>0</v>
      </c>
      <c r="BH397" s="162">
        <f t="shared" si="127"/>
        <v>0</v>
      </c>
      <c r="BI397" s="162">
        <f t="shared" si="128"/>
        <v>0</v>
      </c>
      <c r="BJ397" s="14" t="s">
        <v>89</v>
      </c>
      <c r="BK397" s="162">
        <f t="shared" si="129"/>
        <v>860.3</v>
      </c>
      <c r="BL397" s="14" t="s">
        <v>196</v>
      </c>
      <c r="BM397" s="161" t="s">
        <v>1110</v>
      </c>
    </row>
    <row r="398" spans="1:65" s="2" customFormat="1" ht="24.2" customHeight="1">
      <c r="A398" s="26"/>
      <c r="B398" s="149"/>
      <c r="C398" s="167" t="s">
        <v>695</v>
      </c>
      <c r="D398" s="167" t="s">
        <v>374</v>
      </c>
      <c r="E398" s="168" t="s">
        <v>1111</v>
      </c>
      <c r="F398" s="169" t="s">
        <v>1112</v>
      </c>
      <c r="G398" s="170" t="s">
        <v>222</v>
      </c>
      <c r="H398" s="171">
        <v>1</v>
      </c>
      <c r="I398" s="172">
        <v>4285.03</v>
      </c>
      <c r="J398" s="172">
        <f t="shared" si="120"/>
        <v>4285.03</v>
      </c>
      <c r="K398" s="173"/>
      <c r="L398" s="174"/>
      <c r="M398" s="175" t="s">
        <v>1</v>
      </c>
      <c r="N398" s="176" t="s">
        <v>39</v>
      </c>
      <c r="O398" s="159">
        <v>0</v>
      </c>
      <c r="P398" s="159">
        <f t="shared" si="121"/>
        <v>0</v>
      </c>
      <c r="Q398" s="159">
        <v>0</v>
      </c>
      <c r="R398" s="159">
        <f t="shared" si="122"/>
        <v>0</v>
      </c>
      <c r="S398" s="159">
        <v>0</v>
      </c>
      <c r="T398" s="160">
        <f t="shared" si="123"/>
        <v>0</v>
      </c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R398" s="161" t="s">
        <v>223</v>
      </c>
      <c r="AT398" s="161" t="s">
        <v>374</v>
      </c>
      <c r="AU398" s="161" t="s">
        <v>89</v>
      </c>
      <c r="AY398" s="14" t="s">
        <v>166</v>
      </c>
      <c r="BE398" s="162">
        <f t="shared" si="124"/>
        <v>0</v>
      </c>
      <c r="BF398" s="162">
        <f t="shared" si="125"/>
        <v>4285.03</v>
      </c>
      <c r="BG398" s="162">
        <f t="shared" si="126"/>
        <v>0</v>
      </c>
      <c r="BH398" s="162">
        <f t="shared" si="127"/>
        <v>0</v>
      </c>
      <c r="BI398" s="162">
        <f t="shared" si="128"/>
        <v>0</v>
      </c>
      <c r="BJ398" s="14" t="s">
        <v>89</v>
      </c>
      <c r="BK398" s="162">
        <f t="shared" si="129"/>
        <v>4285.03</v>
      </c>
      <c r="BL398" s="14" t="s">
        <v>196</v>
      </c>
      <c r="BM398" s="161" t="s">
        <v>1113</v>
      </c>
    </row>
    <row r="399" spans="1:65" s="2" customFormat="1" ht="24.2" customHeight="1">
      <c r="A399" s="26"/>
      <c r="B399" s="149"/>
      <c r="C399" s="167" t="s">
        <v>1114</v>
      </c>
      <c r="D399" s="167" t="s">
        <v>374</v>
      </c>
      <c r="E399" s="168" t="s">
        <v>1115</v>
      </c>
      <c r="F399" s="169" t="s">
        <v>1116</v>
      </c>
      <c r="G399" s="170" t="s">
        <v>222</v>
      </c>
      <c r="H399" s="171">
        <v>1</v>
      </c>
      <c r="I399" s="172">
        <v>902.79</v>
      </c>
      <c r="J399" s="172">
        <f t="shared" si="120"/>
        <v>902.79</v>
      </c>
      <c r="K399" s="173"/>
      <c r="L399" s="174"/>
      <c r="M399" s="175" t="s">
        <v>1</v>
      </c>
      <c r="N399" s="176" t="s">
        <v>39</v>
      </c>
      <c r="O399" s="159">
        <v>0</v>
      </c>
      <c r="P399" s="159">
        <f t="shared" si="121"/>
        <v>0</v>
      </c>
      <c r="Q399" s="159">
        <v>0</v>
      </c>
      <c r="R399" s="159">
        <f t="shared" si="122"/>
        <v>0</v>
      </c>
      <c r="S399" s="159">
        <v>0</v>
      </c>
      <c r="T399" s="160">
        <f t="shared" si="123"/>
        <v>0</v>
      </c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R399" s="161" t="s">
        <v>223</v>
      </c>
      <c r="AT399" s="161" t="s">
        <v>374</v>
      </c>
      <c r="AU399" s="161" t="s">
        <v>89</v>
      </c>
      <c r="AY399" s="14" t="s">
        <v>166</v>
      </c>
      <c r="BE399" s="162">
        <f t="shared" si="124"/>
        <v>0</v>
      </c>
      <c r="BF399" s="162">
        <f t="shared" si="125"/>
        <v>902.79</v>
      </c>
      <c r="BG399" s="162">
        <f t="shared" si="126"/>
        <v>0</v>
      </c>
      <c r="BH399" s="162">
        <f t="shared" si="127"/>
        <v>0</v>
      </c>
      <c r="BI399" s="162">
        <f t="shared" si="128"/>
        <v>0</v>
      </c>
      <c r="BJ399" s="14" t="s">
        <v>89</v>
      </c>
      <c r="BK399" s="162">
        <f t="shared" si="129"/>
        <v>902.79</v>
      </c>
      <c r="BL399" s="14" t="s">
        <v>196</v>
      </c>
      <c r="BM399" s="161" t="s">
        <v>1117</v>
      </c>
    </row>
    <row r="400" spans="1:65" s="2" customFormat="1" ht="21.75" customHeight="1">
      <c r="A400" s="26"/>
      <c r="B400" s="149"/>
      <c r="C400" s="167" t="s">
        <v>700</v>
      </c>
      <c r="D400" s="167" t="s">
        <v>374</v>
      </c>
      <c r="E400" s="168" t="s">
        <v>1118</v>
      </c>
      <c r="F400" s="169" t="s">
        <v>1119</v>
      </c>
      <c r="G400" s="170" t="s">
        <v>222</v>
      </c>
      <c r="H400" s="171">
        <v>1</v>
      </c>
      <c r="I400" s="172">
        <v>1415.55</v>
      </c>
      <c r="J400" s="172">
        <f t="shared" si="120"/>
        <v>1415.55</v>
      </c>
      <c r="K400" s="173"/>
      <c r="L400" s="174"/>
      <c r="M400" s="175" t="s">
        <v>1</v>
      </c>
      <c r="N400" s="176" t="s">
        <v>39</v>
      </c>
      <c r="O400" s="159">
        <v>0</v>
      </c>
      <c r="P400" s="159">
        <f t="shared" si="121"/>
        <v>0</v>
      </c>
      <c r="Q400" s="159">
        <v>0</v>
      </c>
      <c r="R400" s="159">
        <f t="shared" si="122"/>
        <v>0</v>
      </c>
      <c r="S400" s="159">
        <v>0</v>
      </c>
      <c r="T400" s="160">
        <f t="shared" si="123"/>
        <v>0</v>
      </c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R400" s="161" t="s">
        <v>223</v>
      </c>
      <c r="AT400" s="161" t="s">
        <v>374</v>
      </c>
      <c r="AU400" s="161" t="s">
        <v>89</v>
      </c>
      <c r="AY400" s="14" t="s">
        <v>166</v>
      </c>
      <c r="BE400" s="162">
        <f t="shared" si="124"/>
        <v>0</v>
      </c>
      <c r="BF400" s="162">
        <f t="shared" si="125"/>
        <v>1415.55</v>
      </c>
      <c r="BG400" s="162">
        <f t="shared" si="126"/>
        <v>0</v>
      </c>
      <c r="BH400" s="162">
        <f t="shared" si="127"/>
        <v>0</v>
      </c>
      <c r="BI400" s="162">
        <f t="shared" si="128"/>
        <v>0</v>
      </c>
      <c r="BJ400" s="14" t="s">
        <v>89</v>
      </c>
      <c r="BK400" s="162">
        <f t="shared" si="129"/>
        <v>1415.55</v>
      </c>
      <c r="BL400" s="14" t="s">
        <v>196</v>
      </c>
      <c r="BM400" s="161" t="s">
        <v>1120</v>
      </c>
    </row>
    <row r="401" spans="1:65" s="2" customFormat="1" ht="24.2" customHeight="1">
      <c r="A401" s="26"/>
      <c r="B401" s="149"/>
      <c r="C401" s="167" t="s">
        <v>1121</v>
      </c>
      <c r="D401" s="167" t="s">
        <v>374</v>
      </c>
      <c r="E401" s="168" t="s">
        <v>1122</v>
      </c>
      <c r="F401" s="169" t="s">
        <v>1123</v>
      </c>
      <c r="G401" s="170" t="s">
        <v>222</v>
      </c>
      <c r="H401" s="171">
        <v>2</v>
      </c>
      <c r="I401" s="172">
        <v>1162.08</v>
      </c>
      <c r="J401" s="172">
        <f t="shared" si="120"/>
        <v>2324.16</v>
      </c>
      <c r="K401" s="173"/>
      <c r="L401" s="174"/>
      <c r="M401" s="175" t="s">
        <v>1</v>
      </c>
      <c r="N401" s="176" t="s">
        <v>39</v>
      </c>
      <c r="O401" s="159">
        <v>0</v>
      </c>
      <c r="P401" s="159">
        <f t="shared" si="121"/>
        <v>0</v>
      </c>
      <c r="Q401" s="159">
        <v>0</v>
      </c>
      <c r="R401" s="159">
        <f t="shared" si="122"/>
        <v>0</v>
      </c>
      <c r="S401" s="159">
        <v>0</v>
      </c>
      <c r="T401" s="160">
        <f t="shared" si="123"/>
        <v>0</v>
      </c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R401" s="161" t="s">
        <v>223</v>
      </c>
      <c r="AT401" s="161" t="s">
        <v>374</v>
      </c>
      <c r="AU401" s="161" t="s">
        <v>89</v>
      </c>
      <c r="AY401" s="14" t="s">
        <v>166</v>
      </c>
      <c r="BE401" s="162">
        <f t="shared" si="124"/>
        <v>0</v>
      </c>
      <c r="BF401" s="162">
        <f t="shared" si="125"/>
        <v>2324.16</v>
      </c>
      <c r="BG401" s="162">
        <f t="shared" si="126"/>
        <v>0</v>
      </c>
      <c r="BH401" s="162">
        <f t="shared" si="127"/>
        <v>0</v>
      </c>
      <c r="BI401" s="162">
        <f t="shared" si="128"/>
        <v>0</v>
      </c>
      <c r="BJ401" s="14" t="s">
        <v>89</v>
      </c>
      <c r="BK401" s="162">
        <f t="shared" si="129"/>
        <v>2324.16</v>
      </c>
      <c r="BL401" s="14" t="s">
        <v>196</v>
      </c>
      <c r="BM401" s="161" t="s">
        <v>1124</v>
      </c>
    </row>
    <row r="402" spans="1:65" s="2" customFormat="1" ht="24.2" customHeight="1">
      <c r="A402" s="26"/>
      <c r="B402" s="149"/>
      <c r="C402" s="167" t="s">
        <v>705</v>
      </c>
      <c r="D402" s="167" t="s">
        <v>374</v>
      </c>
      <c r="E402" s="168" t="s">
        <v>1125</v>
      </c>
      <c r="F402" s="169" t="s">
        <v>1126</v>
      </c>
      <c r="G402" s="170" t="s">
        <v>222</v>
      </c>
      <c r="H402" s="171">
        <v>1</v>
      </c>
      <c r="I402" s="172">
        <v>1220.43</v>
      </c>
      <c r="J402" s="172">
        <f t="shared" si="120"/>
        <v>1220.43</v>
      </c>
      <c r="K402" s="173"/>
      <c r="L402" s="174"/>
      <c r="M402" s="175" t="s">
        <v>1</v>
      </c>
      <c r="N402" s="176" t="s">
        <v>39</v>
      </c>
      <c r="O402" s="159">
        <v>0</v>
      </c>
      <c r="P402" s="159">
        <f t="shared" si="121"/>
        <v>0</v>
      </c>
      <c r="Q402" s="159">
        <v>0</v>
      </c>
      <c r="R402" s="159">
        <f t="shared" si="122"/>
        <v>0</v>
      </c>
      <c r="S402" s="159">
        <v>0</v>
      </c>
      <c r="T402" s="160">
        <f t="shared" si="123"/>
        <v>0</v>
      </c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R402" s="161" t="s">
        <v>223</v>
      </c>
      <c r="AT402" s="161" t="s">
        <v>374</v>
      </c>
      <c r="AU402" s="161" t="s">
        <v>89</v>
      </c>
      <c r="AY402" s="14" t="s">
        <v>166</v>
      </c>
      <c r="BE402" s="162">
        <f t="shared" si="124"/>
        <v>0</v>
      </c>
      <c r="BF402" s="162">
        <f t="shared" si="125"/>
        <v>1220.43</v>
      </c>
      <c r="BG402" s="162">
        <f t="shared" si="126"/>
        <v>0</v>
      </c>
      <c r="BH402" s="162">
        <f t="shared" si="127"/>
        <v>0</v>
      </c>
      <c r="BI402" s="162">
        <f t="shared" si="128"/>
        <v>0</v>
      </c>
      <c r="BJ402" s="14" t="s">
        <v>89</v>
      </c>
      <c r="BK402" s="162">
        <f t="shared" si="129"/>
        <v>1220.43</v>
      </c>
      <c r="BL402" s="14" t="s">
        <v>196</v>
      </c>
      <c r="BM402" s="161" t="s">
        <v>1127</v>
      </c>
    </row>
    <row r="403" spans="1:65" s="2" customFormat="1" ht="33" customHeight="1">
      <c r="A403" s="26"/>
      <c r="B403" s="149"/>
      <c r="C403" s="167" t="s">
        <v>1128</v>
      </c>
      <c r="D403" s="167" t="s">
        <v>374</v>
      </c>
      <c r="E403" s="168" t="s">
        <v>1129</v>
      </c>
      <c r="F403" s="169" t="s">
        <v>1130</v>
      </c>
      <c r="G403" s="170" t="s">
        <v>222</v>
      </c>
      <c r="H403" s="171">
        <v>3</v>
      </c>
      <c r="I403" s="172">
        <v>3172.54</v>
      </c>
      <c r="J403" s="172">
        <f t="shared" si="120"/>
        <v>9517.6200000000008</v>
      </c>
      <c r="K403" s="173"/>
      <c r="L403" s="174"/>
      <c r="M403" s="175" t="s">
        <v>1</v>
      </c>
      <c r="N403" s="176" t="s">
        <v>39</v>
      </c>
      <c r="O403" s="159">
        <v>0</v>
      </c>
      <c r="P403" s="159">
        <f t="shared" si="121"/>
        <v>0</v>
      </c>
      <c r="Q403" s="159">
        <v>0</v>
      </c>
      <c r="R403" s="159">
        <f t="shared" si="122"/>
        <v>0</v>
      </c>
      <c r="S403" s="159">
        <v>0</v>
      </c>
      <c r="T403" s="160">
        <f t="shared" si="123"/>
        <v>0</v>
      </c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R403" s="161" t="s">
        <v>223</v>
      </c>
      <c r="AT403" s="161" t="s">
        <v>374</v>
      </c>
      <c r="AU403" s="161" t="s">
        <v>89</v>
      </c>
      <c r="AY403" s="14" t="s">
        <v>166</v>
      </c>
      <c r="BE403" s="162">
        <f t="shared" si="124"/>
        <v>0</v>
      </c>
      <c r="BF403" s="162">
        <f t="shared" si="125"/>
        <v>9517.6200000000008</v>
      </c>
      <c r="BG403" s="162">
        <f t="shared" si="126"/>
        <v>0</v>
      </c>
      <c r="BH403" s="162">
        <f t="shared" si="127"/>
        <v>0</v>
      </c>
      <c r="BI403" s="162">
        <f t="shared" si="128"/>
        <v>0</v>
      </c>
      <c r="BJ403" s="14" t="s">
        <v>89</v>
      </c>
      <c r="BK403" s="162">
        <f t="shared" si="129"/>
        <v>9517.6200000000008</v>
      </c>
      <c r="BL403" s="14" t="s">
        <v>196</v>
      </c>
      <c r="BM403" s="161" t="s">
        <v>1131</v>
      </c>
    </row>
    <row r="404" spans="1:65" s="2" customFormat="1" ht="33" customHeight="1">
      <c r="A404" s="26"/>
      <c r="B404" s="149"/>
      <c r="C404" s="167" t="s">
        <v>709</v>
      </c>
      <c r="D404" s="167" t="s">
        <v>374</v>
      </c>
      <c r="E404" s="168" t="s">
        <v>1132</v>
      </c>
      <c r="F404" s="169" t="s">
        <v>1133</v>
      </c>
      <c r="G404" s="170" t="s">
        <v>222</v>
      </c>
      <c r="H404" s="171">
        <v>4</v>
      </c>
      <c r="I404" s="172">
        <v>3172.54</v>
      </c>
      <c r="J404" s="172">
        <f t="shared" si="120"/>
        <v>12690.16</v>
      </c>
      <c r="K404" s="173"/>
      <c r="L404" s="174"/>
      <c r="M404" s="175" t="s">
        <v>1</v>
      </c>
      <c r="N404" s="176" t="s">
        <v>39</v>
      </c>
      <c r="O404" s="159">
        <v>0</v>
      </c>
      <c r="P404" s="159">
        <f t="shared" si="121"/>
        <v>0</v>
      </c>
      <c r="Q404" s="159">
        <v>0</v>
      </c>
      <c r="R404" s="159">
        <f t="shared" si="122"/>
        <v>0</v>
      </c>
      <c r="S404" s="159">
        <v>0</v>
      </c>
      <c r="T404" s="160">
        <f t="shared" si="123"/>
        <v>0</v>
      </c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R404" s="161" t="s">
        <v>223</v>
      </c>
      <c r="AT404" s="161" t="s">
        <v>374</v>
      </c>
      <c r="AU404" s="161" t="s">
        <v>89</v>
      </c>
      <c r="AY404" s="14" t="s">
        <v>166</v>
      </c>
      <c r="BE404" s="162">
        <f t="shared" si="124"/>
        <v>0</v>
      </c>
      <c r="BF404" s="162">
        <f t="shared" si="125"/>
        <v>12690.16</v>
      </c>
      <c r="BG404" s="162">
        <f t="shared" si="126"/>
        <v>0</v>
      </c>
      <c r="BH404" s="162">
        <f t="shared" si="127"/>
        <v>0</v>
      </c>
      <c r="BI404" s="162">
        <f t="shared" si="128"/>
        <v>0</v>
      </c>
      <c r="BJ404" s="14" t="s">
        <v>89</v>
      </c>
      <c r="BK404" s="162">
        <f t="shared" si="129"/>
        <v>12690.16</v>
      </c>
      <c r="BL404" s="14" t="s">
        <v>196</v>
      </c>
      <c r="BM404" s="161" t="s">
        <v>1134</v>
      </c>
    </row>
    <row r="405" spans="1:65" s="2" customFormat="1" ht="33" customHeight="1">
      <c r="A405" s="26"/>
      <c r="B405" s="149"/>
      <c r="C405" s="167" t="s">
        <v>1135</v>
      </c>
      <c r="D405" s="167" t="s">
        <v>374</v>
      </c>
      <c r="E405" s="168" t="s">
        <v>1136</v>
      </c>
      <c r="F405" s="169" t="s">
        <v>1137</v>
      </c>
      <c r="G405" s="170" t="s">
        <v>222</v>
      </c>
      <c r="H405" s="171">
        <v>1</v>
      </c>
      <c r="I405" s="172">
        <v>3204.7</v>
      </c>
      <c r="J405" s="172">
        <f t="shared" si="120"/>
        <v>3204.7</v>
      </c>
      <c r="K405" s="173"/>
      <c r="L405" s="174"/>
      <c r="M405" s="175" t="s">
        <v>1</v>
      </c>
      <c r="N405" s="176" t="s">
        <v>39</v>
      </c>
      <c r="O405" s="159">
        <v>0</v>
      </c>
      <c r="P405" s="159">
        <f t="shared" si="121"/>
        <v>0</v>
      </c>
      <c r="Q405" s="159">
        <v>0</v>
      </c>
      <c r="R405" s="159">
        <f t="shared" si="122"/>
        <v>0</v>
      </c>
      <c r="S405" s="159">
        <v>0</v>
      </c>
      <c r="T405" s="160">
        <f t="shared" si="123"/>
        <v>0</v>
      </c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R405" s="161" t="s">
        <v>223</v>
      </c>
      <c r="AT405" s="161" t="s">
        <v>374</v>
      </c>
      <c r="AU405" s="161" t="s">
        <v>89</v>
      </c>
      <c r="AY405" s="14" t="s">
        <v>166</v>
      </c>
      <c r="BE405" s="162">
        <f t="shared" si="124"/>
        <v>0</v>
      </c>
      <c r="BF405" s="162">
        <f t="shared" si="125"/>
        <v>3204.7</v>
      </c>
      <c r="BG405" s="162">
        <f t="shared" si="126"/>
        <v>0</v>
      </c>
      <c r="BH405" s="162">
        <f t="shared" si="127"/>
        <v>0</v>
      </c>
      <c r="BI405" s="162">
        <f t="shared" si="128"/>
        <v>0</v>
      </c>
      <c r="BJ405" s="14" t="s">
        <v>89</v>
      </c>
      <c r="BK405" s="162">
        <f t="shared" si="129"/>
        <v>3204.7</v>
      </c>
      <c r="BL405" s="14" t="s">
        <v>196</v>
      </c>
      <c r="BM405" s="161" t="s">
        <v>1138</v>
      </c>
    </row>
    <row r="406" spans="1:65" s="2" customFormat="1" ht="24.2" customHeight="1">
      <c r="A406" s="26"/>
      <c r="B406" s="149"/>
      <c r="C406" s="167" t="s">
        <v>712</v>
      </c>
      <c r="D406" s="167" t="s">
        <v>374</v>
      </c>
      <c r="E406" s="168" t="s">
        <v>1139</v>
      </c>
      <c r="F406" s="169" t="s">
        <v>1140</v>
      </c>
      <c r="G406" s="170" t="s">
        <v>222</v>
      </c>
      <c r="H406" s="171">
        <v>2</v>
      </c>
      <c r="I406" s="172">
        <v>238.18</v>
      </c>
      <c r="J406" s="172">
        <f t="shared" si="120"/>
        <v>476.36</v>
      </c>
      <c r="K406" s="173"/>
      <c r="L406" s="174"/>
      <c r="M406" s="175" t="s">
        <v>1</v>
      </c>
      <c r="N406" s="176" t="s">
        <v>39</v>
      </c>
      <c r="O406" s="159">
        <v>0</v>
      </c>
      <c r="P406" s="159">
        <f t="shared" si="121"/>
        <v>0</v>
      </c>
      <c r="Q406" s="159">
        <v>0</v>
      </c>
      <c r="R406" s="159">
        <f t="shared" si="122"/>
        <v>0</v>
      </c>
      <c r="S406" s="159">
        <v>0</v>
      </c>
      <c r="T406" s="160">
        <f t="shared" si="123"/>
        <v>0</v>
      </c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R406" s="161" t="s">
        <v>223</v>
      </c>
      <c r="AT406" s="161" t="s">
        <v>374</v>
      </c>
      <c r="AU406" s="161" t="s">
        <v>89</v>
      </c>
      <c r="AY406" s="14" t="s">
        <v>166</v>
      </c>
      <c r="BE406" s="162">
        <f t="shared" si="124"/>
        <v>0</v>
      </c>
      <c r="BF406" s="162">
        <f t="shared" si="125"/>
        <v>476.36</v>
      </c>
      <c r="BG406" s="162">
        <f t="shared" si="126"/>
        <v>0</v>
      </c>
      <c r="BH406" s="162">
        <f t="shared" si="127"/>
        <v>0</v>
      </c>
      <c r="BI406" s="162">
        <f t="shared" si="128"/>
        <v>0</v>
      </c>
      <c r="BJ406" s="14" t="s">
        <v>89</v>
      </c>
      <c r="BK406" s="162">
        <f t="shared" si="129"/>
        <v>476.36</v>
      </c>
      <c r="BL406" s="14" t="s">
        <v>196</v>
      </c>
      <c r="BM406" s="161" t="s">
        <v>1141</v>
      </c>
    </row>
    <row r="407" spans="1:65" s="2" customFormat="1" ht="24.2" customHeight="1">
      <c r="A407" s="26"/>
      <c r="B407" s="149"/>
      <c r="C407" s="167" t="s">
        <v>1142</v>
      </c>
      <c r="D407" s="167" t="s">
        <v>374</v>
      </c>
      <c r="E407" s="168" t="s">
        <v>1143</v>
      </c>
      <c r="F407" s="169" t="s">
        <v>1144</v>
      </c>
      <c r="G407" s="170" t="s">
        <v>222</v>
      </c>
      <c r="H407" s="171">
        <v>1</v>
      </c>
      <c r="I407" s="172">
        <v>323.92</v>
      </c>
      <c r="J407" s="172">
        <f t="shared" si="120"/>
        <v>323.92</v>
      </c>
      <c r="K407" s="173"/>
      <c r="L407" s="174"/>
      <c r="M407" s="175" t="s">
        <v>1</v>
      </c>
      <c r="N407" s="176" t="s">
        <v>39</v>
      </c>
      <c r="O407" s="159">
        <v>0</v>
      </c>
      <c r="P407" s="159">
        <f t="shared" si="121"/>
        <v>0</v>
      </c>
      <c r="Q407" s="159">
        <v>0</v>
      </c>
      <c r="R407" s="159">
        <f t="shared" si="122"/>
        <v>0</v>
      </c>
      <c r="S407" s="159">
        <v>0</v>
      </c>
      <c r="T407" s="160">
        <f t="shared" si="123"/>
        <v>0</v>
      </c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R407" s="161" t="s">
        <v>223</v>
      </c>
      <c r="AT407" s="161" t="s">
        <v>374</v>
      </c>
      <c r="AU407" s="161" t="s">
        <v>89</v>
      </c>
      <c r="AY407" s="14" t="s">
        <v>166</v>
      </c>
      <c r="BE407" s="162">
        <f t="shared" si="124"/>
        <v>0</v>
      </c>
      <c r="BF407" s="162">
        <f t="shared" si="125"/>
        <v>323.92</v>
      </c>
      <c r="BG407" s="162">
        <f t="shared" si="126"/>
        <v>0</v>
      </c>
      <c r="BH407" s="162">
        <f t="shared" si="127"/>
        <v>0</v>
      </c>
      <c r="BI407" s="162">
        <f t="shared" si="128"/>
        <v>0</v>
      </c>
      <c r="BJ407" s="14" t="s">
        <v>89</v>
      </c>
      <c r="BK407" s="162">
        <f t="shared" si="129"/>
        <v>323.92</v>
      </c>
      <c r="BL407" s="14" t="s">
        <v>196</v>
      </c>
      <c r="BM407" s="161" t="s">
        <v>1145</v>
      </c>
    </row>
    <row r="408" spans="1:65" s="2" customFormat="1" ht="24.2" customHeight="1">
      <c r="A408" s="26"/>
      <c r="B408" s="149"/>
      <c r="C408" s="167" t="s">
        <v>716</v>
      </c>
      <c r="D408" s="167" t="s">
        <v>374</v>
      </c>
      <c r="E408" s="168" t="s">
        <v>1146</v>
      </c>
      <c r="F408" s="169" t="s">
        <v>1147</v>
      </c>
      <c r="G408" s="170" t="s">
        <v>222</v>
      </c>
      <c r="H408" s="171">
        <v>1</v>
      </c>
      <c r="I408" s="172">
        <v>391.8</v>
      </c>
      <c r="J408" s="172">
        <f t="shared" si="120"/>
        <v>391.8</v>
      </c>
      <c r="K408" s="173"/>
      <c r="L408" s="174"/>
      <c r="M408" s="175" t="s">
        <v>1</v>
      </c>
      <c r="N408" s="176" t="s">
        <v>39</v>
      </c>
      <c r="O408" s="159">
        <v>0</v>
      </c>
      <c r="P408" s="159">
        <f t="shared" si="121"/>
        <v>0</v>
      </c>
      <c r="Q408" s="159">
        <v>0</v>
      </c>
      <c r="R408" s="159">
        <f t="shared" si="122"/>
        <v>0</v>
      </c>
      <c r="S408" s="159">
        <v>0</v>
      </c>
      <c r="T408" s="160">
        <f t="shared" si="123"/>
        <v>0</v>
      </c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R408" s="161" t="s">
        <v>223</v>
      </c>
      <c r="AT408" s="161" t="s">
        <v>374</v>
      </c>
      <c r="AU408" s="161" t="s">
        <v>89</v>
      </c>
      <c r="AY408" s="14" t="s">
        <v>166</v>
      </c>
      <c r="BE408" s="162">
        <f t="shared" si="124"/>
        <v>0</v>
      </c>
      <c r="BF408" s="162">
        <f t="shared" si="125"/>
        <v>391.8</v>
      </c>
      <c r="BG408" s="162">
        <f t="shared" si="126"/>
        <v>0</v>
      </c>
      <c r="BH408" s="162">
        <f t="shared" si="127"/>
        <v>0</v>
      </c>
      <c r="BI408" s="162">
        <f t="shared" si="128"/>
        <v>0</v>
      </c>
      <c r="BJ408" s="14" t="s">
        <v>89</v>
      </c>
      <c r="BK408" s="162">
        <f t="shared" si="129"/>
        <v>391.8</v>
      </c>
      <c r="BL408" s="14" t="s">
        <v>196</v>
      </c>
      <c r="BM408" s="161" t="s">
        <v>1148</v>
      </c>
    </row>
    <row r="409" spans="1:65" s="2" customFormat="1" ht="24.2" customHeight="1">
      <c r="A409" s="26"/>
      <c r="B409" s="149"/>
      <c r="C409" s="167" t="s">
        <v>1149</v>
      </c>
      <c r="D409" s="167" t="s">
        <v>374</v>
      </c>
      <c r="E409" s="168" t="s">
        <v>1150</v>
      </c>
      <c r="F409" s="169" t="s">
        <v>1151</v>
      </c>
      <c r="G409" s="170" t="s">
        <v>222</v>
      </c>
      <c r="H409" s="171">
        <v>1</v>
      </c>
      <c r="I409" s="172">
        <v>614.5</v>
      </c>
      <c r="J409" s="172">
        <f t="shared" si="120"/>
        <v>614.5</v>
      </c>
      <c r="K409" s="173"/>
      <c r="L409" s="174"/>
      <c r="M409" s="175" t="s">
        <v>1</v>
      </c>
      <c r="N409" s="176" t="s">
        <v>39</v>
      </c>
      <c r="O409" s="159">
        <v>0</v>
      </c>
      <c r="P409" s="159">
        <f t="shared" si="121"/>
        <v>0</v>
      </c>
      <c r="Q409" s="159">
        <v>0</v>
      </c>
      <c r="R409" s="159">
        <f t="shared" si="122"/>
        <v>0</v>
      </c>
      <c r="S409" s="159">
        <v>0</v>
      </c>
      <c r="T409" s="160">
        <f t="shared" si="123"/>
        <v>0</v>
      </c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R409" s="161" t="s">
        <v>223</v>
      </c>
      <c r="AT409" s="161" t="s">
        <v>374</v>
      </c>
      <c r="AU409" s="161" t="s">
        <v>89</v>
      </c>
      <c r="AY409" s="14" t="s">
        <v>166</v>
      </c>
      <c r="BE409" s="162">
        <f t="shared" si="124"/>
        <v>0</v>
      </c>
      <c r="BF409" s="162">
        <f t="shared" si="125"/>
        <v>614.5</v>
      </c>
      <c r="BG409" s="162">
        <f t="shared" si="126"/>
        <v>0</v>
      </c>
      <c r="BH409" s="162">
        <f t="shared" si="127"/>
        <v>0</v>
      </c>
      <c r="BI409" s="162">
        <f t="shared" si="128"/>
        <v>0</v>
      </c>
      <c r="BJ409" s="14" t="s">
        <v>89</v>
      </c>
      <c r="BK409" s="162">
        <f t="shared" si="129"/>
        <v>614.5</v>
      </c>
      <c r="BL409" s="14" t="s">
        <v>196</v>
      </c>
      <c r="BM409" s="161" t="s">
        <v>1152</v>
      </c>
    </row>
    <row r="410" spans="1:65" s="2" customFormat="1" ht="24.2" customHeight="1">
      <c r="A410" s="26"/>
      <c r="B410" s="149"/>
      <c r="C410" s="167" t="s">
        <v>719</v>
      </c>
      <c r="D410" s="167" t="s">
        <v>374</v>
      </c>
      <c r="E410" s="168" t="s">
        <v>1153</v>
      </c>
      <c r="F410" s="169" t="s">
        <v>1154</v>
      </c>
      <c r="G410" s="170" t="s">
        <v>222</v>
      </c>
      <c r="H410" s="171">
        <v>1</v>
      </c>
      <c r="I410" s="172">
        <v>434.44</v>
      </c>
      <c r="J410" s="172">
        <f t="shared" si="120"/>
        <v>434.44</v>
      </c>
      <c r="K410" s="173"/>
      <c r="L410" s="174"/>
      <c r="M410" s="175" t="s">
        <v>1</v>
      </c>
      <c r="N410" s="176" t="s">
        <v>39</v>
      </c>
      <c r="O410" s="159">
        <v>0</v>
      </c>
      <c r="P410" s="159">
        <f t="shared" si="121"/>
        <v>0</v>
      </c>
      <c r="Q410" s="159">
        <v>0</v>
      </c>
      <c r="R410" s="159">
        <f t="shared" si="122"/>
        <v>0</v>
      </c>
      <c r="S410" s="159">
        <v>0</v>
      </c>
      <c r="T410" s="160">
        <f t="shared" si="123"/>
        <v>0</v>
      </c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R410" s="161" t="s">
        <v>223</v>
      </c>
      <c r="AT410" s="161" t="s">
        <v>374</v>
      </c>
      <c r="AU410" s="161" t="s">
        <v>89</v>
      </c>
      <c r="AY410" s="14" t="s">
        <v>166</v>
      </c>
      <c r="BE410" s="162">
        <f t="shared" si="124"/>
        <v>0</v>
      </c>
      <c r="BF410" s="162">
        <f t="shared" si="125"/>
        <v>434.44</v>
      </c>
      <c r="BG410" s="162">
        <f t="shared" si="126"/>
        <v>0</v>
      </c>
      <c r="BH410" s="162">
        <f t="shared" si="127"/>
        <v>0</v>
      </c>
      <c r="BI410" s="162">
        <f t="shared" si="128"/>
        <v>0</v>
      </c>
      <c r="BJ410" s="14" t="s">
        <v>89</v>
      </c>
      <c r="BK410" s="162">
        <f t="shared" si="129"/>
        <v>434.44</v>
      </c>
      <c r="BL410" s="14" t="s">
        <v>196</v>
      </c>
      <c r="BM410" s="161" t="s">
        <v>1155</v>
      </c>
    </row>
    <row r="411" spans="1:65" s="2" customFormat="1" ht="24.2" customHeight="1">
      <c r="A411" s="26"/>
      <c r="B411" s="149"/>
      <c r="C411" s="167" t="s">
        <v>1156</v>
      </c>
      <c r="D411" s="167" t="s">
        <v>374</v>
      </c>
      <c r="E411" s="168" t="s">
        <v>1157</v>
      </c>
      <c r="F411" s="169" t="s">
        <v>1158</v>
      </c>
      <c r="G411" s="170" t="s">
        <v>222</v>
      </c>
      <c r="H411" s="171">
        <v>1</v>
      </c>
      <c r="I411" s="172">
        <v>819.34</v>
      </c>
      <c r="J411" s="172">
        <f t="shared" si="120"/>
        <v>819.34</v>
      </c>
      <c r="K411" s="173"/>
      <c r="L411" s="174"/>
      <c r="M411" s="175" t="s">
        <v>1</v>
      </c>
      <c r="N411" s="176" t="s">
        <v>39</v>
      </c>
      <c r="O411" s="159">
        <v>0</v>
      </c>
      <c r="P411" s="159">
        <f t="shared" si="121"/>
        <v>0</v>
      </c>
      <c r="Q411" s="159">
        <v>0</v>
      </c>
      <c r="R411" s="159">
        <f t="shared" si="122"/>
        <v>0</v>
      </c>
      <c r="S411" s="159">
        <v>0</v>
      </c>
      <c r="T411" s="160">
        <f t="shared" si="123"/>
        <v>0</v>
      </c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R411" s="161" t="s">
        <v>223</v>
      </c>
      <c r="AT411" s="161" t="s">
        <v>374</v>
      </c>
      <c r="AU411" s="161" t="s">
        <v>89</v>
      </c>
      <c r="AY411" s="14" t="s">
        <v>166</v>
      </c>
      <c r="BE411" s="162">
        <f t="shared" si="124"/>
        <v>0</v>
      </c>
      <c r="BF411" s="162">
        <f t="shared" si="125"/>
        <v>819.34</v>
      </c>
      <c r="BG411" s="162">
        <f t="shared" si="126"/>
        <v>0</v>
      </c>
      <c r="BH411" s="162">
        <f t="shared" si="127"/>
        <v>0</v>
      </c>
      <c r="BI411" s="162">
        <f t="shared" si="128"/>
        <v>0</v>
      </c>
      <c r="BJ411" s="14" t="s">
        <v>89</v>
      </c>
      <c r="BK411" s="162">
        <f t="shared" si="129"/>
        <v>819.34</v>
      </c>
      <c r="BL411" s="14" t="s">
        <v>196</v>
      </c>
      <c r="BM411" s="161" t="s">
        <v>1159</v>
      </c>
    </row>
    <row r="412" spans="1:65" s="2" customFormat="1" ht="21.75" customHeight="1">
      <c r="A412" s="26"/>
      <c r="B412" s="149"/>
      <c r="C412" s="167" t="s">
        <v>723</v>
      </c>
      <c r="D412" s="167" t="s">
        <v>374</v>
      </c>
      <c r="E412" s="168" t="s">
        <v>1160</v>
      </c>
      <c r="F412" s="169" t="s">
        <v>1161</v>
      </c>
      <c r="G412" s="170" t="s">
        <v>222</v>
      </c>
      <c r="H412" s="171">
        <v>1</v>
      </c>
      <c r="I412" s="172">
        <v>781.23</v>
      </c>
      <c r="J412" s="172">
        <f t="shared" si="120"/>
        <v>781.23</v>
      </c>
      <c r="K412" s="173"/>
      <c r="L412" s="174"/>
      <c r="M412" s="175" t="s">
        <v>1</v>
      </c>
      <c r="N412" s="176" t="s">
        <v>39</v>
      </c>
      <c r="O412" s="159">
        <v>0</v>
      </c>
      <c r="P412" s="159">
        <f t="shared" si="121"/>
        <v>0</v>
      </c>
      <c r="Q412" s="159">
        <v>0</v>
      </c>
      <c r="R412" s="159">
        <f t="shared" si="122"/>
        <v>0</v>
      </c>
      <c r="S412" s="159">
        <v>0</v>
      </c>
      <c r="T412" s="160">
        <f t="shared" si="123"/>
        <v>0</v>
      </c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R412" s="161" t="s">
        <v>223</v>
      </c>
      <c r="AT412" s="161" t="s">
        <v>374</v>
      </c>
      <c r="AU412" s="161" t="s">
        <v>89</v>
      </c>
      <c r="AY412" s="14" t="s">
        <v>166</v>
      </c>
      <c r="BE412" s="162">
        <f t="shared" si="124"/>
        <v>0</v>
      </c>
      <c r="BF412" s="162">
        <f t="shared" si="125"/>
        <v>781.23</v>
      </c>
      <c r="BG412" s="162">
        <f t="shared" si="126"/>
        <v>0</v>
      </c>
      <c r="BH412" s="162">
        <f t="shared" si="127"/>
        <v>0</v>
      </c>
      <c r="BI412" s="162">
        <f t="shared" si="128"/>
        <v>0</v>
      </c>
      <c r="BJ412" s="14" t="s">
        <v>89</v>
      </c>
      <c r="BK412" s="162">
        <f t="shared" si="129"/>
        <v>781.23</v>
      </c>
      <c r="BL412" s="14" t="s">
        <v>196</v>
      </c>
      <c r="BM412" s="161" t="s">
        <v>1162</v>
      </c>
    </row>
    <row r="413" spans="1:65" s="2" customFormat="1" ht="24.2" customHeight="1">
      <c r="A413" s="26"/>
      <c r="B413" s="149"/>
      <c r="C413" s="167" t="s">
        <v>1163</v>
      </c>
      <c r="D413" s="167" t="s">
        <v>374</v>
      </c>
      <c r="E413" s="168" t="s">
        <v>1164</v>
      </c>
      <c r="F413" s="169" t="s">
        <v>1165</v>
      </c>
      <c r="G413" s="170" t="s">
        <v>222</v>
      </c>
      <c r="H413" s="171">
        <v>1</v>
      </c>
      <c r="I413" s="172">
        <v>1720.6</v>
      </c>
      <c r="J413" s="172">
        <f t="shared" si="120"/>
        <v>1720.6</v>
      </c>
      <c r="K413" s="173"/>
      <c r="L413" s="174"/>
      <c r="M413" s="175" t="s">
        <v>1</v>
      </c>
      <c r="N413" s="176" t="s">
        <v>39</v>
      </c>
      <c r="O413" s="159">
        <v>0</v>
      </c>
      <c r="P413" s="159">
        <f t="shared" si="121"/>
        <v>0</v>
      </c>
      <c r="Q413" s="159">
        <v>0</v>
      </c>
      <c r="R413" s="159">
        <f t="shared" si="122"/>
        <v>0</v>
      </c>
      <c r="S413" s="159">
        <v>0</v>
      </c>
      <c r="T413" s="160">
        <f t="shared" si="123"/>
        <v>0</v>
      </c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R413" s="161" t="s">
        <v>223</v>
      </c>
      <c r="AT413" s="161" t="s">
        <v>374</v>
      </c>
      <c r="AU413" s="161" t="s">
        <v>89</v>
      </c>
      <c r="AY413" s="14" t="s">
        <v>166</v>
      </c>
      <c r="BE413" s="162">
        <f t="shared" si="124"/>
        <v>0</v>
      </c>
      <c r="BF413" s="162">
        <f t="shared" si="125"/>
        <v>1720.6</v>
      </c>
      <c r="BG413" s="162">
        <f t="shared" si="126"/>
        <v>0</v>
      </c>
      <c r="BH413" s="162">
        <f t="shared" si="127"/>
        <v>0</v>
      </c>
      <c r="BI413" s="162">
        <f t="shared" si="128"/>
        <v>0</v>
      </c>
      <c r="BJ413" s="14" t="s">
        <v>89</v>
      </c>
      <c r="BK413" s="162">
        <f t="shared" si="129"/>
        <v>1720.6</v>
      </c>
      <c r="BL413" s="14" t="s">
        <v>196</v>
      </c>
      <c r="BM413" s="161" t="s">
        <v>1166</v>
      </c>
    </row>
    <row r="414" spans="1:65" s="2" customFormat="1" ht="62.65" customHeight="1">
      <c r="A414" s="26"/>
      <c r="B414" s="149"/>
      <c r="C414" s="167" t="s">
        <v>726</v>
      </c>
      <c r="D414" s="167" t="s">
        <v>374</v>
      </c>
      <c r="E414" s="168" t="s">
        <v>1167</v>
      </c>
      <c r="F414" s="169" t="s">
        <v>1168</v>
      </c>
      <c r="G414" s="170" t="s">
        <v>222</v>
      </c>
      <c r="H414" s="171">
        <v>1</v>
      </c>
      <c r="I414" s="172">
        <v>1795.87</v>
      </c>
      <c r="J414" s="172">
        <f t="shared" si="120"/>
        <v>1795.87</v>
      </c>
      <c r="K414" s="173"/>
      <c r="L414" s="174"/>
      <c r="M414" s="175" t="s">
        <v>1</v>
      </c>
      <c r="N414" s="176" t="s">
        <v>39</v>
      </c>
      <c r="O414" s="159">
        <v>0</v>
      </c>
      <c r="P414" s="159">
        <f t="shared" si="121"/>
        <v>0</v>
      </c>
      <c r="Q414" s="159">
        <v>0</v>
      </c>
      <c r="R414" s="159">
        <f t="shared" si="122"/>
        <v>0</v>
      </c>
      <c r="S414" s="159">
        <v>0</v>
      </c>
      <c r="T414" s="160">
        <f t="shared" si="123"/>
        <v>0</v>
      </c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R414" s="161" t="s">
        <v>223</v>
      </c>
      <c r="AT414" s="161" t="s">
        <v>374</v>
      </c>
      <c r="AU414" s="161" t="s">
        <v>89</v>
      </c>
      <c r="AY414" s="14" t="s">
        <v>166</v>
      </c>
      <c r="BE414" s="162">
        <f t="shared" si="124"/>
        <v>0</v>
      </c>
      <c r="BF414" s="162">
        <f t="shared" si="125"/>
        <v>1795.87</v>
      </c>
      <c r="BG414" s="162">
        <f t="shared" si="126"/>
        <v>0</v>
      </c>
      <c r="BH414" s="162">
        <f t="shared" si="127"/>
        <v>0</v>
      </c>
      <c r="BI414" s="162">
        <f t="shared" si="128"/>
        <v>0</v>
      </c>
      <c r="BJ414" s="14" t="s">
        <v>89</v>
      </c>
      <c r="BK414" s="162">
        <f t="shared" si="129"/>
        <v>1795.87</v>
      </c>
      <c r="BL414" s="14" t="s">
        <v>196</v>
      </c>
      <c r="BM414" s="161" t="s">
        <v>1169</v>
      </c>
    </row>
    <row r="415" spans="1:65" s="2" customFormat="1" ht="37.9" customHeight="1">
      <c r="A415" s="26"/>
      <c r="B415" s="149"/>
      <c r="C415" s="167" t="s">
        <v>1170</v>
      </c>
      <c r="D415" s="167" t="s">
        <v>374</v>
      </c>
      <c r="E415" s="168" t="s">
        <v>1171</v>
      </c>
      <c r="F415" s="169" t="s">
        <v>1172</v>
      </c>
      <c r="G415" s="170" t="s">
        <v>222</v>
      </c>
      <c r="H415" s="171">
        <v>12</v>
      </c>
      <c r="I415" s="172">
        <v>626.04</v>
      </c>
      <c r="J415" s="172">
        <f t="shared" si="120"/>
        <v>7512.48</v>
      </c>
      <c r="K415" s="173"/>
      <c r="L415" s="174"/>
      <c r="M415" s="175" t="s">
        <v>1</v>
      </c>
      <c r="N415" s="176" t="s">
        <v>39</v>
      </c>
      <c r="O415" s="159">
        <v>0</v>
      </c>
      <c r="P415" s="159">
        <f t="shared" si="121"/>
        <v>0</v>
      </c>
      <c r="Q415" s="159">
        <v>0</v>
      </c>
      <c r="R415" s="159">
        <f t="shared" si="122"/>
        <v>0</v>
      </c>
      <c r="S415" s="159">
        <v>0</v>
      </c>
      <c r="T415" s="160">
        <f t="shared" si="123"/>
        <v>0</v>
      </c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R415" s="161" t="s">
        <v>223</v>
      </c>
      <c r="AT415" s="161" t="s">
        <v>374</v>
      </c>
      <c r="AU415" s="161" t="s">
        <v>89</v>
      </c>
      <c r="AY415" s="14" t="s">
        <v>166</v>
      </c>
      <c r="BE415" s="162">
        <f t="shared" si="124"/>
        <v>0</v>
      </c>
      <c r="BF415" s="162">
        <f t="shared" si="125"/>
        <v>7512.48</v>
      </c>
      <c r="BG415" s="162">
        <f t="shared" si="126"/>
        <v>0</v>
      </c>
      <c r="BH415" s="162">
        <f t="shared" si="127"/>
        <v>0</v>
      </c>
      <c r="BI415" s="162">
        <f t="shared" si="128"/>
        <v>0</v>
      </c>
      <c r="BJ415" s="14" t="s">
        <v>89</v>
      </c>
      <c r="BK415" s="162">
        <f t="shared" si="129"/>
        <v>7512.48</v>
      </c>
      <c r="BL415" s="14" t="s">
        <v>196</v>
      </c>
      <c r="BM415" s="161" t="s">
        <v>1173</v>
      </c>
    </row>
    <row r="416" spans="1:65" s="2" customFormat="1" ht="37.9" customHeight="1">
      <c r="A416" s="26"/>
      <c r="B416" s="149"/>
      <c r="C416" s="167" t="s">
        <v>730</v>
      </c>
      <c r="D416" s="167" t="s">
        <v>374</v>
      </c>
      <c r="E416" s="168" t="s">
        <v>1174</v>
      </c>
      <c r="F416" s="169" t="s">
        <v>1175</v>
      </c>
      <c r="G416" s="170" t="s">
        <v>222</v>
      </c>
      <c r="H416" s="171">
        <v>7</v>
      </c>
      <c r="I416" s="172">
        <v>1163.27</v>
      </c>
      <c r="J416" s="172">
        <f t="shared" si="120"/>
        <v>8142.89</v>
      </c>
      <c r="K416" s="173"/>
      <c r="L416" s="174"/>
      <c r="M416" s="175" t="s">
        <v>1</v>
      </c>
      <c r="N416" s="176" t="s">
        <v>39</v>
      </c>
      <c r="O416" s="159">
        <v>0</v>
      </c>
      <c r="P416" s="159">
        <f t="shared" si="121"/>
        <v>0</v>
      </c>
      <c r="Q416" s="159">
        <v>0</v>
      </c>
      <c r="R416" s="159">
        <f t="shared" si="122"/>
        <v>0</v>
      </c>
      <c r="S416" s="159">
        <v>0</v>
      </c>
      <c r="T416" s="160">
        <f t="shared" si="123"/>
        <v>0</v>
      </c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R416" s="161" t="s">
        <v>223</v>
      </c>
      <c r="AT416" s="161" t="s">
        <v>374</v>
      </c>
      <c r="AU416" s="161" t="s">
        <v>89</v>
      </c>
      <c r="AY416" s="14" t="s">
        <v>166</v>
      </c>
      <c r="BE416" s="162">
        <f t="shared" si="124"/>
        <v>0</v>
      </c>
      <c r="BF416" s="162">
        <f t="shared" si="125"/>
        <v>8142.89</v>
      </c>
      <c r="BG416" s="162">
        <f t="shared" si="126"/>
        <v>0</v>
      </c>
      <c r="BH416" s="162">
        <f t="shared" si="127"/>
        <v>0</v>
      </c>
      <c r="BI416" s="162">
        <f t="shared" si="128"/>
        <v>0</v>
      </c>
      <c r="BJ416" s="14" t="s">
        <v>89</v>
      </c>
      <c r="BK416" s="162">
        <f t="shared" si="129"/>
        <v>8142.89</v>
      </c>
      <c r="BL416" s="14" t="s">
        <v>196</v>
      </c>
      <c r="BM416" s="161" t="s">
        <v>1176</v>
      </c>
    </row>
    <row r="417" spans="1:65" s="2" customFormat="1" ht="37.9" customHeight="1">
      <c r="A417" s="26"/>
      <c r="B417" s="149"/>
      <c r="C417" s="167" t="s">
        <v>1177</v>
      </c>
      <c r="D417" s="167" t="s">
        <v>374</v>
      </c>
      <c r="E417" s="168" t="s">
        <v>1178</v>
      </c>
      <c r="F417" s="169" t="s">
        <v>1179</v>
      </c>
      <c r="G417" s="170" t="s">
        <v>222</v>
      </c>
      <c r="H417" s="171">
        <v>1</v>
      </c>
      <c r="I417" s="172">
        <v>1990.22</v>
      </c>
      <c r="J417" s="172">
        <f t="shared" si="120"/>
        <v>1990.22</v>
      </c>
      <c r="K417" s="173"/>
      <c r="L417" s="174"/>
      <c r="M417" s="175" t="s">
        <v>1</v>
      </c>
      <c r="N417" s="176" t="s">
        <v>39</v>
      </c>
      <c r="O417" s="159">
        <v>0</v>
      </c>
      <c r="P417" s="159">
        <f t="shared" si="121"/>
        <v>0</v>
      </c>
      <c r="Q417" s="159">
        <v>0</v>
      </c>
      <c r="R417" s="159">
        <f t="shared" si="122"/>
        <v>0</v>
      </c>
      <c r="S417" s="159">
        <v>0</v>
      </c>
      <c r="T417" s="160">
        <f t="shared" si="123"/>
        <v>0</v>
      </c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R417" s="161" t="s">
        <v>223</v>
      </c>
      <c r="AT417" s="161" t="s">
        <v>374</v>
      </c>
      <c r="AU417" s="161" t="s">
        <v>89</v>
      </c>
      <c r="AY417" s="14" t="s">
        <v>166</v>
      </c>
      <c r="BE417" s="162">
        <f t="shared" si="124"/>
        <v>0</v>
      </c>
      <c r="BF417" s="162">
        <f t="shared" si="125"/>
        <v>1990.22</v>
      </c>
      <c r="BG417" s="162">
        <f t="shared" si="126"/>
        <v>0</v>
      </c>
      <c r="BH417" s="162">
        <f t="shared" si="127"/>
        <v>0</v>
      </c>
      <c r="BI417" s="162">
        <f t="shared" si="128"/>
        <v>0</v>
      </c>
      <c r="BJ417" s="14" t="s">
        <v>89</v>
      </c>
      <c r="BK417" s="162">
        <f t="shared" si="129"/>
        <v>1990.22</v>
      </c>
      <c r="BL417" s="14" t="s">
        <v>196</v>
      </c>
      <c r="BM417" s="161" t="s">
        <v>1180</v>
      </c>
    </row>
    <row r="418" spans="1:65" s="2" customFormat="1" ht="49.15" customHeight="1">
      <c r="A418" s="26"/>
      <c r="B418" s="149"/>
      <c r="C418" s="167" t="s">
        <v>733</v>
      </c>
      <c r="D418" s="167" t="s">
        <v>374</v>
      </c>
      <c r="E418" s="168" t="s">
        <v>1181</v>
      </c>
      <c r="F418" s="169" t="s">
        <v>1182</v>
      </c>
      <c r="G418" s="170" t="s">
        <v>222</v>
      </c>
      <c r="H418" s="171">
        <v>1</v>
      </c>
      <c r="I418" s="172">
        <v>1749.19</v>
      </c>
      <c r="J418" s="172">
        <f t="shared" si="120"/>
        <v>1749.19</v>
      </c>
      <c r="K418" s="173"/>
      <c r="L418" s="174"/>
      <c r="M418" s="175" t="s">
        <v>1</v>
      </c>
      <c r="N418" s="176" t="s">
        <v>39</v>
      </c>
      <c r="O418" s="159">
        <v>0</v>
      </c>
      <c r="P418" s="159">
        <f t="shared" si="121"/>
        <v>0</v>
      </c>
      <c r="Q418" s="159">
        <v>0</v>
      </c>
      <c r="R418" s="159">
        <f t="shared" si="122"/>
        <v>0</v>
      </c>
      <c r="S418" s="159">
        <v>0</v>
      </c>
      <c r="T418" s="160">
        <f t="shared" si="123"/>
        <v>0</v>
      </c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R418" s="161" t="s">
        <v>223</v>
      </c>
      <c r="AT418" s="161" t="s">
        <v>374</v>
      </c>
      <c r="AU418" s="161" t="s">
        <v>89</v>
      </c>
      <c r="AY418" s="14" t="s">
        <v>166</v>
      </c>
      <c r="BE418" s="162">
        <f t="shared" si="124"/>
        <v>0</v>
      </c>
      <c r="BF418" s="162">
        <f t="shared" si="125"/>
        <v>1749.19</v>
      </c>
      <c r="BG418" s="162">
        <f t="shared" si="126"/>
        <v>0</v>
      </c>
      <c r="BH418" s="162">
        <f t="shared" si="127"/>
        <v>0</v>
      </c>
      <c r="BI418" s="162">
        <f t="shared" si="128"/>
        <v>0</v>
      </c>
      <c r="BJ418" s="14" t="s">
        <v>89</v>
      </c>
      <c r="BK418" s="162">
        <f t="shared" si="129"/>
        <v>1749.19</v>
      </c>
      <c r="BL418" s="14" t="s">
        <v>196</v>
      </c>
      <c r="BM418" s="161" t="s">
        <v>1183</v>
      </c>
    </row>
    <row r="419" spans="1:65" s="2" customFormat="1" ht="37.9" customHeight="1">
      <c r="A419" s="26"/>
      <c r="B419" s="149"/>
      <c r="C419" s="167" t="s">
        <v>1184</v>
      </c>
      <c r="D419" s="167" t="s">
        <v>374</v>
      </c>
      <c r="E419" s="168" t="s">
        <v>1185</v>
      </c>
      <c r="F419" s="169" t="s">
        <v>1186</v>
      </c>
      <c r="G419" s="170" t="s">
        <v>222</v>
      </c>
      <c r="H419" s="171">
        <v>2</v>
      </c>
      <c r="I419" s="172">
        <v>3395.48</v>
      </c>
      <c r="J419" s="172">
        <f t="shared" si="120"/>
        <v>6790.96</v>
      </c>
      <c r="K419" s="173"/>
      <c r="L419" s="174"/>
      <c r="M419" s="175" t="s">
        <v>1</v>
      </c>
      <c r="N419" s="176" t="s">
        <v>39</v>
      </c>
      <c r="O419" s="159">
        <v>0</v>
      </c>
      <c r="P419" s="159">
        <f t="shared" si="121"/>
        <v>0</v>
      </c>
      <c r="Q419" s="159">
        <v>0</v>
      </c>
      <c r="R419" s="159">
        <f t="shared" si="122"/>
        <v>0</v>
      </c>
      <c r="S419" s="159">
        <v>0</v>
      </c>
      <c r="T419" s="160">
        <f t="shared" si="123"/>
        <v>0</v>
      </c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R419" s="161" t="s">
        <v>223</v>
      </c>
      <c r="AT419" s="161" t="s">
        <v>374</v>
      </c>
      <c r="AU419" s="161" t="s">
        <v>89</v>
      </c>
      <c r="AY419" s="14" t="s">
        <v>166</v>
      </c>
      <c r="BE419" s="162">
        <f t="shared" si="124"/>
        <v>0</v>
      </c>
      <c r="BF419" s="162">
        <f t="shared" si="125"/>
        <v>6790.96</v>
      </c>
      <c r="BG419" s="162">
        <f t="shared" si="126"/>
        <v>0</v>
      </c>
      <c r="BH419" s="162">
        <f t="shared" si="127"/>
        <v>0</v>
      </c>
      <c r="BI419" s="162">
        <f t="shared" si="128"/>
        <v>0</v>
      </c>
      <c r="BJ419" s="14" t="s">
        <v>89</v>
      </c>
      <c r="BK419" s="162">
        <f t="shared" si="129"/>
        <v>6790.96</v>
      </c>
      <c r="BL419" s="14" t="s">
        <v>196</v>
      </c>
      <c r="BM419" s="161" t="s">
        <v>1187</v>
      </c>
    </row>
    <row r="420" spans="1:65" s="2" customFormat="1" ht="37.9" customHeight="1">
      <c r="A420" s="26"/>
      <c r="B420" s="149"/>
      <c r="C420" s="167" t="s">
        <v>737</v>
      </c>
      <c r="D420" s="167" t="s">
        <v>374</v>
      </c>
      <c r="E420" s="168" t="s">
        <v>1188</v>
      </c>
      <c r="F420" s="169" t="s">
        <v>1189</v>
      </c>
      <c r="G420" s="170" t="s">
        <v>222</v>
      </c>
      <c r="H420" s="171">
        <v>1</v>
      </c>
      <c r="I420" s="172">
        <v>5221.84</v>
      </c>
      <c r="J420" s="172">
        <f t="shared" si="120"/>
        <v>5221.84</v>
      </c>
      <c r="K420" s="173"/>
      <c r="L420" s="174"/>
      <c r="M420" s="175" t="s">
        <v>1</v>
      </c>
      <c r="N420" s="176" t="s">
        <v>39</v>
      </c>
      <c r="O420" s="159">
        <v>0</v>
      </c>
      <c r="P420" s="159">
        <f t="shared" si="121"/>
        <v>0</v>
      </c>
      <c r="Q420" s="159">
        <v>0</v>
      </c>
      <c r="R420" s="159">
        <f t="shared" si="122"/>
        <v>0</v>
      </c>
      <c r="S420" s="159">
        <v>0</v>
      </c>
      <c r="T420" s="160">
        <f t="shared" si="123"/>
        <v>0</v>
      </c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R420" s="161" t="s">
        <v>223</v>
      </c>
      <c r="AT420" s="161" t="s">
        <v>374</v>
      </c>
      <c r="AU420" s="161" t="s">
        <v>89</v>
      </c>
      <c r="AY420" s="14" t="s">
        <v>166</v>
      </c>
      <c r="BE420" s="162">
        <f t="shared" si="124"/>
        <v>0</v>
      </c>
      <c r="BF420" s="162">
        <f t="shared" si="125"/>
        <v>5221.84</v>
      </c>
      <c r="BG420" s="162">
        <f t="shared" si="126"/>
        <v>0</v>
      </c>
      <c r="BH420" s="162">
        <f t="shared" si="127"/>
        <v>0</v>
      </c>
      <c r="BI420" s="162">
        <f t="shared" si="128"/>
        <v>0</v>
      </c>
      <c r="BJ420" s="14" t="s">
        <v>89</v>
      </c>
      <c r="BK420" s="162">
        <f t="shared" si="129"/>
        <v>5221.84</v>
      </c>
      <c r="BL420" s="14" t="s">
        <v>196</v>
      </c>
      <c r="BM420" s="161" t="s">
        <v>1190</v>
      </c>
    </row>
    <row r="421" spans="1:65" s="2" customFormat="1" ht="49.15" customHeight="1">
      <c r="A421" s="26"/>
      <c r="B421" s="149"/>
      <c r="C421" s="167" t="s">
        <v>1191</v>
      </c>
      <c r="D421" s="167" t="s">
        <v>374</v>
      </c>
      <c r="E421" s="168" t="s">
        <v>1192</v>
      </c>
      <c r="F421" s="169" t="s">
        <v>1193</v>
      </c>
      <c r="G421" s="170" t="s">
        <v>222</v>
      </c>
      <c r="H421" s="171">
        <v>1</v>
      </c>
      <c r="I421" s="172">
        <v>3096.33</v>
      </c>
      <c r="J421" s="172">
        <f t="shared" si="120"/>
        <v>3096.33</v>
      </c>
      <c r="K421" s="173"/>
      <c r="L421" s="174"/>
      <c r="M421" s="175" t="s">
        <v>1</v>
      </c>
      <c r="N421" s="176" t="s">
        <v>39</v>
      </c>
      <c r="O421" s="159">
        <v>0</v>
      </c>
      <c r="P421" s="159">
        <f t="shared" si="121"/>
        <v>0</v>
      </c>
      <c r="Q421" s="159">
        <v>0</v>
      </c>
      <c r="R421" s="159">
        <f t="shared" si="122"/>
        <v>0</v>
      </c>
      <c r="S421" s="159">
        <v>0</v>
      </c>
      <c r="T421" s="160">
        <f t="shared" si="123"/>
        <v>0</v>
      </c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R421" s="161" t="s">
        <v>223</v>
      </c>
      <c r="AT421" s="161" t="s">
        <v>374</v>
      </c>
      <c r="AU421" s="161" t="s">
        <v>89</v>
      </c>
      <c r="AY421" s="14" t="s">
        <v>166</v>
      </c>
      <c r="BE421" s="162">
        <f t="shared" si="124"/>
        <v>0</v>
      </c>
      <c r="BF421" s="162">
        <f t="shared" si="125"/>
        <v>3096.33</v>
      </c>
      <c r="BG421" s="162">
        <f t="shared" si="126"/>
        <v>0</v>
      </c>
      <c r="BH421" s="162">
        <f t="shared" si="127"/>
        <v>0</v>
      </c>
      <c r="BI421" s="162">
        <f t="shared" si="128"/>
        <v>0</v>
      </c>
      <c r="BJ421" s="14" t="s">
        <v>89</v>
      </c>
      <c r="BK421" s="162">
        <f t="shared" si="129"/>
        <v>3096.33</v>
      </c>
      <c r="BL421" s="14" t="s">
        <v>196</v>
      </c>
      <c r="BM421" s="161" t="s">
        <v>1194</v>
      </c>
    </row>
    <row r="422" spans="1:65" s="2" customFormat="1" ht="24.2" customHeight="1">
      <c r="A422" s="26"/>
      <c r="B422" s="149"/>
      <c r="C422" s="167" t="s">
        <v>740</v>
      </c>
      <c r="D422" s="167" t="s">
        <v>374</v>
      </c>
      <c r="E422" s="168" t="s">
        <v>1195</v>
      </c>
      <c r="F422" s="169" t="s">
        <v>1196</v>
      </c>
      <c r="G422" s="170" t="s">
        <v>222</v>
      </c>
      <c r="H422" s="171">
        <v>3</v>
      </c>
      <c r="I422" s="172">
        <v>366.8</v>
      </c>
      <c r="J422" s="172">
        <f t="shared" si="120"/>
        <v>1100.4000000000001</v>
      </c>
      <c r="K422" s="173"/>
      <c r="L422" s="174"/>
      <c r="M422" s="175" t="s">
        <v>1</v>
      </c>
      <c r="N422" s="176" t="s">
        <v>39</v>
      </c>
      <c r="O422" s="159">
        <v>0</v>
      </c>
      <c r="P422" s="159">
        <f t="shared" si="121"/>
        <v>0</v>
      </c>
      <c r="Q422" s="159">
        <v>0</v>
      </c>
      <c r="R422" s="159">
        <f t="shared" si="122"/>
        <v>0</v>
      </c>
      <c r="S422" s="159">
        <v>0</v>
      </c>
      <c r="T422" s="160">
        <f t="shared" si="123"/>
        <v>0</v>
      </c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R422" s="161" t="s">
        <v>223</v>
      </c>
      <c r="AT422" s="161" t="s">
        <v>374</v>
      </c>
      <c r="AU422" s="161" t="s">
        <v>89</v>
      </c>
      <c r="AY422" s="14" t="s">
        <v>166</v>
      </c>
      <c r="BE422" s="162">
        <f t="shared" si="124"/>
        <v>0</v>
      </c>
      <c r="BF422" s="162">
        <f t="shared" si="125"/>
        <v>1100.4000000000001</v>
      </c>
      <c r="BG422" s="162">
        <f t="shared" si="126"/>
        <v>0</v>
      </c>
      <c r="BH422" s="162">
        <f t="shared" si="127"/>
        <v>0</v>
      </c>
      <c r="BI422" s="162">
        <f t="shared" si="128"/>
        <v>0</v>
      </c>
      <c r="BJ422" s="14" t="s">
        <v>89</v>
      </c>
      <c r="BK422" s="162">
        <f t="shared" si="129"/>
        <v>1100.4000000000001</v>
      </c>
      <c r="BL422" s="14" t="s">
        <v>196</v>
      </c>
      <c r="BM422" s="161" t="s">
        <v>1197</v>
      </c>
    </row>
    <row r="423" spans="1:65" s="12" customFormat="1" ht="22.9" customHeight="1">
      <c r="B423" s="137"/>
      <c r="D423" s="138" t="s">
        <v>72</v>
      </c>
      <c r="E423" s="147" t="s">
        <v>1198</v>
      </c>
      <c r="F423" s="147" t="s">
        <v>1199</v>
      </c>
      <c r="J423" s="148">
        <f>BK423</f>
        <v>11433.1</v>
      </c>
      <c r="L423" s="137"/>
      <c r="M423" s="141"/>
      <c r="N423" s="142"/>
      <c r="O423" s="142"/>
      <c r="P423" s="143">
        <f>SUM(P424:P429)</f>
        <v>0</v>
      </c>
      <c r="Q423" s="142"/>
      <c r="R423" s="143">
        <f>SUM(R424:R429)</f>
        <v>0</v>
      </c>
      <c r="S423" s="142"/>
      <c r="T423" s="144">
        <f>SUM(T424:T429)</f>
        <v>0</v>
      </c>
      <c r="AR423" s="138" t="s">
        <v>89</v>
      </c>
      <c r="AT423" s="145" t="s">
        <v>72</v>
      </c>
      <c r="AU423" s="145" t="s">
        <v>81</v>
      </c>
      <c r="AY423" s="138" t="s">
        <v>166</v>
      </c>
      <c r="BK423" s="146">
        <f>SUM(BK424:BK429)</f>
        <v>11433.1</v>
      </c>
    </row>
    <row r="424" spans="1:65" s="2" customFormat="1" ht="24.2" customHeight="1">
      <c r="A424" s="26"/>
      <c r="B424" s="149"/>
      <c r="C424" s="150" t="s">
        <v>1200</v>
      </c>
      <c r="D424" s="150" t="s">
        <v>169</v>
      </c>
      <c r="E424" s="151" t="s">
        <v>1201</v>
      </c>
      <c r="F424" s="152" t="s">
        <v>1202</v>
      </c>
      <c r="G424" s="153" t="s">
        <v>172</v>
      </c>
      <c r="H424" s="154">
        <v>33.905999999999999</v>
      </c>
      <c r="I424" s="155">
        <v>27.15</v>
      </c>
      <c r="J424" s="155">
        <f t="shared" ref="J424:J429" si="130">ROUND(I424*H424,2)</f>
        <v>920.55</v>
      </c>
      <c r="K424" s="156"/>
      <c r="L424" s="27"/>
      <c r="M424" s="157" t="s">
        <v>1</v>
      </c>
      <c r="N424" s="158" t="s">
        <v>39</v>
      </c>
      <c r="O424" s="159">
        <v>0</v>
      </c>
      <c r="P424" s="159">
        <f t="shared" ref="P424:P429" si="131">O424*H424</f>
        <v>0</v>
      </c>
      <c r="Q424" s="159">
        <v>0</v>
      </c>
      <c r="R424" s="159">
        <f t="shared" ref="R424:R429" si="132">Q424*H424</f>
        <v>0</v>
      </c>
      <c r="S424" s="159">
        <v>0</v>
      </c>
      <c r="T424" s="160">
        <f t="shared" ref="T424:T429" si="133">S424*H424</f>
        <v>0</v>
      </c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R424" s="161" t="s">
        <v>196</v>
      </c>
      <c r="AT424" s="161" t="s">
        <v>169</v>
      </c>
      <c r="AU424" s="161" t="s">
        <v>89</v>
      </c>
      <c r="AY424" s="14" t="s">
        <v>166</v>
      </c>
      <c r="BE424" s="162">
        <f t="shared" ref="BE424:BE429" si="134">IF(N424="základná",J424,0)</f>
        <v>0</v>
      </c>
      <c r="BF424" s="162">
        <f t="shared" ref="BF424:BF429" si="135">IF(N424="znížená",J424,0)</f>
        <v>920.55</v>
      </c>
      <c r="BG424" s="162">
        <f t="shared" ref="BG424:BG429" si="136">IF(N424="zákl. prenesená",J424,0)</f>
        <v>0</v>
      </c>
      <c r="BH424" s="162">
        <f t="shared" ref="BH424:BH429" si="137">IF(N424="zníž. prenesená",J424,0)</f>
        <v>0</v>
      </c>
      <c r="BI424" s="162">
        <f t="shared" ref="BI424:BI429" si="138">IF(N424="nulová",J424,0)</f>
        <v>0</v>
      </c>
      <c r="BJ424" s="14" t="s">
        <v>89</v>
      </c>
      <c r="BK424" s="162">
        <f t="shared" ref="BK424:BK429" si="139">ROUND(I424*H424,2)</f>
        <v>920.55</v>
      </c>
      <c r="BL424" s="14" t="s">
        <v>196</v>
      </c>
      <c r="BM424" s="161" t="s">
        <v>1203</v>
      </c>
    </row>
    <row r="425" spans="1:65" s="2" customFormat="1" ht="24.2" customHeight="1">
      <c r="A425" s="26"/>
      <c r="B425" s="149"/>
      <c r="C425" s="150" t="s">
        <v>744</v>
      </c>
      <c r="D425" s="150" t="s">
        <v>169</v>
      </c>
      <c r="E425" s="151" t="s">
        <v>1204</v>
      </c>
      <c r="F425" s="152" t="s">
        <v>1205</v>
      </c>
      <c r="G425" s="153" t="s">
        <v>172</v>
      </c>
      <c r="H425" s="154">
        <v>216.7</v>
      </c>
      <c r="I425" s="155">
        <v>23.82</v>
      </c>
      <c r="J425" s="155">
        <f t="shared" si="130"/>
        <v>5161.79</v>
      </c>
      <c r="K425" s="156"/>
      <c r="L425" s="27"/>
      <c r="M425" s="157" t="s">
        <v>1</v>
      </c>
      <c r="N425" s="158" t="s">
        <v>39</v>
      </c>
      <c r="O425" s="159">
        <v>0</v>
      </c>
      <c r="P425" s="159">
        <f t="shared" si="131"/>
        <v>0</v>
      </c>
      <c r="Q425" s="159">
        <v>0</v>
      </c>
      <c r="R425" s="159">
        <f t="shared" si="132"/>
        <v>0</v>
      </c>
      <c r="S425" s="159">
        <v>0</v>
      </c>
      <c r="T425" s="160">
        <f t="shared" si="133"/>
        <v>0</v>
      </c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R425" s="161" t="s">
        <v>196</v>
      </c>
      <c r="AT425" s="161" t="s">
        <v>169</v>
      </c>
      <c r="AU425" s="161" t="s">
        <v>89</v>
      </c>
      <c r="AY425" s="14" t="s">
        <v>166</v>
      </c>
      <c r="BE425" s="162">
        <f t="shared" si="134"/>
        <v>0</v>
      </c>
      <c r="BF425" s="162">
        <f t="shared" si="135"/>
        <v>5161.79</v>
      </c>
      <c r="BG425" s="162">
        <f t="shared" si="136"/>
        <v>0</v>
      </c>
      <c r="BH425" s="162">
        <f t="shared" si="137"/>
        <v>0</v>
      </c>
      <c r="BI425" s="162">
        <f t="shared" si="138"/>
        <v>0</v>
      </c>
      <c r="BJ425" s="14" t="s">
        <v>89</v>
      </c>
      <c r="BK425" s="162">
        <f t="shared" si="139"/>
        <v>5161.79</v>
      </c>
      <c r="BL425" s="14" t="s">
        <v>196</v>
      </c>
      <c r="BM425" s="161" t="s">
        <v>1206</v>
      </c>
    </row>
    <row r="426" spans="1:65" s="2" customFormat="1" ht="16.5" customHeight="1">
      <c r="A426" s="26"/>
      <c r="B426" s="149"/>
      <c r="C426" s="167" t="s">
        <v>1207</v>
      </c>
      <c r="D426" s="167" t="s">
        <v>374</v>
      </c>
      <c r="E426" s="168" t="s">
        <v>1208</v>
      </c>
      <c r="F426" s="169" t="s">
        <v>1209</v>
      </c>
      <c r="G426" s="170" t="s">
        <v>172</v>
      </c>
      <c r="H426" s="171">
        <v>214.12799999999999</v>
      </c>
      <c r="I426" s="172">
        <v>14.29</v>
      </c>
      <c r="J426" s="172">
        <f t="shared" si="130"/>
        <v>3059.89</v>
      </c>
      <c r="K426" s="173"/>
      <c r="L426" s="174"/>
      <c r="M426" s="175" t="s">
        <v>1</v>
      </c>
      <c r="N426" s="176" t="s">
        <v>39</v>
      </c>
      <c r="O426" s="159">
        <v>0</v>
      </c>
      <c r="P426" s="159">
        <f t="shared" si="131"/>
        <v>0</v>
      </c>
      <c r="Q426" s="159">
        <v>0</v>
      </c>
      <c r="R426" s="159">
        <f t="shared" si="132"/>
        <v>0</v>
      </c>
      <c r="S426" s="159">
        <v>0</v>
      </c>
      <c r="T426" s="160">
        <f t="shared" si="133"/>
        <v>0</v>
      </c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R426" s="161" t="s">
        <v>223</v>
      </c>
      <c r="AT426" s="161" t="s">
        <v>374</v>
      </c>
      <c r="AU426" s="161" t="s">
        <v>89</v>
      </c>
      <c r="AY426" s="14" t="s">
        <v>166</v>
      </c>
      <c r="BE426" s="162">
        <f t="shared" si="134"/>
        <v>0</v>
      </c>
      <c r="BF426" s="162">
        <f t="shared" si="135"/>
        <v>3059.89</v>
      </c>
      <c r="BG426" s="162">
        <f t="shared" si="136"/>
        <v>0</v>
      </c>
      <c r="BH426" s="162">
        <f t="shared" si="137"/>
        <v>0</v>
      </c>
      <c r="BI426" s="162">
        <f t="shared" si="138"/>
        <v>0</v>
      </c>
      <c r="BJ426" s="14" t="s">
        <v>89</v>
      </c>
      <c r="BK426" s="162">
        <f t="shared" si="139"/>
        <v>3059.89</v>
      </c>
      <c r="BL426" s="14" t="s">
        <v>196</v>
      </c>
      <c r="BM426" s="161" t="s">
        <v>1210</v>
      </c>
    </row>
    <row r="427" spans="1:65" s="2" customFormat="1" ht="24.2" customHeight="1">
      <c r="A427" s="26"/>
      <c r="B427" s="149"/>
      <c r="C427" s="167" t="s">
        <v>747</v>
      </c>
      <c r="D427" s="167" t="s">
        <v>374</v>
      </c>
      <c r="E427" s="168" t="s">
        <v>1211</v>
      </c>
      <c r="F427" s="169" t="s">
        <v>1212</v>
      </c>
      <c r="G427" s="170" t="s">
        <v>172</v>
      </c>
      <c r="H427" s="171">
        <v>55.408000000000001</v>
      </c>
      <c r="I427" s="172">
        <v>17.149999999999999</v>
      </c>
      <c r="J427" s="172">
        <f t="shared" si="130"/>
        <v>950.25</v>
      </c>
      <c r="K427" s="173"/>
      <c r="L427" s="174"/>
      <c r="M427" s="175" t="s">
        <v>1</v>
      </c>
      <c r="N427" s="176" t="s">
        <v>39</v>
      </c>
      <c r="O427" s="159">
        <v>0</v>
      </c>
      <c r="P427" s="159">
        <f t="shared" si="131"/>
        <v>0</v>
      </c>
      <c r="Q427" s="159">
        <v>0</v>
      </c>
      <c r="R427" s="159">
        <f t="shared" si="132"/>
        <v>0</v>
      </c>
      <c r="S427" s="159">
        <v>0</v>
      </c>
      <c r="T427" s="160">
        <f t="shared" si="133"/>
        <v>0</v>
      </c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R427" s="161" t="s">
        <v>223</v>
      </c>
      <c r="AT427" s="161" t="s">
        <v>374</v>
      </c>
      <c r="AU427" s="161" t="s">
        <v>89</v>
      </c>
      <c r="AY427" s="14" t="s">
        <v>166</v>
      </c>
      <c r="BE427" s="162">
        <f t="shared" si="134"/>
        <v>0</v>
      </c>
      <c r="BF427" s="162">
        <f t="shared" si="135"/>
        <v>950.25</v>
      </c>
      <c r="BG427" s="162">
        <f t="shared" si="136"/>
        <v>0</v>
      </c>
      <c r="BH427" s="162">
        <f t="shared" si="137"/>
        <v>0</v>
      </c>
      <c r="BI427" s="162">
        <f t="shared" si="138"/>
        <v>0</v>
      </c>
      <c r="BJ427" s="14" t="s">
        <v>89</v>
      </c>
      <c r="BK427" s="162">
        <f t="shared" si="139"/>
        <v>950.25</v>
      </c>
      <c r="BL427" s="14" t="s">
        <v>196</v>
      </c>
      <c r="BM427" s="161" t="s">
        <v>1213</v>
      </c>
    </row>
    <row r="428" spans="1:65" s="2" customFormat="1" ht="24.2" customHeight="1">
      <c r="A428" s="26"/>
      <c r="B428" s="149"/>
      <c r="C428" s="150" t="s">
        <v>1214</v>
      </c>
      <c r="D428" s="150" t="s">
        <v>169</v>
      </c>
      <c r="E428" s="151" t="s">
        <v>1215</v>
      </c>
      <c r="F428" s="152" t="s">
        <v>1216</v>
      </c>
      <c r="G428" s="153" t="s">
        <v>172</v>
      </c>
      <c r="H428" s="154">
        <v>23.2</v>
      </c>
      <c r="I428" s="155">
        <v>57.16</v>
      </c>
      <c r="J428" s="155">
        <f t="shared" si="130"/>
        <v>1326.11</v>
      </c>
      <c r="K428" s="156"/>
      <c r="L428" s="27"/>
      <c r="M428" s="157" t="s">
        <v>1</v>
      </c>
      <c r="N428" s="158" t="s">
        <v>39</v>
      </c>
      <c r="O428" s="159">
        <v>0</v>
      </c>
      <c r="P428" s="159">
        <f t="shared" si="131"/>
        <v>0</v>
      </c>
      <c r="Q428" s="159">
        <v>0</v>
      </c>
      <c r="R428" s="159">
        <f t="shared" si="132"/>
        <v>0</v>
      </c>
      <c r="S428" s="159">
        <v>0</v>
      </c>
      <c r="T428" s="160">
        <f t="shared" si="133"/>
        <v>0</v>
      </c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R428" s="161" t="s">
        <v>196</v>
      </c>
      <c r="AT428" s="161" t="s">
        <v>169</v>
      </c>
      <c r="AU428" s="161" t="s">
        <v>89</v>
      </c>
      <c r="AY428" s="14" t="s">
        <v>166</v>
      </c>
      <c r="BE428" s="162">
        <f t="shared" si="134"/>
        <v>0</v>
      </c>
      <c r="BF428" s="162">
        <f t="shared" si="135"/>
        <v>1326.11</v>
      </c>
      <c r="BG428" s="162">
        <f t="shared" si="136"/>
        <v>0</v>
      </c>
      <c r="BH428" s="162">
        <f t="shared" si="137"/>
        <v>0</v>
      </c>
      <c r="BI428" s="162">
        <f t="shared" si="138"/>
        <v>0</v>
      </c>
      <c r="BJ428" s="14" t="s">
        <v>89</v>
      </c>
      <c r="BK428" s="162">
        <f t="shared" si="139"/>
        <v>1326.11</v>
      </c>
      <c r="BL428" s="14" t="s">
        <v>196</v>
      </c>
      <c r="BM428" s="161" t="s">
        <v>1217</v>
      </c>
    </row>
    <row r="429" spans="1:65" s="2" customFormat="1" ht="24.2" customHeight="1">
      <c r="A429" s="26"/>
      <c r="B429" s="149"/>
      <c r="C429" s="150" t="s">
        <v>751</v>
      </c>
      <c r="D429" s="150" t="s">
        <v>169</v>
      </c>
      <c r="E429" s="151" t="s">
        <v>1218</v>
      </c>
      <c r="F429" s="152" t="s">
        <v>1219</v>
      </c>
      <c r="G429" s="153" t="s">
        <v>699</v>
      </c>
      <c r="H429" s="154">
        <v>3.9</v>
      </c>
      <c r="I429" s="155">
        <v>3.72</v>
      </c>
      <c r="J429" s="155">
        <f t="shared" si="130"/>
        <v>14.51</v>
      </c>
      <c r="K429" s="156"/>
      <c r="L429" s="27"/>
      <c r="M429" s="157" t="s">
        <v>1</v>
      </c>
      <c r="N429" s="158" t="s">
        <v>39</v>
      </c>
      <c r="O429" s="159">
        <v>0</v>
      </c>
      <c r="P429" s="159">
        <f t="shared" si="131"/>
        <v>0</v>
      </c>
      <c r="Q429" s="159">
        <v>0</v>
      </c>
      <c r="R429" s="159">
        <f t="shared" si="132"/>
        <v>0</v>
      </c>
      <c r="S429" s="159">
        <v>0</v>
      </c>
      <c r="T429" s="160">
        <f t="shared" si="133"/>
        <v>0</v>
      </c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R429" s="161" t="s">
        <v>196</v>
      </c>
      <c r="AT429" s="161" t="s">
        <v>169</v>
      </c>
      <c r="AU429" s="161" t="s">
        <v>89</v>
      </c>
      <c r="AY429" s="14" t="s">
        <v>166</v>
      </c>
      <c r="BE429" s="162">
        <f t="shared" si="134"/>
        <v>0</v>
      </c>
      <c r="BF429" s="162">
        <f t="shared" si="135"/>
        <v>14.51</v>
      </c>
      <c r="BG429" s="162">
        <f t="shared" si="136"/>
        <v>0</v>
      </c>
      <c r="BH429" s="162">
        <f t="shared" si="137"/>
        <v>0</v>
      </c>
      <c r="BI429" s="162">
        <f t="shared" si="138"/>
        <v>0</v>
      </c>
      <c r="BJ429" s="14" t="s">
        <v>89</v>
      </c>
      <c r="BK429" s="162">
        <f t="shared" si="139"/>
        <v>14.51</v>
      </c>
      <c r="BL429" s="14" t="s">
        <v>196</v>
      </c>
      <c r="BM429" s="161" t="s">
        <v>1220</v>
      </c>
    </row>
    <row r="430" spans="1:65" s="12" customFormat="1" ht="22.9" customHeight="1">
      <c r="B430" s="137"/>
      <c r="D430" s="138" t="s">
        <v>72</v>
      </c>
      <c r="E430" s="147" t="s">
        <v>312</v>
      </c>
      <c r="F430" s="147" t="s">
        <v>313</v>
      </c>
      <c r="J430" s="148">
        <f>BK430</f>
        <v>48348.37</v>
      </c>
      <c r="L430" s="137"/>
      <c r="M430" s="141"/>
      <c r="N430" s="142"/>
      <c r="O430" s="142"/>
      <c r="P430" s="143">
        <f>SUM(P431:P433)</f>
        <v>0</v>
      </c>
      <c r="Q430" s="142"/>
      <c r="R430" s="143">
        <f>SUM(R431:R433)</f>
        <v>0</v>
      </c>
      <c r="S430" s="142"/>
      <c r="T430" s="144">
        <f>SUM(T431:T433)</f>
        <v>0</v>
      </c>
      <c r="AR430" s="138" t="s">
        <v>89</v>
      </c>
      <c r="AT430" s="145" t="s">
        <v>72</v>
      </c>
      <c r="AU430" s="145" t="s">
        <v>81</v>
      </c>
      <c r="AY430" s="138" t="s">
        <v>166</v>
      </c>
      <c r="BK430" s="146">
        <f>SUM(BK431:BK433)</f>
        <v>48348.37</v>
      </c>
    </row>
    <row r="431" spans="1:65" s="2" customFormat="1" ht="16.5" customHeight="1">
      <c r="A431" s="26"/>
      <c r="B431" s="149"/>
      <c r="C431" s="150" t="s">
        <v>1221</v>
      </c>
      <c r="D431" s="150" t="s">
        <v>169</v>
      </c>
      <c r="E431" s="151" t="s">
        <v>1222</v>
      </c>
      <c r="F431" s="152" t="s">
        <v>1223</v>
      </c>
      <c r="G431" s="153" t="s">
        <v>172</v>
      </c>
      <c r="H431" s="154">
        <v>1253.75</v>
      </c>
      <c r="I431" s="155">
        <v>6.19</v>
      </c>
      <c r="J431" s="155">
        <f>ROUND(I431*H431,2)</f>
        <v>7760.71</v>
      </c>
      <c r="K431" s="156"/>
      <c r="L431" s="27"/>
      <c r="M431" s="157" t="s">
        <v>1</v>
      </c>
      <c r="N431" s="158" t="s">
        <v>39</v>
      </c>
      <c r="O431" s="159">
        <v>0</v>
      </c>
      <c r="P431" s="159">
        <f>O431*H431</f>
        <v>0</v>
      </c>
      <c r="Q431" s="159">
        <v>0</v>
      </c>
      <c r="R431" s="159">
        <f>Q431*H431</f>
        <v>0</v>
      </c>
      <c r="S431" s="159">
        <v>0</v>
      </c>
      <c r="T431" s="160">
        <f>S431*H431</f>
        <v>0</v>
      </c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R431" s="161" t="s">
        <v>196</v>
      </c>
      <c r="AT431" s="161" t="s">
        <v>169</v>
      </c>
      <c r="AU431" s="161" t="s">
        <v>89</v>
      </c>
      <c r="AY431" s="14" t="s">
        <v>166</v>
      </c>
      <c r="BE431" s="162">
        <f>IF(N431="základná",J431,0)</f>
        <v>0</v>
      </c>
      <c r="BF431" s="162">
        <f>IF(N431="znížená",J431,0)</f>
        <v>7760.71</v>
      </c>
      <c r="BG431" s="162">
        <f>IF(N431="zákl. prenesená",J431,0)</f>
        <v>0</v>
      </c>
      <c r="BH431" s="162">
        <f>IF(N431="zníž. prenesená",J431,0)</f>
        <v>0</v>
      </c>
      <c r="BI431" s="162">
        <f>IF(N431="nulová",J431,0)</f>
        <v>0</v>
      </c>
      <c r="BJ431" s="14" t="s">
        <v>89</v>
      </c>
      <c r="BK431" s="162">
        <f>ROUND(I431*H431,2)</f>
        <v>7760.71</v>
      </c>
      <c r="BL431" s="14" t="s">
        <v>196</v>
      </c>
      <c r="BM431" s="161" t="s">
        <v>1224</v>
      </c>
    </row>
    <row r="432" spans="1:65" s="2" customFormat="1" ht="16.5" customHeight="1">
      <c r="A432" s="26"/>
      <c r="B432" s="149"/>
      <c r="C432" s="167" t="s">
        <v>754</v>
      </c>
      <c r="D432" s="167" t="s">
        <v>374</v>
      </c>
      <c r="E432" s="168" t="s">
        <v>1225</v>
      </c>
      <c r="F432" s="169" t="s">
        <v>1226</v>
      </c>
      <c r="G432" s="170" t="s">
        <v>172</v>
      </c>
      <c r="H432" s="171">
        <v>1291.3630000000001</v>
      </c>
      <c r="I432" s="172">
        <v>31.43</v>
      </c>
      <c r="J432" s="172">
        <f>ROUND(I432*H432,2)</f>
        <v>40587.54</v>
      </c>
      <c r="K432" s="173"/>
      <c r="L432" s="174"/>
      <c r="M432" s="175" t="s">
        <v>1</v>
      </c>
      <c r="N432" s="176" t="s">
        <v>39</v>
      </c>
      <c r="O432" s="159">
        <v>0</v>
      </c>
      <c r="P432" s="159">
        <f>O432*H432</f>
        <v>0</v>
      </c>
      <c r="Q432" s="159">
        <v>0</v>
      </c>
      <c r="R432" s="159">
        <f>Q432*H432</f>
        <v>0</v>
      </c>
      <c r="S432" s="159">
        <v>0</v>
      </c>
      <c r="T432" s="160">
        <f>S432*H432</f>
        <v>0</v>
      </c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R432" s="161" t="s">
        <v>223</v>
      </c>
      <c r="AT432" s="161" t="s">
        <v>374</v>
      </c>
      <c r="AU432" s="161" t="s">
        <v>89</v>
      </c>
      <c r="AY432" s="14" t="s">
        <v>166</v>
      </c>
      <c r="BE432" s="162">
        <f>IF(N432="základná",J432,0)</f>
        <v>0</v>
      </c>
      <c r="BF432" s="162">
        <f>IF(N432="znížená",J432,0)</f>
        <v>40587.54</v>
      </c>
      <c r="BG432" s="162">
        <f>IF(N432="zákl. prenesená",J432,0)</f>
        <v>0</v>
      </c>
      <c r="BH432" s="162">
        <f>IF(N432="zníž. prenesená",J432,0)</f>
        <v>0</v>
      </c>
      <c r="BI432" s="162">
        <f>IF(N432="nulová",J432,0)</f>
        <v>0</v>
      </c>
      <c r="BJ432" s="14" t="s">
        <v>89</v>
      </c>
      <c r="BK432" s="162">
        <f>ROUND(I432*H432,2)</f>
        <v>40587.54</v>
      </c>
      <c r="BL432" s="14" t="s">
        <v>196</v>
      </c>
      <c r="BM432" s="161" t="s">
        <v>1227</v>
      </c>
    </row>
    <row r="433" spans="1:65" s="2" customFormat="1" ht="24.2" customHeight="1">
      <c r="A433" s="26"/>
      <c r="B433" s="149"/>
      <c r="C433" s="150" t="s">
        <v>1228</v>
      </c>
      <c r="D433" s="150" t="s">
        <v>169</v>
      </c>
      <c r="E433" s="151" t="s">
        <v>1229</v>
      </c>
      <c r="F433" s="152" t="s">
        <v>1230</v>
      </c>
      <c r="G433" s="153" t="s">
        <v>699</v>
      </c>
      <c r="H433" s="154">
        <v>0.35</v>
      </c>
      <c r="I433" s="155">
        <v>0.33</v>
      </c>
      <c r="J433" s="155">
        <f>ROUND(I433*H433,2)</f>
        <v>0.12</v>
      </c>
      <c r="K433" s="156"/>
      <c r="L433" s="27"/>
      <c r="M433" s="157" t="s">
        <v>1</v>
      </c>
      <c r="N433" s="158" t="s">
        <v>39</v>
      </c>
      <c r="O433" s="159">
        <v>0</v>
      </c>
      <c r="P433" s="159">
        <f>O433*H433</f>
        <v>0</v>
      </c>
      <c r="Q433" s="159">
        <v>0</v>
      </c>
      <c r="R433" s="159">
        <f>Q433*H433</f>
        <v>0</v>
      </c>
      <c r="S433" s="159">
        <v>0</v>
      </c>
      <c r="T433" s="160">
        <f>S433*H433</f>
        <v>0</v>
      </c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R433" s="161" t="s">
        <v>196</v>
      </c>
      <c r="AT433" s="161" t="s">
        <v>169</v>
      </c>
      <c r="AU433" s="161" t="s">
        <v>89</v>
      </c>
      <c r="AY433" s="14" t="s">
        <v>166</v>
      </c>
      <c r="BE433" s="162">
        <f>IF(N433="základná",J433,0)</f>
        <v>0</v>
      </c>
      <c r="BF433" s="162">
        <f>IF(N433="znížená",J433,0)</f>
        <v>0.12</v>
      </c>
      <c r="BG433" s="162">
        <f>IF(N433="zákl. prenesená",J433,0)</f>
        <v>0</v>
      </c>
      <c r="BH433" s="162">
        <f>IF(N433="zníž. prenesená",J433,0)</f>
        <v>0</v>
      </c>
      <c r="BI433" s="162">
        <f>IF(N433="nulová",J433,0)</f>
        <v>0</v>
      </c>
      <c r="BJ433" s="14" t="s">
        <v>89</v>
      </c>
      <c r="BK433" s="162">
        <f>ROUND(I433*H433,2)</f>
        <v>0.12</v>
      </c>
      <c r="BL433" s="14" t="s">
        <v>196</v>
      </c>
      <c r="BM433" s="161" t="s">
        <v>1231</v>
      </c>
    </row>
    <row r="434" spans="1:65" s="12" customFormat="1" ht="22.9" customHeight="1">
      <c r="B434" s="137"/>
      <c r="D434" s="138" t="s">
        <v>72</v>
      </c>
      <c r="E434" s="147" t="s">
        <v>1232</v>
      </c>
      <c r="F434" s="147" t="s">
        <v>1233</v>
      </c>
      <c r="J434" s="148">
        <f>BK434</f>
        <v>9928.83</v>
      </c>
      <c r="L434" s="137"/>
      <c r="M434" s="141"/>
      <c r="N434" s="142"/>
      <c r="O434" s="142"/>
      <c r="P434" s="143">
        <f>SUM(P435:P438)</f>
        <v>0</v>
      </c>
      <c r="Q434" s="142"/>
      <c r="R434" s="143">
        <f>SUM(R435:R438)</f>
        <v>0</v>
      </c>
      <c r="S434" s="142"/>
      <c r="T434" s="144">
        <f>SUM(T435:T438)</f>
        <v>0</v>
      </c>
      <c r="AR434" s="138" t="s">
        <v>89</v>
      </c>
      <c r="AT434" s="145" t="s">
        <v>72</v>
      </c>
      <c r="AU434" s="145" t="s">
        <v>81</v>
      </c>
      <c r="AY434" s="138" t="s">
        <v>166</v>
      </c>
      <c r="BK434" s="146">
        <f>SUM(BK435:BK438)</f>
        <v>9928.83</v>
      </c>
    </row>
    <row r="435" spans="1:65" s="2" customFormat="1" ht="24.2" customHeight="1">
      <c r="A435" s="26"/>
      <c r="B435" s="149"/>
      <c r="C435" s="150" t="s">
        <v>758</v>
      </c>
      <c r="D435" s="150" t="s">
        <v>169</v>
      </c>
      <c r="E435" s="151" t="s">
        <v>1234</v>
      </c>
      <c r="F435" s="152" t="s">
        <v>1235</v>
      </c>
      <c r="G435" s="153" t="s">
        <v>172</v>
      </c>
      <c r="H435" s="154">
        <v>244.72900000000001</v>
      </c>
      <c r="I435" s="155">
        <v>24.29</v>
      </c>
      <c r="J435" s="155">
        <f>ROUND(I435*H435,2)</f>
        <v>5944.47</v>
      </c>
      <c r="K435" s="156"/>
      <c r="L435" s="27"/>
      <c r="M435" s="157" t="s">
        <v>1</v>
      </c>
      <c r="N435" s="158" t="s">
        <v>39</v>
      </c>
      <c r="O435" s="159">
        <v>0</v>
      </c>
      <c r="P435" s="159">
        <f>O435*H435</f>
        <v>0</v>
      </c>
      <c r="Q435" s="159">
        <v>0</v>
      </c>
      <c r="R435" s="159">
        <f>Q435*H435</f>
        <v>0</v>
      </c>
      <c r="S435" s="159">
        <v>0</v>
      </c>
      <c r="T435" s="160">
        <f>S435*H435</f>
        <v>0</v>
      </c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R435" s="161" t="s">
        <v>196</v>
      </c>
      <c r="AT435" s="161" t="s">
        <v>169</v>
      </c>
      <c r="AU435" s="161" t="s">
        <v>89</v>
      </c>
      <c r="AY435" s="14" t="s">
        <v>166</v>
      </c>
      <c r="BE435" s="162">
        <f>IF(N435="základná",J435,0)</f>
        <v>0</v>
      </c>
      <c r="BF435" s="162">
        <f>IF(N435="znížená",J435,0)</f>
        <v>5944.47</v>
      </c>
      <c r="BG435" s="162">
        <f>IF(N435="zákl. prenesená",J435,0)</f>
        <v>0</v>
      </c>
      <c r="BH435" s="162">
        <f>IF(N435="zníž. prenesená",J435,0)</f>
        <v>0</v>
      </c>
      <c r="BI435" s="162">
        <f>IF(N435="nulová",J435,0)</f>
        <v>0</v>
      </c>
      <c r="BJ435" s="14" t="s">
        <v>89</v>
      </c>
      <c r="BK435" s="162">
        <f>ROUND(I435*H435,2)</f>
        <v>5944.47</v>
      </c>
      <c r="BL435" s="14" t="s">
        <v>196</v>
      </c>
      <c r="BM435" s="161" t="s">
        <v>1236</v>
      </c>
    </row>
    <row r="436" spans="1:65" s="2" customFormat="1" ht="21.75" customHeight="1">
      <c r="A436" s="26"/>
      <c r="B436" s="149"/>
      <c r="C436" s="167" t="s">
        <v>1237</v>
      </c>
      <c r="D436" s="167" t="s">
        <v>374</v>
      </c>
      <c r="E436" s="168" t="s">
        <v>1238</v>
      </c>
      <c r="F436" s="169" t="s">
        <v>1239</v>
      </c>
      <c r="G436" s="170" t="s">
        <v>172</v>
      </c>
      <c r="H436" s="171">
        <v>261.86</v>
      </c>
      <c r="I436" s="172">
        <v>14.29</v>
      </c>
      <c r="J436" s="172">
        <f>ROUND(I436*H436,2)</f>
        <v>3741.98</v>
      </c>
      <c r="K436" s="173"/>
      <c r="L436" s="174"/>
      <c r="M436" s="175" t="s">
        <v>1</v>
      </c>
      <c r="N436" s="176" t="s">
        <v>39</v>
      </c>
      <c r="O436" s="159">
        <v>0</v>
      </c>
      <c r="P436" s="159">
        <f>O436*H436</f>
        <v>0</v>
      </c>
      <c r="Q436" s="159">
        <v>0</v>
      </c>
      <c r="R436" s="159">
        <f>Q436*H436</f>
        <v>0</v>
      </c>
      <c r="S436" s="159">
        <v>0</v>
      </c>
      <c r="T436" s="160">
        <f>S436*H436</f>
        <v>0</v>
      </c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R436" s="161" t="s">
        <v>223</v>
      </c>
      <c r="AT436" s="161" t="s">
        <v>374</v>
      </c>
      <c r="AU436" s="161" t="s">
        <v>89</v>
      </c>
      <c r="AY436" s="14" t="s">
        <v>166</v>
      </c>
      <c r="BE436" s="162">
        <f>IF(N436="základná",J436,0)</f>
        <v>0</v>
      </c>
      <c r="BF436" s="162">
        <f>IF(N436="znížená",J436,0)</f>
        <v>3741.98</v>
      </c>
      <c r="BG436" s="162">
        <f>IF(N436="zákl. prenesená",J436,0)</f>
        <v>0</v>
      </c>
      <c r="BH436" s="162">
        <f>IF(N436="zníž. prenesená",J436,0)</f>
        <v>0</v>
      </c>
      <c r="BI436" s="162">
        <f>IF(N436="nulová",J436,0)</f>
        <v>0</v>
      </c>
      <c r="BJ436" s="14" t="s">
        <v>89</v>
      </c>
      <c r="BK436" s="162">
        <f>ROUND(I436*H436,2)</f>
        <v>3741.98</v>
      </c>
      <c r="BL436" s="14" t="s">
        <v>196</v>
      </c>
      <c r="BM436" s="161" t="s">
        <v>1240</v>
      </c>
    </row>
    <row r="437" spans="1:65" s="2" customFormat="1" ht="16.5" customHeight="1">
      <c r="A437" s="26"/>
      <c r="B437" s="149"/>
      <c r="C437" s="150" t="s">
        <v>761</v>
      </c>
      <c r="D437" s="150" t="s">
        <v>169</v>
      </c>
      <c r="E437" s="151" t="s">
        <v>1241</v>
      </c>
      <c r="F437" s="152" t="s">
        <v>1242</v>
      </c>
      <c r="G437" s="153" t="s">
        <v>172</v>
      </c>
      <c r="H437" s="154">
        <v>495.33499999999998</v>
      </c>
      <c r="I437" s="155">
        <v>0.48</v>
      </c>
      <c r="J437" s="155">
        <f>ROUND(I437*H437,2)</f>
        <v>237.76</v>
      </c>
      <c r="K437" s="156"/>
      <c r="L437" s="27"/>
      <c r="M437" s="157" t="s">
        <v>1</v>
      </c>
      <c r="N437" s="158" t="s">
        <v>39</v>
      </c>
      <c r="O437" s="159">
        <v>0</v>
      </c>
      <c r="P437" s="159">
        <f>O437*H437</f>
        <v>0</v>
      </c>
      <c r="Q437" s="159">
        <v>0</v>
      </c>
      <c r="R437" s="159">
        <f>Q437*H437</f>
        <v>0</v>
      </c>
      <c r="S437" s="159">
        <v>0</v>
      </c>
      <c r="T437" s="160">
        <f>S437*H437</f>
        <v>0</v>
      </c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R437" s="161" t="s">
        <v>196</v>
      </c>
      <c r="AT437" s="161" t="s">
        <v>169</v>
      </c>
      <c r="AU437" s="161" t="s">
        <v>89</v>
      </c>
      <c r="AY437" s="14" t="s">
        <v>166</v>
      </c>
      <c r="BE437" s="162">
        <f>IF(N437="základná",J437,0)</f>
        <v>0</v>
      </c>
      <c r="BF437" s="162">
        <f>IF(N437="znížená",J437,0)</f>
        <v>237.76</v>
      </c>
      <c r="BG437" s="162">
        <f>IF(N437="zákl. prenesená",J437,0)</f>
        <v>0</v>
      </c>
      <c r="BH437" s="162">
        <f>IF(N437="zníž. prenesená",J437,0)</f>
        <v>0</v>
      </c>
      <c r="BI437" s="162">
        <f>IF(N437="nulová",J437,0)</f>
        <v>0</v>
      </c>
      <c r="BJ437" s="14" t="s">
        <v>89</v>
      </c>
      <c r="BK437" s="162">
        <f>ROUND(I437*H437,2)</f>
        <v>237.76</v>
      </c>
      <c r="BL437" s="14" t="s">
        <v>196</v>
      </c>
      <c r="BM437" s="161" t="s">
        <v>1243</v>
      </c>
    </row>
    <row r="438" spans="1:65" s="2" customFormat="1" ht="24.2" customHeight="1">
      <c r="A438" s="26"/>
      <c r="B438" s="149"/>
      <c r="C438" s="150" t="s">
        <v>1244</v>
      </c>
      <c r="D438" s="150" t="s">
        <v>169</v>
      </c>
      <c r="E438" s="151" t="s">
        <v>1245</v>
      </c>
      <c r="F438" s="152" t="s">
        <v>1246</v>
      </c>
      <c r="G438" s="153" t="s">
        <v>699</v>
      </c>
      <c r="H438" s="154">
        <v>2.2000000000000002</v>
      </c>
      <c r="I438" s="155">
        <v>2.1</v>
      </c>
      <c r="J438" s="155">
        <f>ROUND(I438*H438,2)</f>
        <v>4.62</v>
      </c>
      <c r="K438" s="156"/>
      <c r="L438" s="27"/>
      <c r="M438" s="157" t="s">
        <v>1</v>
      </c>
      <c r="N438" s="158" t="s">
        <v>39</v>
      </c>
      <c r="O438" s="159">
        <v>0</v>
      </c>
      <c r="P438" s="159">
        <f>O438*H438</f>
        <v>0</v>
      </c>
      <c r="Q438" s="159">
        <v>0</v>
      </c>
      <c r="R438" s="159">
        <f>Q438*H438</f>
        <v>0</v>
      </c>
      <c r="S438" s="159">
        <v>0</v>
      </c>
      <c r="T438" s="160">
        <f>S438*H438</f>
        <v>0</v>
      </c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R438" s="161" t="s">
        <v>196</v>
      </c>
      <c r="AT438" s="161" t="s">
        <v>169</v>
      </c>
      <c r="AU438" s="161" t="s">
        <v>89</v>
      </c>
      <c r="AY438" s="14" t="s">
        <v>166</v>
      </c>
      <c r="BE438" s="162">
        <f>IF(N438="základná",J438,0)</f>
        <v>0</v>
      </c>
      <c r="BF438" s="162">
        <f>IF(N438="znížená",J438,0)</f>
        <v>4.62</v>
      </c>
      <c r="BG438" s="162">
        <f>IF(N438="zákl. prenesená",J438,0)</f>
        <v>0</v>
      </c>
      <c r="BH438" s="162">
        <f>IF(N438="zníž. prenesená",J438,0)</f>
        <v>0</v>
      </c>
      <c r="BI438" s="162">
        <f>IF(N438="nulová",J438,0)</f>
        <v>0</v>
      </c>
      <c r="BJ438" s="14" t="s">
        <v>89</v>
      </c>
      <c r="BK438" s="162">
        <f>ROUND(I438*H438,2)</f>
        <v>4.62</v>
      </c>
      <c r="BL438" s="14" t="s">
        <v>196</v>
      </c>
      <c r="BM438" s="161" t="s">
        <v>1247</v>
      </c>
    </row>
    <row r="439" spans="1:65" s="12" customFormat="1" ht="22.9" customHeight="1">
      <c r="B439" s="137"/>
      <c r="D439" s="138" t="s">
        <v>72</v>
      </c>
      <c r="E439" s="147" t="s">
        <v>317</v>
      </c>
      <c r="F439" s="147" t="s">
        <v>318</v>
      </c>
      <c r="J439" s="148">
        <f>BK439</f>
        <v>4469.28</v>
      </c>
      <c r="L439" s="137"/>
      <c r="M439" s="141"/>
      <c r="N439" s="142"/>
      <c r="O439" s="142"/>
      <c r="P439" s="143">
        <f>SUM(P440:P444)</f>
        <v>0</v>
      </c>
      <c r="Q439" s="142"/>
      <c r="R439" s="143">
        <f>SUM(R440:R444)</f>
        <v>0</v>
      </c>
      <c r="S439" s="142"/>
      <c r="T439" s="144">
        <f>SUM(T440:T444)</f>
        <v>0</v>
      </c>
      <c r="AR439" s="138" t="s">
        <v>89</v>
      </c>
      <c r="AT439" s="145" t="s">
        <v>72</v>
      </c>
      <c r="AU439" s="145" t="s">
        <v>81</v>
      </c>
      <c r="AY439" s="138" t="s">
        <v>166</v>
      </c>
      <c r="BK439" s="146">
        <f>SUM(BK440:BK444)</f>
        <v>4469.28</v>
      </c>
    </row>
    <row r="440" spans="1:65" s="2" customFormat="1" ht="16.5" customHeight="1">
      <c r="A440" s="26"/>
      <c r="B440" s="149"/>
      <c r="C440" s="150" t="s">
        <v>765</v>
      </c>
      <c r="D440" s="150" t="s">
        <v>169</v>
      </c>
      <c r="E440" s="151" t="s">
        <v>1248</v>
      </c>
      <c r="F440" s="152" t="s">
        <v>1249</v>
      </c>
      <c r="G440" s="153" t="s">
        <v>172</v>
      </c>
      <c r="H440" s="154">
        <v>52.8</v>
      </c>
      <c r="I440" s="155">
        <v>12.46</v>
      </c>
      <c r="J440" s="155">
        <f>ROUND(I440*H440,2)</f>
        <v>657.89</v>
      </c>
      <c r="K440" s="156"/>
      <c r="L440" s="27"/>
      <c r="M440" s="157" t="s">
        <v>1</v>
      </c>
      <c r="N440" s="158" t="s">
        <v>39</v>
      </c>
      <c r="O440" s="159">
        <v>0</v>
      </c>
      <c r="P440" s="159">
        <f>O440*H440</f>
        <v>0</v>
      </c>
      <c r="Q440" s="159">
        <v>0</v>
      </c>
      <c r="R440" s="159">
        <f>Q440*H440</f>
        <v>0</v>
      </c>
      <c r="S440" s="159">
        <v>0</v>
      </c>
      <c r="T440" s="160">
        <f>S440*H440</f>
        <v>0</v>
      </c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R440" s="161" t="s">
        <v>196</v>
      </c>
      <c r="AT440" s="161" t="s">
        <v>169</v>
      </c>
      <c r="AU440" s="161" t="s">
        <v>89</v>
      </c>
      <c r="AY440" s="14" t="s">
        <v>166</v>
      </c>
      <c r="BE440" s="162">
        <f>IF(N440="základná",J440,0)</f>
        <v>0</v>
      </c>
      <c r="BF440" s="162">
        <f>IF(N440="znížená",J440,0)</f>
        <v>657.89</v>
      </c>
      <c r="BG440" s="162">
        <f>IF(N440="zákl. prenesená",J440,0)</f>
        <v>0</v>
      </c>
      <c r="BH440" s="162">
        <f>IF(N440="zníž. prenesená",J440,0)</f>
        <v>0</v>
      </c>
      <c r="BI440" s="162">
        <f>IF(N440="nulová",J440,0)</f>
        <v>0</v>
      </c>
      <c r="BJ440" s="14" t="s">
        <v>89</v>
      </c>
      <c r="BK440" s="162">
        <f>ROUND(I440*H440,2)</f>
        <v>657.89</v>
      </c>
      <c r="BL440" s="14" t="s">
        <v>196</v>
      </c>
      <c r="BM440" s="161" t="s">
        <v>1250</v>
      </c>
    </row>
    <row r="441" spans="1:65" s="2" customFormat="1" ht="33" customHeight="1">
      <c r="A441" s="26"/>
      <c r="B441" s="149"/>
      <c r="C441" s="150" t="s">
        <v>1251</v>
      </c>
      <c r="D441" s="150" t="s">
        <v>169</v>
      </c>
      <c r="E441" s="151" t="s">
        <v>1252</v>
      </c>
      <c r="F441" s="152" t="s">
        <v>1253</v>
      </c>
      <c r="G441" s="153" t="s">
        <v>172</v>
      </c>
      <c r="H441" s="154">
        <v>55</v>
      </c>
      <c r="I441" s="155">
        <v>3.13</v>
      </c>
      <c r="J441" s="155">
        <f>ROUND(I441*H441,2)</f>
        <v>172.15</v>
      </c>
      <c r="K441" s="156"/>
      <c r="L441" s="27"/>
      <c r="M441" s="157" t="s">
        <v>1</v>
      </c>
      <c r="N441" s="158" t="s">
        <v>39</v>
      </c>
      <c r="O441" s="159">
        <v>0</v>
      </c>
      <c r="P441" s="159">
        <f>O441*H441</f>
        <v>0</v>
      </c>
      <c r="Q441" s="159">
        <v>0</v>
      </c>
      <c r="R441" s="159">
        <f>Q441*H441</f>
        <v>0</v>
      </c>
      <c r="S441" s="159">
        <v>0</v>
      </c>
      <c r="T441" s="160">
        <f>S441*H441</f>
        <v>0</v>
      </c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R441" s="161" t="s">
        <v>196</v>
      </c>
      <c r="AT441" s="161" t="s">
        <v>169</v>
      </c>
      <c r="AU441" s="161" t="s">
        <v>89</v>
      </c>
      <c r="AY441" s="14" t="s">
        <v>166</v>
      </c>
      <c r="BE441" s="162">
        <f>IF(N441="základná",J441,0)</f>
        <v>0</v>
      </c>
      <c r="BF441" s="162">
        <f>IF(N441="znížená",J441,0)</f>
        <v>172.15</v>
      </c>
      <c r="BG441" s="162">
        <f>IF(N441="zákl. prenesená",J441,0)</f>
        <v>0</v>
      </c>
      <c r="BH441" s="162">
        <f>IF(N441="zníž. prenesená",J441,0)</f>
        <v>0</v>
      </c>
      <c r="BI441" s="162">
        <f>IF(N441="nulová",J441,0)</f>
        <v>0</v>
      </c>
      <c r="BJ441" s="14" t="s">
        <v>89</v>
      </c>
      <c r="BK441" s="162">
        <f>ROUND(I441*H441,2)</f>
        <v>172.15</v>
      </c>
      <c r="BL441" s="14" t="s">
        <v>196</v>
      </c>
      <c r="BM441" s="161" t="s">
        <v>1254</v>
      </c>
    </row>
    <row r="442" spans="1:65" s="2" customFormat="1" ht="16.5" customHeight="1">
      <c r="A442" s="26"/>
      <c r="B442" s="149"/>
      <c r="C442" s="150" t="s">
        <v>768</v>
      </c>
      <c r="D442" s="150" t="s">
        <v>169</v>
      </c>
      <c r="E442" s="151" t="s">
        <v>1255</v>
      </c>
      <c r="F442" s="152" t="s">
        <v>1256</v>
      </c>
      <c r="G442" s="153" t="s">
        <v>172</v>
      </c>
      <c r="H442" s="154">
        <v>35.4</v>
      </c>
      <c r="I442" s="155">
        <v>8.1</v>
      </c>
      <c r="J442" s="155">
        <f>ROUND(I442*H442,2)</f>
        <v>286.74</v>
      </c>
      <c r="K442" s="156"/>
      <c r="L442" s="27"/>
      <c r="M442" s="157" t="s">
        <v>1</v>
      </c>
      <c r="N442" s="158" t="s">
        <v>39</v>
      </c>
      <c r="O442" s="159">
        <v>0</v>
      </c>
      <c r="P442" s="159">
        <f>O442*H442</f>
        <v>0</v>
      </c>
      <c r="Q442" s="159">
        <v>0</v>
      </c>
      <c r="R442" s="159">
        <f>Q442*H442</f>
        <v>0</v>
      </c>
      <c r="S442" s="159">
        <v>0</v>
      </c>
      <c r="T442" s="160">
        <f>S442*H442</f>
        <v>0</v>
      </c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R442" s="161" t="s">
        <v>196</v>
      </c>
      <c r="AT442" s="161" t="s">
        <v>169</v>
      </c>
      <c r="AU442" s="161" t="s">
        <v>89</v>
      </c>
      <c r="AY442" s="14" t="s">
        <v>166</v>
      </c>
      <c r="BE442" s="162">
        <f>IF(N442="základná",J442,0)</f>
        <v>0</v>
      </c>
      <c r="BF442" s="162">
        <f>IF(N442="znížená",J442,0)</f>
        <v>286.74</v>
      </c>
      <c r="BG442" s="162">
        <f>IF(N442="zákl. prenesená",J442,0)</f>
        <v>0</v>
      </c>
      <c r="BH442" s="162">
        <f>IF(N442="zníž. prenesená",J442,0)</f>
        <v>0</v>
      </c>
      <c r="BI442" s="162">
        <f>IF(N442="nulová",J442,0)</f>
        <v>0</v>
      </c>
      <c r="BJ442" s="14" t="s">
        <v>89</v>
      </c>
      <c r="BK442" s="162">
        <f>ROUND(I442*H442,2)</f>
        <v>286.74</v>
      </c>
      <c r="BL442" s="14" t="s">
        <v>196</v>
      </c>
      <c r="BM442" s="161" t="s">
        <v>1257</v>
      </c>
    </row>
    <row r="443" spans="1:65" s="2" customFormat="1" ht="16.5" customHeight="1">
      <c r="A443" s="26"/>
      <c r="B443" s="149"/>
      <c r="C443" s="150" t="s">
        <v>1258</v>
      </c>
      <c r="D443" s="150" t="s">
        <v>169</v>
      </c>
      <c r="E443" s="151" t="s">
        <v>1259</v>
      </c>
      <c r="F443" s="152" t="s">
        <v>1260</v>
      </c>
      <c r="G443" s="153" t="s">
        <v>172</v>
      </c>
      <c r="H443" s="154">
        <v>873.3</v>
      </c>
      <c r="I443" s="155">
        <v>3.41</v>
      </c>
      <c r="J443" s="155">
        <f>ROUND(I443*H443,2)</f>
        <v>2977.95</v>
      </c>
      <c r="K443" s="156"/>
      <c r="L443" s="27"/>
      <c r="M443" s="157" t="s">
        <v>1</v>
      </c>
      <c r="N443" s="158" t="s">
        <v>39</v>
      </c>
      <c r="O443" s="159">
        <v>0</v>
      </c>
      <c r="P443" s="159">
        <f>O443*H443</f>
        <v>0</v>
      </c>
      <c r="Q443" s="159">
        <v>0</v>
      </c>
      <c r="R443" s="159">
        <f>Q443*H443</f>
        <v>0</v>
      </c>
      <c r="S443" s="159">
        <v>0</v>
      </c>
      <c r="T443" s="160">
        <f>S443*H443</f>
        <v>0</v>
      </c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R443" s="161" t="s">
        <v>196</v>
      </c>
      <c r="AT443" s="161" t="s">
        <v>169</v>
      </c>
      <c r="AU443" s="161" t="s">
        <v>89</v>
      </c>
      <c r="AY443" s="14" t="s">
        <v>166</v>
      </c>
      <c r="BE443" s="162">
        <f>IF(N443="základná",J443,0)</f>
        <v>0</v>
      </c>
      <c r="BF443" s="162">
        <f>IF(N443="znížená",J443,0)</f>
        <v>2977.95</v>
      </c>
      <c r="BG443" s="162">
        <f>IF(N443="zákl. prenesená",J443,0)</f>
        <v>0</v>
      </c>
      <c r="BH443" s="162">
        <f>IF(N443="zníž. prenesená",J443,0)</f>
        <v>0</v>
      </c>
      <c r="BI443" s="162">
        <f>IF(N443="nulová",J443,0)</f>
        <v>0</v>
      </c>
      <c r="BJ443" s="14" t="s">
        <v>89</v>
      </c>
      <c r="BK443" s="162">
        <f>ROUND(I443*H443,2)</f>
        <v>2977.95</v>
      </c>
      <c r="BL443" s="14" t="s">
        <v>196</v>
      </c>
      <c r="BM443" s="161" t="s">
        <v>1261</v>
      </c>
    </row>
    <row r="444" spans="1:65" s="2" customFormat="1" ht="24.2" customHeight="1">
      <c r="A444" s="26"/>
      <c r="B444" s="149"/>
      <c r="C444" s="150" t="s">
        <v>772</v>
      </c>
      <c r="D444" s="150" t="s">
        <v>169</v>
      </c>
      <c r="E444" s="151" t="s">
        <v>1262</v>
      </c>
      <c r="F444" s="152" t="s">
        <v>1263</v>
      </c>
      <c r="G444" s="153" t="s">
        <v>172</v>
      </c>
      <c r="H444" s="154">
        <v>142.958</v>
      </c>
      <c r="I444" s="155">
        <v>2.62</v>
      </c>
      <c r="J444" s="155">
        <f>ROUND(I444*H444,2)</f>
        <v>374.55</v>
      </c>
      <c r="K444" s="156"/>
      <c r="L444" s="27"/>
      <c r="M444" s="157" t="s">
        <v>1</v>
      </c>
      <c r="N444" s="158" t="s">
        <v>39</v>
      </c>
      <c r="O444" s="159">
        <v>0</v>
      </c>
      <c r="P444" s="159">
        <f>O444*H444</f>
        <v>0</v>
      </c>
      <c r="Q444" s="159">
        <v>0</v>
      </c>
      <c r="R444" s="159">
        <f>Q444*H444</f>
        <v>0</v>
      </c>
      <c r="S444" s="159">
        <v>0</v>
      </c>
      <c r="T444" s="160">
        <f>S444*H444</f>
        <v>0</v>
      </c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R444" s="161" t="s">
        <v>196</v>
      </c>
      <c r="AT444" s="161" t="s">
        <v>169</v>
      </c>
      <c r="AU444" s="161" t="s">
        <v>89</v>
      </c>
      <c r="AY444" s="14" t="s">
        <v>166</v>
      </c>
      <c r="BE444" s="162">
        <f>IF(N444="základná",J444,0)</f>
        <v>0</v>
      </c>
      <c r="BF444" s="162">
        <f>IF(N444="znížená",J444,0)</f>
        <v>374.55</v>
      </c>
      <c r="BG444" s="162">
        <f>IF(N444="zákl. prenesená",J444,0)</f>
        <v>0</v>
      </c>
      <c r="BH444" s="162">
        <f>IF(N444="zníž. prenesená",J444,0)</f>
        <v>0</v>
      </c>
      <c r="BI444" s="162">
        <f>IF(N444="nulová",J444,0)</f>
        <v>0</v>
      </c>
      <c r="BJ444" s="14" t="s">
        <v>89</v>
      </c>
      <c r="BK444" s="162">
        <f>ROUND(I444*H444,2)</f>
        <v>374.55</v>
      </c>
      <c r="BL444" s="14" t="s">
        <v>196</v>
      </c>
      <c r="BM444" s="161" t="s">
        <v>1264</v>
      </c>
    </row>
    <row r="445" spans="1:65" s="12" customFormat="1" ht="22.9" customHeight="1">
      <c r="B445" s="137"/>
      <c r="D445" s="138" t="s">
        <v>72</v>
      </c>
      <c r="E445" s="147" t="s">
        <v>1265</v>
      </c>
      <c r="F445" s="147" t="s">
        <v>1266</v>
      </c>
      <c r="J445" s="148">
        <f>BK445</f>
        <v>11588.12</v>
      </c>
      <c r="L445" s="137"/>
      <c r="M445" s="141"/>
      <c r="N445" s="142"/>
      <c r="O445" s="142"/>
      <c r="P445" s="143">
        <f>SUM(P446:P448)</f>
        <v>0</v>
      </c>
      <c r="Q445" s="142"/>
      <c r="R445" s="143">
        <f>SUM(R446:R448)</f>
        <v>0</v>
      </c>
      <c r="S445" s="142"/>
      <c r="T445" s="144">
        <f>SUM(T446:T448)</f>
        <v>0</v>
      </c>
      <c r="AR445" s="138" t="s">
        <v>89</v>
      </c>
      <c r="AT445" s="145" t="s">
        <v>72</v>
      </c>
      <c r="AU445" s="145" t="s">
        <v>81</v>
      </c>
      <c r="AY445" s="138" t="s">
        <v>166</v>
      </c>
      <c r="BK445" s="146">
        <f>SUM(BK446:BK448)</f>
        <v>11588.12</v>
      </c>
    </row>
    <row r="446" spans="1:65" s="2" customFormat="1" ht="24.2" customHeight="1">
      <c r="A446" s="26"/>
      <c r="B446" s="149"/>
      <c r="C446" s="150" t="s">
        <v>1267</v>
      </c>
      <c r="D446" s="150" t="s">
        <v>169</v>
      </c>
      <c r="E446" s="151" t="s">
        <v>1268</v>
      </c>
      <c r="F446" s="152" t="s">
        <v>1269</v>
      </c>
      <c r="G446" s="153" t="s">
        <v>172</v>
      </c>
      <c r="H446" s="154">
        <v>1906.2</v>
      </c>
      <c r="I446" s="155">
        <v>2.1800000000000002</v>
      </c>
      <c r="J446" s="155">
        <f>ROUND(I446*H446,2)</f>
        <v>4155.5200000000004</v>
      </c>
      <c r="K446" s="156"/>
      <c r="L446" s="27"/>
      <c r="M446" s="157" t="s">
        <v>1</v>
      </c>
      <c r="N446" s="158" t="s">
        <v>39</v>
      </c>
      <c r="O446" s="159">
        <v>0</v>
      </c>
      <c r="P446" s="159">
        <f>O446*H446</f>
        <v>0</v>
      </c>
      <c r="Q446" s="159">
        <v>0</v>
      </c>
      <c r="R446" s="159">
        <f>Q446*H446</f>
        <v>0</v>
      </c>
      <c r="S446" s="159">
        <v>0</v>
      </c>
      <c r="T446" s="160">
        <f>S446*H446</f>
        <v>0</v>
      </c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R446" s="161" t="s">
        <v>196</v>
      </c>
      <c r="AT446" s="161" t="s">
        <v>169</v>
      </c>
      <c r="AU446" s="161" t="s">
        <v>89</v>
      </c>
      <c r="AY446" s="14" t="s">
        <v>166</v>
      </c>
      <c r="BE446" s="162">
        <f>IF(N446="základná",J446,0)</f>
        <v>0</v>
      </c>
      <c r="BF446" s="162">
        <f>IF(N446="znížená",J446,0)</f>
        <v>4155.5200000000004</v>
      </c>
      <c r="BG446" s="162">
        <f>IF(N446="zákl. prenesená",J446,0)</f>
        <v>0</v>
      </c>
      <c r="BH446" s="162">
        <f>IF(N446="zníž. prenesená",J446,0)</f>
        <v>0</v>
      </c>
      <c r="BI446" s="162">
        <f>IF(N446="nulová",J446,0)</f>
        <v>0</v>
      </c>
      <c r="BJ446" s="14" t="s">
        <v>89</v>
      </c>
      <c r="BK446" s="162">
        <f>ROUND(I446*H446,2)</f>
        <v>4155.5200000000004</v>
      </c>
      <c r="BL446" s="14" t="s">
        <v>196</v>
      </c>
      <c r="BM446" s="161" t="s">
        <v>1270</v>
      </c>
    </row>
    <row r="447" spans="1:65" s="2" customFormat="1" ht="24.2" customHeight="1">
      <c r="A447" s="26"/>
      <c r="B447" s="149"/>
      <c r="C447" s="150" t="s">
        <v>775</v>
      </c>
      <c r="D447" s="150" t="s">
        <v>169</v>
      </c>
      <c r="E447" s="151" t="s">
        <v>1271</v>
      </c>
      <c r="F447" s="152" t="s">
        <v>1272</v>
      </c>
      <c r="G447" s="153" t="s">
        <v>172</v>
      </c>
      <c r="H447" s="154">
        <v>975.43200000000002</v>
      </c>
      <c r="I447" s="155">
        <v>2.66</v>
      </c>
      <c r="J447" s="155">
        <f>ROUND(I447*H447,2)</f>
        <v>2594.65</v>
      </c>
      <c r="K447" s="156"/>
      <c r="L447" s="27"/>
      <c r="M447" s="157" t="s">
        <v>1</v>
      </c>
      <c r="N447" s="158" t="s">
        <v>39</v>
      </c>
      <c r="O447" s="159">
        <v>0</v>
      </c>
      <c r="P447" s="159">
        <f>O447*H447</f>
        <v>0</v>
      </c>
      <c r="Q447" s="159">
        <v>0</v>
      </c>
      <c r="R447" s="159">
        <f>Q447*H447</f>
        <v>0</v>
      </c>
      <c r="S447" s="159">
        <v>0</v>
      </c>
      <c r="T447" s="160">
        <f>S447*H447</f>
        <v>0</v>
      </c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R447" s="161" t="s">
        <v>196</v>
      </c>
      <c r="AT447" s="161" t="s">
        <v>169</v>
      </c>
      <c r="AU447" s="161" t="s">
        <v>89</v>
      </c>
      <c r="AY447" s="14" t="s">
        <v>166</v>
      </c>
      <c r="BE447" s="162">
        <f>IF(N447="základná",J447,0)</f>
        <v>0</v>
      </c>
      <c r="BF447" s="162">
        <f>IF(N447="znížená",J447,0)</f>
        <v>2594.65</v>
      </c>
      <c r="BG447" s="162">
        <f>IF(N447="zákl. prenesená",J447,0)</f>
        <v>0</v>
      </c>
      <c r="BH447" s="162">
        <f>IF(N447="zníž. prenesená",J447,0)</f>
        <v>0</v>
      </c>
      <c r="BI447" s="162">
        <f>IF(N447="nulová",J447,0)</f>
        <v>0</v>
      </c>
      <c r="BJ447" s="14" t="s">
        <v>89</v>
      </c>
      <c r="BK447" s="162">
        <f>ROUND(I447*H447,2)</f>
        <v>2594.65</v>
      </c>
      <c r="BL447" s="14" t="s">
        <v>196</v>
      </c>
      <c r="BM447" s="161" t="s">
        <v>1273</v>
      </c>
    </row>
    <row r="448" spans="1:65" s="2" customFormat="1" ht="21.75" customHeight="1">
      <c r="A448" s="26"/>
      <c r="B448" s="149"/>
      <c r="C448" s="150" t="s">
        <v>1274</v>
      </c>
      <c r="D448" s="150" t="s">
        <v>169</v>
      </c>
      <c r="E448" s="151" t="s">
        <v>1275</v>
      </c>
      <c r="F448" s="152" t="s">
        <v>1276</v>
      </c>
      <c r="G448" s="153" t="s">
        <v>172</v>
      </c>
      <c r="H448" s="154">
        <v>5560.8609999999999</v>
      </c>
      <c r="I448" s="155">
        <v>0.87</v>
      </c>
      <c r="J448" s="155">
        <f>ROUND(I448*H448,2)</f>
        <v>4837.95</v>
      </c>
      <c r="K448" s="156"/>
      <c r="L448" s="27"/>
      <c r="M448" s="157" t="s">
        <v>1</v>
      </c>
      <c r="N448" s="158" t="s">
        <v>39</v>
      </c>
      <c r="O448" s="159">
        <v>0</v>
      </c>
      <c r="P448" s="159">
        <f>O448*H448</f>
        <v>0</v>
      </c>
      <c r="Q448" s="159">
        <v>0</v>
      </c>
      <c r="R448" s="159">
        <f>Q448*H448</f>
        <v>0</v>
      </c>
      <c r="S448" s="159">
        <v>0</v>
      </c>
      <c r="T448" s="160">
        <f>S448*H448</f>
        <v>0</v>
      </c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R448" s="161" t="s">
        <v>196</v>
      </c>
      <c r="AT448" s="161" t="s">
        <v>169</v>
      </c>
      <c r="AU448" s="161" t="s">
        <v>89</v>
      </c>
      <c r="AY448" s="14" t="s">
        <v>166</v>
      </c>
      <c r="BE448" s="162">
        <f>IF(N448="základná",J448,0)</f>
        <v>0</v>
      </c>
      <c r="BF448" s="162">
        <f>IF(N448="znížená",J448,0)</f>
        <v>4837.95</v>
      </c>
      <c r="BG448" s="162">
        <f>IF(N448="zákl. prenesená",J448,0)</f>
        <v>0</v>
      </c>
      <c r="BH448" s="162">
        <f>IF(N448="zníž. prenesená",J448,0)</f>
        <v>0</v>
      </c>
      <c r="BI448" s="162">
        <f>IF(N448="nulová",J448,0)</f>
        <v>0</v>
      </c>
      <c r="BJ448" s="14" t="s">
        <v>89</v>
      </c>
      <c r="BK448" s="162">
        <f>ROUND(I448*H448,2)</f>
        <v>4837.95</v>
      </c>
      <c r="BL448" s="14" t="s">
        <v>196</v>
      </c>
      <c r="BM448" s="161" t="s">
        <v>1277</v>
      </c>
    </row>
    <row r="449" spans="1:65" s="12" customFormat="1" ht="25.9" customHeight="1">
      <c r="B449" s="137"/>
      <c r="D449" s="138" t="s">
        <v>72</v>
      </c>
      <c r="E449" s="139" t="s">
        <v>374</v>
      </c>
      <c r="F449" s="139" t="s">
        <v>1278</v>
      </c>
      <c r="J449" s="140">
        <f>BK449</f>
        <v>1669.41</v>
      </c>
      <c r="L449" s="137"/>
      <c r="M449" s="141"/>
      <c r="N449" s="142"/>
      <c r="O449" s="142"/>
      <c r="P449" s="143">
        <f>P450</f>
        <v>0</v>
      </c>
      <c r="Q449" s="142"/>
      <c r="R449" s="143">
        <f>R450</f>
        <v>0</v>
      </c>
      <c r="S449" s="142"/>
      <c r="T449" s="144">
        <f>T450</f>
        <v>0</v>
      </c>
      <c r="AR449" s="138" t="s">
        <v>105</v>
      </c>
      <c r="AT449" s="145" t="s">
        <v>72</v>
      </c>
      <c r="AU449" s="145" t="s">
        <v>73</v>
      </c>
      <c r="AY449" s="138" t="s">
        <v>166</v>
      </c>
      <c r="BK449" s="146">
        <f>BK450</f>
        <v>1669.41</v>
      </c>
    </row>
    <row r="450" spans="1:65" s="12" customFormat="1" ht="22.9" customHeight="1">
      <c r="B450" s="137"/>
      <c r="D450" s="138" t="s">
        <v>72</v>
      </c>
      <c r="E450" s="147" t="s">
        <v>1279</v>
      </c>
      <c r="F450" s="147" t="s">
        <v>1280</v>
      </c>
      <c r="J450" s="148">
        <f>BK450</f>
        <v>1669.41</v>
      </c>
      <c r="L450" s="137"/>
      <c r="M450" s="141"/>
      <c r="N450" s="142"/>
      <c r="O450" s="142"/>
      <c r="P450" s="143">
        <f>P451</f>
        <v>0</v>
      </c>
      <c r="Q450" s="142"/>
      <c r="R450" s="143">
        <f>R451</f>
        <v>0</v>
      </c>
      <c r="S450" s="142"/>
      <c r="T450" s="144">
        <f>T451</f>
        <v>0</v>
      </c>
      <c r="AR450" s="138" t="s">
        <v>105</v>
      </c>
      <c r="AT450" s="145" t="s">
        <v>72</v>
      </c>
      <c r="AU450" s="145" t="s">
        <v>81</v>
      </c>
      <c r="AY450" s="138" t="s">
        <v>166</v>
      </c>
      <c r="BK450" s="146">
        <f>BK451</f>
        <v>1669.41</v>
      </c>
    </row>
    <row r="451" spans="1:65" s="2" customFormat="1" ht="16.5" customHeight="1">
      <c r="A451" s="26"/>
      <c r="B451" s="149"/>
      <c r="C451" s="150" t="s">
        <v>779</v>
      </c>
      <c r="D451" s="150" t="s">
        <v>169</v>
      </c>
      <c r="E451" s="151" t="s">
        <v>1281</v>
      </c>
      <c r="F451" s="152" t="s">
        <v>1282</v>
      </c>
      <c r="G451" s="153" t="s">
        <v>1283</v>
      </c>
      <c r="H451" s="154">
        <v>206.1</v>
      </c>
      <c r="I451" s="155">
        <v>8.1</v>
      </c>
      <c r="J451" s="155">
        <f>ROUND(I451*H451,2)</f>
        <v>1669.41</v>
      </c>
      <c r="K451" s="156"/>
      <c r="L451" s="27"/>
      <c r="M451" s="157" t="s">
        <v>1</v>
      </c>
      <c r="N451" s="158" t="s">
        <v>39</v>
      </c>
      <c r="O451" s="159">
        <v>0</v>
      </c>
      <c r="P451" s="159">
        <f>O451*H451</f>
        <v>0</v>
      </c>
      <c r="Q451" s="159">
        <v>0</v>
      </c>
      <c r="R451" s="159">
        <f>Q451*H451</f>
        <v>0</v>
      </c>
      <c r="S451" s="159">
        <v>0</v>
      </c>
      <c r="T451" s="160">
        <f>S451*H451</f>
        <v>0</v>
      </c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R451" s="161" t="s">
        <v>289</v>
      </c>
      <c r="AT451" s="161" t="s">
        <v>169</v>
      </c>
      <c r="AU451" s="161" t="s">
        <v>89</v>
      </c>
      <c r="AY451" s="14" t="s">
        <v>166</v>
      </c>
      <c r="BE451" s="162">
        <f>IF(N451="základná",J451,0)</f>
        <v>0</v>
      </c>
      <c r="BF451" s="162">
        <f>IF(N451="znížená",J451,0)</f>
        <v>1669.41</v>
      </c>
      <c r="BG451" s="162">
        <f>IF(N451="zákl. prenesená",J451,0)</f>
        <v>0</v>
      </c>
      <c r="BH451" s="162">
        <f>IF(N451="zníž. prenesená",J451,0)</f>
        <v>0</v>
      </c>
      <c r="BI451" s="162">
        <f>IF(N451="nulová",J451,0)</f>
        <v>0</v>
      </c>
      <c r="BJ451" s="14" t="s">
        <v>89</v>
      </c>
      <c r="BK451" s="162">
        <f>ROUND(I451*H451,2)</f>
        <v>1669.41</v>
      </c>
      <c r="BL451" s="14" t="s">
        <v>289</v>
      </c>
      <c r="BM451" s="161" t="s">
        <v>1284</v>
      </c>
    </row>
    <row r="452" spans="1:65" s="12" customFormat="1" ht="25.9" customHeight="1">
      <c r="B452" s="137"/>
      <c r="D452" s="138" t="s">
        <v>72</v>
      </c>
      <c r="E452" s="139" t="s">
        <v>1285</v>
      </c>
      <c r="F452" s="139" t="s">
        <v>1286</v>
      </c>
      <c r="J452" s="140">
        <f>BK452</f>
        <v>1143.2</v>
      </c>
      <c r="L452" s="137"/>
      <c r="M452" s="141"/>
      <c r="N452" s="142"/>
      <c r="O452" s="142"/>
      <c r="P452" s="143">
        <f>P453</f>
        <v>0</v>
      </c>
      <c r="Q452" s="142"/>
      <c r="R452" s="143">
        <f>R453</f>
        <v>0</v>
      </c>
      <c r="S452" s="142"/>
      <c r="T452" s="144">
        <f>T453</f>
        <v>0</v>
      </c>
      <c r="AR452" s="138" t="s">
        <v>173</v>
      </c>
      <c r="AT452" s="145" t="s">
        <v>72</v>
      </c>
      <c r="AU452" s="145" t="s">
        <v>73</v>
      </c>
      <c r="AY452" s="138" t="s">
        <v>166</v>
      </c>
      <c r="BK452" s="146">
        <f>BK453</f>
        <v>1143.2</v>
      </c>
    </row>
    <row r="453" spans="1:65" s="2" customFormat="1" ht="16.5" customHeight="1">
      <c r="A453" s="26"/>
      <c r="B453" s="149"/>
      <c r="C453" s="150" t="s">
        <v>1287</v>
      </c>
      <c r="D453" s="150" t="s">
        <v>169</v>
      </c>
      <c r="E453" s="151" t="s">
        <v>1288</v>
      </c>
      <c r="F453" s="152" t="s">
        <v>1289</v>
      </c>
      <c r="G453" s="153" t="s">
        <v>1290</v>
      </c>
      <c r="H453" s="154">
        <v>40</v>
      </c>
      <c r="I453" s="155">
        <v>28.58</v>
      </c>
      <c r="J453" s="155">
        <f>ROUND(I453*H453,2)</f>
        <v>1143.2</v>
      </c>
      <c r="K453" s="156"/>
      <c r="L453" s="27"/>
      <c r="M453" s="163" t="s">
        <v>1</v>
      </c>
      <c r="N453" s="164" t="s">
        <v>39</v>
      </c>
      <c r="O453" s="165">
        <v>0</v>
      </c>
      <c r="P453" s="165">
        <f>O453*H453</f>
        <v>0</v>
      </c>
      <c r="Q453" s="165">
        <v>0</v>
      </c>
      <c r="R453" s="165">
        <f>Q453*H453</f>
        <v>0</v>
      </c>
      <c r="S453" s="165">
        <v>0</v>
      </c>
      <c r="T453" s="166">
        <f>S453*H453</f>
        <v>0</v>
      </c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R453" s="161" t="s">
        <v>1291</v>
      </c>
      <c r="AT453" s="161" t="s">
        <v>169</v>
      </c>
      <c r="AU453" s="161" t="s">
        <v>81</v>
      </c>
      <c r="AY453" s="14" t="s">
        <v>166</v>
      </c>
      <c r="BE453" s="162">
        <f>IF(N453="základná",J453,0)</f>
        <v>0</v>
      </c>
      <c r="BF453" s="162">
        <f>IF(N453="znížená",J453,0)</f>
        <v>1143.2</v>
      </c>
      <c r="BG453" s="162">
        <f>IF(N453="zákl. prenesená",J453,0)</f>
        <v>0</v>
      </c>
      <c r="BH453" s="162">
        <f>IF(N453="zníž. prenesená",J453,0)</f>
        <v>0</v>
      </c>
      <c r="BI453" s="162">
        <f>IF(N453="nulová",J453,0)</f>
        <v>0</v>
      </c>
      <c r="BJ453" s="14" t="s">
        <v>89</v>
      </c>
      <c r="BK453" s="162">
        <f>ROUND(I453*H453,2)</f>
        <v>1143.2</v>
      </c>
      <c r="BL453" s="14" t="s">
        <v>1291</v>
      </c>
      <c r="BM453" s="161" t="s">
        <v>1292</v>
      </c>
    </row>
    <row r="454" spans="1:65" s="2" customFormat="1" ht="6.95" customHeight="1">
      <c r="A454" s="26"/>
      <c r="B454" s="44"/>
      <c r="C454" s="45"/>
      <c r="D454" s="45"/>
      <c r="E454" s="45"/>
      <c r="F454" s="45"/>
      <c r="G454" s="45"/>
      <c r="H454" s="45"/>
      <c r="I454" s="45"/>
      <c r="J454" s="45"/>
      <c r="K454" s="45"/>
      <c r="L454" s="27"/>
      <c r="M454" s="26"/>
      <c r="O454" s="26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</row>
  </sheetData>
  <autoFilter ref="C146:K453" xr:uid="{00000000-0009-0000-0000-000002000000}"/>
  <mergeCells count="11">
    <mergeCell ref="L2:V2"/>
    <mergeCell ref="E87:H87"/>
    <mergeCell ref="E89:H89"/>
    <mergeCell ref="E135:H135"/>
    <mergeCell ref="E137:H137"/>
    <mergeCell ref="E139:H139"/>
    <mergeCell ref="E7:H7"/>
    <mergeCell ref="E9:H9"/>
    <mergeCell ref="E11:H11"/>
    <mergeCell ref="E29:H29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M20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95"/>
    </row>
    <row r="2" spans="1:46" s="1" customFormat="1" ht="36.950000000000003" customHeight="1">
      <c r="L2" s="204" t="s">
        <v>5</v>
      </c>
      <c r="M2" s="188"/>
      <c r="N2" s="188"/>
      <c r="O2" s="188"/>
      <c r="P2" s="188"/>
      <c r="Q2" s="188"/>
      <c r="R2" s="188"/>
      <c r="S2" s="188"/>
      <c r="T2" s="188"/>
      <c r="U2" s="188"/>
      <c r="V2" s="188"/>
      <c r="AT2" s="14" t="s">
        <v>93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5" customHeight="1">
      <c r="B4" s="17"/>
      <c r="D4" s="18" t="s">
        <v>134</v>
      </c>
      <c r="L4" s="17"/>
      <c r="M4" s="96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16.5" customHeight="1">
      <c r="B7" s="17"/>
      <c r="E7" s="221" t="str">
        <f>'Rekapitulácia stavby'!K6</f>
        <v>Adaptácia, prestavba, prístavba a nadstavba ZŠ Kalinkovo</v>
      </c>
      <c r="F7" s="222"/>
      <c r="G7" s="222"/>
      <c r="H7" s="222"/>
      <c r="L7" s="17"/>
    </row>
    <row r="8" spans="1:46" s="1" customFormat="1" ht="12" customHeight="1">
      <c r="B8" s="17"/>
      <c r="D8" s="23" t="s">
        <v>135</v>
      </c>
      <c r="L8" s="17"/>
    </row>
    <row r="9" spans="1:46" s="2" customFormat="1" ht="16.5" customHeight="1">
      <c r="A9" s="26"/>
      <c r="B9" s="27"/>
      <c r="C9" s="26"/>
      <c r="D9" s="26"/>
      <c r="E9" s="221" t="s">
        <v>323</v>
      </c>
      <c r="F9" s="223"/>
      <c r="G9" s="223"/>
      <c r="H9" s="223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324</v>
      </c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>
      <c r="A11" s="26"/>
      <c r="B11" s="27"/>
      <c r="C11" s="26"/>
      <c r="D11" s="26"/>
      <c r="E11" s="184" t="s">
        <v>1293</v>
      </c>
      <c r="F11" s="223"/>
      <c r="G11" s="223"/>
      <c r="H11" s="223"/>
      <c r="I11" s="26"/>
      <c r="J11" s="26"/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1.25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15</v>
      </c>
      <c r="E13" s="26"/>
      <c r="F13" s="21" t="s">
        <v>1</v>
      </c>
      <c r="G13" s="26"/>
      <c r="H13" s="26"/>
      <c r="I13" s="23" t="s">
        <v>16</v>
      </c>
      <c r="J13" s="21" t="s">
        <v>1</v>
      </c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17</v>
      </c>
      <c r="E14" s="26"/>
      <c r="F14" s="21" t="s">
        <v>18</v>
      </c>
      <c r="G14" s="26"/>
      <c r="H14" s="26"/>
      <c r="I14" s="23" t="s">
        <v>19</v>
      </c>
      <c r="J14" s="52" t="str">
        <f>'Rekapitulácia stavby'!AN8</f>
        <v>9. 7. 2021</v>
      </c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21</v>
      </c>
      <c r="E16" s="26"/>
      <c r="F16" s="26"/>
      <c r="G16" s="26"/>
      <c r="H16" s="26"/>
      <c r="I16" s="23" t="s">
        <v>22</v>
      </c>
      <c r="J16" s="21" t="s">
        <v>1</v>
      </c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">
        <v>23</v>
      </c>
      <c r="F17" s="26"/>
      <c r="G17" s="26"/>
      <c r="H17" s="26"/>
      <c r="I17" s="23" t="s">
        <v>24</v>
      </c>
      <c r="J17" s="21" t="s">
        <v>1</v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25</v>
      </c>
      <c r="E19" s="26"/>
      <c r="F19" s="26"/>
      <c r="G19" s="26"/>
      <c r="H19" s="26"/>
      <c r="I19" s="23" t="s">
        <v>22</v>
      </c>
      <c r="J19" s="21" t="s">
        <v>1</v>
      </c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21" t="s">
        <v>26</v>
      </c>
      <c r="F20" s="26"/>
      <c r="G20" s="26"/>
      <c r="H20" s="26"/>
      <c r="I20" s="23" t="s">
        <v>24</v>
      </c>
      <c r="J20" s="21" t="s">
        <v>1</v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27</v>
      </c>
      <c r="E22" s="26"/>
      <c r="F22" s="26"/>
      <c r="G22" s="26"/>
      <c r="H22" s="26"/>
      <c r="I22" s="23" t="s">
        <v>22</v>
      </c>
      <c r="J22" s="21" t="str">
        <f>IF('Rekapitulácia stavby'!AN16="","",'Rekapitulácia stavby'!AN16)</f>
        <v/>
      </c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 t="str">
        <f>IF('Rekapitulácia stavby'!E17="","",'Rekapitulácia stavby'!E17)</f>
        <v xml:space="preserve"> </v>
      </c>
      <c r="F23" s="26"/>
      <c r="G23" s="26"/>
      <c r="H23" s="26"/>
      <c r="I23" s="23" t="s">
        <v>24</v>
      </c>
      <c r="J23" s="21" t="str">
        <f>IF('Rekapitulácia stavby'!AN17="","",'Rekapitulácia stavby'!AN17)</f>
        <v/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30</v>
      </c>
      <c r="E25" s="26"/>
      <c r="F25" s="26"/>
      <c r="G25" s="26"/>
      <c r="H25" s="26"/>
      <c r="I25" s="23" t="s">
        <v>22</v>
      </c>
      <c r="J25" s="21" t="s">
        <v>1</v>
      </c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 t="s">
        <v>31</v>
      </c>
      <c r="F26" s="26"/>
      <c r="G26" s="26"/>
      <c r="H26" s="26"/>
      <c r="I26" s="23" t="s">
        <v>24</v>
      </c>
      <c r="J26" s="21" t="s">
        <v>1</v>
      </c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9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32</v>
      </c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>
      <c r="A29" s="97"/>
      <c r="B29" s="98"/>
      <c r="C29" s="97"/>
      <c r="D29" s="97"/>
      <c r="E29" s="190" t="s">
        <v>1</v>
      </c>
      <c r="F29" s="190"/>
      <c r="G29" s="190"/>
      <c r="H29" s="190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5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3"/>
      <c r="E31" s="63"/>
      <c r="F31" s="63"/>
      <c r="G31" s="63"/>
      <c r="H31" s="63"/>
      <c r="I31" s="63"/>
      <c r="J31" s="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>
      <c r="A32" s="26"/>
      <c r="B32" s="27"/>
      <c r="C32" s="26"/>
      <c r="D32" s="100" t="s">
        <v>33</v>
      </c>
      <c r="E32" s="26"/>
      <c r="F32" s="26"/>
      <c r="G32" s="26"/>
      <c r="H32" s="26"/>
      <c r="I32" s="26"/>
      <c r="J32" s="68">
        <f>ROUND(J123, 2)</f>
        <v>70611.649999999994</v>
      </c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63"/>
      <c r="E33" s="63"/>
      <c r="F33" s="63"/>
      <c r="G33" s="63"/>
      <c r="H33" s="63"/>
      <c r="I33" s="63"/>
      <c r="J33" s="63"/>
      <c r="K33" s="63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6"/>
      <c r="F34" s="30" t="s">
        <v>35</v>
      </c>
      <c r="G34" s="26"/>
      <c r="H34" s="26"/>
      <c r="I34" s="30" t="s">
        <v>34</v>
      </c>
      <c r="J34" s="30" t="s">
        <v>36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customHeight="1">
      <c r="A35" s="26"/>
      <c r="B35" s="27"/>
      <c r="C35" s="26"/>
      <c r="D35" s="101" t="s">
        <v>37</v>
      </c>
      <c r="E35" s="32" t="s">
        <v>38</v>
      </c>
      <c r="F35" s="102">
        <f>ROUND((SUM(BE123:BE203)),  2)</f>
        <v>0</v>
      </c>
      <c r="G35" s="103"/>
      <c r="H35" s="103"/>
      <c r="I35" s="104">
        <v>0.2</v>
      </c>
      <c r="J35" s="102">
        <f>ROUND(((SUM(BE123:BE203))*I35),  2)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32" t="s">
        <v>39</v>
      </c>
      <c r="F36" s="105">
        <f>ROUND((SUM(BF123:BF203)),  2)</f>
        <v>70611.649999999994</v>
      </c>
      <c r="G36" s="26"/>
      <c r="H36" s="26"/>
      <c r="I36" s="106">
        <v>0.2</v>
      </c>
      <c r="J36" s="105">
        <f>ROUND(((SUM(BF123:BF203))*I36),  2)</f>
        <v>14122.33</v>
      </c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40</v>
      </c>
      <c r="F37" s="105">
        <f>ROUND((SUM(BG123:BG203)),  2)</f>
        <v>0</v>
      </c>
      <c r="G37" s="26"/>
      <c r="H37" s="26"/>
      <c r="I37" s="106">
        <v>0.2</v>
      </c>
      <c r="J37" s="105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>
      <c r="A38" s="26"/>
      <c r="B38" s="27"/>
      <c r="C38" s="26"/>
      <c r="D38" s="26"/>
      <c r="E38" s="23" t="s">
        <v>41</v>
      </c>
      <c r="F38" s="105">
        <f>ROUND((SUM(BH123:BH203)),  2)</f>
        <v>0</v>
      </c>
      <c r="G38" s="26"/>
      <c r="H38" s="26"/>
      <c r="I38" s="106">
        <v>0.2</v>
      </c>
      <c r="J38" s="105">
        <f>0</f>
        <v>0</v>
      </c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32" t="s">
        <v>42</v>
      </c>
      <c r="F39" s="102">
        <f>ROUND((SUM(BI123:BI203)),  2)</f>
        <v>0</v>
      </c>
      <c r="G39" s="103"/>
      <c r="H39" s="103"/>
      <c r="I39" s="104">
        <v>0</v>
      </c>
      <c r="J39" s="102">
        <f>0</f>
        <v>0</v>
      </c>
      <c r="K39" s="26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>
      <c r="A41" s="26"/>
      <c r="B41" s="27"/>
      <c r="C41" s="107"/>
      <c r="D41" s="108" t="s">
        <v>43</v>
      </c>
      <c r="E41" s="57"/>
      <c r="F41" s="57"/>
      <c r="G41" s="109" t="s">
        <v>44</v>
      </c>
      <c r="H41" s="110" t="s">
        <v>45</v>
      </c>
      <c r="I41" s="57"/>
      <c r="J41" s="111">
        <f>SUM(J32:J39)</f>
        <v>84733.98</v>
      </c>
      <c r="K41" s="112"/>
      <c r="L41" s="39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9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6"/>
      <c r="B61" s="27"/>
      <c r="C61" s="26"/>
      <c r="D61" s="42" t="s">
        <v>48</v>
      </c>
      <c r="E61" s="29"/>
      <c r="F61" s="113" t="s">
        <v>49</v>
      </c>
      <c r="G61" s="42" t="s">
        <v>48</v>
      </c>
      <c r="H61" s="29"/>
      <c r="I61" s="29"/>
      <c r="J61" s="114" t="s">
        <v>49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6"/>
      <c r="B65" s="27"/>
      <c r="C65" s="26"/>
      <c r="D65" s="40" t="s">
        <v>50</v>
      </c>
      <c r="E65" s="43"/>
      <c r="F65" s="43"/>
      <c r="G65" s="40" t="s">
        <v>51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6"/>
      <c r="B76" s="27"/>
      <c r="C76" s="26"/>
      <c r="D76" s="42" t="s">
        <v>48</v>
      </c>
      <c r="E76" s="29"/>
      <c r="F76" s="113" t="s">
        <v>49</v>
      </c>
      <c r="G76" s="42" t="s">
        <v>48</v>
      </c>
      <c r="H76" s="29"/>
      <c r="I76" s="29"/>
      <c r="J76" s="114" t="s">
        <v>49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137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16.5" customHeight="1">
      <c r="A85" s="26"/>
      <c r="B85" s="27"/>
      <c r="C85" s="26"/>
      <c r="D85" s="26"/>
      <c r="E85" s="221" t="str">
        <f>E7</f>
        <v>Adaptácia, prestavba, prístavba a nadstavba ZŠ Kalinkovo</v>
      </c>
      <c r="F85" s="222"/>
      <c r="G85" s="222"/>
      <c r="H85" s="222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135</v>
      </c>
      <c r="L86" s="17"/>
    </row>
    <row r="87" spans="1:31" s="2" customFormat="1" ht="16.5" customHeight="1">
      <c r="A87" s="26"/>
      <c r="B87" s="27"/>
      <c r="C87" s="26"/>
      <c r="D87" s="26"/>
      <c r="E87" s="221" t="s">
        <v>323</v>
      </c>
      <c r="F87" s="223"/>
      <c r="G87" s="223"/>
      <c r="H87" s="223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324</v>
      </c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>
      <c r="A89" s="26"/>
      <c r="B89" s="27"/>
      <c r="C89" s="26"/>
      <c r="D89" s="26"/>
      <c r="E89" s="184" t="str">
        <f>E11</f>
        <v>01b - Elektroinštalácia</v>
      </c>
      <c r="F89" s="223"/>
      <c r="G89" s="223"/>
      <c r="H89" s="223"/>
      <c r="I89" s="26"/>
      <c r="J89" s="26"/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17</v>
      </c>
      <c r="D91" s="26"/>
      <c r="E91" s="26"/>
      <c r="F91" s="21" t="str">
        <f>F14</f>
        <v>Kalinkovo</v>
      </c>
      <c r="G91" s="26"/>
      <c r="H91" s="26"/>
      <c r="I91" s="23" t="s">
        <v>19</v>
      </c>
      <c r="J91" s="52" t="str">
        <f>IF(J14="","",J14)</f>
        <v>9. 7. 2021</v>
      </c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15.2" customHeight="1">
      <c r="A93" s="26"/>
      <c r="B93" s="27"/>
      <c r="C93" s="23" t="s">
        <v>21</v>
      </c>
      <c r="D93" s="26"/>
      <c r="E93" s="26"/>
      <c r="F93" s="21" t="str">
        <f>E17</f>
        <v>Obec Kalinkovo</v>
      </c>
      <c r="G93" s="26"/>
      <c r="H93" s="26"/>
      <c r="I93" s="23" t="s">
        <v>27</v>
      </c>
      <c r="J93" s="24" t="str">
        <f>E23</f>
        <v xml:space="preserve"> </v>
      </c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>
      <c r="A94" s="26"/>
      <c r="B94" s="27"/>
      <c r="C94" s="23" t="s">
        <v>25</v>
      </c>
      <c r="D94" s="26"/>
      <c r="E94" s="26"/>
      <c r="F94" s="21" t="str">
        <f>IF(E20="","",E20)</f>
        <v>AVA-stav, s.r.o.</v>
      </c>
      <c r="G94" s="26"/>
      <c r="H94" s="26"/>
      <c r="I94" s="23" t="s">
        <v>30</v>
      </c>
      <c r="J94" s="24" t="str">
        <f>E26</f>
        <v>Ing. BOTTLIK</v>
      </c>
      <c r="K94" s="26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15" t="s">
        <v>138</v>
      </c>
      <c r="D96" s="107"/>
      <c r="E96" s="107"/>
      <c r="F96" s="107"/>
      <c r="G96" s="107"/>
      <c r="H96" s="107"/>
      <c r="I96" s="107"/>
      <c r="J96" s="116" t="s">
        <v>139</v>
      </c>
      <c r="K96" s="107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9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>
      <c r="A98" s="26"/>
      <c r="B98" s="27"/>
      <c r="C98" s="117" t="s">
        <v>140</v>
      </c>
      <c r="D98" s="26"/>
      <c r="E98" s="26"/>
      <c r="F98" s="26"/>
      <c r="G98" s="26"/>
      <c r="H98" s="26"/>
      <c r="I98" s="26"/>
      <c r="J98" s="68">
        <f>J123</f>
        <v>70611.649999999994</v>
      </c>
      <c r="K98" s="26"/>
      <c r="L98" s="39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141</v>
      </c>
    </row>
    <row r="99" spans="1:47" s="9" customFormat="1" ht="24.95" customHeight="1">
      <c r="B99" s="118"/>
      <c r="D99" s="119" t="s">
        <v>342</v>
      </c>
      <c r="E99" s="120"/>
      <c r="F99" s="120"/>
      <c r="G99" s="120"/>
      <c r="H99" s="120"/>
      <c r="I99" s="120"/>
      <c r="J99" s="121">
        <f>J124</f>
        <v>70611.649999999994</v>
      </c>
      <c r="L99" s="118"/>
    </row>
    <row r="100" spans="1:47" s="10" customFormat="1" ht="19.899999999999999" customHeight="1">
      <c r="B100" s="122"/>
      <c r="D100" s="123" t="s">
        <v>1294</v>
      </c>
      <c r="E100" s="124"/>
      <c r="F100" s="124"/>
      <c r="G100" s="124"/>
      <c r="H100" s="124"/>
      <c r="I100" s="124"/>
      <c r="J100" s="125">
        <f>J125</f>
        <v>64937.55</v>
      </c>
      <c r="L100" s="122"/>
    </row>
    <row r="101" spans="1:47" s="10" customFormat="1" ht="19.899999999999999" customHeight="1">
      <c r="B101" s="122"/>
      <c r="D101" s="123" t="s">
        <v>1295</v>
      </c>
      <c r="E101" s="124"/>
      <c r="F101" s="124"/>
      <c r="G101" s="124"/>
      <c r="H101" s="124"/>
      <c r="I101" s="124"/>
      <c r="J101" s="125">
        <f>J185</f>
        <v>5674.1</v>
      </c>
      <c r="L101" s="122"/>
    </row>
    <row r="102" spans="1:47" s="2" customFormat="1" ht="21.75" customHeight="1">
      <c r="A102" s="26"/>
      <c r="B102" s="27"/>
      <c r="C102" s="26"/>
      <c r="D102" s="26"/>
      <c r="E102" s="26"/>
      <c r="F102" s="26"/>
      <c r="G102" s="26"/>
      <c r="H102" s="26"/>
      <c r="I102" s="26"/>
      <c r="J102" s="26"/>
      <c r="K102" s="26"/>
      <c r="L102" s="39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3" spans="1:47" s="2" customFormat="1" ht="6.95" customHeight="1">
      <c r="A103" s="26"/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39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  <row r="107" spans="1:47" s="2" customFormat="1" ht="6.95" customHeight="1">
      <c r="A107" s="26"/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39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47" s="2" customFormat="1" ht="24.95" customHeight="1">
      <c r="A108" s="26"/>
      <c r="B108" s="27"/>
      <c r="C108" s="18" t="s">
        <v>152</v>
      </c>
      <c r="D108" s="26"/>
      <c r="E108" s="26"/>
      <c r="F108" s="26"/>
      <c r="G108" s="26"/>
      <c r="H108" s="26"/>
      <c r="I108" s="26"/>
      <c r="J108" s="26"/>
      <c r="K108" s="26"/>
      <c r="L108" s="39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47" s="2" customFormat="1" ht="6.95" customHeight="1">
      <c r="A109" s="26"/>
      <c r="B109" s="27"/>
      <c r="C109" s="26"/>
      <c r="D109" s="26"/>
      <c r="E109" s="26"/>
      <c r="F109" s="26"/>
      <c r="G109" s="26"/>
      <c r="H109" s="26"/>
      <c r="I109" s="26"/>
      <c r="J109" s="26"/>
      <c r="K109" s="26"/>
      <c r="L109" s="39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47" s="2" customFormat="1" ht="12" customHeight="1">
      <c r="A110" s="26"/>
      <c r="B110" s="27"/>
      <c r="C110" s="23" t="s">
        <v>13</v>
      </c>
      <c r="D110" s="26"/>
      <c r="E110" s="26"/>
      <c r="F110" s="26"/>
      <c r="G110" s="26"/>
      <c r="H110" s="26"/>
      <c r="I110" s="26"/>
      <c r="J110" s="26"/>
      <c r="K110" s="26"/>
      <c r="L110" s="39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47" s="2" customFormat="1" ht="16.5" customHeight="1">
      <c r="A111" s="26"/>
      <c r="B111" s="27"/>
      <c r="C111" s="26"/>
      <c r="D111" s="26"/>
      <c r="E111" s="221" t="str">
        <f>E7</f>
        <v>Adaptácia, prestavba, prístavba a nadstavba ZŠ Kalinkovo</v>
      </c>
      <c r="F111" s="222"/>
      <c r="G111" s="222"/>
      <c r="H111" s="222"/>
      <c r="I111" s="26"/>
      <c r="J111" s="26"/>
      <c r="K111" s="26"/>
      <c r="L111" s="39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47" s="1" customFormat="1" ht="12" customHeight="1">
      <c r="B112" s="17"/>
      <c r="C112" s="23" t="s">
        <v>135</v>
      </c>
      <c r="L112" s="17"/>
    </row>
    <row r="113" spans="1:65" s="2" customFormat="1" ht="16.5" customHeight="1">
      <c r="A113" s="26"/>
      <c r="B113" s="27"/>
      <c r="C113" s="26"/>
      <c r="D113" s="26"/>
      <c r="E113" s="221" t="s">
        <v>323</v>
      </c>
      <c r="F113" s="223"/>
      <c r="G113" s="223"/>
      <c r="H113" s="223"/>
      <c r="I113" s="26"/>
      <c r="J113" s="26"/>
      <c r="K113" s="26"/>
      <c r="L113" s="39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2" customHeight="1">
      <c r="A114" s="26"/>
      <c r="B114" s="27"/>
      <c r="C114" s="23" t="s">
        <v>324</v>
      </c>
      <c r="D114" s="26"/>
      <c r="E114" s="26"/>
      <c r="F114" s="26"/>
      <c r="G114" s="26"/>
      <c r="H114" s="26"/>
      <c r="I114" s="26"/>
      <c r="J114" s="26"/>
      <c r="K114" s="26"/>
      <c r="L114" s="39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6.5" customHeight="1">
      <c r="A115" s="26"/>
      <c r="B115" s="27"/>
      <c r="C115" s="26"/>
      <c r="D115" s="26"/>
      <c r="E115" s="184" t="str">
        <f>E11</f>
        <v>01b - Elektroinštalácia</v>
      </c>
      <c r="F115" s="223"/>
      <c r="G115" s="223"/>
      <c r="H115" s="223"/>
      <c r="I115" s="26"/>
      <c r="J115" s="26"/>
      <c r="K115" s="26"/>
      <c r="L115" s="39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6.95" customHeight="1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9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2" customHeight="1">
      <c r="A117" s="26"/>
      <c r="B117" s="27"/>
      <c r="C117" s="23" t="s">
        <v>17</v>
      </c>
      <c r="D117" s="26"/>
      <c r="E117" s="26"/>
      <c r="F117" s="21" t="str">
        <f>F14</f>
        <v>Kalinkovo</v>
      </c>
      <c r="G117" s="26"/>
      <c r="H117" s="26"/>
      <c r="I117" s="23" t="s">
        <v>19</v>
      </c>
      <c r="J117" s="52" t="str">
        <f>IF(J14="","",J14)</f>
        <v>9. 7. 2021</v>
      </c>
      <c r="K117" s="26"/>
      <c r="L117" s="39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6.95" customHeight="1">
      <c r="A118" s="26"/>
      <c r="B118" s="27"/>
      <c r="C118" s="26"/>
      <c r="D118" s="26"/>
      <c r="E118" s="26"/>
      <c r="F118" s="26"/>
      <c r="G118" s="26"/>
      <c r="H118" s="26"/>
      <c r="I118" s="26"/>
      <c r="J118" s="26"/>
      <c r="K118" s="26"/>
      <c r="L118" s="39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5.2" customHeight="1">
      <c r="A119" s="26"/>
      <c r="B119" s="27"/>
      <c r="C119" s="23" t="s">
        <v>21</v>
      </c>
      <c r="D119" s="26"/>
      <c r="E119" s="26"/>
      <c r="F119" s="21" t="str">
        <f>E17</f>
        <v>Obec Kalinkovo</v>
      </c>
      <c r="G119" s="26"/>
      <c r="H119" s="26"/>
      <c r="I119" s="23" t="s">
        <v>27</v>
      </c>
      <c r="J119" s="24" t="str">
        <f>E23</f>
        <v xml:space="preserve"> </v>
      </c>
      <c r="K119" s="26"/>
      <c r="L119" s="39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15.2" customHeight="1">
      <c r="A120" s="26"/>
      <c r="B120" s="27"/>
      <c r="C120" s="23" t="s">
        <v>25</v>
      </c>
      <c r="D120" s="26"/>
      <c r="E120" s="26"/>
      <c r="F120" s="21" t="str">
        <f>IF(E20="","",E20)</f>
        <v>AVA-stav, s.r.o.</v>
      </c>
      <c r="G120" s="26"/>
      <c r="H120" s="26"/>
      <c r="I120" s="23" t="s">
        <v>30</v>
      </c>
      <c r="J120" s="24" t="str">
        <f>E26</f>
        <v>Ing. BOTTLIK</v>
      </c>
      <c r="K120" s="26"/>
      <c r="L120" s="39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2" customFormat="1" ht="10.35" customHeight="1">
      <c r="A121" s="26"/>
      <c r="B121" s="27"/>
      <c r="C121" s="26"/>
      <c r="D121" s="26"/>
      <c r="E121" s="26"/>
      <c r="F121" s="26"/>
      <c r="G121" s="26"/>
      <c r="H121" s="26"/>
      <c r="I121" s="26"/>
      <c r="J121" s="26"/>
      <c r="K121" s="26"/>
      <c r="L121" s="39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5" s="11" customFormat="1" ht="29.25" customHeight="1">
      <c r="A122" s="126"/>
      <c r="B122" s="127"/>
      <c r="C122" s="128" t="s">
        <v>153</v>
      </c>
      <c r="D122" s="129" t="s">
        <v>58</v>
      </c>
      <c r="E122" s="129" t="s">
        <v>54</v>
      </c>
      <c r="F122" s="129" t="s">
        <v>55</v>
      </c>
      <c r="G122" s="129" t="s">
        <v>154</v>
      </c>
      <c r="H122" s="129" t="s">
        <v>155</v>
      </c>
      <c r="I122" s="129" t="s">
        <v>156</v>
      </c>
      <c r="J122" s="130" t="s">
        <v>139</v>
      </c>
      <c r="K122" s="131" t="s">
        <v>157</v>
      </c>
      <c r="L122" s="132"/>
      <c r="M122" s="59" t="s">
        <v>1</v>
      </c>
      <c r="N122" s="60" t="s">
        <v>37</v>
      </c>
      <c r="O122" s="60" t="s">
        <v>158</v>
      </c>
      <c r="P122" s="60" t="s">
        <v>159</v>
      </c>
      <c r="Q122" s="60" t="s">
        <v>160</v>
      </c>
      <c r="R122" s="60" t="s">
        <v>161</v>
      </c>
      <c r="S122" s="60" t="s">
        <v>162</v>
      </c>
      <c r="T122" s="61" t="s">
        <v>163</v>
      </c>
      <c r="U122" s="126"/>
      <c r="V122" s="126"/>
      <c r="W122" s="126"/>
      <c r="X122" s="126"/>
      <c r="Y122" s="126"/>
      <c r="Z122" s="126"/>
      <c r="AA122" s="126"/>
      <c r="AB122" s="126"/>
      <c r="AC122" s="126"/>
      <c r="AD122" s="126"/>
      <c r="AE122" s="126"/>
    </row>
    <row r="123" spans="1:65" s="2" customFormat="1" ht="22.9" customHeight="1">
      <c r="A123" s="26"/>
      <c r="B123" s="27"/>
      <c r="C123" s="66" t="s">
        <v>140</v>
      </c>
      <c r="D123" s="26"/>
      <c r="E123" s="26"/>
      <c r="F123" s="26"/>
      <c r="G123" s="26"/>
      <c r="H123" s="26"/>
      <c r="I123" s="26"/>
      <c r="J123" s="133">
        <f>BK123</f>
        <v>70611.649999999994</v>
      </c>
      <c r="K123" s="26"/>
      <c r="L123" s="27"/>
      <c r="M123" s="62"/>
      <c r="N123" s="53"/>
      <c r="O123" s="63"/>
      <c r="P123" s="134">
        <f>P124</f>
        <v>0</v>
      </c>
      <c r="Q123" s="63"/>
      <c r="R123" s="134">
        <f>R124</f>
        <v>0</v>
      </c>
      <c r="S123" s="63"/>
      <c r="T123" s="135">
        <f>T124</f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T123" s="14" t="s">
        <v>72</v>
      </c>
      <c r="AU123" s="14" t="s">
        <v>141</v>
      </c>
      <c r="BK123" s="136">
        <f>BK124</f>
        <v>70611.649999999994</v>
      </c>
    </row>
    <row r="124" spans="1:65" s="12" customFormat="1" ht="25.9" customHeight="1">
      <c r="B124" s="137"/>
      <c r="D124" s="138" t="s">
        <v>72</v>
      </c>
      <c r="E124" s="139" t="s">
        <v>374</v>
      </c>
      <c r="F124" s="139" t="s">
        <v>1278</v>
      </c>
      <c r="J124" s="140">
        <f>BK124</f>
        <v>70611.649999999994</v>
      </c>
      <c r="L124" s="137"/>
      <c r="M124" s="141"/>
      <c r="N124" s="142"/>
      <c r="O124" s="142"/>
      <c r="P124" s="143">
        <f>P125+P185</f>
        <v>0</v>
      </c>
      <c r="Q124" s="142"/>
      <c r="R124" s="143">
        <f>R125+R185</f>
        <v>0</v>
      </c>
      <c r="S124" s="142"/>
      <c r="T124" s="144">
        <f>T125+T185</f>
        <v>0</v>
      </c>
      <c r="AR124" s="138" t="s">
        <v>105</v>
      </c>
      <c r="AT124" s="145" t="s">
        <v>72</v>
      </c>
      <c r="AU124" s="145" t="s">
        <v>73</v>
      </c>
      <c r="AY124" s="138" t="s">
        <v>166</v>
      </c>
      <c r="BK124" s="146">
        <f>BK125+BK185</f>
        <v>70611.649999999994</v>
      </c>
    </row>
    <row r="125" spans="1:65" s="12" customFormat="1" ht="22.9" customHeight="1">
      <c r="B125" s="137"/>
      <c r="D125" s="138" t="s">
        <v>72</v>
      </c>
      <c r="E125" s="147" t="s">
        <v>1296</v>
      </c>
      <c r="F125" s="147" t="s">
        <v>1297</v>
      </c>
      <c r="J125" s="148">
        <f>BK125</f>
        <v>64937.55</v>
      </c>
      <c r="L125" s="137"/>
      <c r="M125" s="141"/>
      <c r="N125" s="142"/>
      <c r="O125" s="142"/>
      <c r="P125" s="143">
        <f>SUM(P126:P184)</f>
        <v>0</v>
      </c>
      <c r="Q125" s="142"/>
      <c r="R125" s="143">
        <f>SUM(R126:R184)</f>
        <v>0</v>
      </c>
      <c r="S125" s="142"/>
      <c r="T125" s="144">
        <f>SUM(T126:T184)</f>
        <v>0</v>
      </c>
      <c r="AR125" s="138" t="s">
        <v>105</v>
      </c>
      <c r="AT125" s="145" t="s">
        <v>72</v>
      </c>
      <c r="AU125" s="145" t="s">
        <v>81</v>
      </c>
      <c r="AY125" s="138" t="s">
        <v>166</v>
      </c>
      <c r="BK125" s="146">
        <f>SUM(BK126:BK184)</f>
        <v>64937.55</v>
      </c>
    </row>
    <row r="126" spans="1:65" s="2" customFormat="1" ht="24.2" customHeight="1">
      <c r="A126" s="26"/>
      <c r="B126" s="149"/>
      <c r="C126" s="150" t="s">
        <v>81</v>
      </c>
      <c r="D126" s="150" t="s">
        <v>169</v>
      </c>
      <c r="E126" s="151" t="s">
        <v>1298</v>
      </c>
      <c r="F126" s="152" t="s">
        <v>1299</v>
      </c>
      <c r="G126" s="153" t="s">
        <v>1300</v>
      </c>
      <c r="H126" s="154">
        <v>100</v>
      </c>
      <c r="I126" s="155">
        <v>1.68</v>
      </c>
      <c r="J126" s="155">
        <f t="shared" ref="J126:J157" si="0">ROUND(I126*H126,2)</f>
        <v>168</v>
      </c>
      <c r="K126" s="156"/>
      <c r="L126" s="27"/>
      <c r="M126" s="157" t="s">
        <v>1</v>
      </c>
      <c r="N126" s="158" t="s">
        <v>39</v>
      </c>
      <c r="O126" s="159">
        <v>0</v>
      </c>
      <c r="P126" s="159">
        <f t="shared" ref="P126:P157" si="1">O126*H126</f>
        <v>0</v>
      </c>
      <c r="Q126" s="159">
        <v>0</v>
      </c>
      <c r="R126" s="159">
        <f t="shared" ref="R126:R157" si="2">Q126*H126</f>
        <v>0</v>
      </c>
      <c r="S126" s="159">
        <v>0</v>
      </c>
      <c r="T126" s="160">
        <f t="shared" ref="T126:T157" si="3">S126*H126</f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61" t="s">
        <v>289</v>
      </c>
      <c r="AT126" s="161" t="s">
        <v>169</v>
      </c>
      <c r="AU126" s="161" t="s">
        <v>89</v>
      </c>
      <c r="AY126" s="14" t="s">
        <v>166</v>
      </c>
      <c r="BE126" s="162">
        <f t="shared" ref="BE126:BE157" si="4">IF(N126="základná",J126,0)</f>
        <v>0</v>
      </c>
      <c r="BF126" s="162">
        <f t="shared" ref="BF126:BF157" si="5">IF(N126="znížená",J126,0)</f>
        <v>168</v>
      </c>
      <c r="BG126" s="162">
        <f t="shared" ref="BG126:BG157" si="6">IF(N126="zákl. prenesená",J126,0)</f>
        <v>0</v>
      </c>
      <c r="BH126" s="162">
        <f t="shared" ref="BH126:BH157" si="7">IF(N126="zníž. prenesená",J126,0)</f>
        <v>0</v>
      </c>
      <c r="BI126" s="162">
        <f t="shared" ref="BI126:BI157" si="8">IF(N126="nulová",J126,0)</f>
        <v>0</v>
      </c>
      <c r="BJ126" s="14" t="s">
        <v>89</v>
      </c>
      <c r="BK126" s="162">
        <f t="shared" ref="BK126:BK157" si="9">ROUND(I126*H126,2)</f>
        <v>168</v>
      </c>
      <c r="BL126" s="14" t="s">
        <v>289</v>
      </c>
      <c r="BM126" s="161" t="s">
        <v>1301</v>
      </c>
    </row>
    <row r="127" spans="1:65" s="2" customFormat="1" ht="16.5" customHeight="1">
      <c r="A127" s="26"/>
      <c r="B127" s="149"/>
      <c r="C127" s="150" t="s">
        <v>89</v>
      </c>
      <c r="D127" s="150" t="s">
        <v>169</v>
      </c>
      <c r="E127" s="151" t="s">
        <v>1302</v>
      </c>
      <c r="F127" s="152" t="s">
        <v>1303</v>
      </c>
      <c r="G127" s="153" t="s">
        <v>1300</v>
      </c>
      <c r="H127" s="154">
        <v>200</v>
      </c>
      <c r="I127" s="155">
        <v>1.85</v>
      </c>
      <c r="J127" s="155">
        <f t="shared" si="0"/>
        <v>370</v>
      </c>
      <c r="K127" s="156"/>
      <c r="L127" s="27"/>
      <c r="M127" s="157" t="s">
        <v>1</v>
      </c>
      <c r="N127" s="158" t="s">
        <v>39</v>
      </c>
      <c r="O127" s="159">
        <v>0</v>
      </c>
      <c r="P127" s="159">
        <f t="shared" si="1"/>
        <v>0</v>
      </c>
      <c r="Q127" s="159">
        <v>0</v>
      </c>
      <c r="R127" s="159">
        <f t="shared" si="2"/>
        <v>0</v>
      </c>
      <c r="S127" s="159">
        <v>0</v>
      </c>
      <c r="T127" s="160">
        <f t="shared" si="3"/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61" t="s">
        <v>289</v>
      </c>
      <c r="AT127" s="161" t="s">
        <v>169</v>
      </c>
      <c r="AU127" s="161" t="s">
        <v>89</v>
      </c>
      <c r="AY127" s="14" t="s">
        <v>166</v>
      </c>
      <c r="BE127" s="162">
        <f t="shared" si="4"/>
        <v>0</v>
      </c>
      <c r="BF127" s="162">
        <f t="shared" si="5"/>
        <v>370</v>
      </c>
      <c r="BG127" s="162">
        <f t="shared" si="6"/>
        <v>0</v>
      </c>
      <c r="BH127" s="162">
        <f t="shared" si="7"/>
        <v>0</v>
      </c>
      <c r="BI127" s="162">
        <f t="shared" si="8"/>
        <v>0</v>
      </c>
      <c r="BJ127" s="14" t="s">
        <v>89</v>
      </c>
      <c r="BK127" s="162">
        <f t="shared" si="9"/>
        <v>370</v>
      </c>
      <c r="BL127" s="14" t="s">
        <v>289</v>
      </c>
      <c r="BM127" s="161" t="s">
        <v>1304</v>
      </c>
    </row>
    <row r="128" spans="1:65" s="2" customFormat="1" ht="16.5" customHeight="1">
      <c r="A128" s="26"/>
      <c r="B128" s="149"/>
      <c r="C128" s="150" t="s">
        <v>105</v>
      </c>
      <c r="D128" s="150" t="s">
        <v>169</v>
      </c>
      <c r="E128" s="151" t="s">
        <v>1305</v>
      </c>
      <c r="F128" s="152" t="s">
        <v>1306</v>
      </c>
      <c r="G128" s="153" t="s">
        <v>1300</v>
      </c>
      <c r="H128" s="154">
        <v>100</v>
      </c>
      <c r="I128" s="155">
        <v>7.61</v>
      </c>
      <c r="J128" s="155">
        <f t="shared" si="0"/>
        <v>761</v>
      </c>
      <c r="K128" s="156"/>
      <c r="L128" s="27"/>
      <c r="M128" s="157" t="s">
        <v>1</v>
      </c>
      <c r="N128" s="158" t="s">
        <v>39</v>
      </c>
      <c r="O128" s="159">
        <v>0</v>
      </c>
      <c r="P128" s="159">
        <f t="shared" si="1"/>
        <v>0</v>
      </c>
      <c r="Q128" s="159">
        <v>0</v>
      </c>
      <c r="R128" s="159">
        <f t="shared" si="2"/>
        <v>0</v>
      </c>
      <c r="S128" s="159">
        <v>0</v>
      </c>
      <c r="T128" s="160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61" t="s">
        <v>289</v>
      </c>
      <c r="AT128" s="161" t="s">
        <v>169</v>
      </c>
      <c r="AU128" s="161" t="s">
        <v>89</v>
      </c>
      <c r="AY128" s="14" t="s">
        <v>166</v>
      </c>
      <c r="BE128" s="162">
        <f t="shared" si="4"/>
        <v>0</v>
      </c>
      <c r="BF128" s="162">
        <f t="shared" si="5"/>
        <v>761</v>
      </c>
      <c r="BG128" s="162">
        <f t="shared" si="6"/>
        <v>0</v>
      </c>
      <c r="BH128" s="162">
        <f t="shared" si="7"/>
        <v>0</v>
      </c>
      <c r="BI128" s="162">
        <f t="shared" si="8"/>
        <v>0</v>
      </c>
      <c r="BJ128" s="14" t="s">
        <v>89</v>
      </c>
      <c r="BK128" s="162">
        <f t="shared" si="9"/>
        <v>761</v>
      </c>
      <c r="BL128" s="14" t="s">
        <v>289</v>
      </c>
      <c r="BM128" s="161" t="s">
        <v>1307</v>
      </c>
    </row>
    <row r="129" spans="1:65" s="2" customFormat="1" ht="16.5" customHeight="1">
      <c r="A129" s="26"/>
      <c r="B129" s="149"/>
      <c r="C129" s="150" t="s">
        <v>173</v>
      </c>
      <c r="D129" s="150" t="s">
        <v>169</v>
      </c>
      <c r="E129" s="151" t="s">
        <v>1308</v>
      </c>
      <c r="F129" s="152" t="s">
        <v>1309</v>
      </c>
      <c r="G129" s="153" t="s">
        <v>1300</v>
      </c>
      <c r="H129" s="154">
        <v>610</v>
      </c>
      <c r="I129" s="155">
        <v>1.92</v>
      </c>
      <c r="J129" s="155">
        <f t="shared" si="0"/>
        <v>1171.2</v>
      </c>
      <c r="K129" s="156"/>
      <c r="L129" s="27"/>
      <c r="M129" s="157" t="s">
        <v>1</v>
      </c>
      <c r="N129" s="158" t="s">
        <v>39</v>
      </c>
      <c r="O129" s="159">
        <v>0</v>
      </c>
      <c r="P129" s="159">
        <f t="shared" si="1"/>
        <v>0</v>
      </c>
      <c r="Q129" s="159">
        <v>0</v>
      </c>
      <c r="R129" s="159">
        <f t="shared" si="2"/>
        <v>0</v>
      </c>
      <c r="S129" s="159">
        <v>0</v>
      </c>
      <c r="T129" s="160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61" t="s">
        <v>289</v>
      </c>
      <c r="AT129" s="161" t="s">
        <v>169</v>
      </c>
      <c r="AU129" s="161" t="s">
        <v>89</v>
      </c>
      <c r="AY129" s="14" t="s">
        <v>166</v>
      </c>
      <c r="BE129" s="162">
        <f t="shared" si="4"/>
        <v>0</v>
      </c>
      <c r="BF129" s="162">
        <f t="shared" si="5"/>
        <v>1171.2</v>
      </c>
      <c r="BG129" s="162">
        <f t="shared" si="6"/>
        <v>0</v>
      </c>
      <c r="BH129" s="162">
        <f t="shared" si="7"/>
        <v>0</v>
      </c>
      <c r="BI129" s="162">
        <f t="shared" si="8"/>
        <v>0</v>
      </c>
      <c r="BJ129" s="14" t="s">
        <v>89</v>
      </c>
      <c r="BK129" s="162">
        <f t="shared" si="9"/>
        <v>1171.2</v>
      </c>
      <c r="BL129" s="14" t="s">
        <v>289</v>
      </c>
      <c r="BM129" s="161" t="s">
        <v>1310</v>
      </c>
    </row>
    <row r="130" spans="1:65" s="2" customFormat="1" ht="21.75" customHeight="1">
      <c r="A130" s="26"/>
      <c r="B130" s="149"/>
      <c r="C130" s="150" t="s">
        <v>182</v>
      </c>
      <c r="D130" s="150" t="s">
        <v>169</v>
      </c>
      <c r="E130" s="151" t="s">
        <v>1311</v>
      </c>
      <c r="F130" s="152" t="s">
        <v>1312</v>
      </c>
      <c r="G130" s="153" t="s">
        <v>1313</v>
      </c>
      <c r="H130" s="154">
        <v>1100</v>
      </c>
      <c r="I130" s="155">
        <v>1.82</v>
      </c>
      <c r="J130" s="155">
        <f t="shared" si="0"/>
        <v>2002</v>
      </c>
      <c r="K130" s="156"/>
      <c r="L130" s="27"/>
      <c r="M130" s="157" t="s">
        <v>1</v>
      </c>
      <c r="N130" s="158" t="s">
        <v>39</v>
      </c>
      <c r="O130" s="159">
        <v>0</v>
      </c>
      <c r="P130" s="159">
        <f t="shared" si="1"/>
        <v>0</v>
      </c>
      <c r="Q130" s="159">
        <v>0</v>
      </c>
      <c r="R130" s="159">
        <f t="shared" si="2"/>
        <v>0</v>
      </c>
      <c r="S130" s="159">
        <v>0</v>
      </c>
      <c r="T130" s="160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61" t="s">
        <v>289</v>
      </c>
      <c r="AT130" s="161" t="s">
        <v>169</v>
      </c>
      <c r="AU130" s="161" t="s">
        <v>89</v>
      </c>
      <c r="AY130" s="14" t="s">
        <v>166</v>
      </c>
      <c r="BE130" s="162">
        <f t="shared" si="4"/>
        <v>0</v>
      </c>
      <c r="BF130" s="162">
        <f t="shared" si="5"/>
        <v>2002</v>
      </c>
      <c r="BG130" s="162">
        <f t="shared" si="6"/>
        <v>0</v>
      </c>
      <c r="BH130" s="162">
        <f t="shared" si="7"/>
        <v>0</v>
      </c>
      <c r="BI130" s="162">
        <f t="shared" si="8"/>
        <v>0</v>
      </c>
      <c r="BJ130" s="14" t="s">
        <v>89</v>
      </c>
      <c r="BK130" s="162">
        <f t="shared" si="9"/>
        <v>2002</v>
      </c>
      <c r="BL130" s="14" t="s">
        <v>289</v>
      </c>
      <c r="BM130" s="161" t="s">
        <v>1314</v>
      </c>
    </row>
    <row r="131" spans="1:65" s="2" customFormat="1" ht="16.5" customHeight="1">
      <c r="A131" s="26"/>
      <c r="B131" s="149"/>
      <c r="C131" s="150" t="s">
        <v>178</v>
      </c>
      <c r="D131" s="150" t="s">
        <v>169</v>
      </c>
      <c r="E131" s="151" t="s">
        <v>1315</v>
      </c>
      <c r="F131" s="152" t="s">
        <v>1316</v>
      </c>
      <c r="G131" s="153" t="s">
        <v>1313</v>
      </c>
      <c r="H131" s="154">
        <v>215</v>
      </c>
      <c r="I131" s="155">
        <v>7.82</v>
      </c>
      <c r="J131" s="155">
        <f t="shared" si="0"/>
        <v>1681.3</v>
      </c>
      <c r="K131" s="156"/>
      <c r="L131" s="27"/>
      <c r="M131" s="157" t="s">
        <v>1</v>
      </c>
      <c r="N131" s="158" t="s">
        <v>39</v>
      </c>
      <c r="O131" s="159">
        <v>0</v>
      </c>
      <c r="P131" s="159">
        <f t="shared" si="1"/>
        <v>0</v>
      </c>
      <c r="Q131" s="159">
        <v>0</v>
      </c>
      <c r="R131" s="159">
        <f t="shared" si="2"/>
        <v>0</v>
      </c>
      <c r="S131" s="159">
        <v>0</v>
      </c>
      <c r="T131" s="160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61" t="s">
        <v>289</v>
      </c>
      <c r="AT131" s="161" t="s">
        <v>169</v>
      </c>
      <c r="AU131" s="161" t="s">
        <v>89</v>
      </c>
      <c r="AY131" s="14" t="s">
        <v>166</v>
      </c>
      <c r="BE131" s="162">
        <f t="shared" si="4"/>
        <v>0</v>
      </c>
      <c r="BF131" s="162">
        <f t="shared" si="5"/>
        <v>1681.3</v>
      </c>
      <c r="BG131" s="162">
        <f t="shared" si="6"/>
        <v>0</v>
      </c>
      <c r="BH131" s="162">
        <f t="shared" si="7"/>
        <v>0</v>
      </c>
      <c r="BI131" s="162">
        <f t="shared" si="8"/>
        <v>0</v>
      </c>
      <c r="BJ131" s="14" t="s">
        <v>89</v>
      </c>
      <c r="BK131" s="162">
        <f t="shared" si="9"/>
        <v>1681.3</v>
      </c>
      <c r="BL131" s="14" t="s">
        <v>289</v>
      </c>
      <c r="BM131" s="161" t="s">
        <v>1317</v>
      </c>
    </row>
    <row r="132" spans="1:65" s="2" customFormat="1" ht="16.5" customHeight="1">
      <c r="A132" s="26"/>
      <c r="B132" s="149"/>
      <c r="C132" s="150" t="s">
        <v>190</v>
      </c>
      <c r="D132" s="150" t="s">
        <v>169</v>
      </c>
      <c r="E132" s="151" t="s">
        <v>1318</v>
      </c>
      <c r="F132" s="152" t="s">
        <v>1319</v>
      </c>
      <c r="G132" s="153" t="s">
        <v>1313</v>
      </c>
      <c r="H132" s="154">
        <v>286</v>
      </c>
      <c r="I132" s="155">
        <v>1.43</v>
      </c>
      <c r="J132" s="155">
        <f t="shared" si="0"/>
        <v>408.98</v>
      </c>
      <c r="K132" s="156"/>
      <c r="L132" s="27"/>
      <c r="M132" s="157" t="s">
        <v>1</v>
      </c>
      <c r="N132" s="158" t="s">
        <v>39</v>
      </c>
      <c r="O132" s="159">
        <v>0</v>
      </c>
      <c r="P132" s="159">
        <f t="shared" si="1"/>
        <v>0</v>
      </c>
      <c r="Q132" s="159">
        <v>0</v>
      </c>
      <c r="R132" s="159">
        <f t="shared" si="2"/>
        <v>0</v>
      </c>
      <c r="S132" s="159">
        <v>0</v>
      </c>
      <c r="T132" s="160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61" t="s">
        <v>289</v>
      </c>
      <c r="AT132" s="161" t="s">
        <v>169</v>
      </c>
      <c r="AU132" s="161" t="s">
        <v>89</v>
      </c>
      <c r="AY132" s="14" t="s">
        <v>166</v>
      </c>
      <c r="BE132" s="162">
        <f t="shared" si="4"/>
        <v>0</v>
      </c>
      <c r="BF132" s="162">
        <f t="shared" si="5"/>
        <v>408.98</v>
      </c>
      <c r="BG132" s="162">
        <f t="shared" si="6"/>
        <v>0</v>
      </c>
      <c r="BH132" s="162">
        <f t="shared" si="7"/>
        <v>0</v>
      </c>
      <c r="BI132" s="162">
        <f t="shared" si="8"/>
        <v>0</v>
      </c>
      <c r="BJ132" s="14" t="s">
        <v>89</v>
      </c>
      <c r="BK132" s="162">
        <f t="shared" si="9"/>
        <v>408.98</v>
      </c>
      <c r="BL132" s="14" t="s">
        <v>289</v>
      </c>
      <c r="BM132" s="161" t="s">
        <v>1320</v>
      </c>
    </row>
    <row r="133" spans="1:65" s="2" customFormat="1" ht="21.75" customHeight="1">
      <c r="A133" s="26"/>
      <c r="B133" s="149"/>
      <c r="C133" s="150" t="s">
        <v>181</v>
      </c>
      <c r="D133" s="150" t="s">
        <v>169</v>
      </c>
      <c r="E133" s="151" t="s">
        <v>1321</v>
      </c>
      <c r="F133" s="152" t="s">
        <v>1322</v>
      </c>
      <c r="G133" s="153" t="s">
        <v>1313</v>
      </c>
      <c r="H133" s="154">
        <v>170</v>
      </c>
      <c r="I133" s="155">
        <v>7.76</v>
      </c>
      <c r="J133" s="155">
        <f t="shared" si="0"/>
        <v>1319.2</v>
      </c>
      <c r="K133" s="156"/>
      <c r="L133" s="27"/>
      <c r="M133" s="157" t="s">
        <v>1</v>
      </c>
      <c r="N133" s="158" t="s">
        <v>39</v>
      </c>
      <c r="O133" s="159">
        <v>0</v>
      </c>
      <c r="P133" s="159">
        <f t="shared" si="1"/>
        <v>0</v>
      </c>
      <c r="Q133" s="159">
        <v>0</v>
      </c>
      <c r="R133" s="159">
        <f t="shared" si="2"/>
        <v>0</v>
      </c>
      <c r="S133" s="159">
        <v>0</v>
      </c>
      <c r="T133" s="160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61" t="s">
        <v>289</v>
      </c>
      <c r="AT133" s="161" t="s">
        <v>169</v>
      </c>
      <c r="AU133" s="161" t="s">
        <v>89</v>
      </c>
      <c r="AY133" s="14" t="s">
        <v>166</v>
      </c>
      <c r="BE133" s="162">
        <f t="shared" si="4"/>
        <v>0</v>
      </c>
      <c r="BF133" s="162">
        <f t="shared" si="5"/>
        <v>1319.2</v>
      </c>
      <c r="BG133" s="162">
        <f t="shared" si="6"/>
        <v>0</v>
      </c>
      <c r="BH133" s="162">
        <f t="shared" si="7"/>
        <v>0</v>
      </c>
      <c r="BI133" s="162">
        <f t="shared" si="8"/>
        <v>0</v>
      </c>
      <c r="BJ133" s="14" t="s">
        <v>89</v>
      </c>
      <c r="BK133" s="162">
        <f t="shared" si="9"/>
        <v>1319.2</v>
      </c>
      <c r="BL133" s="14" t="s">
        <v>289</v>
      </c>
      <c r="BM133" s="161" t="s">
        <v>1323</v>
      </c>
    </row>
    <row r="134" spans="1:65" s="2" customFormat="1" ht="24.2" customHeight="1">
      <c r="A134" s="26"/>
      <c r="B134" s="149"/>
      <c r="C134" s="150" t="s">
        <v>167</v>
      </c>
      <c r="D134" s="150" t="s">
        <v>169</v>
      </c>
      <c r="E134" s="151" t="s">
        <v>1324</v>
      </c>
      <c r="F134" s="152" t="s">
        <v>1325</v>
      </c>
      <c r="G134" s="153" t="s">
        <v>1313</v>
      </c>
      <c r="H134" s="154">
        <v>40</v>
      </c>
      <c r="I134" s="155">
        <v>7.46</v>
      </c>
      <c r="J134" s="155">
        <f t="shared" si="0"/>
        <v>298.39999999999998</v>
      </c>
      <c r="K134" s="156"/>
      <c r="L134" s="27"/>
      <c r="M134" s="157" t="s">
        <v>1</v>
      </c>
      <c r="N134" s="158" t="s">
        <v>39</v>
      </c>
      <c r="O134" s="159">
        <v>0</v>
      </c>
      <c r="P134" s="159">
        <f t="shared" si="1"/>
        <v>0</v>
      </c>
      <c r="Q134" s="159">
        <v>0</v>
      </c>
      <c r="R134" s="159">
        <f t="shared" si="2"/>
        <v>0</v>
      </c>
      <c r="S134" s="159">
        <v>0</v>
      </c>
      <c r="T134" s="160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61" t="s">
        <v>289</v>
      </c>
      <c r="AT134" s="161" t="s">
        <v>169</v>
      </c>
      <c r="AU134" s="161" t="s">
        <v>89</v>
      </c>
      <c r="AY134" s="14" t="s">
        <v>166</v>
      </c>
      <c r="BE134" s="162">
        <f t="shared" si="4"/>
        <v>0</v>
      </c>
      <c r="BF134" s="162">
        <f t="shared" si="5"/>
        <v>298.39999999999998</v>
      </c>
      <c r="BG134" s="162">
        <f t="shared" si="6"/>
        <v>0</v>
      </c>
      <c r="BH134" s="162">
        <f t="shared" si="7"/>
        <v>0</v>
      </c>
      <c r="BI134" s="162">
        <f t="shared" si="8"/>
        <v>0</v>
      </c>
      <c r="BJ134" s="14" t="s">
        <v>89</v>
      </c>
      <c r="BK134" s="162">
        <f t="shared" si="9"/>
        <v>298.39999999999998</v>
      </c>
      <c r="BL134" s="14" t="s">
        <v>289</v>
      </c>
      <c r="BM134" s="161" t="s">
        <v>1326</v>
      </c>
    </row>
    <row r="135" spans="1:65" s="2" customFormat="1" ht="24.2" customHeight="1">
      <c r="A135" s="26"/>
      <c r="B135" s="149"/>
      <c r="C135" s="150" t="s">
        <v>186</v>
      </c>
      <c r="D135" s="150" t="s">
        <v>169</v>
      </c>
      <c r="E135" s="151" t="s">
        <v>1327</v>
      </c>
      <c r="F135" s="152" t="s">
        <v>1328</v>
      </c>
      <c r="G135" s="153" t="s">
        <v>1313</v>
      </c>
      <c r="H135" s="154">
        <v>3</v>
      </c>
      <c r="I135" s="155">
        <v>9.7100000000000009</v>
      </c>
      <c r="J135" s="155">
        <f t="shared" si="0"/>
        <v>29.13</v>
      </c>
      <c r="K135" s="156"/>
      <c r="L135" s="27"/>
      <c r="M135" s="157" t="s">
        <v>1</v>
      </c>
      <c r="N135" s="158" t="s">
        <v>39</v>
      </c>
      <c r="O135" s="159">
        <v>0</v>
      </c>
      <c r="P135" s="159">
        <f t="shared" si="1"/>
        <v>0</v>
      </c>
      <c r="Q135" s="159">
        <v>0</v>
      </c>
      <c r="R135" s="159">
        <f t="shared" si="2"/>
        <v>0</v>
      </c>
      <c r="S135" s="159">
        <v>0</v>
      </c>
      <c r="T135" s="160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61" t="s">
        <v>289</v>
      </c>
      <c r="AT135" s="161" t="s">
        <v>169</v>
      </c>
      <c r="AU135" s="161" t="s">
        <v>89</v>
      </c>
      <c r="AY135" s="14" t="s">
        <v>166</v>
      </c>
      <c r="BE135" s="162">
        <f t="shared" si="4"/>
        <v>0</v>
      </c>
      <c r="BF135" s="162">
        <f t="shared" si="5"/>
        <v>29.13</v>
      </c>
      <c r="BG135" s="162">
        <f t="shared" si="6"/>
        <v>0</v>
      </c>
      <c r="BH135" s="162">
        <f t="shared" si="7"/>
        <v>0</v>
      </c>
      <c r="BI135" s="162">
        <f t="shared" si="8"/>
        <v>0</v>
      </c>
      <c r="BJ135" s="14" t="s">
        <v>89</v>
      </c>
      <c r="BK135" s="162">
        <f t="shared" si="9"/>
        <v>29.13</v>
      </c>
      <c r="BL135" s="14" t="s">
        <v>289</v>
      </c>
      <c r="BM135" s="161" t="s">
        <v>1329</v>
      </c>
    </row>
    <row r="136" spans="1:65" s="2" customFormat="1" ht="24.2" customHeight="1">
      <c r="A136" s="26"/>
      <c r="B136" s="149"/>
      <c r="C136" s="150" t="s">
        <v>202</v>
      </c>
      <c r="D136" s="150" t="s">
        <v>169</v>
      </c>
      <c r="E136" s="151" t="s">
        <v>1330</v>
      </c>
      <c r="F136" s="152" t="s">
        <v>1331</v>
      </c>
      <c r="G136" s="153" t="s">
        <v>1313</v>
      </c>
      <c r="H136" s="154">
        <v>17</v>
      </c>
      <c r="I136" s="155">
        <v>7.64</v>
      </c>
      <c r="J136" s="155">
        <f t="shared" si="0"/>
        <v>129.88</v>
      </c>
      <c r="K136" s="156"/>
      <c r="L136" s="27"/>
      <c r="M136" s="157" t="s">
        <v>1</v>
      </c>
      <c r="N136" s="158" t="s">
        <v>39</v>
      </c>
      <c r="O136" s="159">
        <v>0</v>
      </c>
      <c r="P136" s="159">
        <f t="shared" si="1"/>
        <v>0</v>
      </c>
      <c r="Q136" s="159">
        <v>0</v>
      </c>
      <c r="R136" s="159">
        <f t="shared" si="2"/>
        <v>0</v>
      </c>
      <c r="S136" s="159">
        <v>0</v>
      </c>
      <c r="T136" s="160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61" t="s">
        <v>289</v>
      </c>
      <c r="AT136" s="161" t="s">
        <v>169</v>
      </c>
      <c r="AU136" s="161" t="s">
        <v>89</v>
      </c>
      <c r="AY136" s="14" t="s">
        <v>166</v>
      </c>
      <c r="BE136" s="162">
        <f t="shared" si="4"/>
        <v>0</v>
      </c>
      <c r="BF136" s="162">
        <f t="shared" si="5"/>
        <v>129.88</v>
      </c>
      <c r="BG136" s="162">
        <f t="shared" si="6"/>
        <v>0</v>
      </c>
      <c r="BH136" s="162">
        <f t="shared" si="7"/>
        <v>0</v>
      </c>
      <c r="BI136" s="162">
        <f t="shared" si="8"/>
        <v>0</v>
      </c>
      <c r="BJ136" s="14" t="s">
        <v>89</v>
      </c>
      <c r="BK136" s="162">
        <f t="shared" si="9"/>
        <v>129.88</v>
      </c>
      <c r="BL136" s="14" t="s">
        <v>289</v>
      </c>
      <c r="BM136" s="161" t="s">
        <v>1332</v>
      </c>
    </row>
    <row r="137" spans="1:65" s="2" customFormat="1" ht="24.2" customHeight="1">
      <c r="A137" s="26"/>
      <c r="B137" s="149"/>
      <c r="C137" s="150" t="s">
        <v>189</v>
      </c>
      <c r="D137" s="150" t="s">
        <v>169</v>
      </c>
      <c r="E137" s="151" t="s">
        <v>1333</v>
      </c>
      <c r="F137" s="152" t="s">
        <v>1334</v>
      </c>
      <c r="G137" s="153" t="s">
        <v>1313</v>
      </c>
      <c r="H137" s="154">
        <v>3</v>
      </c>
      <c r="I137" s="155">
        <v>9.4</v>
      </c>
      <c r="J137" s="155">
        <f t="shared" si="0"/>
        <v>28.2</v>
      </c>
      <c r="K137" s="156"/>
      <c r="L137" s="27"/>
      <c r="M137" s="157" t="s">
        <v>1</v>
      </c>
      <c r="N137" s="158" t="s">
        <v>39</v>
      </c>
      <c r="O137" s="159">
        <v>0</v>
      </c>
      <c r="P137" s="159">
        <f t="shared" si="1"/>
        <v>0</v>
      </c>
      <c r="Q137" s="159">
        <v>0</v>
      </c>
      <c r="R137" s="159">
        <f t="shared" si="2"/>
        <v>0</v>
      </c>
      <c r="S137" s="159">
        <v>0</v>
      </c>
      <c r="T137" s="160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61" t="s">
        <v>289</v>
      </c>
      <c r="AT137" s="161" t="s">
        <v>169</v>
      </c>
      <c r="AU137" s="161" t="s">
        <v>89</v>
      </c>
      <c r="AY137" s="14" t="s">
        <v>166</v>
      </c>
      <c r="BE137" s="162">
        <f t="shared" si="4"/>
        <v>0</v>
      </c>
      <c r="BF137" s="162">
        <f t="shared" si="5"/>
        <v>28.2</v>
      </c>
      <c r="BG137" s="162">
        <f t="shared" si="6"/>
        <v>0</v>
      </c>
      <c r="BH137" s="162">
        <f t="shared" si="7"/>
        <v>0</v>
      </c>
      <c r="BI137" s="162">
        <f t="shared" si="8"/>
        <v>0</v>
      </c>
      <c r="BJ137" s="14" t="s">
        <v>89</v>
      </c>
      <c r="BK137" s="162">
        <f t="shared" si="9"/>
        <v>28.2</v>
      </c>
      <c r="BL137" s="14" t="s">
        <v>289</v>
      </c>
      <c r="BM137" s="161" t="s">
        <v>1335</v>
      </c>
    </row>
    <row r="138" spans="1:65" s="2" customFormat="1" ht="24.2" customHeight="1">
      <c r="A138" s="26"/>
      <c r="B138" s="149"/>
      <c r="C138" s="150" t="s">
        <v>209</v>
      </c>
      <c r="D138" s="150" t="s">
        <v>169</v>
      </c>
      <c r="E138" s="151" t="s">
        <v>1336</v>
      </c>
      <c r="F138" s="152" t="s">
        <v>1337</v>
      </c>
      <c r="G138" s="153" t="s">
        <v>1313</v>
      </c>
      <c r="H138" s="154">
        <v>1</v>
      </c>
      <c r="I138" s="155">
        <v>10.48</v>
      </c>
      <c r="J138" s="155">
        <f t="shared" si="0"/>
        <v>10.48</v>
      </c>
      <c r="K138" s="156"/>
      <c r="L138" s="27"/>
      <c r="M138" s="157" t="s">
        <v>1</v>
      </c>
      <c r="N138" s="158" t="s">
        <v>39</v>
      </c>
      <c r="O138" s="159">
        <v>0</v>
      </c>
      <c r="P138" s="159">
        <f t="shared" si="1"/>
        <v>0</v>
      </c>
      <c r="Q138" s="159">
        <v>0</v>
      </c>
      <c r="R138" s="159">
        <f t="shared" si="2"/>
        <v>0</v>
      </c>
      <c r="S138" s="159">
        <v>0</v>
      </c>
      <c r="T138" s="160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61" t="s">
        <v>289</v>
      </c>
      <c r="AT138" s="161" t="s">
        <v>169</v>
      </c>
      <c r="AU138" s="161" t="s">
        <v>89</v>
      </c>
      <c r="AY138" s="14" t="s">
        <v>166</v>
      </c>
      <c r="BE138" s="162">
        <f t="shared" si="4"/>
        <v>0</v>
      </c>
      <c r="BF138" s="162">
        <f t="shared" si="5"/>
        <v>10.48</v>
      </c>
      <c r="BG138" s="162">
        <f t="shared" si="6"/>
        <v>0</v>
      </c>
      <c r="BH138" s="162">
        <f t="shared" si="7"/>
        <v>0</v>
      </c>
      <c r="BI138" s="162">
        <f t="shared" si="8"/>
        <v>0</v>
      </c>
      <c r="BJ138" s="14" t="s">
        <v>89</v>
      </c>
      <c r="BK138" s="162">
        <f t="shared" si="9"/>
        <v>10.48</v>
      </c>
      <c r="BL138" s="14" t="s">
        <v>289</v>
      </c>
      <c r="BM138" s="161" t="s">
        <v>1338</v>
      </c>
    </row>
    <row r="139" spans="1:65" s="2" customFormat="1" ht="16.5" customHeight="1">
      <c r="A139" s="26"/>
      <c r="B139" s="149"/>
      <c r="C139" s="150" t="s">
        <v>193</v>
      </c>
      <c r="D139" s="150" t="s">
        <v>169</v>
      </c>
      <c r="E139" s="151" t="s">
        <v>1339</v>
      </c>
      <c r="F139" s="152" t="s">
        <v>1340</v>
      </c>
      <c r="G139" s="153" t="s">
        <v>1313</v>
      </c>
      <c r="H139" s="154">
        <v>13</v>
      </c>
      <c r="I139" s="155">
        <v>35.549999999999997</v>
      </c>
      <c r="J139" s="155">
        <f t="shared" si="0"/>
        <v>462.15</v>
      </c>
      <c r="K139" s="156"/>
      <c r="L139" s="27"/>
      <c r="M139" s="157" t="s">
        <v>1</v>
      </c>
      <c r="N139" s="158" t="s">
        <v>39</v>
      </c>
      <c r="O139" s="159">
        <v>0</v>
      </c>
      <c r="P139" s="159">
        <f t="shared" si="1"/>
        <v>0</v>
      </c>
      <c r="Q139" s="159">
        <v>0</v>
      </c>
      <c r="R139" s="159">
        <f t="shared" si="2"/>
        <v>0</v>
      </c>
      <c r="S139" s="159">
        <v>0</v>
      </c>
      <c r="T139" s="160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61" t="s">
        <v>289</v>
      </c>
      <c r="AT139" s="161" t="s">
        <v>169</v>
      </c>
      <c r="AU139" s="161" t="s">
        <v>89</v>
      </c>
      <c r="AY139" s="14" t="s">
        <v>166</v>
      </c>
      <c r="BE139" s="162">
        <f t="shared" si="4"/>
        <v>0</v>
      </c>
      <c r="BF139" s="162">
        <f t="shared" si="5"/>
        <v>462.15</v>
      </c>
      <c r="BG139" s="162">
        <f t="shared" si="6"/>
        <v>0</v>
      </c>
      <c r="BH139" s="162">
        <f t="shared" si="7"/>
        <v>0</v>
      </c>
      <c r="BI139" s="162">
        <f t="shared" si="8"/>
        <v>0</v>
      </c>
      <c r="BJ139" s="14" t="s">
        <v>89</v>
      </c>
      <c r="BK139" s="162">
        <f t="shared" si="9"/>
        <v>462.15</v>
      </c>
      <c r="BL139" s="14" t="s">
        <v>289</v>
      </c>
      <c r="BM139" s="161" t="s">
        <v>1341</v>
      </c>
    </row>
    <row r="140" spans="1:65" s="2" customFormat="1" ht="24.2" customHeight="1">
      <c r="A140" s="26"/>
      <c r="B140" s="149"/>
      <c r="C140" s="150" t="s">
        <v>216</v>
      </c>
      <c r="D140" s="150" t="s">
        <v>169</v>
      </c>
      <c r="E140" s="151" t="s">
        <v>1342</v>
      </c>
      <c r="F140" s="152" t="s">
        <v>1343</v>
      </c>
      <c r="G140" s="153" t="s">
        <v>1313</v>
      </c>
      <c r="H140" s="154">
        <v>1</v>
      </c>
      <c r="I140" s="155">
        <v>10.23</v>
      </c>
      <c r="J140" s="155">
        <f t="shared" si="0"/>
        <v>10.23</v>
      </c>
      <c r="K140" s="156"/>
      <c r="L140" s="27"/>
      <c r="M140" s="157" t="s">
        <v>1</v>
      </c>
      <c r="N140" s="158" t="s">
        <v>39</v>
      </c>
      <c r="O140" s="159">
        <v>0</v>
      </c>
      <c r="P140" s="159">
        <f t="shared" si="1"/>
        <v>0</v>
      </c>
      <c r="Q140" s="159">
        <v>0</v>
      </c>
      <c r="R140" s="159">
        <f t="shared" si="2"/>
        <v>0</v>
      </c>
      <c r="S140" s="159">
        <v>0</v>
      </c>
      <c r="T140" s="160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61" t="s">
        <v>289</v>
      </c>
      <c r="AT140" s="161" t="s">
        <v>169</v>
      </c>
      <c r="AU140" s="161" t="s">
        <v>89</v>
      </c>
      <c r="AY140" s="14" t="s">
        <v>166</v>
      </c>
      <c r="BE140" s="162">
        <f t="shared" si="4"/>
        <v>0</v>
      </c>
      <c r="BF140" s="162">
        <f t="shared" si="5"/>
        <v>10.23</v>
      </c>
      <c r="BG140" s="162">
        <f t="shared" si="6"/>
        <v>0</v>
      </c>
      <c r="BH140" s="162">
        <f t="shared" si="7"/>
        <v>0</v>
      </c>
      <c r="BI140" s="162">
        <f t="shared" si="8"/>
        <v>0</v>
      </c>
      <c r="BJ140" s="14" t="s">
        <v>89</v>
      </c>
      <c r="BK140" s="162">
        <f t="shared" si="9"/>
        <v>10.23</v>
      </c>
      <c r="BL140" s="14" t="s">
        <v>289</v>
      </c>
      <c r="BM140" s="161" t="s">
        <v>1344</v>
      </c>
    </row>
    <row r="141" spans="1:65" s="2" customFormat="1" ht="24.2" customHeight="1">
      <c r="A141" s="26"/>
      <c r="B141" s="149"/>
      <c r="C141" s="150" t="s">
        <v>196</v>
      </c>
      <c r="D141" s="150" t="s">
        <v>169</v>
      </c>
      <c r="E141" s="151" t="s">
        <v>1345</v>
      </c>
      <c r="F141" s="152" t="s">
        <v>1346</v>
      </c>
      <c r="G141" s="153" t="s">
        <v>1313</v>
      </c>
      <c r="H141" s="154">
        <v>2</v>
      </c>
      <c r="I141" s="155">
        <v>10.9</v>
      </c>
      <c r="J141" s="155">
        <f t="shared" si="0"/>
        <v>21.8</v>
      </c>
      <c r="K141" s="156"/>
      <c r="L141" s="27"/>
      <c r="M141" s="157" t="s">
        <v>1</v>
      </c>
      <c r="N141" s="158" t="s">
        <v>39</v>
      </c>
      <c r="O141" s="159">
        <v>0</v>
      </c>
      <c r="P141" s="159">
        <f t="shared" si="1"/>
        <v>0</v>
      </c>
      <c r="Q141" s="159">
        <v>0</v>
      </c>
      <c r="R141" s="159">
        <f t="shared" si="2"/>
        <v>0</v>
      </c>
      <c r="S141" s="159">
        <v>0</v>
      </c>
      <c r="T141" s="160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61" t="s">
        <v>289</v>
      </c>
      <c r="AT141" s="161" t="s">
        <v>169</v>
      </c>
      <c r="AU141" s="161" t="s">
        <v>89</v>
      </c>
      <c r="AY141" s="14" t="s">
        <v>166</v>
      </c>
      <c r="BE141" s="162">
        <f t="shared" si="4"/>
        <v>0</v>
      </c>
      <c r="BF141" s="162">
        <f t="shared" si="5"/>
        <v>21.8</v>
      </c>
      <c r="BG141" s="162">
        <f t="shared" si="6"/>
        <v>0</v>
      </c>
      <c r="BH141" s="162">
        <f t="shared" si="7"/>
        <v>0</v>
      </c>
      <c r="BI141" s="162">
        <f t="shared" si="8"/>
        <v>0</v>
      </c>
      <c r="BJ141" s="14" t="s">
        <v>89</v>
      </c>
      <c r="BK141" s="162">
        <f t="shared" si="9"/>
        <v>21.8</v>
      </c>
      <c r="BL141" s="14" t="s">
        <v>289</v>
      </c>
      <c r="BM141" s="161" t="s">
        <v>1347</v>
      </c>
    </row>
    <row r="142" spans="1:65" s="2" customFormat="1" ht="24.2" customHeight="1">
      <c r="A142" s="26"/>
      <c r="B142" s="149"/>
      <c r="C142" s="150" t="s">
        <v>224</v>
      </c>
      <c r="D142" s="150" t="s">
        <v>169</v>
      </c>
      <c r="E142" s="151" t="s">
        <v>1348</v>
      </c>
      <c r="F142" s="152" t="s">
        <v>1349</v>
      </c>
      <c r="G142" s="153" t="s">
        <v>1313</v>
      </c>
      <c r="H142" s="154">
        <v>208</v>
      </c>
      <c r="I142" s="155">
        <v>8.49</v>
      </c>
      <c r="J142" s="155">
        <f t="shared" si="0"/>
        <v>1765.92</v>
      </c>
      <c r="K142" s="156"/>
      <c r="L142" s="27"/>
      <c r="M142" s="157" t="s">
        <v>1</v>
      </c>
      <c r="N142" s="158" t="s">
        <v>39</v>
      </c>
      <c r="O142" s="159">
        <v>0</v>
      </c>
      <c r="P142" s="159">
        <f t="shared" si="1"/>
        <v>0</v>
      </c>
      <c r="Q142" s="159">
        <v>0</v>
      </c>
      <c r="R142" s="159">
        <f t="shared" si="2"/>
        <v>0</v>
      </c>
      <c r="S142" s="159">
        <v>0</v>
      </c>
      <c r="T142" s="160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61" t="s">
        <v>289</v>
      </c>
      <c r="AT142" s="161" t="s">
        <v>169</v>
      </c>
      <c r="AU142" s="161" t="s">
        <v>89</v>
      </c>
      <c r="AY142" s="14" t="s">
        <v>166</v>
      </c>
      <c r="BE142" s="162">
        <f t="shared" si="4"/>
        <v>0</v>
      </c>
      <c r="BF142" s="162">
        <f t="shared" si="5"/>
        <v>1765.92</v>
      </c>
      <c r="BG142" s="162">
        <f t="shared" si="6"/>
        <v>0</v>
      </c>
      <c r="BH142" s="162">
        <f t="shared" si="7"/>
        <v>0</v>
      </c>
      <c r="BI142" s="162">
        <f t="shared" si="8"/>
        <v>0</v>
      </c>
      <c r="BJ142" s="14" t="s">
        <v>89</v>
      </c>
      <c r="BK142" s="162">
        <f t="shared" si="9"/>
        <v>1765.92</v>
      </c>
      <c r="BL142" s="14" t="s">
        <v>289</v>
      </c>
      <c r="BM142" s="161" t="s">
        <v>1350</v>
      </c>
    </row>
    <row r="143" spans="1:65" s="2" customFormat="1" ht="24.2" customHeight="1">
      <c r="A143" s="26"/>
      <c r="B143" s="149"/>
      <c r="C143" s="150" t="s">
        <v>199</v>
      </c>
      <c r="D143" s="150" t="s">
        <v>169</v>
      </c>
      <c r="E143" s="151" t="s">
        <v>1351</v>
      </c>
      <c r="F143" s="152" t="s">
        <v>1352</v>
      </c>
      <c r="G143" s="153" t="s">
        <v>1313</v>
      </c>
      <c r="H143" s="154">
        <v>1</v>
      </c>
      <c r="I143" s="155">
        <v>8.49</v>
      </c>
      <c r="J143" s="155">
        <f t="shared" si="0"/>
        <v>8.49</v>
      </c>
      <c r="K143" s="156"/>
      <c r="L143" s="27"/>
      <c r="M143" s="157" t="s">
        <v>1</v>
      </c>
      <c r="N143" s="158" t="s">
        <v>39</v>
      </c>
      <c r="O143" s="159">
        <v>0</v>
      </c>
      <c r="P143" s="159">
        <f t="shared" si="1"/>
        <v>0</v>
      </c>
      <c r="Q143" s="159">
        <v>0</v>
      </c>
      <c r="R143" s="159">
        <f t="shared" si="2"/>
        <v>0</v>
      </c>
      <c r="S143" s="159">
        <v>0</v>
      </c>
      <c r="T143" s="160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61" t="s">
        <v>289</v>
      </c>
      <c r="AT143" s="161" t="s">
        <v>169</v>
      </c>
      <c r="AU143" s="161" t="s">
        <v>89</v>
      </c>
      <c r="AY143" s="14" t="s">
        <v>166</v>
      </c>
      <c r="BE143" s="162">
        <f t="shared" si="4"/>
        <v>0</v>
      </c>
      <c r="BF143" s="162">
        <f t="shared" si="5"/>
        <v>8.49</v>
      </c>
      <c r="BG143" s="162">
        <f t="shared" si="6"/>
        <v>0</v>
      </c>
      <c r="BH143" s="162">
        <f t="shared" si="7"/>
        <v>0</v>
      </c>
      <c r="BI143" s="162">
        <f t="shared" si="8"/>
        <v>0</v>
      </c>
      <c r="BJ143" s="14" t="s">
        <v>89</v>
      </c>
      <c r="BK143" s="162">
        <f t="shared" si="9"/>
        <v>8.49</v>
      </c>
      <c r="BL143" s="14" t="s">
        <v>289</v>
      </c>
      <c r="BM143" s="161" t="s">
        <v>1353</v>
      </c>
    </row>
    <row r="144" spans="1:65" s="2" customFormat="1" ht="24.2" customHeight="1">
      <c r="A144" s="26"/>
      <c r="B144" s="149"/>
      <c r="C144" s="150" t="s">
        <v>231</v>
      </c>
      <c r="D144" s="150" t="s">
        <v>169</v>
      </c>
      <c r="E144" s="151" t="s">
        <v>1354</v>
      </c>
      <c r="F144" s="152" t="s">
        <v>1355</v>
      </c>
      <c r="G144" s="153" t="s">
        <v>1313</v>
      </c>
      <c r="H144" s="154">
        <v>14</v>
      </c>
      <c r="I144" s="155">
        <v>13.55</v>
      </c>
      <c r="J144" s="155">
        <f t="shared" si="0"/>
        <v>189.7</v>
      </c>
      <c r="K144" s="156"/>
      <c r="L144" s="27"/>
      <c r="M144" s="157" t="s">
        <v>1</v>
      </c>
      <c r="N144" s="158" t="s">
        <v>39</v>
      </c>
      <c r="O144" s="159">
        <v>0</v>
      </c>
      <c r="P144" s="159">
        <f t="shared" si="1"/>
        <v>0</v>
      </c>
      <c r="Q144" s="159">
        <v>0</v>
      </c>
      <c r="R144" s="159">
        <f t="shared" si="2"/>
        <v>0</v>
      </c>
      <c r="S144" s="159">
        <v>0</v>
      </c>
      <c r="T144" s="160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61" t="s">
        <v>289</v>
      </c>
      <c r="AT144" s="161" t="s">
        <v>169</v>
      </c>
      <c r="AU144" s="161" t="s">
        <v>89</v>
      </c>
      <c r="AY144" s="14" t="s">
        <v>166</v>
      </c>
      <c r="BE144" s="162">
        <f t="shared" si="4"/>
        <v>0</v>
      </c>
      <c r="BF144" s="162">
        <f t="shared" si="5"/>
        <v>189.7</v>
      </c>
      <c r="BG144" s="162">
        <f t="shared" si="6"/>
        <v>0</v>
      </c>
      <c r="BH144" s="162">
        <f t="shared" si="7"/>
        <v>0</v>
      </c>
      <c r="BI144" s="162">
        <f t="shared" si="8"/>
        <v>0</v>
      </c>
      <c r="BJ144" s="14" t="s">
        <v>89</v>
      </c>
      <c r="BK144" s="162">
        <f t="shared" si="9"/>
        <v>189.7</v>
      </c>
      <c r="BL144" s="14" t="s">
        <v>289</v>
      </c>
      <c r="BM144" s="161" t="s">
        <v>1356</v>
      </c>
    </row>
    <row r="145" spans="1:65" s="2" customFormat="1" ht="24.2" customHeight="1">
      <c r="A145" s="26"/>
      <c r="B145" s="149"/>
      <c r="C145" s="150" t="s">
        <v>7</v>
      </c>
      <c r="D145" s="150" t="s">
        <v>169</v>
      </c>
      <c r="E145" s="151" t="s">
        <v>1357</v>
      </c>
      <c r="F145" s="152" t="s">
        <v>1358</v>
      </c>
      <c r="G145" s="153" t="s">
        <v>1313</v>
      </c>
      <c r="H145" s="154">
        <v>13</v>
      </c>
      <c r="I145" s="155">
        <v>7.36</v>
      </c>
      <c r="J145" s="155">
        <f t="shared" si="0"/>
        <v>95.68</v>
      </c>
      <c r="K145" s="156"/>
      <c r="L145" s="27"/>
      <c r="M145" s="157" t="s">
        <v>1</v>
      </c>
      <c r="N145" s="158" t="s">
        <v>39</v>
      </c>
      <c r="O145" s="159">
        <v>0</v>
      </c>
      <c r="P145" s="159">
        <f t="shared" si="1"/>
        <v>0</v>
      </c>
      <c r="Q145" s="159">
        <v>0</v>
      </c>
      <c r="R145" s="159">
        <f t="shared" si="2"/>
        <v>0</v>
      </c>
      <c r="S145" s="159">
        <v>0</v>
      </c>
      <c r="T145" s="160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61" t="s">
        <v>289</v>
      </c>
      <c r="AT145" s="161" t="s">
        <v>169</v>
      </c>
      <c r="AU145" s="161" t="s">
        <v>89</v>
      </c>
      <c r="AY145" s="14" t="s">
        <v>166</v>
      </c>
      <c r="BE145" s="162">
        <f t="shared" si="4"/>
        <v>0</v>
      </c>
      <c r="BF145" s="162">
        <f t="shared" si="5"/>
        <v>95.68</v>
      </c>
      <c r="BG145" s="162">
        <f t="shared" si="6"/>
        <v>0</v>
      </c>
      <c r="BH145" s="162">
        <f t="shared" si="7"/>
        <v>0</v>
      </c>
      <c r="BI145" s="162">
        <f t="shared" si="8"/>
        <v>0</v>
      </c>
      <c r="BJ145" s="14" t="s">
        <v>89</v>
      </c>
      <c r="BK145" s="162">
        <f t="shared" si="9"/>
        <v>95.68</v>
      </c>
      <c r="BL145" s="14" t="s">
        <v>289</v>
      </c>
      <c r="BM145" s="161" t="s">
        <v>1359</v>
      </c>
    </row>
    <row r="146" spans="1:65" s="2" customFormat="1" ht="24.2" customHeight="1">
      <c r="A146" s="26"/>
      <c r="B146" s="149"/>
      <c r="C146" s="150" t="s">
        <v>239</v>
      </c>
      <c r="D146" s="150" t="s">
        <v>169</v>
      </c>
      <c r="E146" s="151" t="s">
        <v>1360</v>
      </c>
      <c r="F146" s="152" t="s">
        <v>1361</v>
      </c>
      <c r="G146" s="153" t="s">
        <v>1313</v>
      </c>
      <c r="H146" s="154">
        <v>2</v>
      </c>
      <c r="I146" s="155">
        <v>23.97</v>
      </c>
      <c r="J146" s="155">
        <f t="shared" si="0"/>
        <v>47.94</v>
      </c>
      <c r="K146" s="156"/>
      <c r="L146" s="27"/>
      <c r="M146" s="157" t="s">
        <v>1</v>
      </c>
      <c r="N146" s="158" t="s">
        <v>39</v>
      </c>
      <c r="O146" s="159">
        <v>0</v>
      </c>
      <c r="P146" s="159">
        <f t="shared" si="1"/>
        <v>0</v>
      </c>
      <c r="Q146" s="159">
        <v>0</v>
      </c>
      <c r="R146" s="159">
        <f t="shared" si="2"/>
        <v>0</v>
      </c>
      <c r="S146" s="159">
        <v>0</v>
      </c>
      <c r="T146" s="160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61" t="s">
        <v>289</v>
      </c>
      <c r="AT146" s="161" t="s">
        <v>169</v>
      </c>
      <c r="AU146" s="161" t="s">
        <v>89</v>
      </c>
      <c r="AY146" s="14" t="s">
        <v>166</v>
      </c>
      <c r="BE146" s="162">
        <f t="shared" si="4"/>
        <v>0</v>
      </c>
      <c r="BF146" s="162">
        <f t="shared" si="5"/>
        <v>47.94</v>
      </c>
      <c r="BG146" s="162">
        <f t="shared" si="6"/>
        <v>0</v>
      </c>
      <c r="BH146" s="162">
        <f t="shared" si="7"/>
        <v>0</v>
      </c>
      <c r="BI146" s="162">
        <f t="shared" si="8"/>
        <v>0</v>
      </c>
      <c r="BJ146" s="14" t="s">
        <v>89</v>
      </c>
      <c r="BK146" s="162">
        <f t="shared" si="9"/>
        <v>47.94</v>
      </c>
      <c r="BL146" s="14" t="s">
        <v>289</v>
      </c>
      <c r="BM146" s="161" t="s">
        <v>1362</v>
      </c>
    </row>
    <row r="147" spans="1:65" s="2" customFormat="1" ht="16.5" customHeight="1">
      <c r="A147" s="26"/>
      <c r="B147" s="149"/>
      <c r="C147" s="150" t="s">
        <v>205</v>
      </c>
      <c r="D147" s="150" t="s">
        <v>169</v>
      </c>
      <c r="E147" s="151" t="s">
        <v>1363</v>
      </c>
      <c r="F147" s="152" t="s">
        <v>1364</v>
      </c>
      <c r="G147" s="153" t="s">
        <v>1313</v>
      </c>
      <c r="H147" s="154">
        <v>1</v>
      </c>
      <c r="I147" s="155">
        <v>33.15</v>
      </c>
      <c r="J147" s="155">
        <f t="shared" si="0"/>
        <v>33.15</v>
      </c>
      <c r="K147" s="156"/>
      <c r="L147" s="27"/>
      <c r="M147" s="157" t="s">
        <v>1</v>
      </c>
      <c r="N147" s="158" t="s">
        <v>39</v>
      </c>
      <c r="O147" s="159">
        <v>0</v>
      </c>
      <c r="P147" s="159">
        <f t="shared" si="1"/>
        <v>0</v>
      </c>
      <c r="Q147" s="159">
        <v>0</v>
      </c>
      <c r="R147" s="159">
        <f t="shared" si="2"/>
        <v>0</v>
      </c>
      <c r="S147" s="159">
        <v>0</v>
      </c>
      <c r="T147" s="160">
        <f t="shared" si="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61" t="s">
        <v>289</v>
      </c>
      <c r="AT147" s="161" t="s">
        <v>169</v>
      </c>
      <c r="AU147" s="161" t="s">
        <v>89</v>
      </c>
      <c r="AY147" s="14" t="s">
        <v>166</v>
      </c>
      <c r="BE147" s="162">
        <f t="shared" si="4"/>
        <v>0</v>
      </c>
      <c r="BF147" s="162">
        <f t="shared" si="5"/>
        <v>33.15</v>
      </c>
      <c r="BG147" s="162">
        <f t="shared" si="6"/>
        <v>0</v>
      </c>
      <c r="BH147" s="162">
        <f t="shared" si="7"/>
        <v>0</v>
      </c>
      <c r="BI147" s="162">
        <f t="shared" si="8"/>
        <v>0</v>
      </c>
      <c r="BJ147" s="14" t="s">
        <v>89</v>
      </c>
      <c r="BK147" s="162">
        <f t="shared" si="9"/>
        <v>33.15</v>
      </c>
      <c r="BL147" s="14" t="s">
        <v>289</v>
      </c>
      <c r="BM147" s="161" t="s">
        <v>1365</v>
      </c>
    </row>
    <row r="148" spans="1:65" s="2" customFormat="1" ht="16.5" customHeight="1">
      <c r="A148" s="26"/>
      <c r="B148" s="149"/>
      <c r="C148" s="150" t="s">
        <v>247</v>
      </c>
      <c r="D148" s="150" t="s">
        <v>169</v>
      </c>
      <c r="E148" s="151" t="s">
        <v>1366</v>
      </c>
      <c r="F148" s="152" t="s">
        <v>1367</v>
      </c>
      <c r="G148" s="153" t="s">
        <v>1313</v>
      </c>
      <c r="H148" s="154">
        <v>12</v>
      </c>
      <c r="I148" s="155">
        <v>5.27</v>
      </c>
      <c r="J148" s="155">
        <f t="shared" si="0"/>
        <v>63.24</v>
      </c>
      <c r="K148" s="156"/>
      <c r="L148" s="27"/>
      <c r="M148" s="157" t="s">
        <v>1</v>
      </c>
      <c r="N148" s="158" t="s">
        <v>39</v>
      </c>
      <c r="O148" s="159">
        <v>0</v>
      </c>
      <c r="P148" s="159">
        <f t="shared" si="1"/>
        <v>0</v>
      </c>
      <c r="Q148" s="159">
        <v>0</v>
      </c>
      <c r="R148" s="159">
        <f t="shared" si="2"/>
        <v>0</v>
      </c>
      <c r="S148" s="159">
        <v>0</v>
      </c>
      <c r="T148" s="160">
        <f t="shared" si="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61" t="s">
        <v>289</v>
      </c>
      <c r="AT148" s="161" t="s">
        <v>169</v>
      </c>
      <c r="AU148" s="161" t="s">
        <v>89</v>
      </c>
      <c r="AY148" s="14" t="s">
        <v>166</v>
      </c>
      <c r="BE148" s="162">
        <f t="shared" si="4"/>
        <v>0</v>
      </c>
      <c r="BF148" s="162">
        <f t="shared" si="5"/>
        <v>63.24</v>
      </c>
      <c r="BG148" s="162">
        <f t="shared" si="6"/>
        <v>0</v>
      </c>
      <c r="BH148" s="162">
        <f t="shared" si="7"/>
        <v>0</v>
      </c>
      <c r="BI148" s="162">
        <f t="shared" si="8"/>
        <v>0</v>
      </c>
      <c r="BJ148" s="14" t="s">
        <v>89</v>
      </c>
      <c r="BK148" s="162">
        <f t="shared" si="9"/>
        <v>63.24</v>
      </c>
      <c r="BL148" s="14" t="s">
        <v>289</v>
      </c>
      <c r="BM148" s="161" t="s">
        <v>1368</v>
      </c>
    </row>
    <row r="149" spans="1:65" s="2" customFormat="1" ht="16.5" customHeight="1">
      <c r="A149" s="26"/>
      <c r="B149" s="149"/>
      <c r="C149" s="150" t="s">
        <v>208</v>
      </c>
      <c r="D149" s="150" t="s">
        <v>169</v>
      </c>
      <c r="E149" s="151" t="s">
        <v>1369</v>
      </c>
      <c r="F149" s="152" t="s">
        <v>1370</v>
      </c>
      <c r="G149" s="153" t="s">
        <v>1300</v>
      </c>
      <c r="H149" s="154">
        <v>800</v>
      </c>
      <c r="I149" s="155">
        <v>1.44</v>
      </c>
      <c r="J149" s="155">
        <f t="shared" si="0"/>
        <v>1152</v>
      </c>
      <c r="K149" s="156"/>
      <c r="L149" s="27"/>
      <c r="M149" s="157" t="s">
        <v>1</v>
      </c>
      <c r="N149" s="158" t="s">
        <v>39</v>
      </c>
      <c r="O149" s="159">
        <v>0</v>
      </c>
      <c r="P149" s="159">
        <f t="shared" si="1"/>
        <v>0</v>
      </c>
      <c r="Q149" s="159">
        <v>0</v>
      </c>
      <c r="R149" s="159">
        <f t="shared" si="2"/>
        <v>0</v>
      </c>
      <c r="S149" s="159">
        <v>0</v>
      </c>
      <c r="T149" s="160">
        <f t="shared" si="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61" t="s">
        <v>289</v>
      </c>
      <c r="AT149" s="161" t="s">
        <v>169</v>
      </c>
      <c r="AU149" s="161" t="s">
        <v>89</v>
      </c>
      <c r="AY149" s="14" t="s">
        <v>166</v>
      </c>
      <c r="BE149" s="162">
        <f t="shared" si="4"/>
        <v>0</v>
      </c>
      <c r="BF149" s="162">
        <f t="shared" si="5"/>
        <v>1152</v>
      </c>
      <c r="BG149" s="162">
        <f t="shared" si="6"/>
        <v>0</v>
      </c>
      <c r="BH149" s="162">
        <f t="shared" si="7"/>
        <v>0</v>
      </c>
      <c r="BI149" s="162">
        <f t="shared" si="8"/>
        <v>0</v>
      </c>
      <c r="BJ149" s="14" t="s">
        <v>89</v>
      </c>
      <c r="BK149" s="162">
        <f t="shared" si="9"/>
        <v>1152</v>
      </c>
      <c r="BL149" s="14" t="s">
        <v>289</v>
      </c>
      <c r="BM149" s="161" t="s">
        <v>1371</v>
      </c>
    </row>
    <row r="150" spans="1:65" s="2" customFormat="1" ht="16.5" customHeight="1">
      <c r="A150" s="26"/>
      <c r="B150" s="149"/>
      <c r="C150" s="150" t="s">
        <v>254</v>
      </c>
      <c r="D150" s="150" t="s">
        <v>169</v>
      </c>
      <c r="E150" s="151" t="s">
        <v>1372</v>
      </c>
      <c r="F150" s="152" t="s">
        <v>1373</v>
      </c>
      <c r="G150" s="153" t="s">
        <v>1300</v>
      </c>
      <c r="H150" s="154">
        <v>2200</v>
      </c>
      <c r="I150" s="155">
        <v>1.92</v>
      </c>
      <c r="J150" s="155">
        <f t="shared" si="0"/>
        <v>4224</v>
      </c>
      <c r="K150" s="156"/>
      <c r="L150" s="27"/>
      <c r="M150" s="157" t="s">
        <v>1</v>
      </c>
      <c r="N150" s="158" t="s">
        <v>39</v>
      </c>
      <c r="O150" s="159">
        <v>0</v>
      </c>
      <c r="P150" s="159">
        <f t="shared" si="1"/>
        <v>0</v>
      </c>
      <c r="Q150" s="159">
        <v>0</v>
      </c>
      <c r="R150" s="159">
        <f t="shared" si="2"/>
        <v>0</v>
      </c>
      <c r="S150" s="159">
        <v>0</v>
      </c>
      <c r="T150" s="160">
        <f t="shared" si="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61" t="s">
        <v>289</v>
      </c>
      <c r="AT150" s="161" t="s">
        <v>169</v>
      </c>
      <c r="AU150" s="161" t="s">
        <v>89</v>
      </c>
      <c r="AY150" s="14" t="s">
        <v>166</v>
      </c>
      <c r="BE150" s="162">
        <f t="shared" si="4"/>
        <v>0</v>
      </c>
      <c r="BF150" s="162">
        <f t="shared" si="5"/>
        <v>4224</v>
      </c>
      <c r="BG150" s="162">
        <f t="shared" si="6"/>
        <v>0</v>
      </c>
      <c r="BH150" s="162">
        <f t="shared" si="7"/>
        <v>0</v>
      </c>
      <c r="BI150" s="162">
        <f t="shared" si="8"/>
        <v>0</v>
      </c>
      <c r="BJ150" s="14" t="s">
        <v>89</v>
      </c>
      <c r="BK150" s="162">
        <f t="shared" si="9"/>
        <v>4224</v>
      </c>
      <c r="BL150" s="14" t="s">
        <v>289</v>
      </c>
      <c r="BM150" s="161" t="s">
        <v>1374</v>
      </c>
    </row>
    <row r="151" spans="1:65" s="2" customFormat="1" ht="16.5" customHeight="1">
      <c r="A151" s="26"/>
      <c r="B151" s="149"/>
      <c r="C151" s="150" t="s">
        <v>212</v>
      </c>
      <c r="D151" s="150" t="s">
        <v>169</v>
      </c>
      <c r="E151" s="151" t="s">
        <v>1375</v>
      </c>
      <c r="F151" s="152" t="s">
        <v>1376</v>
      </c>
      <c r="G151" s="153" t="s">
        <v>1300</v>
      </c>
      <c r="H151" s="154">
        <v>1400</v>
      </c>
      <c r="I151" s="155">
        <v>1.91</v>
      </c>
      <c r="J151" s="155">
        <f t="shared" si="0"/>
        <v>2674</v>
      </c>
      <c r="K151" s="156"/>
      <c r="L151" s="27"/>
      <c r="M151" s="157" t="s">
        <v>1</v>
      </c>
      <c r="N151" s="158" t="s">
        <v>39</v>
      </c>
      <c r="O151" s="159">
        <v>0</v>
      </c>
      <c r="P151" s="159">
        <f t="shared" si="1"/>
        <v>0</v>
      </c>
      <c r="Q151" s="159">
        <v>0</v>
      </c>
      <c r="R151" s="159">
        <f t="shared" si="2"/>
        <v>0</v>
      </c>
      <c r="S151" s="159">
        <v>0</v>
      </c>
      <c r="T151" s="160">
        <f t="shared" si="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61" t="s">
        <v>289</v>
      </c>
      <c r="AT151" s="161" t="s">
        <v>169</v>
      </c>
      <c r="AU151" s="161" t="s">
        <v>89</v>
      </c>
      <c r="AY151" s="14" t="s">
        <v>166</v>
      </c>
      <c r="BE151" s="162">
        <f t="shared" si="4"/>
        <v>0</v>
      </c>
      <c r="BF151" s="162">
        <f t="shared" si="5"/>
        <v>2674</v>
      </c>
      <c r="BG151" s="162">
        <f t="shared" si="6"/>
        <v>0</v>
      </c>
      <c r="BH151" s="162">
        <f t="shared" si="7"/>
        <v>0</v>
      </c>
      <c r="BI151" s="162">
        <f t="shared" si="8"/>
        <v>0</v>
      </c>
      <c r="BJ151" s="14" t="s">
        <v>89</v>
      </c>
      <c r="BK151" s="162">
        <f t="shared" si="9"/>
        <v>2674</v>
      </c>
      <c r="BL151" s="14" t="s">
        <v>289</v>
      </c>
      <c r="BM151" s="161" t="s">
        <v>1377</v>
      </c>
    </row>
    <row r="152" spans="1:65" s="2" customFormat="1" ht="16.5" customHeight="1">
      <c r="A152" s="26"/>
      <c r="B152" s="149"/>
      <c r="C152" s="150" t="s">
        <v>265</v>
      </c>
      <c r="D152" s="150" t="s">
        <v>169</v>
      </c>
      <c r="E152" s="151" t="s">
        <v>1378</v>
      </c>
      <c r="F152" s="152" t="s">
        <v>1379</v>
      </c>
      <c r="G152" s="153" t="s">
        <v>1300</v>
      </c>
      <c r="H152" s="154">
        <v>100</v>
      </c>
      <c r="I152" s="155">
        <v>2.67</v>
      </c>
      <c r="J152" s="155">
        <f t="shared" si="0"/>
        <v>267</v>
      </c>
      <c r="K152" s="156"/>
      <c r="L152" s="27"/>
      <c r="M152" s="157" t="s">
        <v>1</v>
      </c>
      <c r="N152" s="158" t="s">
        <v>39</v>
      </c>
      <c r="O152" s="159">
        <v>0</v>
      </c>
      <c r="P152" s="159">
        <f t="shared" si="1"/>
        <v>0</v>
      </c>
      <c r="Q152" s="159">
        <v>0</v>
      </c>
      <c r="R152" s="159">
        <f t="shared" si="2"/>
        <v>0</v>
      </c>
      <c r="S152" s="159">
        <v>0</v>
      </c>
      <c r="T152" s="160">
        <f t="shared" si="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61" t="s">
        <v>289</v>
      </c>
      <c r="AT152" s="161" t="s">
        <v>169</v>
      </c>
      <c r="AU152" s="161" t="s">
        <v>89</v>
      </c>
      <c r="AY152" s="14" t="s">
        <v>166</v>
      </c>
      <c r="BE152" s="162">
        <f t="shared" si="4"/>
        <v>0</v>
      </c>
      <c r="BF152" s="162">
        <f t="shared" si="5"/>
        <v>267</v>
      </c>
      <c r="BG152" s="162">
        <f t="shared" si="6"/>
        <v>0</v>
      </c>
      <c r="BH152" s="162">
        <f t="shared" si="7"/>
        <v>0</v>
      </c>
      <c r="BI152" s="162">
        <f t="shared" si="8"/>
        <v>0</v>
      </c>
      <c r="BJ152" s="14" t="s">
        <v>89</v>
      </c>
      <c r="BK152" s="162">
        <f t="shared" si="9"/>
        <v>267</v>
      </c>
      <c r="BL152" s="14" t="s">
        <v>289</v>
      </c>
      <c r="BM152" s="161" t="s">
        <v>1380</v>
      </c>
    </row>
    <row r="153" spans="1:65" s="2" customFormat="1" ht="16.5" customHeight="1">
      <c r="A153" s="26"/>
      <c r="B153" s="149"/>
      <c r="C153" s="150" t="s">
        <v>215</v>
      </c>
      <c r="D153" s="150" t="s">
        <v>169</v>
      </c>
      <c r="E153" s="151" t="s">
        <v>1381</v>
      </c>
      <c r="F153" s="152" t="s">
        <v>1382</v>
      </c>
      <c r="G153" s="153" t="s">
        <v>1300</v>
      </c>
      <c r="H153" s="154">
        <v>60</v>
      </c>
      <c r="I153" s="155">
        <v>5.0999999999999996</v>
      </c>
      <c r="J153" s="155">
        <f t="shared" si="0"/>
        <v>306</v>
      </c>
      <c r="K153" s="156"/>
      <c r="L153" s="27"/>
      <c r="M153" s="157" t="s">
        <v>1</v>
      </c>
      <c r="N153" s="158" t="s">
        <v>39</v>
      </c>
      <c r="O153" s="159">
        <v>0</v>
      </c>
      <c r="P153" s="159">
        <f t="shared" si="1"/>
        <v>0</v>
      </c>
      <c r="Q153" s="159">
        <v>0</v>
      </c>
      <c r="R153" s="159">
        <f t="shared" si="2"/>
        <v>0</v>
      </c>
      <c r="S153" s="159">
        <v>0</v>
      </c>
      <c r="T153" s="160">
        <f t="shared" si="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61" t="s">
        <v>289</v>
      </c>
      <c r="AT153" s="161" t="s">
        <v>169</v>
      </c>
      <c r="AU153" s="161" t="s">
        <v>89</v>
      </c>
      <c r="AY153" s="14" t="s">
        <v>166</v>
      </c>
      <c r="BE153" s="162">
        <f t="shared" si="4"/>
        <v>0</v>
      </c>
      <c r="BF153" s="162">
        <f t="shared" si="5"/>
        <v>306</v>
      </c>
      <c r="BG153" s="162">
        <f t="shared" si="6"/>
        <v>0</v>
      </c>
      <c r="BH153" s="162">
        <f t="shared" si="7"/>
        <v>0</v>
      </c>
      <c r="BI153" s="162">
        <f t="shared" si="8"/>
        <v>0</v>
      </c>
      <c r="BJ153" s="14" t="s">
        <v>89</v>
      </c>
      <c r="BK153" s="162">
        <f t="shared" si="9"/>
        <v>306</v>
      </c>
      <c r="BL153" s="14" t="s">
        <v>289</v>
      </c>
      <c r="BM153" s="161" t="s">
        <v>1383</v>
      </c>
    </row>
    <row r="154" spans="1:65" s="2" customFormat="1" ht="16.5" customHeight="1">
      <c r="A154" s="26"/>
      <c r="B154" s="149"/>
      <c r="C154" s="150" t="s">
        <v>274</v>
      </c>
      <c r="D154" s="150" t="s">
        <v>169</v>
      </c>
      <c r="E154" s="151" t="s">
        <v>1384</v>
      </c>
      <c r="F154" s="152" t="s">
        <v>1385</v>
      </c>
      <c r="G154" s="153" t="s">
        <v>1300</v>
      </c>
      <c r="H154" s="154">
        <v>50</v>
      </c>
      <c r="I154" s="155">
        <v>6.26</v>
      </c>
      <c r="J154" s="155">
        <f t="shared" si="0"/>
        <v>313</v>
      </c>
      <c r="K154" s="156"/>
      <c r="L154" s="27"/>
      <c r="M154" s="157" t="s">
        <v>1</v>
      </c>
      <c r="N154" s="158" t="s">
        <v>39</v>
      </c>
      <c r="O154" s="159">
        <v>0</v>
      </c>
      <c r="P154" s="159">
        <f t="shared" si="1"/>
        <v>0</v>
      </c>
      <c r="Q154" s="159">
        <v>0</v>
      </c>
      <c r="R154" s="159">
        <f t="shared" si="2"/>
        <v>0</v>
      </c>
      <c r="S154" s="159">
        <v>0</v>
      </c>
      <c r="T154" s="160">
        <f t="shared" si="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61" t="s">
        <v>289</v>
      </c>
      <c r="AT154" s="161" t="s">
        <v>169</v>
      </c>
      <c r="AU154" s="161" t="s">
        <v>89</v>
      </c>
      <c r="AY154" s="14" t="s">
        <v>166</v>
      </c>
      <c r="BE154" s="162">
        <f t="shared" si="4"/>
        <v>0</v>
      </c>
      <c r="BF154" s="162">
        <f t="shared" si="5"/>
        <v>313</v>
      </c>
      <c r="BG154" s="162">
        <f t="shared" si="6"/>
        <v>0</v>
      </c>
      <c r="BH154" s="162">
        <f t="shared" si="7"/>
        <v>0</v>
      </c>
      <c r="BI154" s="162">
        <f t="shared" si="8"/>
        <v>0</v>
      </c>
      <c r="BJ154" s="14" t="s">
        <v>89</v>
      </c>
      <c r="BK154" s="162">
        <f t="shared" si="9"/>
        <v>313</v>
      </c>
      <c r="BL154" s="14" t="s">
        <v>289</v>
      </c>
      <c r="BM154" s="161" t="s">
        <v>1386</v>
      </c>
    </row>
    <row r="155" spans="1:65" s="2" customFormat="1" ht="16.5" customHeight="1">
      <c r="A155" s="26"/>
      <c r="B155" s="149"/>
      <c r="C155" s="150" t="s">
        <v>219</v>
      </c>
      <c r="D155" s="150" t="s">
        <v>169</v>
      </c>
      <c r="E155" s="151" t="s">
        <v>1387</v>
      </c>
      <c r="F155" s="152" t="s">
        <v>1388</v>
      </c>
      <c r="G155" s="153" t="s">
        <v>1300</v>
      </c>
      <c r="H155" s="154">
        <v>60</v>
      </c>
      <c r="I155" s="155">
        <v>8.1</v>
      </c>
      <c r="J155" s="155">
        <f t="shared" si="0"/>
        <v>486</v>
      </c>
      <c r="K155" s="156"/>
      <c r="L155" s="27"/>
      <c r="M155" s="157" t="s">
        <v>1</v>
      </c>
      <c r="N155" s="158" t="s">
        <v>39</v>
      </c>
      <c r="O155" s="159">
        <v>0</v>
      </c>
      <c r="P155" s="159">
        <f t="shared" si="1"/>
        <v>0</v>
      </c>
      <c r="Q155" s="159">
        <v>0</v>
      </c>
      <c r="R155" s="159">
        <f t="shared" si="2"/>
        <v>0</v>
      </c>
      <c r="S155" s="159">
        <v>0</v>
      </c>
      <c r="T155" s="160">
        <f t="shared" si="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61" t="s">
        <v>289</v>
      </c>
      <c r="AT155" s="161" t="s">
        <v>169</v>
      </c>
      <c r="AU155" s="161" t="s">
        <v>89</v>
      </c>
      <c r="AY155" s="14" t="s">
        <v>166</v>
      </c>
      <c r="BE155" s="162">
        <f t="shared" si="4"/>
        <v>0</v>
      </c>
      <c r="BF155" s="162">
        <f t="shared" si="5"/>
        <v>486</v>
      </c>
      <c r="BG155" s="162">
        <f t="shared" si="6"/>
        <v>0</v>
      </c>
      <c r="BH155" s="162">
        <f t="shared" si="7"/>
        <v>0</v>
      </c>
      <c r="BI155" s="162">
        <f t="shared" si="8"/>
        <v>0</v>
      </c>
      <c r="BJ155" s="14" t="s">
        <v>89</v>
      </c>
      <c r="BK155" s="162">
        <f t="shared" si="9"/>
        <v>486</v>
      </c>
      <c r="BL155" s="14" t="s">
        <v>289</v>
      </c>
      <c r="BM155" s="161" t="s">
        <v>1389</v>
      </c>
    </row>
    <row r="156" spans="1:65" s="2" customFormat="1" ht="16.5" customHeight="1">
      <c r="A156" s="26"/>
      <c r="B156" s="149"/>
      <c r="C156" s="150" t="s">
        <v>281</v>
      </c>
      <c r="D156" s="150" t="s">
        <v>169</v>
      </c>
      <c r="E156" s="151" t="s">
        <v>1390</v>
      </c>
      <c r="F156" s="152" t="s">
        <v>1391</v>
      </c>
      <c r="G156" s="153" t="s">
        <v>1300</v>
      </c>
      <c r="H156" s="154">
        <v>250</v>
      </c>
      <c r="I156" s="155">
        <v>2.0099999999999998</v>
      </c>
      <c r="J156" s="155">
        <f t="shared" si="0"/>
        <v>502.5</v>
      </c>
      <c r="K156" s="156"/>
      <c r="L156" s="27"/>
      <c r="M156" s="157" t="s">
        <v>1</v>
      </c>
      <c r="N156" s="158" t="s">
        <v>39</v>
      </c>
      <c r="O156" s="159">
        <v>0</v>
      </c>
      <c r="P156" s="159">
        <f t="shared" si="1"/>
        <v>0</v>
      </c>
      <c r="Q156" s="159">
        <v>0</v>
      </c>
      <c r="R156" s="159">
        <f t="shared" si="2"/>
        <v>0</v>
      </c>
      <c r="S156" s="159">
        <v>0</v>
      </c>
      <c r="T156" s="160">
        <f t="shared" si="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61" t="s">
        <v>289</v>
      </c>
      <c r="AT156" s="161" t="s">
        <v>169</v>
      </c>
      <c r="AU156" s="161" t="s">
        <v>89</v>
      </c>
      <c r="AY156" s="14" t="s">
        <v>166</v>
      </c>
      <c r="BE156" s="162">
        <f t="shared" si="4"/>
        <v>0</v>
      </c>
      <c r="BF156" s="162">
        <f t="shared" si="5"/>
        <v>502.5</v>
      </c>
      <c r="BG156" s="162">
        <f t="shared" si="6"/>
        <v>0</v>
      </c>
      <c r="BH156" s="162">
        <f t="shared" si="7"/>
        <v>0</v>
      </c>
      <c r="BI156" s="162">
        <f t="shared" si="8"/>
        <v>0</v>
      </c>
      <c r="BJ156" s="14" t="s">
        <v>89</v>
      </c>
      <c r="BK156" s="162">
        <f t="shared" si="9"/>
        <v>502.5</v>
      </c>
      <c r="BL156" s="14" t="s">
        <v>289</v>
      </c>
      <c r="BM156" s="161" t="s">
        <v>1392</v>
      </c>
    </row>
    <row r="157" spans="1:65" s="2" customFormat="1" ht="16.5" customHeight="1">
      <c r="A157" s="26"/>
      <c r="B157" s="149"/>
      <c r="C157" s="150" t="s">
        <v>223</v>
      </c>
      <c r="D157" s="150" t="s">
        <v>169</v>
      </c>
      <c r="E157" s="151" t="s">
        <v>1393</v>
      </c>
      <c r="F157" s="152" t="s">
        <v>1394</v>
      </c>
      <c r="G157" s="153" t="s">
        <v>1300</v>
      </c>
      <c r="H157" s="154">
        <v>40</v>
      </c>
      <c r="I157" s="155">
        <v>10.56</v>
      </c>
      <c r="J157" s="155">
        <f t="shared" si="0"/>
        <v>422.4</v>
      </c>
      <c r="K157" s="156"/>
      <c r="L157" s="27"/>
      <c r="M157" s="157" t="s">
        <v>1</v>
      </c>
      <c r="N157" s="158" t="s">
        <v>39</v>
      </c>
      <c r="O157" s="159">
        <v>0</v>
      </c>
      <c r="P157" s="159">
        <f t="shared" si="1"/>
        <v>0</v>
      </c>
      <c r="Q157" s="159">
        <v>0</v>
      </c>
      <c r="R157" s="159">
        <f t="shared" si="2"/>
        <v>0</v>
      </c>
      <c r="S157" s="159">
        <v>0</v>
      </c>
      <c r="T157" s="160">
        <f t="shared" si="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61" t="s">
        <v>289</v>
      </c>
      <c r="AT157" s="161" t="s">
        <v>169</v>
      </c>
      <c r="AU157" s="161" t="s">
        <v>89</v>
      </c>
      <c r="AY157" s="14" t="s">
        <v>166</v>
      </c>
      <c r="BE157" s="162">
        <f t="shared" si="4"/>
        <v>0</v>
      </c>
      <c r="BF157" s="162">
        <f t="shared" si="5"/>
        <v>422.4</v>
      </c>
      <c r="BG157" s="162">
        <f t="shared" si="6"/>
        <v>0</v>
      </c>
      <c r="BH157" s="162">
        <f t="shared" si="7"/>
        <v>0</v>
      </c>
      <c r="BI157" s="162">
        <f t="shared" si="8"/>
        <v>0</v>
      </c>
      <c r="BJ157" s="14" t="s">
        <v>89</v>
      </c>
      <c r="BK157" s="162">
        <f t="shared" si="9"/>
        <v>422.4</v>
      </c>
      <c r="BL157" s="14" t="s">
        <v>289</v>
      </c>
      <c r="BM157" s="161" t="s">
        <v>1395</v>
      </c>
    </row>
    <row r="158" spans="1:65" s="2" customFormat="1" ht="16.5" customHeight="1">
      <c r="A158" s="26"/>
      <c r="B158" s="149"/>
      <c r="C158" s="150" t="s">
        <v>292</v>
      </c>
      <c r="D158" s="150" t="s">
        <v>169</v>
      </c>
      <c r="E158" s="151" t="s">
        <v>1396</v>
      </c>
      <c r="F158" s="152" t="s">
        <v>1397</v>
      </c>
      <c r="G158" s="153" t="s">
        <v>1300</v>
      </c>
      <c r="H158" s="154">
        <v>60</v>
      </c>
      <c r="I158" s="155">
        <v>0.83</v>
      </c>
      <c r="J158" s="155">
        <f t="shared" ref="J158:J189" si="10">ROUND(I158*H158,2)</f>
        <v>49.8</v>
      </c>
      <c r="K158" s="156"/>
      <c r="L158" s="27"/>
      <c r="M158" s="157" t="s">
        <v>1</v>
      </c>
      <c r="N158" s="158" t="s">
        <v>39</v>
      </c>
      <c r="O158" s="159">
        <v>0</v>
      </c>
      <c r="P158" s="159">
        <f t="shared" ref="P158:P189" si="11">O158*H158</f>
        <v>0</v>
      </c>
      <c r="Q158" s="159">
        <v>0</v>
      </c>
      <c r="R158" s="159">
        <f t="shared" ref="R158:R189" si="12">Q158*H158</f>
        <v>0</v>
      </c>
      <c r="S158" s="159">
        <v>0</v>
      </c>
      <c r="T158" s="160">
        <f t="shared" ref="T158:T189" si="13">S158*H158</f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61" t="s">
        <v>289</v>
      </c>
      <c r="AT158" s="161" t="s">
        <v>169</v>
      </c>
      <c r="AU158" s="161" t="s">
        <v>89</v>
      </c>
      <c r="AY158" s="14" t="s">
        <v>166</v>
      </c>
      <c r="BE158" s="162">
        <f t="shared" ref="BE158:BE184" si="14">IF(N158="základná",J158,0)</f>
        <v>0</v>
      </c>
      <c r="BF158" s="162">
        <f t="shared" ref="BF158:BF184" si="15">IF(N158="znížená",J158,0)</f>
        <v>49.8</v>
      </c>
      <c r="BG158" s="162">
        <f t="shared" ref="BG158:BG184" si="16">IF(N158="zákl. prenesená",J158,0)</f>
        <v>0</v>
      </c>
      <c r="BH158" s="162">
        <f t="shared" ref="BH158:BH184" si="17">IF(N158="zníž. prenesená",J158,0)</f>
        <v>0</v>
      </c>
      <c r="BI158" s="162">
        <f t="shared" ref="BI158:BI184" si="18">IF(N158="nulová",J158,0)</f>
        <v>0</v>
      </c>
      <c r="BJ158" s="14" t="s">
        <v>89</v>
      </c>
      <c r="BK158" s="162">
        <f t="shared" ref="BK158:BK184" si="19">ROUND(I158*H158,2)</f>
        <v>49.8</v>
      </c>
      <c r="BL158" s="14" t="s">
        <v>289</v>
      </c>
      <c r="BM158" s="161" t="s">
        <v>1398</v>
      </c>
    </row>
    <row r="159" spans="1:65" s="2" customFormat="1" ht="16.5" customHeight="1">
      <c r="A159" s="26"/>
      <c r="B159" s="149"/>
      <c r="C159" s="150" t="s">
        <v>227</v>
      </c>
      <c r="D159" s="150" t="s">
        <v>169</v>
      </c>
      <c r="E159" s="151" t="s">
        <v>1399</v>
      </c>
      <c r="F159" s="152" t="s">
        <v>1400</v>
      </c>
      <c r="G159" s="153" t="s">
        <v>1300</v>
      </c>
      <c r="H159" s="154">
        <v>50</v>
      </c>
      <c r="I159" s="155">
        <v>1.1100000000000001</v>
      </c>
      <c r="J159" s="155">
        <f t="shared" si="10"/>
        <v>55.5</v>
      </c>
      <c r="K159" s="156"/>
      <c r="L159" s="27"/>
      <c r="M159" s="157" t="s">
        <v>1</v>
      </c>
      <c r="N159" s="158" t="s">
        <v>39</v>
      </c>
      <c r="O159" s="159">
        <v>0</v>
      </c>
      <c r="P159" s="159">
        <f t="shared" si="11"/>
        <v>0</v>
      </c>
      <c r="Q159" s="159">
        <v>0</v>
      </c>
      <c r="R159" s="159">
        <f t="shared" si="12"/>
        <v>0</v>
      </c>
      <c r="S159" s="159">
        <v>0</v>
      </c>
      <c r="T159" s="160">
        <f t="shared" si="1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61" t="s">
        <v>289</v>
      </c>
      <c r="AT159" s="161" t="s">
        <v>169</v>
      </c>
      <c r="AU159" s="161" t="s">
        <v>89</v>
      </c>
      <c r="AY159" s="14" t="s">
        <v>166</v>
      </c>
      <c r="BE159" s="162">
        <f t="shared" si="14"/>
        <v>0</v>
      </c>
      <c r="BF159" s="162">
        <f t="shared" si="15"/>
        <v>55.5</v>
      </c>
      <c r="BG159" s="162">
        <f t="shared" si="16"/>
        <v>0</v>
      </c>
      <c r="BH159" s="162">
        <f t="shared" si="17"/>
        <v>0</v>
      </c>
      <c r="BI159" s="162">
        <f t="shared" si="18"/>
        <v>0</v>
      </c>
      <c r="BJ159" s="14" t="s">
        <v>89</v>
      </c>
      <c r="BK159" s="162">
        <f t="shared" si="19"/>
        <v>55.5</v>
      </c>
      <c r="BL159" s="14" t="s">
        <v>289</v>
      </c>
      <c r="BM159" s="161" t="s">
        <v>1401</v>
      </c>
    </row>
    <row r="160" spans="1:65" s="2" customFormat="1" ht="16.5" customHeight="1">
      <c r="A160" s="26"/>
      <c r="B160" s="149"/>
      <c r="C160" s="150" t="s">
        <v>299</v>
      </c>
      <c r="D160" s="150" t="s">
        <v>169</v>
      </c>
      <c r="E160" s="151" t="s">
        <v>1402</v>
      </c>
      <c r="F160" s="152" t="s">
        <v>1403</v>
      </c>
      <c r="G160" s="153" t="s">
        <v>1300</v>
      </c>
      <c r="H160" s="154">
        <v>250</v>
      </c>
      <c r="I160" s="155">
        <v>2.4</v>
      </c>
      <c r="J160" s="155">
        <f t="shared" si="10"/>
        <v>600</v>
      </c>
      <c r="K160" s="156"/>
      <c r="L160" s="27"/>
      <c r="M160" s="157" t="s">
        <v>1</v>
      </c>
      <c r="N160" s="158" t="s">
        <v>39</v>
      </c>
      <c r="O160" s="159">
        <v>0</v>
      </c>
      <c r="P160" s="159">
        <f t="shared" si="11"/>
        <v>0</v>
      </c>
      <c r="Q160" s="159">
        <v>0</v>
      </c>
      <c r="R160" s="159">
        <f t="shared" si="12"/>
        <v>0</v>
      </c>
      <c r="S160" s="159">
        <v>0</v>
      </c>
      <c r="T160" s="160">
        <f t="shared" si="1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61" t="s">
        <v>289</v>
      </c>
      <c r="AT160" s="161" t="s">
        <v>169</v>
      </c>
      <c r="AU160" s="161" t="s">
        <v>89</v>
      </c>
      <c r="AY160" s="14" t="s">
        <v>166</v>
      </c>
      <c r="BE160" s="162">
        <f t="shared" si="14"/>
        <v>0</v>
      </c>
      <c r="BF160" s="162">
        <f t="shared" si="15"/>
        <v>600</v>
      </c>
      <c r="BG160" s="162">
        <f t="shared" si="16"/>
        <v>0</v>
      </c>
      <c r="BH160" s="162">
        <f t="shared" si="17"/>
        <v>0</v>
      </c>
      <c r="BI160" s="162">
        <f t="shared" si="18"/>
        <v>0</v>
      </c>
      <c r="BJ160" s="14" t="s">
        <v>89</v>
      </c>
      <c r="BK160" s="162">
        <f t="shared" si="19"/>
        <v>600</v>
      </c>
      <c r="BL160" s="14" t="s">
        <v>289</v>
      </c>
      <c r="BM160" s="161" t="s">
        <v>1404</v>
      </c>
    </row>
    <row r="161" spans="1:65" s="2" customFormat="1" ht="16.5" customHeight="1">
      <c r="A161" s="26"/>
      <c r="B161" s="149"/>
      <c r="C161" s="150" t="s">
        <v>230</v>
      </c>
      <c r="D161" s="150" t="s">
        <v>169</v>
      </c>
      <c r="E161" s="151" t="s">
        <v>1405</v>
      </c>
      <c r="F161" s="152" t="s">
        <v>1406</v>
      </c>
      <c r="G161" s="153" t="s">
        <v>1300</v>
      </c>
      <c r="H161" s="154">
        <v>30</v>
      </c>
      <c r="I161" s="155">
        <v>6.83</v>
      </c>
      <c r="J161" s="155">
        <f t="shared" si="10"/>
        <v>204.9</v>
      </c>
      <c r="K161" s="156"/>
      <c r="L161" s="27"/>
      <c r="M161" s="157" t="s">
        <v>1</v>
      </c>
      <c r="N161" s="158" t="s">
        <v>39</v>
      </c>
      <c r="O161" s="159">
        <v>0</v>
      </c>
      <c r="P161" s="159">
        <f t="shared" si="11"/>
        <v>0</v>
      </c>
      <c r="Q161" s="159">
        <v>0</v>
      </c>
      <c r="R161" s="159">
        <f t="shared" si="12"/>
        <v>0</v>
      </c>
      <c r="S161" s="159">
        <v>0</v>
      </c>
      <c r="T161" s="160">
        <f t="shared" si="1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61" t="s">
        <v>289</v>
      </c>
      <c r="AT161" s="161" t="s">
        <v>169</v>
      </c>
      <c r="AU161" s="161" t="s">
        <v>89</v>
      </c>
      <c r="AY161" s="14" t="s">
        <v>166</v>
      </c>
      <c r="BE161" s="162">
        <f t="shared" si="14"/>
        <v>0</v>
      </c>
      <c r="BF161" s="162">
        <f t="shared" si="15"/>
        <v>204.9</v>
      </c>
      <c r="BG161" s="162">
        <f t="shared" si="16"/>
        <v>0</v>
      </c>
      <c r="BH161" s="162">
        <f t="shared" si="17"/>
        <v>0</v>
      </c>
      <c r="BI161" s="162">
        <f t="shared" si="18"/>
        <v>0</v>
      </c>
      <c r="BJ161" s="14" t="s">
        <v>89</v>
      </c>
      <c r="BK161" s="162">
        <f t="shared" si="19"/>
        <v>204.9</v>
      </c>
      <c r="BL161" s="14" t="s">
        <v>289</v>
      </c>
      <c r="BM161" s="161" t="s">
        <v>1407</v>
      </c>
    </row>
    <row r="162" spans="1:65" s="2" customFormat="1" ht="24.2" customHeight="1">
      <c r="A162" s="26"/>
      <c r="B162" s="149"/>
      <c r="C162" s="150" t="s">
        <v>308</v>
      </c>
      <c r="D162" s="150" t="s">
        <v>169</v>
      </c>
      <c r="E162" s="151" t="s">
        <v>1408</v>
      </c>
      <c r="F162" s="152" t="s">
        <v>1409</v>
      </c>
      <c r="G162" s="153" t="s">
        <v>1313</v>
      </c>
      <c r="H162" s="154">
        <v>1</v>
      </c>
      <c r="I162" s="155">
        <v>31.67</v>
      </c>
      <c r="J162" s="155">
        <f t="shared" si="10"/>
        <v>31.67</v>
      </c>
      <c r="K162" s="156"/>
      <c r="L162" s="27"/>
      <c r="M162" s="157" t="s">
        <v>1</v>
      </c>
      <c r="N162" s="158" t="s">
        <v>39</v>
      </c>
      <c r="O162" s="159">
        <v>0</v>
      </c>
      <c r="P162" s="159">
        <f t="shared" si="11"/>
        <v>0</v>
      </c>
      <c r="Q162" s="159">
        <v>0</v>
      </c>
      <c r="R162" s="159">
        <f t="shared" si="12"/>
        <v>0</v>
      </c>
      <c r="S162" s="159">
        <v>0</v>
      </c>
      <c r="T162" s="160">
        <f t="shared" si="1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61" t="s">
        <v>289</v>
      </c>
      <c r="AT162" s="161" t="s">
        <v>169</v>
      </c>
      <c r="AU162" s="161" t="s">
        <v>89</v>
      </c>
      <c r="AY162" s="14" t="s">
        <v>166</v>
      </c>
      <c r="BE162" s="162">
        <f t="shared" si="14"/>
        <v>0</v>
      </c>
      <c r="BF162" s="162">
        <f t="shared" si="15"/>
        <v>31.67</v>
      </c>
      <c r="BG162" s="162">
        <f t="shared" si="16"/>
        <v>0</v>
      </c>
      <c r="BH162" s="162">
        <f t="shared" si="17"/>
        <v>0</v>
      </c>
      <c r="BI162" s="162">
        <f t="shared" si="18"/>
        <v>0</v>
      </c>
      <c r="BJ162" s="14" t="s">
        <v>89</v>
      </c>
      <c r="BK162" s="162">
        <f t="shared" si="19"/>
        <v>31.67</v>
      </c>
      <c r="BL162" s="14" t="s">
        <v>289</v>
      </c>
      <c r="BM162" s="161" t="s">
        <v>1410</v>
      </c>
    </row>
    <row r="163" spans="1:65" s="2" customFormat="1" ht="24.2" customHeight="1">
      <c r="A163" s="26"/>
      <c r="B163" s="149"/>
      <c r="C163" s="150" t="s">
        <v>234</v>
      </c>
      <c r="D163" s="150" t="s">
        <v>169</v>
      </c>
      <c r="E163" s="151" t="s">
        <v>1411</v>
      </c>
      <c r="F163" s="152" t="s">
        <v>1412</v>
      </c>
      <c r="G163" s="153" t="s">
        <v>1313</v>
      </c>
      <c r="H163" s="154">
        <v>41</v>
      </c>
      <c r="I163" s="155">
        <v>111.2</v>
      </c>
      <c r="J163" s="155">
        <f t="shared" si="10"/>
        <v>4559.2</v>
      </c>
      <c r="K163" s="156"/>
      <c r="L163" s="27"/>
      <c r="M163" s="157" t="s">
        <v>1</v>
      </c>
      <c r="N163" s="158" t="s">
        <v>39</v>
      </c>
      <c r="O163" s="159">
        <v>0</v>
      </c>
      <c r="P163" s="159">
        <f t="shared" si="11"/>
        <v>0</v>
      </c>
      <c r="Q163" s="159">
        <v>0</v>
      </c>
      <c r="R163" s="159">
        <f t="shared" si="12"/>
        <v>0</v>
      </c>
      <c r="S163" s="159">
        <v>0</v>
      </c>
      <c r="T163" s="160">
        <f t="shared" si="1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61" t="s">
        <v>289</v>
      </c>
      <c r="AT163" s="161" t="s">
        <v>169</v>
      </c>
      <c r="AU163" s="161" t="s">
        <v>89</v>
      </c>
      <c r="AY163" s="14" t="s">
        <v>166</v>
      </c>
      <c r="BE163" s="162">
        <f t="shared" si="14"/>
        <v>0</v>
      </c>
      <c r="BF163" s="162">
        <f t="shared" si="15"/>
        <v>4559.2</v>
      </c>
      <c r="BG163" s="162">
        <f t="shared" si="16"/>
        <v>0</v>
      </c>
      <c r="BH163" s="162">
        <f t="shared" si="17"/>
        <v>0</v>
      </c>
      <c r="BI163" s="162">
        <f t="shared" si="18"/>
        <v>0</v>
      </c>
      <c r="BJ163" s="14" t="s">
        <v>89</v>
      </c>
      <c r="BK163" s="162">
        <f t="shared" si="19"/>
        <v>4559.2</v>
      </c>
      <c r="BL163" s="14" t="s">
        <v>289</v>
      </c>
      <c r="BM163" s="161" t="s">
        <v>1413</v>
      </c>
    </row>
    <row r="164" spans="1:65" s="2" customFormat="1" ht="62.65" customHeight="1">
      <c r="A164" s="26"/>
      <c r="B164" s="149"/>
      <c r="C164" s="150" t="s">
        <v>319</v>
      </c>
      <c r="D164" s="150" t="s">
        <v>169</v>
      </c>
      <c r="E164" s="151" t="s">
        <v>1414</v>
      </c>
      <c r="F164" s="152" t="s">
        <v>1415</v>
      </c>
      <c r="G164" s="153" t="s">
        <v>1313</v>
      </c>
      <c r="H164" s="154">
        <v>113</v>
      </c>
      <c r="I164" s="155">
        <v>128.75</v>
      </c>
      <c r="J164" s="155">
        <f t="shared" si="10"/>
        <v>14548.75</v>
      </c>
      <c r="K164" s="156"/>
      <c r="L164" s="27"/>
      <c r="M164" s="157" t="s">
        <v>1</v>
      </c>
      <c r="N164" s="158" t="s">
        <v>39</v>
      </c>
      <c r="O164" s="159">
        <v>0</v>
      </c>
      <c r="P164" s="159">
        <f t="shared" si="11"/>
        <v>0</v>
      </c>
      <c r="Q164" s="159">
        <v>0</v>
      </c>
      <c r="R164" s="159">
        <f t="shared" si="12"/>
        <v>0</v>
      </c>
      <c r="S164" s="159">
        <v>0</v>
      </c>
      <c r="T164" s="160">
        <f t="shared" si="1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61" t="s">
        <v>289</v>
      </c>
      <c r="AT164" s="161" t="s">
        <v>169</v>
      </c>
      <c r="AU164" s="161" t="s">
        <v>89</v>
      </c>
      <c r="AY164" s="14" t="s">
        <v>166</v>
      </c>
      <c r="BE164" s="162">
        <f t="shared" si="14"/>
        <v>0</v>
      </c>
      <c r="BF164" s="162">
        <f t="shared" si="15"/>
        <v>14548.75</v>
      </c>
      <c r="BG164" s="162">
        <f t="shared" si="16"/>
        <v>0</v>
      </c>
      <c r="BH164" s="162">
        <f t="shared" si="17"/>
        <v>0</v>
      </c>
      <c r="BI164" s="162">
        <f t="shared" si="18"/>
        <v>0</v>
      </c>
      <c r="BJ164" s="14" t="s">
        <v>89</v>
      </c>
      <c r="BK164" s="162">
        <f t="shared" si="19"/>
        <v>14548.75</v>
      </c>
      <c r="BL164" s="14" t="s">
        <v>289</v>
      </c>
      <c r="BM164" s="161" t="s">
        <v>1416</v>
      </c>
    </row>
    <row r="165" spans="1:65" s="2" customFormat="1" ht="62.65" customHeight="1">
      <c r="A165" s="26"/>
      <c r="B165" s="149"/>
      <c r="C165" s="150" t="s">
        <v>238</v>
      </c>
      <c r="D165" s="150" t="s">
        <v>169</v>
      </c>
      <c r="E165" s="151" t="s">
        <v>1417</v>
      </c>
      <c r="F165" s="152" t="s">
        <v>1418</v>
      </c>
      <c r="G165" s="153" t="s">
        <v>1313</v>
      </c>
      <c r="H165" s="154">
        <v>24</v>
      </c>
      <c r="I165" s="155">
        <v>183.87</v>
      </c>
      <c r="J165" s="155">
        <f t="shared" si="10"/>
        <v>4412.88</v>
      </c>
      <c r="K165" s="156"/>
      <c r="L165" s="27"/>
      <c r="M165" s="157" t="s">
        <v>1</v>
      </c>
      <c r="N165" s="158" t="s">
        <v>39</v>
      </c>
      <c r="O165" s="159">
        <v>0</v>
      </c>
      <c r="P165" s="159">
        <f t="shared" si="11"/>
        <v>0</v>
      </c>
      <c r="Q165" s="159">
        <v>0</v>
      </c>
      <c r="R165" s="159">
        <f t="shared" si="12"/>
        <v>0</v>
      </c>
      <c r="S165" s="159">
        <v>0</v>
      </c>
      <c r="T165" s="160">
        <f t="shared" si="1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61" t="s">
        <v>289</v>
      </c>
      <c r="AT165" s="161" t="s">
        <v>169</v>
      </c>
      <c r="AU165" s="161" t="s">
        <v>89</v>
      </c>
      <c r="AY165" s="14" t="s">
        <v>166</v>
      </c>
      <c r="BE165" s="162">
        <f t="shared" si="14"/>
        <v>0</v>
      </c>
      <c r="BF165" s="162">
        <f t="shared" si="15"/>
        <v>4412.88</v>
      </c>
      <c r="BG165" s="162">
        <f t="shared" si="16"/>
        <v>0</v>
      </c>
      <c r="BH165" s="162">
        <f t="shared" si="17"/>
        <v>0</v>
      </c>
      <c r="BI165" s="162">
        <f t="shared" si="18"/>
        <v>0</v>
      </c>
      <c r="BJ165" s="14" t="s">
        <v>89</v>
      </c>
      <c r="BK165" s="162">
        <f t="shared" si="19"/>
        <v>4412.88</v>
      </c>
      <c r="BL165" s="14" t="s">
        <v>289</v>
      </c>
      <c r="BM165" s="161" t="s">
        <v>1419</v>
      </c>
    </row>
    <row r="166" spans="1:65" s="2" customFormat="1" ht="44.25" customHeight="1">
      <c r="A166" s="26"/>
      <c r="B166" s="149"/>
      <c r="C166" s="150" t="s">
        <v>430</v>
      </c>
      <c r="D166" s="150" t="s">
        <v>169</v>
      </c>
      <c r="E166" s="151" t="s">
        <v>1420</v>
      </c>
      <c r="F166" s="152" t="s">
        <v>1421</v>
      </c>
      <c r="G166" s="153" t="s">
        <v>1313</v>
      </c>
      <c r="H166" s="154">
        <v>5</v>
      </c>
      <c r="I166" s="155">
        <v>53.77</v>
      </c>
      <c r="J166" s="155">
        <f t="shared" si="10"/>
        <v>268.85000000000002</v>
      </c>
      <c r="K166" s="156"/>
      <c r="L166" s="27"/>
      <c r="M166" s="157" t="s">
        <v>1</v>
      </c>
      <c r="N166" s="158" t="s">
        <v>39</v>
      </c>
      <c r="O166" s="159">
        <v>0</v>
      </c>
      <c r="P166" s="159">
        <f t="shared" si="11"/>
        <v>0</v>
      </c>
      <c r="Q166" s="159">
        <v>0</v>
      </c>
      <c r="R166" s="159">
        <f t="shared" si="12"/>
        <v>0</v>
      </c>
      <c r="S166" s="159">
        <v>0</v>
      </c>
      <c r="T166" s="160">
        <f t="shared" si="1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61" t="s">
        <v>289</v>
      </c>
      <c r="AT166" s="161" t="s">
        <v>169</v>
      </c>
      <c r="AU166" s="161" t="s">
        <v>89</v>
      </c>
      <c r="AY166" s="14" t="s">
        <v>166</v>
      </c>
      <c r="BE166" s="162">
        <f t="shared" si="14"/>
        <v>0</v>
      </c>
      <c r="BF166" s="162">
        <f t="shared" si="15"/>
        <v>268.85000000000002</v>
      </c>
      <c r="BG166" s="162">
        <f t="shared" si="16"/>
        <v>0</v>
      </c>
      <c r="BH166" s="162">
        <f t="shared" si="17"/>
        <v>0</v>
      </c>
      <c r="BI166" s="162">
        <f t="shared" si="18"/>
        <v>0</v>
      </c>
      <c r="BJ166" s="14" t="s">
        <v>89</v>
      </c>
      <c r="BK166" s="162">
        <f t="shared" si="19"/>
        <v>268.85000000000002</v>
      </c>
      <c r="BL166" s="14" t="s">
        <v>289</v>
      </c>
      <c r="BM166" s="161" t="s">
        <v>1422</v>
      </c>
    </row>
    <row r="167" spans="1:65" s="2" customFormat="1" ht="62.65" customHeight="1">
      <c r="A167" s="26"/>
      <c r="B167" s="149"/>
      <c r="C167" s="150" t="s">
        <v>242</v>
      </c>
      <c r="D167" s="150" t="s">
        <v>169</v>
      </c>
      <c r="E167" s="151" t="s">
        <v>1423</v>
      </c>
      <c r="F167" s="152" t="s">
        <v>1424</v>
      </c>
      <c r="G167" s="153" t="s">
        <v>1313</v>
      </c>
      <c r="H167" s="154">
        <v>22</v>
      </c>
      <c r="I167" s="155">
        <v>60.02</v>
      </c>
      <c r="J167" s="155">
        <f t="shared" si="10"/>
        <v>1320.44</v>
      </c>
      <c r="K167" s="156"/>
      <c r="L167" s="27"/>
      <c r="M167" s="157" t="s">
        <v>1</v>
      </c>
      <c r="N167" s="158" t="s">
        <v>39</v>
      </c>
      <c r="O167" s="159">
        <v>0</v>
      </c>
      <c r="P167" s="159">
        <f t="shared" si="11"/>
        <v>0</v>
      </c>
      <c r="Q167" s="159">
        <v>0</v>
      </c>
      <c r="R167" s="159">
        <f t="shared" si="12"/>
        <v>0</v>
      </c>
      <c r="S167" s="159">
        <v>0</v>
      </c>
      <c r="T167" s="160">
        <f t="shared" si="13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61" t="s">
        <v>289</v>
      </c>
      <c r="AT167" s="161" t="s">
        <v>169</v>
      </c>
      <c r="AU167" s="161" t="s">
        <v>89</v>
      </c>
      <c r="AY167" s="14" t="s">
        <v>166</v>
      </c>
      <c r="BE167" s="162">
        <f t="shared" si="14"/>
        <v>0</v>
      </c>
      <c r="BF167" s="162">
        <f t="shared" si="15"/>
        <v>1320.44</v>
      </c>
      <c r="BG167" s="162">
        <f t="shared" si="16"/>
        <v>0</v>
      </c>
      <c r="BH167" s="162">
        <f t="shared" si="17"/>
        <v>0</v>
      </c>
      <c r="BI167" s="162">
        <f t="shared" si="18"/>
        <v>0</v>
      </c>
      <c r="BJ167" s="14" t="s">
        <v>89</v>
      </c>
      <c r="BK167" s="162">
        <f t="shared" si="19"/>
        <v>1320.44</v>
      </c>
      <c r="BL167" s="14" t="s">
        <v>289</v>
      </c>
      <c r="BM167" s="161" t="s">
        <v>1425</v>
      </c>
    </row>
    <row r="168" spans="1:65" s="2" customFormat="1" ht="62.65" customHeight="1">
      <c r="A168" s="26"/>
      <c r="B168" s="149"/>
      <c r="C168" s="150" t="s">
        <v>437</v>
      </c>
      <c r="D168" s="150" t="s">
        <v>169</v>
      </c>
      <c r="E168" s="151" t="s">
        <v>1426</v>
      </c>
      <c r="F168" s="152" t="s">
        <v>1427</v>
      </c>
      <c r="G168" s="153" t="s">
        <v>1313</v>
      </c>
      <c r="H168" s="154">
        <v>42</v>
      </c>
      <c r="I168" s="155">
        <v>79.08</v>
      </c>
      <c r="J168" s="155">
        <f t="shared" si="10"/>
        <v>3321.36</v>
      </c>
      <c r="K168" s="156"/>
      <c r="L168" s="27"/>
      <c r="M168" s="157" t="s">
        <v>1</v>
      </c>
      <c r="N168" s="158" t="s">
        <v>39</v>
      </c>
      <c r="O168" s="159">
        <v>0</v>
      </c>
      <c r="P168" s="159">
        <f t="shared" si="11"/>
        <v>0</v>
      </c>
      <c r="Q168" s="159">
        <v>0</v>
      </c>
      <c r="R168" s="159">
        <f t="shared" si="12"/>
        <v>0</v>
      </c>
      <c r="S168" s="159">
        <v>0</v>
      </c>
      <c r="T168" s="160">
        <f t="shared" si="1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61" t="s">
        <v>289</v>
      </c>
      <c r="AT168" s="161" t="s">
        <v>169</v>
      </c>
      <c r="AU168" s="161" t="s">
        <v>89</v>
      </c>
      <c r="AY168" s="14" t="s">
        <v>166</v>
      </c>
      <c r="BE168" s="162">
        <f t="shared" si="14"/>
        <v>0</v>
      </c>
      <c r="BF168" s="162">
        <f t="shared" si="15"/>
        <v>3321.36</v>
      </c>
      <c r="BG168" s="162">
        <f t="shared" si="16"/>
        <v>0</v>
      </c>
      <c r="BH168" s="162">
        <f t="shared" si="17"/>
        <v>0</v>
      </c>
      <c r="BI168" s="162">
        <f t="shared" si="18"/>
        <v>0</v>
      </c>
      <c r="BJ168" s="14" t="s">
        <v>89</v>
      </c>
      <c r="BK168" s="162">
        <f t="shared" si="19"/>
        <v>3321.36</v>
      </c>
      <c r="BL168" s="14" t="s">
        <v>289</v>
      </c>
      <c r="BM168" s="161" t="s">
        <v>1428</v>
      </c>
    </row>
    <row r="169" spans="1:65" s="2" customFormat="1" ht="62.65" customHeight="1">
      <c r="A169" s="26"/>
      <c r="B169" s="149"/>
      <c r="C169" s="150" t="s">
        <v>246</v>
      </c>
      <c r="D169" s="150" t="s">
        <v>169</v>
      </c>
      <c r="E169" s="151" t="s">
        <v>1429</v>
      </c>
      <c r="F169" s="152" t="s">
        <v>1430</v>
      </c>
      <c r="G169" s="153" t="s">
        <v>1313</v>
      </c>
      <c r="H169" s="154">
        <v>17</v>
      </c>
      <c r="I169" s="155">
        <v>69.55</v>
      </c>
      <c r="J169" s="155">
        <f t="shared" si="10"/>
        <v>1182.3499999999999</v>
      </c>
      <c r="K169" s="156"/>
      <c r="L169" s="27"/>
      <c r="M169" s="157" t="s">
        <v>1</v>
      </c>
      <c r="N169" s="158" t="s">
        <v>39</v>
      </c>
      <c r="O169" s="159">
        <v>0</v>
      </c>
      <c r="P169" s="159">
        <f t="shared" si="11"/>
        <v>0</v>
      </c>
      <c r="Q169" s="159">
        <v>0</v>
      </c>
      <c r="R169" s="159">
        <f t="shared" si="12"/>
        <v>0</v>
      </c>
      <c r="S169" s="159">
        <v>0</v>
      </c>
      <c r="T169" s="160">
        <f t="shared" si="1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61" t="s">
        <v>289</v>
      </c>
      <c r="AT169" s="161" t="s">
        <v>169</v>
      </c>
      <c r="AU169" s="161" t="s">
        <v>89</v>
      </c>
      <c r="AY169" s="14" t="s">
        <v>166</v>
      </c>
      <c r="BE169" s="162">
        <f t="shared" si="14"/>
        <v>0</v>
      </c>
      <c r="BF169" s="162">
        <f t="shared" si="15"/>
        <v>1182.3499999999999</v>
      </c>
      <c r="BG169" s="162">
        <f t="shared" si="16"/>
        <v>0</v>
      </c>
      <c r="BH169" s="162">
        <f t="shared" si="17"/>
        <v>0</v>
      </c>
      <c r="BI169" s="162">
        <f t="shared" si="18"/>
        <v>0</v>
      </c>
      <c r="BJ169" s="14" t="s">
        <v>89</v>
      </c>
      <c r="BK169" s="162">
        <f t="shared" si="19"/>
        <v>1182.3499999999999</v>
      </c>
      <c r="BL169" s="14" t="s">
        <v>289</v>
      </c>
      <c r="BM169" s="161" t="s">
        <v>1431</v>
      </c>
    </row>
    <row r="170" spans="1:65" s="2" customFormat="1" ht="55.5" customHeight="1">
      <c r="A170" s="26"/>
      <c r="B170" s="149"/>
      <c r="C170" s="150" t="s">
        <v>444</v>
      </c>
      <c r="D170" s="150" t="s">
        <v>169</v>
      </c>
      <c r="E170" s="151" t="s">
        <v>1432</v>
      </c>
      <c r="F170" s="152" t="s">
        <v>1433</v>
      </c>
      <c r="G170" s="153" t="s">
        <v>1313</v>
      </c>
      <c r="H170" s="154">
        <v>10</v>
      </c>
      <c r="I170" s="155">
        <v>69.55</v>
      </c>
      <c r="J170" s="155">
        <f t="shared" si="10"/>
        <v>695.5</v>
      </c>
      <c r="K170" s="156"/>
      <c r="L170" s="27"/>
      <c r="M170" s="157" t="s">
        <v>1</v>
      </c>
      <c r="N170" s="158" t="s">
        <v>39</v>
      </c>
      <c r="O170" s="159">
        <v>0</v>
      </c>
      <c r="P170" s="159">
        <f t="shared" si="11"/>
        <v>0</v>
      </c>
      <c r="Q170" s="159">
        <v>0</v>
      </c>
      <c r="R170" s="159">
        <f t="shared" si="12"/>
        <v>0</v>
      </c>
      <c r="S170" s="159">
        <v>0</v>
      </c>
      <c r="T170" s="160">
        <f t="shared" si="1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61" t="s">
        <v>289</v>
      </c>
      <c r="AT170" s="161" t="s">
        <v>169</v>
      </c>
      <c r="AU170" s="161" t="s">
        <v>89</v>
      </c>
      <c r="AY170" s="14" t="s">
        <v>166</v>
      </c>
      <c r="BE170" s="162">
        <f t="shared" si="14"/>
        <v>0</v>
      </c>
      <c r="BF170" s="162">
        <f t="shared" si="15"/>
        <v>695.5</v>
      </c>
      <c r="BG170" s="162">
        <f t="shared" si="16"/>
        <v>0</v>
      </c>
      <c r="BH170" s="162">
        <f t="shared" si="17"/>
        <v>0</v>
      </c>
      <c r="BI170" s="162">
        <f t="shared" si="18"/>
        <v>0</v>
      </c>
      <c r="BJ170" s="14" t="s">
        <v>89</v>
      </c>
      <c r="BK170" s="162">
        <f t="shared" si="19"/>
        <v>695.5</v>
      </c>
      <c r="BL170" s="14" t="s">
        <v>289</v>
      </c>
      <c r="BM170" s="161" t="s">
        <v>1434</v>
      </c>
    </row>
    <row r="171" spans="1:65" s="2" customFormat="1" ht="44.25" customHeight="1">
      <c r="A171" s="26"/>
      <c r="B171" s="149"/>
      <c r="C171" s="150" t="s">
        <v>250</v>
      </c>
      <c r="D171" s="150" t="s">
        <v>169</v>
      </c>
      <c r="E171" s="151" t="s">
        <v>1435</v>
      </c>
      <c r="F171" s="152" t="s">
        <v>1436</v>
      </c>
      <c r="G171" s="153" t="s">
        <v>1313</v>
      </c>
      <c r="H171" s="154">
        <v>4</v>
      </c>
      <c r="I171" s="155">
        <v>60.02</v>
      </c>
      <c r="J171" s="155">
        <f t="shared" si="10"/>
        <v>240.08</v>
      </c>
      <c r="K171" s="156"/>
      <c r="L171" s="27"/>
      <c r="M171" s="157" t="s">
        <v>1</v>
      </c>
      <c r="N171" s="158" t="s">
        <v>39</v>
      </c>
      <c r="O171" s="159">
        <v>0</v>
      </c>
      <c r="P171" s="159">
        <f t="shared" si="11"/>
        <v>0</v>
      </c>
      <c r="Q171" s="159">
        <v>0</v>
      </c>
      <c r="R171" s="159">
        <f t="shared" si="12"/>
        <v>0</v>
      </c>
      <c r="S171" s="159">
        <v>0</v>
      </c>
      <c r="T171" s="160">
        <f t="shared" si="1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61" t="s">
        <v>289</v>
      </c>
      <c r="AT171" s="161" t="s">
        <v>169</v>
      </c>
      <c r="AU171" s="161" t="s">
        <v>89</v>
      </c>
      <c r="AY171" s="14" t="s">
        <v>166</v>
      </c>
      <c r="BE171" s="162">
        <f t="shared" si="14"/>
        <v>0</v>
      </c>
      <c r="BF171" s="162">
        <f t="shared" si="15"/>
        <v>240.08</v>
      </c>
      <c r="BG171" s="162">
        <f t="shared" si="16"/>
        <v>0</v>
      </c>
      <c r="BH171" s="162">
        <f t="shared" si="17"/>
        <v>0</v>
      </c>
      <c r="BI171" s="162">
        <f t="shared" si="18"/>
        <v>0</v>
      </c>
      <c r="BJ171" s="14" t="s">
        <v>89</v>
      </c>
      <c r="BK171" s="162">
        <f t="shared" si="19"/>
        <v>240.08</v>
      </c>
      <c r="BL171" s="14" t="s">
        <v>289</v>
      </c>
      <c r="BM171" s="161" t="s">
        <v>1437</v>
      </c>
    </row>
    <row r="172" spans="1:65" s="2" customFormat="1" ht="49.15" customHeight="1">
      <c r="A172" s="26"/>
      <c r="B172" s="149"/>
      <c r="C172" s="150" t="s">
        <v>451</v>
      </c>
      <c r="D172" s="150" t="s">
        <v>169</v>
      </c>
      <c r="E172" s="151" t="s">
        <v>1438</v>
      </c>
      <c r="F172" s="152" t="s">
        <v>1439</v>
      </c>
      <c r="G172" s="153" t="s">
        <v>1313</v>
      </c>
      <c r="H172" s="154">
        <v>11</v>
      </c>
      <c r="I172" s="155">
        <v>88.6</v>
      </c>
      <c r="J172" s="155">
        <f t="shared" si="10"/>
        <v>974.6</v>
      </c>
      <c r="K172" s="156"/>
      <c r="L172" s="27"/>
      <c r="M172" s="157" t="s">
        <v>1</v>
      </c>
      <c r="N172" s="158" t="s">
        <v>39</v>
      </c>
      <c r="O172" s="159">
        <v>0</v>
      </c>
      <c r="P172" s="159">
        <f t="shared" si="11"/>
        <v>0</v>
      </c>
      <c r="Q172" s="159">
        <v>0</v>
      </c>
      <c r="R172" s="159">
        <f t="shared" si="12"/>
        <v>0</v>
      </c>
      <c r="S172" s="159">
        <v>0</v>
      </c>
      <c r="T172" s="160">
        <f t="shared" si="1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61" t="s">
        <v>289</v>
      </c>
      <c r="AT172" s="161" t="s">
        <v>169</v>
      </c>
      <c r="AU172" s="161" t="s">
        <v>89</v>
      </c>
      <c r="AY172" s="14" t="s">
        <v>166</v>
      </c>
      <c r="BE172" s="162">
        <f t="shared" si="14"/>
        <v>0</v>
      </c>
      <c r="BF172" s="162">
        <f t="shared" si="15"/>
        <v>974.6</v>
      </c>
      <c r="BG172" s="162">
        <f t="shared" si="16"/>
        <v>0</v>
      </c>
      <c r="BH172" s="162">
        <f t="shared" si="17"/>
        <v>0</v>
      </c>
      <c r="BI172" s="162">
        <f t="shared" si="18"/>
        <v>0</v>
      </c>
      <c r="BJ172" s="14" t="s">
        <v>89</v>
      </c>
      <c r="BK172" s="162">
        <f t="shared" si="19"/>
        <v>974.6</v>
      </c>
      <c r="BL172" s="14" t="s">
        <v>289</v>
      </c>
      <c r="BM172" s="161" t="s">
        <v>1440</v>
      </c>
    </row>
    <row r="173" spans="1:65" s="2" customFormat="1" ht="33" customHeight="1">
      <c r="A173" s="26"/>
      <c r="B173" s="149"/>
      <c r="C173" s="150" t="s">
        <v>253</v>
      </c>
      <c r="D173" s="150" t="s">
        <v>169</v>
      </c>
      <c r="E173" s="151" t="s">
        <v>1441</v>
      </c>
      <c r="F173" s="152" t="s">
        <v>1442</v>
      </c>
      <c r="G173" s="153" t="s">
        <v>1313</v>
      </c>
      <c r="H173" s="154">
        <v>2</v>
      </c>
      <c r="I173" s="155">
        <v>202.87</v>
      </c>
      <c r="J173" s="155">
        <f t="shared" si="10"/>
        <v>405.74</v>
      </c>
      <c r="K173" s="156"/>
      <c r="L173" s="27"/>
      <c r="M173" s="157" t="s">
        <v>1</v>
      </c>
      <c r="N173" s="158" t="s">
        <v>39</v>
      </c>
      <c r="O173" s="159">
        <v>0</v>
      </c>
      <c r="P173" s="159">
        <f t="shared" si="11"/>
        <v>0</v>
      </c>
      <c r="Q173" s="159">
        <v>0</v>
      </c>
      <c r="R173" s="159">
        <f t="shared" si="12"/>
        <v>0</v>
      </c>
      <c r="S173" s="159">
        <v>0</v>
      </c>
      <c r="T173" s="160">
        <f t="shared" si="1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61" t="s">
        <v>289</v>
      </c>
      <c r="AT173" s="161" t="s">
        <v>169</v>
      </c>
      <c r="AU173" s="161" t="s">
        <v>89</v>
      </c>
      <c r="AY173" s="14" t="s">
        <v>166</v>
      </c>
      <c r="BE173" s="162">
        <f t="shared" si="14"/>
        <v>0</v>
      </c>
      <c r="BF173" s="162">
        <f t="shared" si="15"/>
        <v>405.74</v>
      </c>
      <c r="BG173" s="162">
        <f t="shared" si="16"/>
        <v>0</v>
      </c>
      <c r="BH173" s="162">
        <f t="shared" si="17"/>
        <v>0</v>
      </c>
      <c r="BI173" s="162">
        <f t="shared" si="18"/>
        <v>0</v>
      </c>
      <c r="BJ173" s="14" t="s">
        <v>89</v>
      </c>
      <c r="BK173" s="162">
        <f t="shared" si="19"/>
        <v>405.74</v>
      </c>
      <c r="BL173" s="14" t="s">
        <v>289</v>
      </c>
      <c r="BM173" s="161" t="s">
        <v>1443</v>
      </c>
    </row>
    <row r="174" spans="1:65" s="2" customFormat="1" ht="16.5" customHeight="1">
      <c r="A174" s="26"/>
      <c r="B174" s="149"/>
      <c r="C174" s="150" t="s">
        <v>458</v>
      </c>
      <c r="D174" s="150" t="s">
        <v>169</v>
      </c>
      <c r="E174" s="151" t="s">
        <v>1444</v>
      </c>
      <c r="F174" s="152" t="s">
        <v>1445</v>
      </c>
      <c r="G174" s="153" t="s">
        <v>1300</v>
      </c>
      <c r="H174" s="154">
        <v>700</v>
      </c>
      <c r="I174" s="155">
        <v>3.11</v>
      </c>
      <c r="J174" s="155">
        <f t="shared" si="10"/>
        <v>2177</v>
      </c>
      <c r="K174" s="156"/>
      <c r="L174" s="27"/>
      <c r="M174" s="157" t="s">
        <v>1</v>
      </c>
      <c r="N174" s="158" t="s">
        <v>39</v>
      </c>
      <c r="O174" s="159">
        <v>0</v>
      </c>
      <c r="P174" s="159">
        <f t="shared" si="11"/>
        <v>0</v>
      </c>
      <c r="Q174" s="159">
        <v>0</v>
      </c>
      <c r="R174" s="159">
        <f t="shared" si="12"/>
        <v>0</v>
      </c>
      <c r="S174" s="159">
        <v>0</v>
      </c>
      <c r="T174" s="160">
        <f t="shared" si="13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61" t="s">
        <v>289</v>
      </c>
      <c r="AT174" s="161" t="s">
        <v>169</v>
      </c>
      <c r="AU174" s="161" t="s">
        <v>89</v>
      </c>
      <c r="AY174" s="14" t="s">
        <v>166</v>
      </c>
      <c r="BE174" s="162">
        <f t="shared" si="14"/>
        <v>0</v>
      </c>
      <c r="BF174" s="162">
        <f t="shared" si="15"/>
        <v>2177</v>
      </c>
      <c r="BG174" s="162">
        <f t="shared" si="16"/>
        <v>0</v>
      </c>
      <c r="BH174" s="162">
        <f t="shared" si="17"/>
        <v>0</v>
      </c>
      <c r="BI174" s="162">
        <f t="shared" si="18"/>
        <v>0</v>
      </c>
      <c r="BJ174" s="14" t="s">
        <v>89</v>
      </c>
      <c r="BK174" s="162">
        <f t="shared" si="19"/>
        <v>2177</v>
      </c>
      <c r="BL174" s="14" t="s">
        <v>289</v>
      </c>
      <c r="BM174" s="161" t="s">
        <v>1446</v>
      </c>
    </row>
    <row r="175" spans="1:65" s="2" customFormat="1" ht="44.25" customHeight="1">
      <c r="A175" s="26"/>
      <c r="B175" s="149"/>
      <c r="C175" s="150" t="s">
        <v>257</v>
      </c>
      <c r="D175" s="150" t="s">
        <v>169</v>
      </c>
      <c r="E175" s="151" t="s">
        <v>1447</v>
      </c>
      <c r="F175" s="152" t="s">
        <v>1448</v>
      </c>
      <c r="G175" s="153" t="s">
        <v>1313</v>
      </c>
      <c r="H175" s="154">
        <v>1</v>
      </c>
      <c r="I175" s="155">
        <v>1390.92</v>
      </c>
      <c r="J175" s="155">
        <f t="shared" si="10"/>
        <v>1390.92</v>
      </c>
      <c r="K175" s="156"/>
      <c r="L175" s="27"/>
      <c r="M175" s="157" t="s">
        <v>1</v>
      </c>
      <c r="N175" s="158" t="s">
        <v>39</v>
      </c>
      <c r="O175" s="159">
        <v>0</v>
      </c>
      <c r="P175" s="159">
        <f t="shared" si="11"/>
        <v>0</v>
      </c>
      <c r="Q175" s="159">
        <v>0</v>
      </c>
      <c r="R175" s="159">
        <f t="shared" si="12"/>
        <v>0</v>
      </c>
      <c r="S175" s="159">
        <v>0</v>
      </c>
      <c r="T175" s="160">
        <f t="shared" si="1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61" t="s">
        <v>289</v>
      </c>
      <c r="AT175" s="161" t="s">
        <v>169</v>
      </c>
      <c r="AU175" s="161" t="s">
        <v>89</v>
      </c>
      <c r="AY175" s="14" t="s">
        <v>166</v>
      </c>
      <c r="BE175" s="162">
        <f t="shared" si="14"/>
        <v>0</v>
      </c>
      <c r="BF175" s="162">
        <f t="shared" si="15"/>
        <v>1390.92</v>
      </c>
      <c r="BG175" s="162">
        <f t="shared" si="16"/>
        <v>0</v>
      </c>
      <c r="BH175" s="162">
        <f t="shared" si="17"/>
        <v>0</v>
      </c>
      <c r="BI175" s="162">
        <f t="shared" si="18"/>
        <v>0</v>
      </c>
      <c r="BJ175" s="14" t="s">
        <v>89</v>
      </c>
      <c r="BK175" s="162">
        <f t="shared" si="19"/>
        <v>1390.92</v>
      </c>
      <c r="BL175" s="14" t="s">
        <v>289</v>
      </c>
      <c r="BM175" s="161" t="s">
        <v>1449</v>
      </c>
    </row>
    <row r="176" spans="1:65" s="2" customFormat="1" ht="44.25" customHeight="1">
      <c r="A176" s="26"/>
      <c r="B176" s="149"/>
      <c r="C176" s="150" t="s">
        <v>466</v>
      </c>
      <c r="D176" s="150" t="s">
        <v>169</v>
      </c>
      <c r="E176" s="151" t="s">
        <v>1450</v>
      </c>
      <c r="F176" s="152" t="s">
        <v>1451</v>
      </c>
      <c r="G176" s="153" t="s">
        <v>1313</v>
      </c>
      <c r="H176" s="154">
        <v>1</v>
      </c>
      <c r="I176" s="155">
        <v>280</v>
      </c>
      <c r="J176" s="155">
        <f t="shared" si="10"/>
        <v>280</v>
      </c>
      <c r="K176" s="156"/>
      <c r="L176" s="27"/>
      <c r="M176" s="157" t="s">
        <v>1</v>
      </c>
      <c r="N176" s="158" t="s">
        <v>39</v>
      </c>
      <c r="O176" s="159">
        <v>0</v>
      </c>
      <c r="P176" s="159">
        <f t="shared" si="11"/>
        <v>0</v>
      </c>
      <c r="Q176" s="159">
        <v>0</v>
      </c>
      <c r="R176" s="159">
        <f t="shared" si="12"/>
        <v>0</v>
      </c>
      <c r="S176" s="159">
        <v>0</v>
      </c>
      <c r="T176" s="160">
        <f t="shared" si="1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61" t="s">
        <v>289</v>
      </c>
      <c r="AT176" s="161" t="s">
        <v>169</v>
      </c>
      <c r="AU176" s="161" t="s">
        <v>89</v>
      </c>
      <c r="AY176" s="14" t="s">
        <v>166</v>
      </c>
      <c r="BE176" s="162">
        <f t="shared" si="14"/>
        <v>0</v>
      </c>
      <c r="BF176" s="162">
        <f t="shared" si="15"/>
        <v>280</v>
      </c>
      <c r="BG176" s="162">
        <f t="shared" si="16"/>
        <v>0</v>
      </c>
      <c r="BH176" s="162">
        <f t="shared" si="17"/>
        <v>0</v>
      </c>
      <c r="BI176" s="162">
        <f t="shared" si="18"/>
        <v>0</v>
      </c>
      <c r="BJ176" s="14" t="s">
        <v>89</v>
      </c>
      <c r="BK176" s="162">
        <f t="shared" si="19"/>
        <v>280</v>
      </c>
      <c r="BL176" s="14" t="s">
        <v>289</v>
      </c>
      <c r="BM176" s="161" t="s">
        <v>1452</v>
      </c>
    </row>
    <row r="177" spans="1:65" s="2" customFormat="1" ht="44.25" customHeight="1">
      <c r="A177" s="26"/>
      <c r="B177" s="149"/>
      <c r="C177" s="150" t="s">
        <v>260</v>
      </c>
      <c r="D177" s="150" t="s">
        <v>169</v>
      </c>
      <c r="E177" s="151" t="s">
        <v>1453</v>
      </c>
      <c r="F177" s="152" t="s">
        <v>1454</v>
      </c>
      <c r="G177" s="153" t="s">
        <v>1313</v>
      </c>
      <c r="H177" s="154">
        <v>1</v>
      </c>
      <c r="I177" s="155">
        <v>280</v>
      </c>
      <c r="J177" s="155">
        <f t="shared" si="10"/>
        <v>280</v>
      </c>
      <c r="K177" s="156"/>
      <c r="L177" s="27"/>
      <c r="M177" s="157" t="s">
        <v>1</v>
      </c>
      <c r="N177" s="158" t="s">
        <v>39</v>
      </c>
      <c r="O177" s="159">
        <v>0</v>
      </c>
      <c r="P177" s="159">
        <f t="shared" si="11"/>
        <v>0</v>
      </c>
      <c r="Q177" s="159">
        <v>0</v>
      </c>
      <c r="R177" s="159">
        <f t="shared" si="12"/>
        <v>0</v>
      </c>
      <c r="S177" s="159">
        <v>0</v>
      </c>
      <c r="T177" s="160">
        <f t="shared" si="13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61" t="s">
        <v>289</v>
      </c>
      <c r="AT177" s="161" t="s">
        <v>169</v>
      </c>
      <c r="AU177" s="161" t="s">
        <v>89</v>
      </c>
      <c r="AY177" s="14" t="s">
        <v>166</v>
      </c>
      <c r="BE177" s="162">
        <f t="shared" si="14"/>
        <v>0</v>
      </c>
      <c r="BF177" s="162">
        <f t="shared" si="15"/>
        <v>280</v>
      </c>
      <c r="BG177" s="162">
        <f t="shared" si="16"/>
        <v>0</v>
      </c>
      <c r="BH177" s="162">
        <f t="shared" si="17"/>
        <v>0</v>
      </c>
      <c r="BI177" s="162">
        <f t="shared" si="18"/>
        <v>0</v>
      </c>
      <c r="BJ177" s="14" t="s">
        <v>89</v>
      </c>
      <c r="BK177" s="162">
        <f t="shared" si="19"/>
        <v>280</v>
      </c>
      <c r="BL177" s="14" t="s">
        <v>289</v>
      </c>
      <c r="BM177" s="161" t="s">
        <v>1455</v>
      </c>
    </row>
    <row r="178" spans="1:65" s="2" customFormat="1" ht="16.5" customHeight="1">
      <c r="A178" s="26"/>
      <c r="B178" s="149"/>
      <c r="C178" s="150" t="s">
        <v>473</v>
      </c>
      <c r="D178" s="150" t="s">
        <v>169</v>
      </c>
      <c r="E178" s="151" t="s">
        <v>1456</v>
      </c>
      <c r="F178" s="152" t="s">
        <v>1457</v>
      </c>
      <c r="G178" s="153" t="s">
        <v>1313</v>
      </c>
      <c r="H178" s="154">
        <v>160</v>
      </c>
      <c r="I178" s="155">
        <v>4.22</v>
      </c>
      <c r="J178" s="155">
        <f t="shared" si="10"/>
        <v>675.2</v>
      </c>
      <c r="K178" s="156"/>
      <c r="L178" s="27"/>
      <c r="M178" s="157" t="s">
        <v>1</v>
      </c>
      <c r="N178" s="158" t="s">
        <v>39</v>
      </c>
      <c r="O178" s="159">
        <v>0</v>
      </c>
      <c r="P178" s="159">
        <f t="shared" si="11"/>
        <v>0</v>
      </c>
      <c r="Q178" s="159">
        <v>0</v>
      </c>
      <c r="R178" s="159">
        <f t="shared" si="12"/>
        <v>0</v>
      </c>
      <c r="S178" s="159">
        <v>0</v>
      </c>
      <c r="T178" s="160">
        <f t="shared" si="13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61" t="s">
        <v>289</v>
      </c>
      <c r="AT178" s="161" t="s">
        <v>169</v>
      </c>
      <c r="AU178" s="161" t="s">
        <v>89</v>
      </c>
      <c r="AY178" s="14" t="s">
        <v>166</v>
      </c>
      <c r="BE178" s="162">
        <f t="shared" si="14"/>
        <v>0</v>
      </c>
      <c r="BF178" s="162">
        <f t="shared" si="15"/>
        <v>675.2</v>
      </c>
      <c r="BG178" s="162">
        <f t="shared" si="16"/>
        <v>0</v>
      </c>
      <c r="BH178" s="162">
        <f t="shared" si="17"/>
        <v>0</v>
      </c>
      <c r="BI178" s="162">
        <f t="shared" si="18"/>
        <v>0</v>
      </c>
      <c r="BJ178" s="14" t="s">
        <v>89</v>
      </c>
      <c r="BK178" s="162">
        <f t="shared" si="19"/>
        <v>675.2</v>
      </c>
      <c r="BL178" s="14" t="s">
        <v>289</v>
      </c>
      <c r="BM178" s="161" t="s">
        <v>1458</v>
      </c>
    </row>
    <row r="179" spans="1:65" s="2" customFormat="1" ht="24.2" customHeight="1">
      <c r="A179" s="26"/>
      <c r="B179" s="149"/>
      <c r="C179" s="150" t="s">
        <v>268</v>
      </c>
      <c r="D179" s="150" t="s">
        <v>169</v>
      </c>
      <c r="E179" s="151" t="s">
        <v>1459</v>
      </c>
      <c r="F179" s="152" t="s">
        <v>1460</v>
      </c>
      <c r="G179" s="153" t="s">
        <v>1313</v>
      </c>
      <c r="H179" s="154">
        <v>200</v>
      </c>
      <c r="I179" s="155">
        <v>6.86</v>
      </c>
      <c r="J179" s="155">
        <f t="shared" si="10"/>
        <v>1372</v>
      </c>
      <c r="K179" s="156"/>
      <c r="L179" s="27"/>
      <c r="M179" s="157" t="s">
        <v>1</v>
      </c>
      <c r="N179" s="158" t="s">
        <v>39</v>
      </c>
      <c r="O179" s="159">
        <v>0</v>
      </c>
      <c r="P179" s="159">
        <f t="shared" si="11"/>
        <v>0</v>
      </c>
      <c r="Q179" s="159">
        <v>0</v>
      </c>
      <c r="R179" s="159">
        <f t="shared" si="12"/>
        <v>0</v>
      </c>
      <c r="S179" s="159">
        <v>0</v>
      </c>
      <c r="T179" s="160">
        <f t="shared" si="13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61" t="s">
        <v>289</v>
      </c>
      <c r="AT179" s="161" t="s">
        <v>169</v>
      </c>
      <c r="AU179" s="161" t="s">
        <v>89</v>
      </c>
      <c r="AY179" s="14" t="s">
        <v>166</v>
      </c>
      <c r="BE179" s="162">
        <f t="shared" si="14"/>
        <v>0</v>
      </c>
      <c r="BF179" s="162">
        <f t="shared" si="15"/>
        <v>1372</v>
      </c>
      <c r="BG179" s="162">
        <f t="shared" si="16"/>
        <v>0</v>
      </c>
      <c r="BH179" s="162">
        <f t="shared" si="17"/>
        <v>0</v>
      </c>
      <c r="BI179" s="162">
        <f t="shared" si="18"/>
        <v>0</v>
      </c>
      <c r="BJ179" s="14" t="s">
        <v>89</v>
      </c>
      <c r="BK179" s="162">
        <f t="shared" si="19"/>
        <v>1372</v>
      </c>
      <c r="BL179" s="14" t="s">
        <v>289</v>
      </c>
      <c r="BM179" s="161" t="s">
        <v>1461</v>
      </c>
    </row>
    <row r="180" spans="1:65" s="2" customFormat="1" ht="37.9" customHeight="1">
      <c r="A180" s="26"/>
      <c r="B180" s="149"/>
      <c r="C180" s="150" t="s">
        <v>480</v>
      </c>
      <c r="D180" s="150" t="s">
        <v>169</v>
      </c>
      <c r="E180" s="151" t="s">
        <v>1462</v>
      </c>
      <c r="F180" s="152" t="s">
        <v>1463</v>
      </c>
      <c r="G180" s="153" t="s">
        <v>1464</v>
      </c>
      <c r="H180" s="154">
        <v>48</v>
      </c>
      <c r="I180" s="155">
        <v>23.82</v>
      </c>
      <c r="J180" s="155">
        <f t="shared" si="10"/>
        <v>1143.3599999999999</v>
      </c>
      <c r="K180" s="156"/>
      <c r="L180" s="27"/>
      <c r="M180" s="157" t="s">
        <v>1</v>
      </c>
      <c r="N180" s="158" t="s">
        <v>39</v>
      </c>
      <c r="O180" s="159">
        <v>0</v>
      </c>
      <c r="P180" s="159">
        <f t="shared" si="11"/>
        <v>0</v>
      </c>
      <c r="Q180" s="159">
        <v>0</v>
      </c>
      <c r="R180" s="159">
        <f t="shared" si="12"/>
        <v>0</v>
      </c>
      <c r="S180" s="159">
        <v>0</v>
      </c>
      <c r="T180" s="160">
        <f t="shared" si="13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61" t="s">
        <v>289</v>
      </c>
      <c r="AT180" s="161" t="s">
        <v>169</v>
      </c>
      <c r="AU180" s="161" t="s">
        <v>89</v>
      </c>
      <c r="AY180" s="14" t="s">
        <v>166</v>
      </c>
      <c r="BE180" s="162">
        <f t="shared" si="14"/>
        <v>0</v>
      </c>
      <c r="BF180" s="162">
        <f t="shared" si="15"/>
        <v>1143.3599999999999</v>
      </c>
      <c r="BG180" s="162">
        <f t="shared" si="16"/>
        <v>0</v>
      </c>
      <c r="BH180" s="162">
        <f t="shared" si="17"/>
        <v>0</v>
      </c>
      <c r="BI180" s="162">
        <f t="shared" si="18"/>
        <v>0</v>
      </c>
      <c r="BJ180" s="14" t="s">
        <v>89</v>
      </c>
      <c r="BK180" s="162">
        <f t="shared" si="19"/>
        <v>1143.3599999999999</v>
      </c>
      <c r="BL180" s="14" t="s">
        <v>289</v>
      </c>
      <c r="BM180" s="161" t="s">
        <v>1465</v>
      </c>
    </row>
    <row r="181" spans="1:65" s="2" customFormat="1" ht="24.2" customHeight="1">
      <c r="A181" s="26"/>
      <c r="B181" s="149"/>
      <c r="C181" s="150" t="s">
        <v>273</v>
      </c>
      <c r="D181" s="150" t="s">
        <v>169</v>
      </c>
      <c r="E181" s="151" t="s">
        <v>1466</v>
      </c>
      <c r="F181" s="152" t="s">
        <v>1467</v>
      </c>
      <c r="G181" s="153" t="s">
        <v>185</v>
      </c>
      <c r="H181" s="154">
        <v>12</v>
      </c>
      <c r="I181" s="155">
        <v>10.1</v>
      </c>
      <c r="J181" s="155">
        <f t="shared" si="10"/>
        <v>121.2</v>
      </c>
      <c r="K181" s="156"/>
      <c r="L181" s="27"/>
      <c r="M181" s="157" t="s">
        <v>1</v>
      </c>
      <c r="N181" s="158" t="s">
        <v>39</v>
      </c>
      <c r="O181" s="159">
        <v>0</v>
      </c>
      <c r="P181" s="159">
        <f t="shared" si="11"/>
        <v>0</v>
      </c>
      <c r="Q181" s="159">
        <v>0</v>
      </c>
      <c r="R181" s="159">
        <f t="shared" si="12"/>
        <v>0</v>
      </c>
      <c r="S181" s="159">
        <v>0</v>
      </c>
      <c r="T181" s="160">
        <f t="shared" si="13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61" t="s">
        <v>289</v>
      </c>
      <c r="AT181" s="161" t="s">
        <v>169</v>
      </c>
      <c r="AU181" s="161" t="s">
        <v>89</v>
      </c>
      <c r="AY181" s="14" t="s">
        <v>166</v>
      </c>
      <c r="BE181" s="162">
        <f t="shared" si="14"/>
        <v>0</v>
      </c>
      <c r="BF181" s="162">
        <f t="shared" si="15"/>
        <v>121.2</v>
      </c>
      <c r="BG181" s="162">
        <f t="shared" si="16"/>
        <v>0</v>
      </c>
      <c r="BH181" s="162">
        <f t="shared" si="17"/>
        <v>0</v>
      </c>
      <c r="BI181" s="162">
        <f t="shared" si="18"/>
        <v>0</v>
      </c>
      <c r="BJ181" s="14" t="s">
        <v>89</v>
      </c>
      <c r="BK181" s="162">
        <f t="shared" si="19"/>
        <v>121.2</v>
      </c>
      <c r="BL181" s="14" t="s">
        <v>289</v>
      </c>
      <c r="BM181" s="161" t="s">
        <v>1468</v>
      </c>
    </row>
    <row r="182" spans="1:65" s="2" customFormat="1" ht="24.2" customHeight="1">
      <c r="A182" s="26"/>
      <c r="B182" s="149"/>
      <c r="C182" s="150" t="s">
        <v>487</v>
      </c>
      <c r="D182" s="150" t="s">
        <v>169</v>
      </c>
      <c r="E182" s="151" t="s">
        <v>1469</v>
      </c>
      <c r="F182" s="152" t="s">
        <v>1470</v>
      </c>
      <c r="G182" s="153" t="s">
        <v>185</v>
      </c>
      <c r="H182" s="154">
        <v>12</v>
      </c>
      <c r="I182" s="155">
        <v>9.74</v>
      </c>
      <c r="J182" s="155">
        <f t="shared" si="10"/>
        <v>116.88</v>
      </c>
      <c r="K182" s="156"/>
      <c r="L182" s="27"/>
      <c r="M182" s="157" t="s">
        <v>1</v>
      </c>
      <c r="N182" s="158" t="s">
        <v>39</v>
      </c>
      <c r="O182" s="159">
        <v>0</v>
      </c>
      <c r="P182" s="159">
        <f t="shared" si="11"/>
        <v>0</v>
      </c>
      <c r="Q182" s="159">
        <v>0</v>
      </c>
      <c r="R182" s="159">
        <f t="shared" si="12"/>
        <v>0</v>
      </c>
      <c r="S182" s="159">
        <v>0</v>
      </c>
      <c r="T182" s="160">
        <f t="shared" si="13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61" t="s">
        <v>289</v>
      </c>
      <c r="AT182" s="161" t="s">
        <v>169</v>
      </c>
      <c r="AU182" s="161" t="s">
        <v>89</v>
      </c>
      <c r="AY182" s="14" t="s">
        <v>166</v>
      </c>
      <c r="BE182" s="162">
        <f t="shared" si="14"/>
        <v>0</v>
      </c>
      <c r="BF182" s="162">
        <f t="shared" si="15"/>
        <v>116.88</v>
      </c>
      <c r="BG182" s="162">
        <f t="shared" si="16"/>
        <v>0</v>
      </c>
      <c r="BH182" s="162">
        <f t="shared" si="17"/>
        <v>0</v>
      </c>
      <c r="BI182" s="162">
        <f t="shared" si="18"/>
        <v>0</v>
      </c>
      <c r="BJ182" s="14" t="s">
        <v>89</v>
      </c>
      <c r="BK182" s="162">
        <f t="shared" si="19"/>
        <v>116.88</v>
      </c>
      <c r="BL182" s="14" t="s">
        <v>289</v>
      </c>
      <c r="BM182" s="161" t="s">
        <v>1471</v>
      </c>
    </row>
    <row r="183" spans="1:65" s="2" customFormat="1" ht="24.2" customHeight="1">
      <c r="A183" s="26"/>
      <c r="B183" s="149"/>
      <c r="C183" s="150" t="s">
        <v>277</v>
      </c>
      <c r="D183" s="150" t="s">
        <v>169</v>
      </c>
      <c r="E183" s="151" t="s">
        <v>1472</v>
      </c>
      <c r="F183" s="152" t="s">
        <v>1473</v>
      </c>
      <c r="G183" s="153" t="s">
        <v>1464</v>
      </c>
      <c r="H183" s="154">
        <v>90</v>
      </c>
      <c r="I183" s="155">
        <v>15.24</v>
      </c>
      <c r="J183" s="155">
        <f t="shared" si="10"/>
        <v>1371.6</v>
      </c>
      <c r="K183" s="156"/>
      <c r="L183" s="27"/>
      <c r="M183" s="157" t="s">
        <v>1</v>
      </c>
      <c r="N183" s="158" t="s">
        <v>39</v>
      </c>
      <c r="O183" s="159">
        <v>0</v>
      </c>
      <c r="P183" s="159">
        <f t="shared" si="11"/>
        <v>0</v>
      </c>
      <c r="Q183" s="159">
        <v>0</v>
      </c>
      <c r="R183" s="159">
        <f t="shared" si="12"/>
        <v>0</v>
      </c>
      <c r="S183" s="159">
        <v>0</v>
      </c>
      <c r="T183" s="160">
        <f t="shared" si="13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61" t="s">
        <v>289</v>
      </c>
      <c r="AT183" s="161" t="s">
        <v>169</v>
      </c>
      <c r="AU183" s="161" t="s">
        <v>89</v>
      </c>
      <c r="AY183" s="14" t="s">
        <v>166</v>
      </c>
      <c r="BE183" s="162">
        <f t="shared" si="14"/>
        <v>0</v>
      </c>
      <c r="BF183" s="162">
        <f t="shared" si="15"/>
        <v>1371.6</v>
      </c>
      <c r="BG183" s="162">
        <f t="shared" si="16"/>
        <v>0</v>
      </c>
      <c r="BH183" s="162">
        <f t="shared" si="17"/>
        <v>0</v>
      </c>
      <c r="BI183" s="162">
        <f t="shared" si="18"/>
        <v>0</v>
      </c>
      <c r="BJ183" s="14" t="s">
        <v>89</v>
      </c>
      <c r="BK183" s="162">
        <f t="shared" si="19"/>
        <v>1371.6</v>
      </c>
      <c r="BL183" s="14" t="s">
        <v>289</v>
      </c>
      <c r="BM183" s="161" t="s">
        <v>1474</v>
      </c>
    </row>
    <row r="184" spans="1:65" s="2" customFormat="1" ht="16.5" customHeight="1">
      <c r="A184" s="26"/>
      <c r="B184" s="149"/>
      <c r="C184" s="150" t="s">
        <v>494</v>
      </c>
      <c r="D184" s="150" t="s">
        <v>169</v>
      </c>
      <c r="E184" s="151" t="s">
        <v>1475</v>
      </c>
      <c r="F184" s="152" t="s">
        <v>1476</v>
      </c>
      <c r="G184" s="153" t="s">
        <v>1464</v>
      </c>
      <c r="H184" s="154">
        <v>40</v>
      </c>
      <c r="I184" s="155">
        <v>42.87</v>
      </c>
      <c r="J184" s="155">
        <f t="shared" si="10"/>
        <v>1714.8</v>
      </c>
      <c r="K184" s="156"/>
      <c r="L184" s="27"/>
      <c r="M184" s="157" t="s">
        <v>1</v>
      </c>
      <c r="N184" s="158" t="s">
        <v>39</v>
      </c>
      <c r="O184" s="159">
        <v>0</v>
      </c>
      <c r="P184" s="159">
        <f t="shared" si="11"/>
        <v>0</v>
      </c>
      <c r="Q184" s="159">
        <v>0</v>
      </c>
      <c r="R184" s="159">
        <f t="shared" si="12"/>
        <v>0</v>
      </c>
      <c r="S184" s="159">
        <v>0</v>
      </c>
      <c r="T184" s="160">
        <f t="shared" si="13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61" t="s">
        <v>289</v>
      </c>
      <c r="AT184" s="161" t="s">
        <v>169</v>
      </c>
      <c r="AU184" s="161" t="s">
        <v>89</v>
      </c>
      <c r="AY184" s="14" t="s">
        <v>166</v>
      </c>
      <c r="BE184" s="162">
        <f t="shared" si="14"/>
        <v>0</v>
      </c>
      <c r="BF184" s="162">
        <f t="shared" si="15"/>
        <v>1714.8</v>
      </c>
      <c r="BG184" s="162">
        <f t="shared" si="16"/>
        <v>0</v>
      </c>
      <c r="BH184" s="162">
        <f t="shared" si="17"/>
        <v>0</v>
      </c>
      <c r="BI184" s="162">
        <f t="shared" si="18"/>
        <v>0</v>
      </c>
      <c r="BJ184" s="14" t="s">
        <v>89</v>
      </c>
      <c r="BK184" s="162">
        <f t="shared" si="19"/>
        <v>1714.8</v>
      </c>
      <c r="BL184" s="14" t="s">
        <v>289</v>
      </c>
      <c r="BM184" s="161" t="s">
        <v>1477</v>
      </c>
    </row>
    <row r="185" spans="1:65" s="12" customFormat="1" ht="22.9" customHeight="1">
      <c r="B185" s="137"/>
      <c r="D185" s="138" t="s">
        <v>72</v>
      </c>
      <c r="E185" s="147" t="s">
        <v>1478</v>
      </c>
      <c r="F185" s="147" t="s">
        <v>1479</v>
      </c>
      <c r="J185" s="148">
        <f>BK185</f>
        <v>5674.1</v>
      </c>
      <c r="L185" s="137"/>
      <c r="M185" s="141"/>
      <c r="N185" s="142"/>
      <c r="O185" s="142"/>
      <c r="P185" s="143">
        <f>SUM(P186:P203)</f>
        <v>0</v>
      </c>
      <c r="Q185" s="142"/>
      <c r="R185" s="143">
        <f>SUM(R186:R203)</f>
        <v>0</v>
      </c>
      <c r="S185" s="142"/>
      <c r="T185" s="144">
        <f>SUM(T186:T203)</f>
        <v>0</v>
      </c>
      <c r="AR185" s="138" t="s">
        <v>105</v>
      </c>
      <c r="AT185" s="145" t="s">
        <v>72</v>
      </c>
      <c r="AU185" s="145" t="s">
        <v>81</v>
      </c>
      <c r="AY185" s="138" t="s">
        <v>166</v>
      </c>
      <c r="BK185" s="146">
        <f>SUM(BK186:BK203)</f>
        <v>5674.1</v>
      </c>
    </row>
    <row r="186" spans="1:65" s="2" customFormat="1" ht="16.5" customHeight="1">
      <c r="A186" s="26"/>
      <c r="B186" s="149"/>
      <c r="C186" s="150" t="s">
        <v>280</v>
      </c>
      <c r="D186" s="150" t="s">
        <v>169</v>
      </c>
      <c r="E186" s="151" t="s">
        <v>1480</v>
      </c>
      <c r="F186" s="152" t="s">
        <v>1481</v>
      </c>
      <c r="G186" s="153" t="s">
        <v>222</v>
      </c>
      <c r="H186" s="154">
        <v>13</v>
      </c>
      <c r="I186" s="155">
        <v>7.6</v>
      </c>
      <c r="J186" s="155">
        <f t="shared" ref="J186:J203" si="20">ROUND(I186*H186,2)</f>
        <v>98.8</v>
      </c>
      <c r="K186" s="156"/>
      <c r="L186" s="27"/>
      <c r="M186" s="157" t="s">
        <v>1</v>
      </c>
      <c r="N186" s="158" t="s">
        <v>39</v>
      </c>
      <c r="O186" s="159">
        <v>0</v>
      </c>
      <c r="P186" s="159">
        <f t="shared" ref="P186:P203" si="21">O186*H186</f>
        <v>0</v>
      </c>
      <c r="Q186" s="159">
        <v>0</v>
      </c>
      <c r="R186" s="159">
        <f t="shared" ref="R186:R203" si="22">Q186*H186</f>
        <v>0</v>
      </c>
      <c r="S186" s="159">
        <v>0</v>
      </c>
      <c r="T186" s="160">
        <f t="shared" ref="T186:T203" si="23">S186*H186</f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61" t="s">
        <v>289</v>
      </c>
      <c r="AT186" s="161" t="s">
        <v>169</v>
      </c>
      <c r="AU186" s="161" t="s">
        <v>89</v>
      </c>
      <c r="AY186" s="14" t="s">
        <v>166</v>
      </c>
      <c r="BE186" s="162">
        <f t="shared" ref="BE186:BE203" si="24">IF(N186="základná",J186,0)</f>
        <v>0</v>
      </c>
      <c r="BF186" s="162">
        <f t="shared" ref="BF186:BF203" si="25">IF(N186="znížená",J186,0)</f>
        <v>98.8</v>
      </c>
      <c r="BG186" s="162">
        <f t="shared" ref="BG186:BG203" si="26">IF(N186="zákl. prenesená",J186,0)</f>
        <v>0</v>
      </c>
      <c r="BH186" s="162">
        <f t="shared" ref="BH186:BH203" si="27">IF(N186="zníž. prenesená",J186,0)</f>
        <v>0</v>
      </c>
      <c r="BI186" s="162">
        <f t="shared" ref="BI186:BI203" si="28">IF(N186="nulová",J186,0)</f>
        <v>0</v>
      </c>
      <c r="BJ186" s="14" t="s">
        <v>89</v>
      </c>
      <c r="BK186" s="162">
        <f t="shared" ref="BK186:BK203" si="29">ROUND(I186*H186,2)</f>
        <v>98.8</v>
      </c>
      <c r="BL186" s="14" t="s">
        <v>289</v>
      </c>
      <c r="BM186" s="161" t="s">
        <v>1482</v>
      </c>
    </row>
    <row r="187" spans="1:65" s="2" customFormat="1" ht="16.5" customHeight="1">
      <c r="A187" s="26"/>
      <c r="B187" s="149"/>
      <c r="C187" s="150" t="s">
        <v>501</v>
      </c>
      <c r="D187" s="150" t="s">
        <v>169</v>
      </c>
      <c r="E187" s="151" t="s">
        <v>1483</v>
      </c>
      <c r="F187" s="152" t="s">
        <v>1484</v>
      </c>
      <c r="G187" s="153" t="s">
        <v>1485</v>
      </c>
      <c r="H187" s="154">
        <v>260</v>
      </c>
      <c r="I187" s="155">
        <v>5.14</v>
      </c>
      <c r="J187" s="155">
        <f t="shared" si="20"/>
        <v>1336.4</v>
      </c>
      <c r="K187" s="156"/>
      <c r="L187" s="27"/>
      <c r="M187" s="157" t="s">
        <v>1</v>
      </c>
      <c r="N187" s="158" t="s">
        <v>39</v>
      </c>
      <c r="O187" s="159">
        <v>0</v>
      </c>
      <c r="P187" s="159">
        <f t="shared" si="21"/>
        <v>0</v>
      </c>
      <c r="Q187" s="159">
        <v>0</v>
      </c>
      <c r="R187" s="159">
        <f t="shared" si="22"/>
        <v>0</v>
      </c>
      <c r="S187" s="159">
        <v>0</v>
      </c>
      <c r="T187" s="160">
        <f t="shared" si="23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61" t="s">
        <v>289</v>
      </c>
      <c r="AT187" s="161" t="s">
        <v>169</v>
      </c>
      <c r="AU187" s="161" t="s">
        <v>89</v>
      </c>
      <c r="AY187" s="14" t="s">
        <v>166</v>
      </c>
      <c r="BE187" s="162">
        <f t="shared" si="24"/>
        <v>0</v>
      </c>
      <c r="BF187" s="162">
        <f t="shared" si="25"/>
        <v>1336.4</v>
      </c>
      <c r="BG187" s="162">
        <f t="shared" si="26"/>
        <v>0</v>
      </c>
      <c r="BH187" s="162">
        <f t="shared" si="27"/>
        <v>0</v>
      </c>
      <c r="BI187" s="162">
        <f t="shared" si="28"/>
        <v>0</v>
      </c>
      <c r="BJ187" s="14" t="s">
        <v>89</v>
      </c>
      <c r="BK187" s="162">
        <f t="shared" si="29"/>
        <v>1336.4</v>
      </c>
      <c r="BL187" s="14" t="s">
        <v>289</v>
      </c>
      <c r="BM187" s="161" t="s">
        <v>1486</v>
      </c>
    </row>
    <row r="188" spans="1:65" s="2" customFormat="1" ht="16.5" customHeight="1">
      <c r="A188" s="26"/>
      <c r="B188" s="149"/>
      <c r="C188" s="150" t="s">
        <v>284</v>
      </c>
      <c r="D188" s="150" t="s">
        <v>169</v>
      </c>
      <c r="E188" s="151" t="s">
        <v>1487</v>
      </c>
      <c r="F188" s="152" t="s">
        <v>1488</v>
      </c>
      <c r="G188" s="153" t="s">
        <v>1485</v>
      </c>
      <c r="H188" s="154">
        <v>50</v>
      </c>
      <c r="I188" s="155">
        <v>5.14</v>
      </c>
      <c r="J188" s="155">
        <f t="shared" si="20"/>
        <v>257</v>
      </c>
      <c r="K188" s="156"/>
      <c r="L188" s="27"/>
      <c r="M188" s="157" t="s">
        <v>1</v>
      </c>
      <c r="N188" s="158" t="s">
        <v>39</v>
      </c>
      <c r="O188" s="159">
        <v>0</v>
      </c>
      <c r="P188" s="159">
        <f t="shared" si="21"/>
        <v>0</v>
      </c>
      <c r="Q188" s="159">
        <v>0</v>
      </c>
      <c r="R188" s="159">
        <f t="shared" si="22"/>
        <v>0</v>
      </c>
      <c r="S188" s="159">
        <v>0</v>
      </c>
      <c r="T188" s="160">
        <f t="shared" si="23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61" t="s">
        <v>289</v>
      </c>
      <c r="AT188" s="161" t="s">
        <v>169</v>
      </c>
      <c r="AU188" s="161" t="s">
        <v>89</v>
      </c>
      <c r="AY188" s="14" t="s">
        <v>166</v>
      </c>
      <c r="BE188" s="162">
        <f t="shared" si="24"/>
        <v>0</v>
      </c>
      <c r="BF188" s="162">
        <f t="shared" si="25"/>
        <v>257</v>
      </c>
      <c r="BG188" s="162">
        <f t="shared" si="26"/>
        <v>0</v>
      </c>
      <c r="BH188" s="162">
        <f t="shared" si="27"/>
        <v>0</v>
      </c>
      <c r="BI188" s="162">
        <f t="shared" si="28"/>
        <v>0</v>
      </c>
      <c r="BJ188" s="14" t="s">
        <v>89</v>
      </c>
      <c r="BK188" s="162">
        <f t="shared" si="29"/>
        <v>257</v>
      </c>
      <c r="BL188" s="14" t="s">
        <v>289</v>
      </c>
      <c r="BM188" s="161" t="s">
        <v>1489</v>
      </c>
    </row>
    <row r="189" spans="1:65" s="2" customFormat="1" ht="16.5" customHeight="1">
      <c r="A189" s="26"/>
      <c r="B189" s="149"/>
      <c r="C189" s="150" t="s">
        <v>508</v>
      </c>
      <c r="D189" s="150" t="s">
        <v>169</v>
      </c>
      <c r="E189" s="151" t="s">
        <v>1490</v>
      </c>
      <c r="F189" s="152" t="s">
        <v>1491</v>
      </c>
      <c r="G189" s="153" t="s">
        <v>1485</v>
      </c>
      <c r="H189" s="154">
        <v>200</v>
      </c>
      <c r="I189" s="155">
        <v>5.79</v>
      </c>
      <c r="J189" s="155">
        <f t="shared" si="20"/>
        <v>1158</v>
      </c>
      <c r="K189" s="156"/>
      <c r="L189" s="27"/>
      <c r="M189" s="157" t="s">
        <v>1</v>
      </c>
      <c r="N189" s="158" t="s">
        <v>39</v>
      </c>
      <c r="O189" s="159">
        <v>0</v>
      </c>
      <c r="P189" s="159">
        <f t="shared" si="21"/>
        <v>0</v>
      </c>
      <c r="Q189" s="159">
        <v>0</v>
      </c>
      <c r="R189" s="159">
        <f t="shared" si="22"/>
        <v>0</v>
      </c>
      <c r="S189" s="159">
        <v>0</v>
      </c>
      <c r="T189" s="160">
        <f t="shared" si="23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61" t="s">
        <v>289</v>
      </c>
      <c r="AT189" s="161" t="s">
        <v>169</v>
      </c>
      <c r="AU189" s="161" t="s">
        <v>89</v>
      </c>
      <c r="AY189" s="14" t="s">
        <v>166</v>
      </c>
      <c r="BE189" s="162">
        <f t="shared" si="24"/>
        <v>0</v>
      </c>
      <c r="BF189" s="162">
        <f t="shared" si="25"/>
        <v>1158</v>
      </c>
      <c r="BG189" s="162">
        <f t="shared" si="26"/>
        <v>0</v>
      </c>
      <c r="BH189" s="162">
        <f t="shared" si="27"/>
        <v>0</v>
      </c>
      <c r="BI189" s="162">
        <f t="shared" si="28"/>
        <v>0</v>
      </c>
      <c r="BJ189" s="14" t="s">
        <v>89</v>
      </c>
      <c r="BK189" s="162">
        <f t="shared" si="29"/>
        <v>1158</v>
      </c>
      <c r="BL189" s="14" t="s">
        <v>289</v>
      </c>
      <c r="BM189" s="161" t="s">
        <v>1492</v>
      </c>
    </row>
    <row r="190" spans="1:65" s="2" customFormat="1" ht="16.5" customHeight="1">
      <c r="A190" s="26"/>
      <c r="B190" s="149"/>
      <c r="C190" s="150" t="s">
        <v>289</v>
      </c>
      <c r="D190" s="150" t="s">
        <v>169</v>
      </c>
      <c r="E190" s="151" t="s">
        <v>1493</v>
      </c>
      <c r="F190" s="152" t="s">
        <v>1494</v>
      </c>
      <c r="G190" s="153" t="s">
        <v>222</v>
      </c>
      <c r="H190" s="154">
        <v>13</v>
      </c>
      <c r="I190" s="155">
        <v>3.41</v>
      </c>
      <c r="J190" s="155">
        <f t="shared" si="20"/>
        <v>44.33</v>
      </c>
      <c r="K190" s="156"/>
      <c r="L190" s="27"/>
      <c r="M190" s="157" t="s">
        <v>1</v>
      </c>
      <c r="N190" s="158" t="s">
        <v>39</v>
      </c>
      <c r="O190" s="159">
        <v>0</v>
      </c>
      <c r="P190" s="159">
        <f t="shared" si="21"/>
        <v>0</v>
      </c>
      <c r="Q190" s="159">
        <v>0</v>
      </c>
      <c r="R190" s="159">
        <f t="shared" si="22"/>
        <v>0</v>
      </c>
      <c r="S190" s="159">
        <v>0</v>
      </c>
      <c r="T190" s="160">
        <f t="shared" si="23"/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61" t="s">
        <v>289</v>
      </c>
      <c r="AT190" s="161" t="s">
        <v>169</v>
      </c>
      <c r="AU190" s="161" t="s">
        <v>89</v>
      </c>
      <c r="AY190" s="14" t="s">
        <v>166</v>
      </c>
      <c r="BE190" s="162">
        <f t="shared" si="24"/>
        <v>0</v>
      </c>
      <c r="BF190" s="162">
        <f t="shared" si="25"/>
        <v>44.33</v>
      </c>
      <c r="BG190" s="162">
        <f t="shared" si="26"/>
        <v>0</v>
      </c>
      <c r="BH190" s="162">
        <f t="shared" si="27"/>
        <v>0</v>
      </c>
      <c r="BI190" s="162">
        <f t="shared" si="28"/>
        <v>0</v>
      </c>
      <c r="BJ190" s="14" t="s">
        <v>89</v>
      </c>
      <c r="BK190" s="162">
        <f t="shared" si="29"/>
        <v>44.33</v>
      </c>
      <c r="BL190" s="14" t="s">
        <v>289</v>
      </c>
      <c r="BM190" s="161" t="s">
        <v>1495</v>
      </c>
    </row>
    <row r="191" spans="1:65" s="2" customFormat="1" ht="16.5" customHeight="1">
      <c r="A191" s="26"/>
      <c r="B191" s="149"/>
      <c r="C191" s="150" t="s">
        <v>515</v>
      </c>
      <c r="D191" s="150" t="s">
        <v>169</v>
      </c>
      <c r="E191" s="151" t="s">
        <v>1496</v>
      </c>
      <c r="F191" s="152" t="s">
        <v>1497</v>
      </c>
      <c r="G191" s="153" t="s">
        <v>222</v>
      </c>
      <c r="H191" s="154">
        <v>60</v>
      </c>
      <c r="I191" s="155">
        <v>3.14</v>
      </c>
      <c r="J191" s="155">
        <f t="shared" si="20"/>
        <v>188.4</v>
      </c>
      <c r="K191" s="156"/>
      <c r="L191" s="27"/>
      <c r="M191" s="157" t="s">
        <v>1</v>
      </c>
      <c r="N191" s="158" t="s">
        <v>39</v>
      </c>
      <c r="O191" s="159">
        <v>0</v>
      </c>
      <c r="P191" s="159">
        <f t="shared" si="21"/>
        <v>0</v>
      </c>
      <c r="Q191" s="159">
        <v>0</v>
      </c>
      <c r="R191" s="159">
        <f t="shared" si="22"/>
        <v>0</v>
      </c>
      <c r="S191" s="159">
        <v>0</v>
      </c>
      <c r="T191" s="160">
        <f t="shared" si="23"/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61" t="s">
        <v>289</v>
      </c>
      <c r="AT191" s="161" t="s">
        <v>169</v>
      </c>
      <c r="AU191" s="161" t="s">
        <v>89</v>
      </c>
      <c r="AY191" s="14" t="s">
        <v>166</v>
      </c>
      <c r="BE191" s="162">
        <f t="shared" si="24"/>
        <v>0</v>
      </c>
      <c r="BF191" s="162">
        <f t="shared" si="25"/>
        <v>188.4</v>
      </c>
      <c r="BG191" s="162">
        <f t="shared" si="26"/>
        <v>0</v>
      </c>
      <c r="BH191" s="162">
        <f t="shared" si="27"/>
        <v>0</v>
      </c>
      <c r="BI191" s="162">
        <f t="shared" si="28"/>
        <v>0</v>
      </c>
      <c r="BJ191" s="14" t="s">
        <v>89</v>
      </c>
      <c r="BK191" s="162">
        <f t="shared" si="29"/>
        <v>188.4</v>
      </c>
      <c r="BL191" s="14" t="s">
        <v>289</v>
      </c>
      <c r="BM191" s="161" t="s">
        <v>1498</v>
      </c>
    </row>
    <row r="192" spans="1:65" s="2" customFormat="1" ht="16.5" customHeight="1">
      <c r="A192" s="26"/>
      <c r="B192" s="149"/>
      <c r="C192" s="150" t="s">
        <v>295</v>
      </c>
      <c r="D192" s="150" t="s">
        <v>169</v>
      </c>
      <c r="E192" s="151" t="s">
        <v>1499</v>
      </c>
      <c r="F192" s="152" t="s">
        <v>1500</v>
      </c>
      <c r="G192" s="153" t="s">
        <v>222</v>
      </c>
      <c r="H192" s="154">
        <v>5</v>
      </c>
      <c r="I192" s="155">
        <v>3.38</v>
      </c>
      <c r="J192" s="155">
        <f t="shared" si="20"/>
        <v>16.899999999999999</v>
      </c>
      <c r="K192" s="156"/>
      <c r="L192" s="27"/>
      <c r="M192" s="157" t="s">
        <v>1</v>
      </c>
      <c r="N192" s="158" t="s">
        <v>39</v>
      </c>
      <c r="O192" s="159">
        <v>0</v>
      </c>
      <c r="P192" s="159">
        <f t="shared" si="21"/>
        <v>0</v>
      </c>
      <c r="Q192" s="159">
        <v>0</v>
      </c>
      <c r="R192" s="159">
        <f t="shared" si="22"/>
        <v>0</v>
      </c>
      <c r="S192" s="159">
        <v>0</v>
      </c>
      <c r="T192" s="160">
        <f t="shared" si="23"/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61" t="s">
        <v>289</v>
      </c>
      <c r="AT192" s="161" t="s">
        <v>169</v>
      </c>
      <c r="AU192" s="161" t="s">
        <v>89</v>
      </c>
      <c r="AY192" s="14" t="s">
        <v>166</v>
      </c>
      <c r="BE192" s="162">
        <f t="shared" si="24"/>
        <v>0</v>
      </c>
      <c r="BF192" s="162">
        <f t="shared" si="25"/>
        <v>16.899999999999999</v>
      </c>
      <c r="BG192" s="162">
        <f t="shared" si="26"/>
        <v>0</v>
      </c>
      <c r="BH192" s="162">
        <f t="shared" si="27"/>
        <v>0</v>
      </c>
      <c r="BI192" s="162">
        <f t="shared" si="28"/>
        <v>0</v>
      </c>
      <c r="BJ192" s="14" t="s">
        <v>89</v>
      </c>
      <c r="BK192" s="162">
        <f t="shared" si="29"/>
        <v>16.899999999999999</v>
      </c>
      <c r="BL192" s="14" t="s">
        <v>289</v>
      </c>
      <c r="BM192" s="161" t="s">
        <v>1501</v>
      </c>
    </row>
    <row r="193" spans="1:65" s="2" customFormat="1" ht="16.5" customHeight="1">
      <c r="A193" s="26"/>
      <c r="B193" s="149"/>
      <c r="C193" s="150" t="s">
        <v>522</v>
      </c>
      <c r="D193" s="150" t="s">
        <v>169</v>
      </c>
      <c r="E193" s="151" t="s">
        <v>1502</v>
      </c>
      <c r="F193" s="152" t="s">
        <v>1503</v>
      </c>
      <c r="G193" s="153" t="s">
        <v>222</v>
      </c>
      <c r="H193" s="154">
        <v>36</v>
      </c>
      <c r="I193" s="155">
        <v>2.83</v>
      </c>
      <c r="J193" s="155">
        <f t="shared" si="20"/>
        <v>101.88</v>
      </c>
      <c r="K193" s="156"/>
      <c r="L193" s="27"/>
      <c r="M193" s="157" t="s">
        <v>1</v>
      </c>
      <c r="N193" s="158" t="s">
        <v>39</v>
      </c>
      <c r="O193" s="159">
        <v>0</v>
      </c>
      <c r="P193" s="159">
        <f t="shared" si="21"/>
        <v>0</v>
      </c>
      <c r="Q193" s="159">
        <v>0</v>
      </c>
      <c r="R193" s="159">
        <f t="shared" si="22"/>
        <v>0</v>
      </c>
      <c r="S193" s="159">
        <v>0</v>
      </c>
      <c r="T193" s="160">
        <f t="shared" si="23"/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61" t="s">
        <v>289</v>
      </c>
      <c r="AT193" s="161" t="s">
        <v>169</v>
      </c>
      <c r="AU193" s="161" t="s">
        <v>89</v>
      </c>
      <c r="AY193" s="14" t="s">
        <v>166</v>
      </c>
      <c r="BE193" s="162">
        <f t="shared" si="24"/>
        <v>0</v>
      </c>
      <c r="BF193" s="162">
        <f t="shared" si="25"/>
        <v>101.88</v>
      </c>
      <c r="BG193" s="162">
        <f t="shared" si="26"/>
        <v>0</v>
      </c>
      <c r="BH193" s="162">
        <f t="shared" si="27"/>
        <v>0</v>
      </c>
      <c r="BI193" s="162">
        <f t="shared" si="28"/>
        <v>0</v>
      </c>
      <c r="BJ193" s="14" t="s">
        <v>89</v>
      </c>
      <c r="BK193" s="162">
        <f t="shared" si="29"/>
        <v>101.88</v>
      </c>
      <c r="BL193" s="14" t="s">
        <v>289</v>
      </c>
      <c r="BM193" s="161" t="s">
        <v>1504</v>
      </c>
    </row>
    <row r="194" spans="1:65" s="2" customFormat="1" ht="16.5" customHeight="1">
      <c r="A194" s="26"/>
      <c r="B194" s="149"/>
      <c r="C194" s="150" t="s">
        <v>298</v>
      </c>
      <c r="D194" s="150" t="s">
        <v>169</v>
      </c>
      <c r="E194" s="151" t="s">
        <v>1505</v>
      </c>
      <c r="F194" s="152" t="s">
        <v>1506</v>
      </c>
      <c r="G194" s="153" t="s">
        <v>222</v>
      </c>
      <c r="H194" s="154">
        <v>26</v>
      </c>
      <c r="I194" s="155">
        <v>3.12</v>
      </c>
      <c r="J194" s="155">
        <f t="shared" si="20"/>
        <v>81.12</v>
      </c>
      <c r="K194" s="156"/>
      <c r="L194" s="27"/>
      <c r="M194" s="157" t="s">
        <v>1</v>
      </c>
      <c r="N194" s="158" t="s">
        <v>39</v>
      </c>
      <c r="O194" s="159">
        <v>0</v>
      </c>
      <c r="P194" s="159">
        <f t="shared" si="21"/>
        <v>0</v>
      </c>
      <c r="Q194" s="159">
        <v>0</v>
      </c>
      <c r="R194" s="159">
        <f t="shared" si="22"/>
        <v>0</v>
      </c>
      <c r="S194" s="159">
        <v>0</v>
      </c>
      <c r="T194" s="160">
        <f t="shared" si="23"/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61" t="s">
        <v>289</v>
      </c>
      <c r="AT194" s="161" t="s">
        <v>169</v>
      </c>
      <c r="AU194" s="161" t="s">
        <v>89</v>
      </c>
      <c r="AY194" s="14" t="s">
        <v>166</v>
      </c>
      <c r="BE194" s="162">
        <f t="shared" si="24"/>
        <v>0</v>
      </c>
      <c r="BF194" s="162">
        <f t="shared" si="25"/>
        <v>81.12</v>
      </c>
      <c r="BG194" s="162">
        <f t="shared" si="26"/>
        <v>0</v>
      </c>
      <c r="BH194" s="162">
        <f t="shared" si="27"/>
        <v>0</v>
      </c>
      <c r="BI194" s="162">
        <f t="shared" si="28"/>
        <v>0</v>
      </c>
      <c r="BJ194" s="14" t="s">
        <v>89</v>
      </c>
      <c r="BK194" s="162">
        <f t="shared" si="29"/>
        <v>81.12</v>
      </c>
      <c r="BL194" s="14" t="s">
        <v>289</v>
      </c>
      <c r="BM194" s="161" t="s">
        <v>1507</v>
      </c>
    </row>
    <row r="195" spans="1:65" s="2" customFormat="1" ht="16.5" customHeight="1">
      <c r="A195" s="26"/>
      <c r="B195" s="149"/>
      <c r="C195" s="150" t="s">
        <v>529</v>
      </c>
      <c r="D195" s="150" t="s">
        <v>169</v>
      </c>
      <c r="E195" s="151" t="s">
        <v>1508</v>
      </c>
      <c r="F195" s="152" t="s">
        <v>1509</v>
      </c>
      <c r="G195" s="153" t="s">
        <v>222</v>
      </c>
      <c r="H195" s="154">
        <v>10</v>
      </c>
      <c r="I195" s="155">
        <v>2</v>
      </c>
      <c r="J195" s="155">
        <f t="shared" si="20"/>
        <v>20</v>
      </c>
      <c r="K195" s="156"/>
      <c r="L195" s="27"/>
      <c r="M195" s="157" t="s">
        <v>1</v>
      </c>
      <c r="N195" s="158" t="s">
        <v>39</v>
      </c>
      <c r="O195" s="159">
        <v>0</v>
      </c>
      <c r="P195" s="159">
        <f t="shared" si="21"/>
        <v>0</v>
      </c>
      <c r="Q195" s="159">
        <v>0</v>
      </c>
      <c r="R195" s="159">
        <f t="shared" si="22"/>
        <v>0</v>
      </c>
      <c r="S195" s="159">
        <v>0</v>
      </c>
      <c r="T195" s="160">
        <f t="shared" si="23"/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61" t="s">
        <v>289</v>
      </c>
      <c r="AT195" s="161" t="s">
        <v>169</v>
      </c>
      <c r="AU195" s="161" t="s">
        <v>89</v>
      </c>
      <c r="AY195" s="14" t="s">
        <v>166</v>
      </c>
      <c r="BE195" s="162">
        <f t="shared" si="24"/>
        <v>0</v>
      </c>
      <c r="BF195" s="162">
        <f t="shared" si="25"/>
        <v>20</v>
      </c>
      <c r="BG195" s="162">
        <f t="shared" si="26"/>
        <v>0</v>
      </c>
      <c r="BH195" s="162">
        <f t="shared" si="27"/>
        <v>0</v>
      </c>
      <c r="BI195" s="162">
        <f t="shared" si="28"/>
        <v>0</v>
      </c>
      <c r="BJ195" s="14" t="s">
        <v>89</v>
      </c>
      <c r="BK195" s="162">
        <f t="shared" si="29"/>
        <v>20</v>
      </c>
      <c r="BL195" s="14" t="s">
        <v>289</v>
      </c>
      <c r="BM195" s="161" t="s">
        <v>1510</v>
      </c>
    </row>
    <row r="196" spans="1:65" s="2" customFormat="1" ht="16.5" customHeight="1">
      <c r="A196" s="26"/>
      <c r="B196" s="149"/>
      <c r="C196" s="150" t="s">
        <v>302</v>
      </c>
      <c r="D196" s="150" t="s">
        <v>169</v>
      </c>
      <c r="E196" s="151" t="s">
        <v>1511</v>
      </c>
      <c r="F196" s="152" t="s">
        <v>1512</v>
      </c>
      <c r="G196" s="153" t="s">
        <v>222</v>
      </c>
      <c r="H196" s="154">
        <v>240</v>
      </c>
      <c r="I196" s="155">
        <v>1.91</v>
      </c>
      <c r="J196" s="155">
        <f t="shared" si="20"/>
        <v>458.4</v>
      </c>
      <c r="K196" s="156"/>
      <c r="L196" s="27"/>
      <c r="M196" s="157" t="s">
        <v>1</v>
      </c>
      <c r="N196" s="158" t="s">
        <v>39</v>
      </c>
      <c r="O196" s="159">
        <v>0</v>
      </c>
      <c r="P196" s="159">
        <f t="shared" si="21"/>
        <v>0</v>
      </c>
      <c r="Q196" s="159">
        <v>0</v>
      </c>
      <c r="R196" s="159">
        <f t="shared" si="22"/>
        <v>0</v>
      </c>
      <c r="S196" s="159">
        <v>0</v>
      </c>
      <c r="T196" s="160">
        <f t="shared" si="23"/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61" t="s">
        <v>289</v>
      </c>
      <c r="AT196" s="161" t="s">
        <v>169</v>
      </c>
      <c r="AU196" s="161" t="s">
        <v>89</v>
      </c>
      <c r="AY196" s="14" t="s">
        <v>166</v>
      </c>
      <c r="BE196" s="162">
        <f t="shared" si="24"/>
        <v>0</v>
      </c>
      <c r="BF196" s="162">
        <f t="shared" si="25"/>
        <v>458.4</v>
      </c>
      <c r="BG196" s="162">
        <f t="shared" si="26"/>
        <v>0</v>
      </c>
      <c r="BH196" s="162">
        <f t="shared" si="27"/>
        <v>0</v>
      </c>
      <c r="BI196" s="162">
        <f t="shared" si="28"/>
        <v>0</v>
      </c>
      <c r="BJ196" s="14" t="s">
        <v>89</v>
      </c>
      <c r="BK196" s="162">
        <f t="shared" si="29"/>
        <v>458.4</v>
      </c>
      <c r="BL196" s="14" t="s">
        <v>289</v>
      </c>
      <c r="BM196" s="161" t="s">
        <v>1513</v>
      </c>
    </row>
    <row r="197" spans="1:65" s="2" customFormat="1" ht="16.5" customHeight="1">
      <c r="A197" s="26"/>
      <c r="B197" s="149"/>
      <c r="C197" s="150" t="s">
        <v>537</v>
      </c>
      <c r="D197" s="150" t="s">
        <v>169</v>
      </c>
      <c r="E197" s="151" t="s">
        <v>1514</v>
      </c>
      <c r="F197" s="152" t="s">
        <v>1515</v>
      </c>
      <c r="G197" s="153" t="s">
        <v>222</v>
      </c>
      <c r="H197" s="154">
        <v>13</v>
      </c>
      <c r="I197" s="155">
        <v>3.12</v>
      </c>
      <c r="J197" s="155">
        <f t="shared" si="20"/>
        <v>40.56</v>
      </c>
      <c r="K197" s="156"/>
      <c r="L197" s="27"/>
      <c r="M197" s="157" t="s">
        <v>1</v>
      </c>
      <c r="N197" s="158" t="s">
        <v>39</v>
      </c>
      <c r="O197" s="159">
        <v>0</v>
      </c>
      <c r="P197" s="159">
        <f t="shared" si="21"/>
        <v>0</v>
      </c>
      <c r="Q197" s="159">
        <v>0</v>
      </c>
      <c r="R197" s="159">
        <f t="shared" si="22"/>
        <v>0</v>
      </c>
      <c r="S197" s="159">
        <v>0</v>
      </c>
      <c r="T197" s="160">
        <f t="shared" si="23"/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61" t="s">
        <v>289</v>
      </c>
      <c r="AT197" s="161" t="s">
        <v>169</v>
      </c>
      <c r="AU197" s="161" t="s">
        <v>89</v>
      </c>
      <c r="AY197" s="14" t="s">
        <v>166</v>
      </c>
      <c r="BE197" s="162">
        <f t="shared" si="24"/>
        <v>0</v>
      </c>
      <c r="BF197" s="162">
        <f t="shared" si="25"/>
        <v>40.56</v>
      </c>
      <c r="BG197" s="162">
        <f t="shared" si="26"/>
        <v>0</v>
      </c>
      <c r="BH197" s="162">
        <f t="shared" si="27"/>
        <v>0</v>
      </c>
      <c r="BI197" s="162">
        <f t="shared" si="28"/>
        <v>0</v>
      </c>
      <c r="BJ197" s="14" t="s">
        <v>89</v>
      </c>
      <c r="BK197" s="162">
        <f t="shared" si="29"/>
        <v>40.56</v>
      </c>
      <c r="BL197" s="14" t="s">
        <v>289</v>
      </c>
      <c r="BM197" s="161" t="s">
        <v>1516</v>
      </c>
    </row>
    <row r="198" spans="1:65" s="2" customFormat="1" ht="16.5" customHeight="1">
      <c r="A198" s="26"/>
      <c r="B198" s="149"/>
      <c r="C198" s="150" t="s">
        <v>305</v>
      </c>
      <c r="D198" s="150" t="s">
        <v>169</v>
      </c>
      <c r="E198" s="151" t="s">
        <v>1517</v>
      </c>
      <c r="F198" s="152" t="s">
        <v>1518</v>
      </c>
      <c r="G198" s="153" t="s">
        <v>222</v>
      </c>
      <c r="H198" s="154">
        <v>13</v>
      </c>
      <c r="I198" s="155">
        <v>5.51</v>
      </c>
      <c r="J198" s="155">
        <f t="shared" si="20"/>
        <v>71.63</v>
      </c>
      <c r="K198" s="156"/>
      <c r="L198" s="27"/>
      <c r="M198" s="157" t="s">
        <v>1</v>
      </c>
      <c r="N198" s="158" t="s">
        <v>39</v>
      </c>
      <c r="O198" s="159">
        <v>0</v>
      </c>
      <c r="P198" s="159">
        <f t="shared" si="21"/>
        <v>0</v>
      </c>
      <c r="Q198" s="159">
        <v>0</v>
      </c>
      <c r="R198" s="159">
        <f t="shared" si="22"/>
        <v>0</v>
      </c>
      <c r="S198" s="159">
        <v>0</v>
      </c>
      <c r="T198" s="160">
        <f t="shared" si="23"/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61" t="s">
        <v>289</v>
      </c>
      <c r="AT198" s="161" t="s">
        <v>169</v>
      </c>
      <c r="AU198" s="161" t="s">
        <v>89</v>
      </c>
      <c r="AY198" s="14" t="s">
        <v>166</v>
      </c>
      <c r="BE198" s="162">
        <f t="shared" si="24"/>
        <v>0</v>
      </c>
      <c r="BF198" s="162">
        <f t="shared" si="25"/>
        <v>71.63</v>
      </c>
      <c r="BG198" s="162">
        <f t="shared" si="26"/>
        <v>0</v>
      </c>
      <c r="BH198" s="162">
        <f t="shared" si="27"/>
        <v>0</v>
      </c>
      <c r="BI198" s="162">
        <f t="shared" si="28"/>
        <v>0</v>
      </c>
      <c r="BJ198" s="14" t="s">
        <v>89</v>
      </c>
      <c r="BK198" s="162">
        <f t="shared" si="29"/>
        <v>71.63</v>
      </c>
      <c r="BL198" s="14" t="s">
        <v>289</v>
      </c>
      <c r="BM198" s="161" t="s">
        <v>1519</v>
      </c>
    </row>
    <row r="199" spans="1:65" s="2" customFormat="1" ht="16.5" customHeight="1">
      <c r="A199" s="26"/>
      <c r="B199" s="149"/>
      <c r="C199" s="150" t="s">
        <v>544</v>
      </c>
      <c r="D199" s="150" t="s">
        <v>169</v>
      </c>
      <c r="E199" s="151" t="s">
        <v>1520</v>
      </c>
      <c r="F199" s="152" t="s">
        <v>1521</v>
      </c>
      <c r="G199" s="153" t="s">
        <v>222</v>
      </c>
      <c r="H199" s="154">
        <v>2</v>
      </c>
      <c r="I199" s="155">
        <v>7.24</v>
      </c>
      <c r="J199" s="155">
        <f t="shared" si="20"/>
        <v>14.48</v>
      </c>
      <c r="K199" s="156"/>
      <c r="L199" s="27"/>
      <c r="M199" s="157" t="s">
        <v>1</v>
      </c>
      <c r="N199" s="158" t="s">
        <v>39</v>
      </c>
      <c r="O199" s="159">
        <v>0</v>
      </c>
      <c r="P199" s="159">
        <f t="shared" si="21"/>
        <v>0</v>
      </c>
      <c r="Q199" s="159">
        <v>0</v>
      </c>
      <c r="R199" s="159">
        <f t="shared" si="22"/>
        <v>0</v>
      </c>
      <c r="S199" s="159">
        <v>0</v>
      </c>
      <c r="T199" s="160">
        <f t="shared" si="23"/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61" t="s">
        <v>289</v>
      </c>
      <c r="AT199" s="161" t="s">
        <v>169</v>
      </c>
      <c r="AU199" s="161" t="s">
        <v>89</v>
      </c>
      <c r="AY199" s="14" t="s">
        <v>166</v>
      </c>
      <c r="BE199" s="162">
        <f t="shared" si="24"/>
        <v>0</v>
      </c>
      <c r="BF199" s="162">
        <f t="shared" si="25"/>
        <v>14.48</v>
      </c>
      <c r="BG199" s="162">
        <f t="shared" si="26"/>
        <v>0</v>
      </c>
      <c r="BH199" s="162">
        <f t="shared" si="27"/>
        <v>0</v>
      </c>
      <c r="BI199" s="162">
        <f t="shared" si="28"/>
        <v>0</v>
      </c>
      <c r="BJ199" s="14" t="s">
        <v>89</v>
      </c>
      <c r="BK199" s="162">
        <f t="shared" si="29"/>
        <v>14.48</v>
      </c>
      <c r="BL199" s="14" t="s">
        <v>289</v>
      </c>
      <c r="BM199" s="161" t="s">
        <v>1522</v>
      </c>
    </row>
    <row r="200" spans="1:65" s="2" customFormat="1" ht="24.2" customHeight="1">
      <c r="A200" s="26"/>
      <c r="B200" s="149"/>
      <c r="C200" s="150" t="s">
        <v>311</v>
      </c>
      <c r="D200" s="150" t="s">
        <v>169</v>
      </c>
      <c r="E200" s="151" t="s">
        <v>1523</v>
      </c>
      <c r="F200" s="152" t="s">
        <v>1524</v>
      </c>
      <c r="G200" s="153" t="s">
        <v>237</v>
      </c>
      <c r="H200" s="154">
        <v>90</v>
      </c>
      <c r="I200" s="155">
        <v>2.14</v>
      </c>
      <c r="J200" s="155">
        <f t="shared" si="20"/>
        <v>192.6</v>
      </c>
      <c r="K200" s="156"/>
      <c r="L200" s="27"/>
      <c r="M200" s="157" t="s">
        <v>1</v>
      </c>
      <c r="N200" s="158" t="s">
        <v>39</v>
      </c>
      <c r="O200" s="159">
        <v>0</v>
      </c>
      <c r="P200" s="159">
        <f t="shared" si="21"/>
        <v>0</v>
      </c>
      <c r="Q200" s="159">
        <v>0</v>
      </c>
      <c r="R200" s="159">
        <f t="shared" si="22"/>
        <v>0</v>
      </c>
      <c r="S200" s="159">
        <v>0</v>
      </c>
      <c r="T200" s="160">
        <f t="shared" si="23"/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61" t="s">
        <v>289</v>
      </c>
      <c r="AT200" s="161" t="s">
        <v>169</v>
      </c>
      <c r="AU200" s="161" t="s">
        <v>89</v>
      </c>
      <c r="AY200" s="14" t="s">
        <v>166</v>
      </c>
      <c r="BE200" s="162">
        <f t="shared" si="24"/>
        <v>0</v>
      </c>
      <c r="BF200" s="162">
        <f t="shared" si="25"/>
        <v>192.6</v>
      </c>
      <c r="BG200" s="162">
        <f t="shared" si="26"/>
        <v>0</v>
      </c>
      <c r="BH200" s="162">
        <f t="shared" si="27"/>
        <v>0</v>
      </c>
      <c r="BI200" s="162">
        <f t="shared" si="28"/>
        <v>0</v>
      </c>
      <c r="BJ200" s="14" t="s">
        <v>89</v>
      </c>
      <c r="BK200" s="162">
        <f t="shared" si="29"/>
        <v>192.6</v>
      </c>
      <c r="BL200" s="14" t="s">
        <v>289</v>
      </c>
      <c r="BM200" s="161" t="s">
        <v>1525</v>
      </c>
    </row>
    <row r="201" spans="1:65" s="2" customFormat="1" ht="24.2" customHeight="1">
      <c r="A201" s="26"/>
      <c r="B201" s="149"/>
      <c r="C201" s="150" t="s">
        <v>551</v>
      </c>
      <c r="D201" s="150" t="s">
        <v>169</v>
      </c>
      <c r="E201" s="151" t="s">
        <v>1526</v>
      </c>
      <c r="F201" s="152" t="s">
        <v>1527</v>
      </c>
      <c r="G201" s="153" t="s">
        <v>185</v>
      </c>
      <c r="H201" s="154">
        <v>48</v>
      </c>
      <c r="I201" s="155">
        <v>9.6199999999999992</v>
      </c>
      <c r="J201" s="155">
        <f t="shared" si="20"/>
        <v>461.76</v>
      </c>
      <c r="K201" s="156"/>
      <c r="L201" s="27"/>
      <c r="M201" s="157" t="s">
        <v>1</v>
      </c>
      <c r="N201" s="158" t="s">
        <v>39</v>
      </c>
      <c r="O201" s="159">
        <v>0</v>
      </c>
      <c r="P201" s="159">
        <f t="shared" si="21"/>
        <v>0</v>
      </c>
      <c r="Q201" s="159">
        <v>0</v>
      </c>
      <c r="R201" s="159">
        <f t="shared" si="22"/>
        <v>0</v>
      </c>
      <c r="S201" s="159">
        <v>0</v>
      </c>
      <c r="T201" s="160">
        <f t="shared" si="23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61" t="s">
        <v>289</v>
      </c>
      <c r="AT201" s="161" t="s">
        <v>169</v>
      </c>
      <c r="AU201" s="161" t="s">
        <v>89</v>
      </c>
      <c r="AY201" s="14" t="s">
        <v>166</v>
      </c>
      <c r="BE201" s="162">
        <f t="shared" si="24"/>
        <v>0</v>
      </c>
      <c r="BF201" s="162">
        <f t="shared" si="25"/>
        <v>461.76</v>
      </c>
      <c r="BG201" s="162">
        <f t="shared" si="26"/>
        <v>0</v>
      </c>
      <c r="BH201" s="162">
        <f t="shared" si="27"/>
        <v>0</v>
      </c>
      <c r="BI201" s="162">
        <f t="shared" si="28"/>
        <v>0</v>
      </c>
      <c r="BJ201" s="14" t="s">
        <v>89</v>
      </c>
      <c r="BK201" s="162">
        <f t="shared" si="29"/>
        <v>461.76</v>
      </c>
      <c r="BL201" s="14" t="s">
        <v>289</v>
      </c>
      <c r="BM201" s="161" t="s">
        <v>1528</v>
      </c>
    </row>
    <row r="202" spans="1:65" s="2" customFormat="1" ht="24.2" customHeight="1">
      <c r="A202" s="26"/>
      <c r="B202" s="149"/>
      <c r="C202" s="150" t="s">
        <v>316</v>
      </c>
      <c r="D202" s="150" t="s">
        <v>169</v>
      </c>
      <c r="E202" s="151" t="s">
        <v>1529</v>
      </c>
      <c r="F202" s="152" t="s">
        <v>1530</v>
      </c>
      <c r="G202" s="153" t="s">
        <v>185</v>
      </c>
      <c r="H202" s="154">
        <v>48</v>
      </c>
      <c r="I202" s="155">
        <v>9.2899999999999991</v>
      </c>
      <c r="J202" s="155">
        <f t="shared" si="20"/>
        <v>445.92</v>
      </c>
      <c r="K202" s="156"/>
      <c r="L202" s="27"/>
      <c r="M202" s="157" t="s">
        <v>1</v>
      </c>
      <c r="N202" s="158" t="s">
        <v>39</v>
      </c>
      <c r="O202" s="159">
        <v>0</v>
      </c>
      <c r="P202" s="159">
        <f t="shared" si="21"/>
        <v>0</v>
      </c>
      <c r="Q202" s="159">
        <v>0</v>
      </c>
      <c r="R202" s="159">
        <f t="shared" si="22"/>
        <v>0</v>
      </c>
      <c r="S202" s="159">
        <v>0</v>
      </c>
      <c r="T202" s="160">
        <f t="shared" si="23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61" t="s">
        <v>289</v>
      </c>
      <c r="AT202" s="161" t="s">
        <v>169</v>
      </c>
      <c r="AU202" s="161" t="s">
        <v>89</v>
      </c>
      <c r="AY202" s="14" t="s">
        <v>166</v>
      </c>
      <c r="BE202" s="162">
        <f t="shared" si="24"/>
        <v>0</v>
      </c>
      <c r="BF202" s="162">
        <f t="shared" si="25"/>
        <v>445.92</v>
      </c>
      <c r="BG202" s="162">
        <f t="shared" si="26"/>
        <v>0</v>
      </c>
      <c r="BH202" s="162">
        <f t="shared" si="27"/>
        <v>0</v>
      </c>
      <c r="BI202" s="162">
        <f t="shared" si="28"/>
        <v>0</v>
      </c>
      <c r="BJ202" s="14" t="s">
        <v>89</v>
      </c>
      <c r="BK202" s="162">
        <f t="shared" si="29"/>
        <v>445.92</v>
      </c>
      <c r="BL202" s="14" t="s">
        <v>289</v>
      </c>
      <c r="BM202" s="161" t="s">
        <v>1531</v>
      </c>
    </row>
    <row r="203" spans="1:65" s="2" customFormat="1" ht="16.5" customHeight="1">
      <c r="A203" s="26"/>
      <c r="B203" s="149"/>
      <c r="C203" s="150" t="s">
        <v>558</v>
      </c>
      <c r="D203" s="150" t="s">
        <v>169</v>
      </c>
      <c r="E203" s="151" t="s">
        <v>1532</v>
      </c>
      <c r="F203" s="152" t="s">
        <v>1476</v>
      </c>
      <c r="G203" s="153" t="s">
        <v>1464</v>
      </c>
      <c r="H203" s="154">
        <v>16</v>
      </c>
      <c r="I203" s="155">
        <v>42.87</v>
      </c>
      <c r="J203" s="155">
        <f t="shared" si="20"/>
        <v>685.92</v>
      </c>
      <c r="K203" s="156"/>
      <c r="L203" s="27"/>
      <c r="M203" s="163" t="s">
        <v>1</v>
      </c>
      <c r="N203" s="164" t="s">
        <v>39</v>
      </c>
      <c r="O203" s="165">
        <v>0</v>
      </c>
      <c r="P203" s="165">
        <f t="shared" si="21"/>
        <v>0</v>
      </c>
      <c r="Q203" s="165">
        <v>0</v>
      </c>
      <c r="R203" s="165">
        <f t="shared" si="22"/>
        <v>0</v>
      </c>
      <c r="S203" s="165">
        <v>0</v>
      </c>
      <c r="T203" s="166">
        <f t="shared" si="23"/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61" t="s">
        <v>289</v>
      </c>
      <c r="AT203" s="161" t="s">
        <v>169</v>
      </c>
      <c r="AU203" s="161" t="s">
        <v>89</v>
      </c>
      <c r="AY203" s="14" t="s">
        <v>166</v>
      </c>
      <c r="BE203" s="162">
        <f t="shared" si="24"/>
        <v>0</v>
      </c>
      <c r="BF203" s="162">
        <f t="shared" si="25"/>
        <v>685.92</v>
      </c>
      <c r="BG203" s="162">
        <f t="shared" si="26"/>
        <v>0</v>
      </c>
      <c r="BH203" s="162">
        <f t="shared" si="27"/>
        <v>0</v>
      </c>
      <c r="BI203" s="162">
        <f t="shared" si="28"/>
        <v>0</v>
      </c>
      <c r="BJ203" s="14" t="s">
        <v>89</v>
      </c>
      <c r="BK203" s="162">
        <f t="shared" si="29"/>
        <v>685.92</v>
      </c>
      <c r="BL203" s="14" t="s">
        <v>289</v>
      </c>
      <c r="BM203" s="161" t="s">
        <v>1533</v>
      </c>
    </row>
    <row r="204" spans="1:65" s="2" customFormat="1" ht="6.95" customHeight="1">
      <c r="A204" s="26"/>
      <c r="B204" s="44"/>
      <c r="C204" s="45"/>
      <c r="D204" s="45"/>
      <c r="E204" s="45"/>
      <c r="F204" s="45"/>
      <c r="G204" s="45"/>
      <c r="H204" s="45"/>
      <c r="I204" s="45"/>
      <c r="J204" s="45"/>
      <c r="K204" s="45"/>
      <c r="L204" s="27"/>
      <c r="M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</row>
  </sheetData>
  <autoFilter ref="C122:K203" xr:uid="{00000000-0009-0000-0000-000003000000}"/>
  <mergeCells count="11">
    <mergeCell ref="L2:V2"/>
    <mergeCell ref="E87:H87"/>
    <mergeCell ref="E89:H89"/>
    <mergeCell ref="E111:H111"/>
    <mergeCell ref="E113:H113"/>
    <mergeCell ref="E115:H115"/>
    <mergeCell ref="E7:H7"/>
    <mergeCell ref="E9:H9"/>
    <mergeCell ref="E11:H11"/>
    <mergeCell ref="E29:H29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M17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95"/>
    </row>
    <row r="2" spans="1:46" s="1" customFormat="1" ht="36.950000000000003" customHeight="1">
      <c r="L2" s="204" t="s">
        <v>5</v>
      </c>
      <c r="M2" s="188"/>
      <c r="N2" s="188"/>
      <c r="O2" s="188"/>
      <c r="P2" s="188"/>
      <c r="Q2" s="188"/>
      <c r="R2" s="188"/>
      <c r="S2" s="188"/>
      <c r="T2" s="188"/>
      <c r="U2" s="188"/>
      <c r="V2" s="188"/>
      <c r="AT2" s="14" t="s">
        <v>96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5" customHeight="1">
      <c r="B4" s="17"/>
      <c r="D4" s="18" t="s">
        <v>134</v>
      </c>
      <c r="L4" s="17"/>
      <c r="M4" s="96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16.5" customHeight="1">
      <c r="B7" s="17"/>
      <c r="E7" s="221" t="str">
        <f>'Rekapitulácia stavby'!K6</f>
        <v>Adaptácia, prestavba, prístavba a nadstavba ZŠ Kalinkovo</v>
      </c>
      <c r="F7" s="222"/>
      <c r="G7" s="222"/>
      <c r="H7" s="222"/>
      <c r="L7" s="17"/>
    </row>
    <row r="8" spans="1:46" s="1" customFormat="1" ht="12" customHeight="1">
      <c r="B8" s="17"/>
      <c r="D8" s="23" t="s">
        <v>135</v>
      </c>
      <c r="L8" s="17"/>
    </row>
    <row r="9" spans="1:46" s="2" customFormat="1" ht="16.5" customHeight="1">
      <c r="A9" s="26"/>
      <c r="B9" s="27"/>
      <c r="C9" s="26"/>
      <c r="D9" s="26"/>
      <c r="E9" s="221" t="s">
        <v>323</v>
      </c>
      <c r="F9" s="223"/>
      <c r="G9" s="223"/>
      <c r="H9" s="223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324</v>
      </c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>
      <c r="A11" s="26"/>
      <c r="B11" s="27"/>
      <c r="C11" s="26"/>
      <c r="D11" s="26"/>
      <c r="E11" s="184" t="s">
        <v>1534</v>
      </c>
      <c r="F11" s="223"/>
      <c r="G11" s="223"/>
      <c r="H11" s="223"/>
      <c r="I11" s="26"/>
      <c r="J11" s="26"/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1.25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15</v>
      </c>
      <c r="E13" s="26"/>
      <c r="F13" s="21" t="s">
        <v>1</v>
      </c>
      <c r="G13" s="26"/>
      <c r="H13" s="26"/>
      <c r="I13" s="23" t="s">
        <v>16</v>
      </c>
      <c r="J13" s="21" t="s">
        <v>1</v>
      </c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17</v>
      </c>
      <c r="E14" s="26"/>
      <c r="F14" s="21" t="s">
        <v>18</v>
      </c>
      <c r="G14" s="26"/>
      <c r="H14" s="26"/>
      <c r="I14" s="23" t="s">
        <v>19</v>
      </c>
      <c r="J14" s="52" t="str">
        <f>'Rekapitulácia stavby'!AN8</f>
        <v>9. 7. 2021</v>
      </c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21</v>
      </c>
      <c r="E16" s="26"/>
      <c r="F16" s="26"/>
      <c r="G16" s="26"/>
      <c r="H16" s="26"/>
      <c r="I16" s="23" t="s">
        <v>22</v>
      </c>
      <c r="J16" s="21" t="s">
        <v>1</v>
      </c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">
        <v>23</v>
      </c>
      <c r="F17" s="26"/>
      <c r="G17" s="26"/>
      <c r="H17" s="26"/>
      <c r="I17" s="23" t="s">
        <v>24</v>
      </c>
      <c r="J17" s="21" t="s">
        <v>1</v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25</v>
      </c>
      <c r="E19" s="26"/>
      <c r="F19" s="26"/>
      <c r="G19" s="26"/>
      <c r="H19" s="26"/>
      <c r="I19" s="23" t="s">
        <v>22</v>
      </c>
      <c r="J19" s="21" t="s">
        <v>1</v>
      </c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21" t="s">
        <v>26</v>
      </c>
      <c r="F20" s="26"/>
      <c r="G20" s="26"/>
      <c r="H20" s="26"/>
      <c r="I20" s="23" t="s">
        <v>24</v>
      </c>
      <c r="J20" s="21" t="s">
        <v>1</v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27</v>
      </c>
      <c r="E22" s="26"/>
      <c r="F22" s="26"/>
      <c r="G22" s="26"/>
      <c r="H22" s="26"/>
      <c r="I22" s="23" t="s">
        <v>22</v>
      </c>
      <c r="J22" s="21" t="str">
        <f>IF('Rekapitulácia stavby'!AN16="","",'Rekapitulácia stavby'!AN16)</f>
        <v/>
      </c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 t="str">
        <f>IF('Rekapitulácia stavby'!E17="","",'Rekapitulácia stavby'!E17)</f>
        <v xml:space="preserve"> </v>
      </c>
      <c r="F23" s="26"/>
      <c r="G23" s="26"/>
      <c r="H23" s="26"/>
      <c r="I23" s="23" t="s">
        <v>24</v>
      </c>
      <c r="J23" s="21" t="str">
        <f>IF('Rekapitulácia stavby'!AN17="","",'Rekapitulácia stavby'!AN17)</f>
        <v/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30</v>
      </c>
      <c r="E25" s="26"/>
      <c r="F25" s="26"/>
      <c r="G25" s="26"/>
      <c r="H25" s="26"/>
      <c r="I25" s="23" t="s">
        <v>22</v>
      </c>
      <c r="J25" s="21" t="s">
        <v>1</v>
      </c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 t="s">
        <v>31</v>
      </c>
      <c r="F26" s="26"/>
      <c r="G26" s="26"/>
      <c r="H26" s="26"/>
      <c r="I26" s="23" t="s">
        <v>24</v>
      </c>
      <c r="J26" s="21" t="s">
        <v>1</v>
      </c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9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32</v>
      </c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>
      <c r="A29" s="97"/>
      <c r="B29" s="98"/>
      <c r="C29" s="97"/>
      <c r="D29" s="97"/>
      <c r="E29" s="190" t="s">
        <v>1</v>
      </c>
      <c r="F29" s="190"/>
      <c r="G29" s="190"/>
      <c r="H29" s="190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5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3"/>
      <c r="E31" s="63"/>
      <c r="F31" s="63"/>
      <c r="G31" s="63"/>
      <c r="H31" s="63"/>
      <c r="I31" s="63"/>
      <c r="J31" s="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>
      <c r="A32" s="26"/>
      <c r="B32" s="27"/>
      <c r="C32" s="26"/>
      <c r="D32" s="100" t="s">
        <v>33</v>
      </c>
      <c r="E32" s="26"/>
      <c r="F32" s="26"/>
      <c r="G32" s="26"/>
      <c r="H32" s="26"/>
      <c r="I32" s="26"/>
      <c r="J32" s="68">
        <f>ROUND(J124, 2)</f>
        <v>36280.720000000001</v>
      </c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63"/>
      <c r="E33" s="63"/>
      <c r="F33" s="63"/>
      <c r="G33" s="63"/>
      <c r="H33" s="63"/>
      <c r="I33" s="63"/>
      <c r="J33" s="63"/>
      <c r="K33" s="63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6"/>
      <c r="F34" s="30" t="s">
        <v>35</v>
      </c>
      <c r="G34" s="26"/>
      <c r="H34" s="26"/>
      <c r="I34" s="30" t="s">
        <v>34</v>
      </c>
      <c r="J34" s="30" t="s">
        <v>36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customHeight="1">
      <c r="A35" s="26"/>
      <c r="B35" s="27"/>
      <c r="C35" s="26"/>
      <c r="D35" s="101" t="s">
        <v>37</v>
      </c>
      <c r="E35" s="32" t="s">
        <v>38</v>
      </c>
      <c r="F35" s="102">
        <f>ROUND((SUM(BE124:BE174)),  2)</f>
        <v>0</v>
      </c>
      <c r="G35" s="103"/>
      <c r="H35" s="103"/>
      <c r="I35" s="104">
        <v>0.2</v>
      </c>
      <c r="J35" s="102">
        <f>ROUND(((SUM(BE124:BE174))*I35),  2)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32" t="s">
        <v>39</v>
      </c>
      <c r="F36" s="105">
        <f>ROUND((SUM(BF124:BF174)),  2)</f>
        <v>36280.720000000001</v>
      </c>
      <c r="G36" s="26"/>
      <c r="H36" s="26"/>
      <c r="I36" s="106">
        <v>0.2</v>
      </c>
      <c r="J36" s="105">
        <f>ROUND(((SUM(BF124:BF174))*I36),  2)</f>
        <v>7256.14</v>
      </c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40</v>
      </c>
      <c r="F37" s="105">
        <f>ROUND((SUM(BG124:BG174)),  2)</f>
        <v>0</v>
      </c>
      <c r="G37" s="26"/>
      <c r="H37" s="26"/>
      <c r="I37" s="106">
        <v>0.2</v>
      </c>
      <c r="J37" s="105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>
      <c r="A38" s="26"/>
      <c r="B38" s="27"/>
      <c r="C38" s="26"/>
      <c r="D38" s="26"/>
      <c r="E38" s="23" t="s">
        <v>41</v>
      </c>
      <c r="F38" s="105">
        <f>ROUND((SUM(BH124:BH174)),  2)</f>
        <v>0</v>
      </c>
      <c r="G38" s="26"/>
      <c r="H38" s="26"/>
      <c r="I38" s="106">
        <v>0.2</v>
      </c>
      <c r="J38" s="105">
        <f>0</f>
        <v>0</v>
      </c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32" t="s">
        <v>42</v>
      </c>
      <c r="F39" s="102">
        <f>ROUND((SUM(BI124:BI174)),  2)</f>
        <v>0</v>
      </c>
      <c r="G39" s="103"/>
      <c r="H39" s="103"/>
      <c r="I39" s="104">
        <v>0</v>
      </c>
      <c r="J39" s="102">
        <f>0</f>
        <v>0</v>
      </c>
      <c r="K39" s="26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>
      <c r="A41" s="26"/>
      <c r="B41" s="27"/>
      <c r="C41" s="107"/>
      <c r="D41" s="108" t="s">
        <v>43</v>
      </c>
      <c r="E41" s="57"/>
      <c r="F41" s="57"/>
      <c r="G41" s="109" t="s">
        <v>44</v>
      </c>
      <c r="H41" s="110" t="s">
        <v>45</v>
      </c>
      <c r="I41" s="57"/>
      <c r="J41" s="111">
        <f>SUM(J32:J39)</f>
        <v>43536.86</v>
      </c>
      <c r="K41" s="112"/>
      <c r="L41" s="39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9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6"/>
      <c r="B61" s="27"/>
      <c r="C61" s="26"/>
      <c r="D61" s="42" t="s">
        <v>48</v>
      </c>
      <c r="E61" s="29"/>
      <c r="F61" s="113" t="s">
        <v>49</v>
      </c>
      <c r="G61" s="42" t="s">
        <v>48</v>
      </c>
      <c r="H61" s="29"/>
      <c r="I61" s="29"/>
      <c r="J61" s="114" t="s">
        <v>49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6"/>
      <c r="B65" s="27"/>
      <c r="C65" s="26"/>
      <c r="D65" s="40" t="s">
        <v>50</v>
      </c>
      <c r="E65" s="43"/>
      <c r="F65" s="43"/>
      <c r="G65" s="40" t="s">
        <v>51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6"/>
      <c r="B76" s="27"/>
      <c r="C76" s="26"/>
      <c r="D76" s="42" t="s">
        <v>48</v>
      </c>
      <c r="E76" s="29"/>
      <c r="F76" s="113" t="s">
        <v>49</v>
      </c>
      <c r="G76" s="42" t="s">
        <v>48</v>
      </c>
      <c r="H76" s="29"/>
      <c r="I76" s="29"/>
      <c r="J76" s="114" t="s">
        <v>49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137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16.5" customHeight="1">
      <c r="A85" s="26"/>
      <c r="B85" s="27"/>
      <c r="C85" s="26"/>
      <c r="D85" s="26"/>
      <c r="E85" s="221" t="str">
        <f>E7</f>
        <v>Adaptácia, prestavba, prístavba a nadstavba ZŠ Kalinkovo</v>
      </c>
      <c r="F85" s="222"/>
      <c r="G85" s="222"/>
      <c r="H85" s="222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135</v>
      </c>
      <c r="L86" s="17"/>
    </row>
    <row r="87" spans="1:31" s="2" customFormat="1" ht="16.5" customHeight="1">
      <c r="A87" s="26"/>
      <c r="B87" s="27"/>
      <c r="C87" s="26"/>
      <c r="D87" s="26"/>
      <c r="E87" s="221" t="s">
        <v>323</v>
      </c>
      <c r="F87" s="223"/>
      <c r="G87" s="223"/>
      <c r="H87" s="223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324</v>
      </c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>
      <c r="A89" s="26"/>
      <c r="B89" s="27"/>
      <c r="C89" s="26"/>
      <c r="D89" s="26"/>
      <c r="E89" s="184" t="str">
        <f>E11</f>
        <v>01c - Slaboprúdové inštalácie - štrukturovaná kabeláž</v>
      </c>
      <c r="F89" s="223"/>
      <c r="G89" s="223"/>
      <c r="H89" s="223"/>
      <c r="I89" s="26"/>
      <c r="J89" s="26"/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17</v>
      </c>
      <c r="D91" s="26"/>
      <c r="E91" s="26"/>
      <c r="F91" s="21" t="str">
        <f>F14</f>
        <v>Kalinkovo</v>
      </c>
      <c r="G91" s="26"/>
      <c r="H91" s="26"/>
      <c r="I91" s="23" t="s">
        <v>19</v>
      </c>
      <c r="J91" s="52" t="str">
        <f>IF(J14="","",J14)</f>
        <v>9. 7. 2021</v>
      </c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15.2" customHeight="1">
      <c r="A93" s="26"/>
      <c r="B93" s="27"/>
      <c r="C93" s="23" t="s">
        <v>21</v>
      </c>
      <c r="D93" s="26"/>
      <c r="E93" s="26"/>
      <c r="F93" s="21" t="str">
        <f>E17</f>
        <v>Obec Kalinkovo</v>
      </c>
      <c r="G93" s="26"/>
      <c r="H93" s="26"/>
      <c r="I93" s="23" t="s">
        <v>27</v>
      </c>
      <c r="J93" s="24" t="str">
        <f>E23</f>
        <v xml:space="preserve"> </v>
      </c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>
      <c r="A94" s="26"/>
      <c r="B94" s="27"/>
      <c r="C94" s="23" t="s">
        <v>25</v>
      </c>
      <c r="D94" s="26"/>
      <c r="E94" s="26"/>
      <c r="F94" s="21" t="str">
        <f>IF(E20="","",E20)</f>
        <v>AVA-stav, s.r.o.</v>
      </c>
      <c r="G94" s="26"/>
      <c r="H94" s="26"/>
      <c r="I94" s="23" t="s">
        <v>30</v>
      </c>
      <c r="J94" s="24" t="str">
        <f>E26</f>
        <v>Ing. BOTTLIK</v>
      </c>
      <c r="K94" s="26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15" t="s">
        <v>138</v>
      </c>
      <c r="D96" s="107"/>
      <c r="E96" s="107"/>
      <c r="F96" s="107"/>
      <c r="G96" s="107"/>
      <c r="H96" s="107"/>
      <c r="I96" s="107"/>
      <c r="J96" s="116" t="s">
        <v>139</v>
      </c>
      <c r="K96" s="107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9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>
      <c r="A98" s="26"/>
      <c r="B98" s="27"/>
      <c r="C98" s="117" t="s">
        <v>140</v>
      </c>
      <c r="D98" s="26"/>
      <c r="E98" s="26"/>
      <c r="F98" s="26"/>
      <c r="G98" s="26"/>
      <c r="H98" s="26"/>
      <c r="I98" s="26"/>
      <c r="J98" s="68">
        <f>J124</f>
        <v>36280.720000000001</v>
      </c>
      <c r="K98" s="26"/>
      <c r="L98" s="39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141</v>
      </c>
    </row>
    <row r="99" spans="1:47" s="9" customFormat="1" ht="24.95" customHeight="1">
      <c r="B99" s="118"/>
      <c r="D99" s="119" t="s">
        <v>1535</v>
      </c>
      <c r="E99" s="120"/>
      <c r="F99" s="120"/>
      <c r="G99" s="120"/>
      <c r="H99" s="120"/>
      <c r="I99" s="120"/>
      <c r="J99" s="121">
        <f>J125</f>
        <v>36280.720000000001</v>
      </c>
      <c r="L99" s="118"/>
    </row>
    <row r="100" spans="1:47" s="10" customFormat="1" ht="19.899999999999999" customHeight="1">
      <c r="B100" s="122"/>
      <c r="D100" s="123" t="s">
        <v>1536</v>
      </c>
      <c r="E100" s="124"/>
      <c r="F100" s="124"/>
      <c r="G100" s="124"/>
      <c r="H100" s="124"/>
      <c r="I100" s="124"/>
      <c r="J100" s="125">
        <f>J126</f>
        <v>7268.58</v>
      </c>
      <c r="L100" s="122"/>
    </row>
    <row r="101" spans="1:47" s="10" customFormat="1" ht="19.899999999999999" customHeight="1">
      <c r="B101" s="122"/>
      <c r="D101" s="123" t="s">
        <v>1537</v>
      </c>
      <c r="E101" s="124"/>
      <c r="F101" s="124"/>
      <c r="G101" s="124"/>
      <c r="H101" s="124"/>
      <c r="I101" s="124"/>
      <c r="J101" s="125">
        <f>J150</f>
        <v>15807.51</v>
      </c>
      <c r="L101" s="122"/>
    </row>
    <row r="102" spans="1:47" s="10" customFormat="1" ht="19.899999999999999" customHeight="1">
      <c r="B102" s="122"/>
      <c r="D102" s="123" t="s">
        <v>1538</v>
      </c>
      <c r="E102" s="124"/>
      <c r="F102" s="124"/>
      <c r="G102" s="124"/>
      <c r="H102" s="124"/>
      <c r="I102" s="124"/>
      <c r="J102" s="125">
        <f>J161</f>
        <v>13204.63</v>
      </c>
      <c r="L102" s="122"/>
    </row>
    <row r="103" spans="1:47" s="2" customFormat="1" ht="21.75" customHeight="1">
      <c r="A103" s="26"/>
      <c r="B103" s="27"/>
      <c r="C103" s="26"/>
      <c r="D103" s="26"/>
      <c r="E103" s="26"/>
      <c r="F103" s="26"/>
      <c r="G103" s="26"/>
      <c r="H103" s="26"/>
      <c r="I103" s="26"/>
      <c r="J103" s="26"/>
      <c r="K103" s="26"/>
      <c r="L103" s="39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  <row r="104" spans="1:47" s="2" customFormat="1" ht="6.95" customHeight="1">
      <c r="A104" s="26"/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39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8" spans="1:47" s="2" customFormat="1" ht="6.95" customHeight="1">
      <c r="A108" s="26"/>
      <c r="B108" s="46"/>
      <c r="C108" s="47"/>
      <c r="D108" s="47"/>
      <c r="E108" s="47"/>
      <c r="F108" s="47"/>
      <c r="G108" s="47"/>
      <c r="H108" s="47"/>
      <c r="I108" s="47"/>
      <c r="J108" s="47"/>
      <c r="K108" s="47"/>
      <c r="L108" s="39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47" s="2" customFormat="1" ht="24.95" customHeight="1">
      <c r="A109" s="26"/>
      <c r="B109" s="27"/>
      <c r="C109" s="18" t="s">
        <v>152</v>
      </c>
      <c r="D109" s="26"/>
      <c r="E109" s="26"/>
      <c r="F109" s="26"/>
      <c r="G109" s="26"/>
      <c r="H109" s="26"/>
      <c r="I109" s="26"/>
      <c r="J109" s="26"/>
      <c r="K109" s="26"/>
      <c r="L109" s="39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47" s="2" customFormat="1" ht="6.95" customHeight="1">
      <c r="A110" s="26"/>
      <c r="B110" s="27"/>
      <c r="C110" s="26"/>
      <c r="D110" s="26"/>
      <c r="E110" s="26"/>
      <c r="F110" s="26"/>
      <c r="G110" s="26"/>
      <c r="H110" s="26"/>
      <c r="I110" s="26"/>
      <c r="J110" s="26"/>
      <c r="K110" s="26"/>
      <c r="L110" s="39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47" s="2" customFormat="1" ht="12" customHeight="1">
      <c r="A111" s="26"/>
      <c r="B111" s="27"/>
      <c r="C111" s="23" t="s">
        <v>13</v>
      </c>
      <c r="D111" s="26"/>
      <c r="E111" s="26"/>
      <c r="F111" s="26"/>
      <c r="G111" s="26"/>
      <c r="H111" s="26"/>
      <c r="I111" s="26"/>
      <c r="J111" s="26"/>
      <c r="K111" s="26"/>
      <c r="L111" s="39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47" s="2" customFormat="1" ht="16.5" customHeight="1">
      <c r="A112" s="26"/>
      <c r="B112" s="27"/>
      <c r="C112" s="26"/>
      <c r="D112" s="26"/>
      <c r="E112" s="221" t="str">
        <f>E7</f>
        <v>Adaptácia, prestavba, prístavba a nadstavba ZŠ Kalinkovo</v>
      </c>
      <c r="F112" s="222"/>
      <c r="G112" s="222"/>
      <c r="H112" s="222"/>
      <c r="I112" s="26"/>
      <c r="J112" s="26"/>
      <c r="K112" s="26"/>
      <c r="L112" s="39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1" customFormat="1" ht="12" customHeight="1">
      <c r="B113" s="17"/>
      <c r="C113" s="23" t="s">
        <v>135</v>
      </c>
      <c r="L113" s="17"/>
    </row>
    <row r="114" spans="1:65" s="2" customFormat="1" ht="16.5" customHeight="1">
      <c r="A114" s="26"/>
      <c r="B114" s="27"/>
      <c r="C114" s="26"/>
      <c r="D114" s="26"/>
      <c r="E114" s="221" t="s">
        <v>323</v>
      </c>
      <c r="F114" s="223"/>
      <c r="G114" s="223"/>
      <c r="H114" s="223"/>
      <c r="I114" s="26"/>
      <c r="J114" s="26"/>
      <c r="K114" s="26"/>
      <c r="L114" s="39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2" customHeight="1">
      <c r="A115" s="26"/>
      <c r="B115" s="27"/>
      <c r="C115" s="23" t="s">
        <v>324</v>
      </c>
      <c r="D115" s="26"/>
      <c r="E115" s="26"/>
      <c r="F115" s="26"/>
      <c r="G115" s="26"/>
      <c r="H115" s="26"/>
      <c r="I115" s="26"/>
      <c r="J115" s="26"/>
      <c r="K115" s="26"/>
      <c r="L115" s="39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6.5" customHeight="1">
      <c r="A116" s="26"/>
      <c r="B116" s="27"/>
      <c r="C116" s="26"/>
      <c r="D116" s="26"/>
      <c r="E116" s="184" t="str">
        <f>E11</f>
        <v>01c - Slaboprúdové inštalácie - štrukturovaná kabeláž</v>
      </c>
      <c r="F116" s="223"/>
      <c r="G116" s="223"/>
      <c r="H116" s="223"/>
      <c r="I116" s="26"/>
      <c r="J116" s="26"/>
      <c r="K116" s="26"/>
      <c r="L116" s="39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6.95" customHeight="1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39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2" customHeight="1">
      <c r="A118" s="26"/>
      <c r="B118" s="27"/>
      <c r="C118" s="23" t="s">
        <v>17</v>
      </c>
      <c r="D118" s="26"/>
      <c r="E118" s="26"/>
      <c r="F118" s="21" t="str">
        <f>F14</f>
        <v>Kalinkovo</v>
      </c>
      <c r="G118" s="26"/>
      <c r="H118" s="26"/>
      <c r="I118" s="23" t="s">
        <v>19</v>
      </c>
      <c r="J118" s="52" t="str">
        <f>IF(J14="","",J14)</f>
        <v>9. 7. 2021</v>
      </c>
      <c r="K118" s="26"/>
      <c r="L118" s="39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6.95" customHeight="1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9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15.2" customHeight="1">
      <c r="A120" s="26"/>
      <c r="B120" s="27"/>
      <c r="C120" s="23" t="s">
        <v>21</v>
      </c>
      <c r="D120" s="26"/>
      <c r="E120" s="26"/>
      <c r="F120" s="21" t="str">
        <f>E17</f>
        <v>Obec Kalinkovo</v>
      </c>
      <c r="G120" s="26"/>
      <c r="H120" s="26"/>
      <c r="I120" s="23" t="s">
        <v>27</v>
      </c>
      <c r="J120" s="24" t="str">
        <f>E23</f>
        <v xml:space="preserve"> </v>
      </c>
      <c r="K120" s="26"/>
      <c r="L120" s="39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2" customFormat="1" ht="15.2" customHeight="1">
      <c r="A121" s="26"/>
      <c r="B121" s="27"/>
      <c r="C121" s="23" t="s">
        <v>25</v>
      </c>
      <c r="D121" s="26"/>
      <c r="E121" s="26"/>
      <c r="F121" s="21" t="str">
        <f>IF(E20="","",E20)</f>
        <v>AVA-stav, s.r.o.</v>
      </c>
      <c r="G121" s="26"/>
      <c r="H121" s="26"/>
      <c r="I121" s="23" t="s">
        <v>30</v>
      </c>
      <c r="J121" s="24" t="str">
        <f>E26</f>
        <v>Ing. BOTTLIK</v>
      </c>
      <c r="K121" s="26"/>
      <c r="L121" s="39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5" s="2" customFormat="1" ht="10.35" customHeight="1">
      <c r="A122" s="26"/>
      <c r="B122" s="27"/>
      <c r="C122" s="26"/>
      <c r="D122" s="26"/>
      <c r="E122" s="26"/>
      <c r="F122" s="26"/>
      <c r="G122" s="26"/>
      <c r="H122" s="26"/>
      <c r="I122" s="26"/>
      <c r="J122" s="26"/>
      <c r="K122" s="26"/>
      <c r="L122" s="39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5" s="11" customFormat="1" ht="29.25" customHeight="1">
      <c r="A123" s="126"/>
      <c r="B123" s="127"/>
      <c r="C123" s="128" t="s">
        <v>153</v>
      </c>
      <c r="D123" s="129" t="s">
        <v>58</v>
      </c>
      <c r="E123" s="129" t="s">
        <v>54</v>
      </c>
      <c r="F123" s="129" t="s">
        <v>55</v>
      </c>
      <c r="G123" s="129" t="s">
        <v>154</v>
      </c>
      <c r="H123" s="129" t="s">
        <v>155</v>
      </c>
      <c r="I123" s="129" t="s">
        <v>156</v>
      </c>
      <c r="J123" s="130" t="s">
        <v>139</v>
      </c>
      <c r="K123" s="131" t="s">
        <v>157</v>
      </c>
      <c r="L123" s="132"/>
      <c r="M123" s="59" t="s">
        <v>1</v>
      </c>
      <c r="N123" s="60" t="s">
        <v>37</v>
      </c>
      <c r="O123" s="60" t="s">
        <v>158</v>
      </c>
      <c r="P123" s="60" t="s">
        <v>159</v>
      </c>
      <c r="Q123" s="60" t="s">
        <v>160</v>
      </c>
      <c r="R123" s="60" t="s">
        <v>161</v>
      </c>
      <c r="S123" s="60" t="s">
        <v>162</v>
      </c>
      <c r="T123" s="61" t="s">
        <v>163</v>
      </c>
      <c r="U123" s="126"/>
      <c r="V123" s="126"/>
      <c r="W123" s="126"/>
      <c r="X123" s="126"/>
      <c r="Y123" s="126"/>
      <c r="Z123" s="126"/>
      <c r="AA123" s="126"/>
      <c r="AB123" s="126"/>
      <c r="AC123" s="126"/>
      <c r="AD123" s="126"/>
      <c r="AE123" s="126"/>
    </row>
    <row r="124" spans="1:65" s="2" customFormat="1" ht="22.9" customHeight="1">
      <c r="A124" s="26"/>
      <c r="B124" s="27"/>
      <c r="C124" s="66" t="s">
        <v>140</v>
      </c>
      <c r="D124" s="26"/>
      <c r="E124" s="26"/>
      <c r="F124" s="26"/>
      <c r="G124" s="26"/>
      <c r="H124" s="26"/>
      <c r="I124" s="26"/>
      <c r="J124" s="133">
        <f>BK124</f>
        <v>36280.720000000001</v>
      </c>
      <c r="K124" s="26"/>
      <c r="L124" s="27"/>
      <c r="M124" s="62"/>
      <c r="N124" s="53"/>
      <c r="O124" s="63"/>
      <c r="P124" s="134">
        <f>P125</f>
        <v>0</v>
      </c>
      <c r="Q124" s="63"/>
      <c r="R124" s="134">
        <f>R125</f>
        <v>0</v>
      </c>
      <c r="S124" s="63"/>
      <c r="T124" s="135">
        <f>T125</f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T124" s="14" t="s">
        <v>72</v>
      </c>
      <c r="AU124" s="14" t="s">
        <v>141</v>
      </c>
      <c r="BK124" s="136">
        <f>BK125</f>
        <v>36280.720000000001</v>
      </c>
    </row>
    <row r="125" spans="1:65" s="12" customFormat="1" ht="25.9" customHeight="1">
      <c r="B125" s="137"/>
      <c r="D125" s="138" t="s">
        <v>72</v>
      </c>
      <c r="E125" s="139" t="s">
        <v>374</v>
      </c>
      <c r="F125" s="139" t="s">
        <v>374</v>
      </c>
      <c r="J125" s="140">
        <f>BK125</f>
        <v>36280.720000000001</v>
      </c>
      <c r="L125" s="137"/>
      <c r="M125" s="141"/>
      <c r="N125" s="142"/>
      <c r="O125" s="142"/>
      <c r="P125" s="143">
        <f>P126+P150+P161</f>
        <v>0</v>
      </c>
      <c r="Q125" s="142"/>
      <c r="R125" s="143">
        <f>R126+R150+R161</f>
        <v>0</v>
      </c>
      <c r="S125" s="142"/>
      <c r="T125" s="144">
        <f>T126+T150+T161</f>
        <v>0</v>
      </c>
      <c r="AR125" s="138" t="s">
        <v>105</v>
      </c>
      <c r="AT125" s="145" t="s">
        <v>72</v>
      </c>
      <c r="AU125" s="145" t="s">
        <v>73</v>
      </c>
      <c r="AY125" s="138" t="s">
        <v>166</v>
      </c>
      <c r="BK125" s="146">
        <f>BK126+BK150+BK161</f>
        <v>36280.720000000001</v>
      </c>
    </row>
    <row r="126" spans="1:65" s="12" customFormat="1" ht="22.9" customHeight="1">
      <c r="B126" s="137"/>
      <c r="D126" s="138" t="s">
        <v>72</v>
      </c>
      <c r="E126" s="147" t="s">
        <v>1539</v>
      </c>
      <c r="F126" s="147" t="s">
        <v>1540</v>
      </c>
      <c r="J126" s="148">
        <f>BK126</f>
        <v>7268.58</v>
      </c>
      <c r="L126" s="137"/>
      <c r="M126" s="141"/>
      <c r="N126" s="142"/>
      <c r="O126" s="142"/>
      <c r="P126" s="143">
        <f>SUM(P127:P149)</f>
        <v>0</v>
      </c>
      <c r="Q126" s="142"/>
      <c r="R126" s="143">
        <f>SUM(R127:R149)</f>
        <v>0</v>
      </c>
      <c r="S126" s="142"/>
      <c r="T126" s="144">
        <f>SUM(T127:T149)</f>
        <v>0</v>
      </c>
      <c r="AR126" s="138" t="s">
        <v>105</v>
      </c>
      <c r="AT126" s="145" t="s">
        <v>72</v>
      </c>
      <c r="AU126" s="145" t="s">
        <v>81</v>
      </c>
      <c r="AY126" s="138" t="s">
        <v>166</v>
      </c>
      <c r="BK126" s="146">
        <f>SUM(BK127:BK149)</f>
        <v>7268.58</v>
      </c>
    </row>
    <row r="127" spans="1:65" s="2" customFormat="1" ht="24.2" customHeight="1">
      <c r="A127" s="26"/>
      <c r="B127" s="149"/>
      <c r="C127" s="150" t="s">
        <v>81</v>
      </c>
      <c r="D127" s="150" t="s">
        <v>169</v>
      </c>
      <c r="E127" s="151" t="s">
        <v>1541</v>
      </c>
      <c r="F127" s="152" t="s">
        <v>1542</v>
      </c>
      <c r="G127" s="153" t="s">
        <v>222</v>
      </c>
      <c r="H127" s="154">
        <v>1</v>
      </c>
      <c r="I127" s="155">
        <v>712.97</v>
      </c>
      <c r="J127" s="155">
        <f t="shared" ref="J127:J149" si="0">ROUND(I127*H127,2)</f>
        <v>712.97</v>
      </c>
      <c r="K127" s="156"/>
      <c r="L127" s="27"/>
      <c r="M127" s="157" t="s">
        <v>1</v>
      </c>
      <c r="N127" s="158" t="s">
        <v>39</v>
      </c>
      <c r="O127" s="159">
        <v>0</v>
      </c>
      <c r="P127" s="159">
        <f t="shared" ref="P127:P149" si="1">O127*H127</f>
        <v>0</v>
      </c>
      <c r="Q127" s="159">
        <v>0</v>
      </c>
      <c r="R127" s="159">
        <f t="shared" ref="R127:R149" si="2">Q127*H127</f>
        <v>0</v>
      </c>
      <c r="S127" s="159">
        <v>0</v>
      </c>
      <c r="T127" s="160">
        <f t="shared" ref="T127:T149" si="3">S127*H127</f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61" t="s">
        <v>289</v>
      </c>
      <c r="AT127" s="161" t="s">
        <v>169</v>
      </c>
      <c r="AU127" s="161" t="s">
        <v>89</v>
      </c>
      <c r="AY127" s="14" t="s">
        <v>166</v>
      </c>
      <c r="BE127" s="162">
        <f t="shared" ref="BE127:BE149" si="4">IF(N127="základná",J127,0)</f>
        <v>0</v>
      </c>
      <c r="BF127" s="162">
        <f t="shared" ref="BF127:BF149" si="5">IF(N127="znížená",J127,0)</f>
        <v>712.97</v>
      </c>
      <c r="BG127" s="162">
        <f t="shared" ref="BG127:BG149" si="6">IF(N127="zákl. prenesená",J127,0)</f>
        <v>0</v>
      </c>
      <c r="BH127" s="162">
        <f t="shared" ref="BH127:BH149" si="7">IF(N127="zníž. prenesená",J127,0)</f>
        <v>0</v>
      </c>
      <c r="BI127" s="162">
        <f t="shared" ref="BI127:BI149" si="8">IF(N127="nulová",J127,0)</f>
        <v>0</v>
      </c>
      <c r="BJ127" s="14" t="s">
        <v>89</v>
      </c>
      <c r="BK127" s="162">
        <f t="shared" ref="BK127:BK149" si="9">ROUND(I127*H127,2)</f>
        <v>712.97</v>
      </c>
      <c r="BL127" s="14" t="s">
        <v>289</v>
      </c>
      <c r="BM127" s="161" t="s">
        <v>1543</v>
      </c>
    </row>
    <row r="128" spans="1:65" s="2" customFormat="1" ht="24.2" customHeight="1">
      <c r="A128" s="26"/>
      <c r="B128" s="149"/>
      <c r="C128" s="150" t="s">
        <v>89</v>
      </c>
      <c r="D128" s="150" t="s">
        <v>169</v>
      </c>
      <c r="E128" s="151" t="s">
        <v>1544</v>
      </c>
      <c r="F128" s="152" t="s">
        <v>1545</v>
      </c>
      <c r="G128" s="153" t="s">
        <v>222</v>
      </c>
      <c r="H128" s="154">
        <v>1</v>
      </c>
      <c r="I128" s="155">
        <v>97.18</v>
      </c>
      <c r="J128" s="155">
        <f t="shared" si="0"/>
        <v>97.18</v>
      </c>
      <c r="K128" s="156"/>
      <c r="L128" s="27"/>
      <c r="M128" s="157" t="s">
        <v>1</v>
      </c>
      <c r="N128" s="158" t="s">
        <v>39</v>
      </c>
      <c r="O128" s="159">
        <v>0</v>
      </c>
      <c r="P128" s="159">
        <f t="shared" si="1"/>
        <v>0</v>
      </c>
      <c r="Q128" s="159">
        <v>0</v>
      </c>
      <c r="R128" s="159">
        <f t="shared" si="2"/>
        <v>0</v>
      </c>
      <c r="S128" s="159">
        <v>0</v>
      </c>
      <c r="T128" s="160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61" t="s">
        <v>289</v>
      </c>
      <c r="AT128" s="161" t="s">
        <v>169</v>
      </c>
      <c r="AU128" s="161" t="s">
        <v>89</v>
      </c>
      <c r="AY128" s="14" t="s">
        <v>166</v>
      </c>
      <c r="BE128" s="162">
        <f t="shared" si="4"/>
        <v>0</v>
      </c>
      <c r="BF128" s="162">
        <f t="shared" si="5"/>
        <v>97.18</v>
      </c>
      <c r="BG128" s="162">
        <f t="shared" si="6"/>
        <v>0</v>
      </c>
      <c r="BH128" s="162">
        <f t="shared" si="7"/>
        <v>0</v>
      </c>
      <c r="BI128" s="162">
        <f t="shared" si="8"/>
        <v>0</v>
      </c>
      <c r="BJ128" s="14" t="s">
        <v>89</v>
      </c>
      <c r="BK128" s="162">
        <f t="shared" si="9"/>
        <v>97.18</v>
      </c>
      <c r="BL128" s="14" t="s">
        <v>289</v>
      </c>
      <c r="BM128" s="161" t="s">
        <v>1546</v>
      </c>
    </row>
    <row r="129" spans="1:65" s="2" customFormat="1" ht="16.5" customHeight="1">
      <c r="A129" s="26"/>
      <c r="B129" s="149"/>
      <c r="C129" s="150" t="s">
        <v>105</v>
      </c>
      <c r="D129" s="150" t="s">
        <v>169</v>
      </c>
      <c r="E129" s="151" t="s">
        <v>1547</v>
      </c>
      <c r="F129" s="152" t="s">
        <v>1548</v>
      </c>
      <c r="G129" s="153" t="s">
        <v>222</v>
      </c>
      <c r="H129" s="154">
        <v>1</v>
      </c>
      <c r="I129" s="155">
        <v>98.32</v>
      </c>
      <c r="J129" s="155">
        <f t="shared" si="0"/>
        <v>98.32</v>
      </c>
      <c r="K129" s="156"/>
      <c r="L129" s="27"/>
      <c r="M129" s="157" t="s">
        <v>1</v>
      </c>
      <c r="N129" s="158" t="s">
        <v>39</v>
      </c>
      <c r="O129" s="159">
        <v>0</v>
      </c>
      <c r="P129" s="159">
        <f t="shared" si="1"/>
        <v>0</v>
      </c>
      <c r="Q129" s="159">
        <v>0</v>
      </c>
      <c r="R129" s="159">
        <f t="shared" si="2"/>
        <v>0</v>
      </c>
      <c r="S129" s="159">
        <v>0</v>
      </c>
      <c r="T129" s="160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61" t="s">
        <v>289</v>
      </c>
      <c r="AT129" s="161" t="s">
        <v>169</v>
      </c>
      <c r="AU129" s="161" t="s">
        <v>89</v>
      </c>
      <c r="AY129" s="14" t="s">
        <v>166</v>
      </c>
      <c r="BE129" s="162">
        <f t="shared" si="4"/>
        <v>0</v>
      </c>
      <c r="BF129" s="162">
        <f t="shared" si="5"/>
        <v>98.32</v>
      </c>
      <c r="BG129" s="162">
        <f t="shared" si="6"/>
        <v>0</v>
      </c>
      <c r="BH129" s="162">
        <f t="shared" si="7"/>
        <v>0</v>
      </c>
      <c r="BI129" s="162">
        <f t="shared" si="8"/>
        <v>0</v>
      </c>
      <c r="BJ129" s="14" t="s">
        <v>89</v>
      </c>
      <c r="BK129" s="162">
        <f t="shared" si="9"/>
        <v>98.32</v>
      </c>
      <c r="BL129" s="14" t="s">
        <v>289</v>
      </c>
      <c r="BM129" s="161" t="s">
        <v>1549</v>
      </c>
    </row>
    <row r="130" spans="1:65" s="2" customFormat="1" ht="24.2" customHeight="1">
      <c r="A130" s="26"/>
      <c r="B130" s="149"/>
      <c r="C130" s="150" t="s">
        <v>173</v>
      </c>
      <c r="D130" s="150" t="s">
        <v>169</v>
      </c>
      <c r="E130" s="151" t="s">
        <v>1550</v>
      </c>
      <c r="F130" s="152" t="s">
        <v>1551</v>
      </c>
      <c r="G130" s="153" t="s">
        <v>222</v>
      </c>
      <c r="H130" s="154">
        <v>6</v>
      </c>
      <c r="I130" s="155">
        <v>9.7200000000000006</v>
      </c>
      <c r="J130" s="155">
        <f t="shared" si="0"/>
        <v>58.32</v>
      </c>
      <c r="K130" s="156"/>
      <c r="L130" s="27"/>
      <c r="M130" s="157" t="s">
        <v>1</v>
      </c>
      <c r="N130" s="158" t="s">
        <v>39</v>
      </c>
      <c r="O130" s="159">
        <v>0</v>
      </c>
      <c r="P130" s="159">
        <f t="shared" si="1"/>
        <v>0</v>
      </c>
      <c r="Q130" s="159">
        <v>0</v>
      </c>
      <c r="R130" s="159">
        <f t="shared" si="2"/>
        <v>0</v>
      </c>
      <c r="S130" s="159">
        <v>0</v>
      </c>
      <c r="T130" s="160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61" t="s">
        <v>289</v>
      </c>
      <c r="AT130" s="161" t="s">
        <v>169</v>
      </c>
      <c r="AU130" s="161" t="s">
        <v>89</v>
      </c>
      <c r="AY130" s="14" t="s">
        <v>166</v>
      </c>
      <c r="BE130" s="162">
        <f t="shared" si="4"/>
        <v>0</v>
      </c>
      <c r="BF130" s="162">
        <f t="shared" si="5"/>
        <v>58.32</v>
      </c>
      <c r="BG130" s="162">
        <f t="shared" si="6"/>
        <v>0</v>
      </c>
      <c r="BH130" s="162">
        <f t="shared" si="7"/>
        <v>0</v>
      </c>
      <c r="BI130" s="162">
        <f t="shared" si="8"/>
        <v>0</v>
      </c>
      <c r="BJ130" s="14" t="s">
        <v>89</v>
      </c>
      <c r="BK130" s="162">
        <f t="shared" si="9"/>
        <v>58.32</v>
      </c>
      <c r="BL130" s="14" t="s">
        <v>289</v>
      </c>
      <c r="BM130" s="161" t="s">
        <v>1552</v>
      </c>
    </row>
    <row r="131" spans="1:65" s="2" customFormat="1" ht="16.5" customHeight="1">
      <c r="A131" s="26"/>
      <c r="B131" s="149"/>
      <c r="C131" s="150" t="s">
        <v>182</v>
      </c>
      <c r="D131" s="150" t="s">
        <v>169</v>
      </c>
      <c r="E131" s="151" t="s">
        <v>1553</v>
      </c>
      <c r="F131" s="152" t="s">
        <v>1554</v>
      </c>
      <c r="G131" s="153" t="s">
        <v>222</v>
      </c>
      <c r="H131" s="154">
        <v>2</v>
      </c>
      <c r="I131" s="155">
        <v>63.17</v>
      </c>
      <c r="J131" s="155">
        <f t="shared" si="0"/>
        <v>126.34</v>
      </c>
      <c r="K131" s="156"/>
      <c r="L131" s="27"/>
      <c r="M131" s="157" t="s">
        <v>1</v>
      </c>
      <c r="N131" s="158" t="s">
        <v>39</v>
      </c>
      <c r="O131" s="159">
        <v>0</v>
      </c>
      <c r="P131" s="159">
        <f t="shared" si="1"/>
        <v>0</v>
      </c>
      <c r="Q131" s="159">
        <v>0</v>
      </c>
      <c r="R131" s="159">
        <f t="shared" si="2"/>
        <v>0</v>
      </c>
      <c r="S131" s="159">
        <v>0</v>
      </c>
      <c r="T131" s="160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61" t="s">
        <v>289</v>
      </c>
      <c r="AT131" s="161" t="s">
        <v>169</v>
      </c>
      <c r="AU131" s="161" t="s">
        <v>89</v>
      </c>
      <c r="AY131" s="14" t="s">
        <v>166</v>
      </c>
      <c r="BE131" s="162">
        <f t="shared" si="4"/>
        <v>0</v>
      </c>
      <c r="BF131" s="162">
        <f t="shared" si="5"/>
        <v>126.34</v>
      </c>
      <c r="BG131" s="162">
        <f t="shared" si="6"/>
        <v>0</v>
      </c>
      <c r="BH131" s="162">
        <f t="shared" si="7"/>
        <v>0</v>
      </c>
      <c r="BI131" s="162">
        <f t="shared" si="8"/>
        <v>0</v>
      </c>
      <c r="BJ131" s="14" t="s">
        <v>89</v>
      </c>
      <c r="BK131" s="162">
        <f t="shared" si="9"/>
        <v>126.34</v>
      </c>
      <c r="BL131" s="14" t="s">
        <v>289</v>
      </c>
      <c r="BM131" s="161" t="s">
        <v>1555</v>
      </c>
    </row>
    <row r="132" spans="1:65" s="2" customFormat="1" ht="16.5" customHeight="1">
      <c r="A132" s="26"/>
      <c r="B132" s="149"/>
      <c r="C132" s="150" t="s">
        <v>178</v>
      </c>
      <c r="D132" s="150" t="s">
        <v>169</v>
      </c>
      <c r="E132" s="151" t="s">
        <v>1556</v>
      </c>
      <c r="F132" s="152" t="s">
        <v>1557</v>
      </c>
      <c r="G132" s="153" t="s">
        <v>222</v>
      </c>
      <c r="H132" s="154">
        <v>144</v>
      </c>
      <c r="I132" s="155">
        <v>4</v>
      </c>
      <c r="J132" s="155">
        <f t="shared" si="0"/>
        <v>576</v>
      </c>
      <c r="K132" s="156"/>
      <c r="L132" s="27"/>
      <c r="M132" s="157" t="s">
        <v>1</v>
      </c>
      <c r="N132" s="158" t="s">
        <v>39</v>
      </c>
      <c r="O132" s="159">
        <v>0</v>
      </c>
      <c r="P132" s="159">
        <f t="shared" si="1"/>
        <v>0</v>
      </c>
      <c r="Q132" s="159">
        <v>0</v>
      </c>
      <c r="R132" s="159">
        <f t="shared" si="2"/>
        <v>0</v>
      </c>
      <c r="S132" s="159">
        <v>0</v>
      </c>
      <c r="T132" s="160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61" t="s">
        <v>289</v>
      </c>
      <c r="AT132" s="161" t="s">
        <v>169</v>
      </c>
      <c r="AU132" s="161" t="s">
        <v>89</v>
      </c>
      <c r="AY132" s="14" t="s">
        <v>166</v>
      </c>
      <c r="BE132" s="162">
        <f t="shared" si="4"/>
        <v>0</v>
      </c>
      <c r="BF132" s="162">
        <f t="shared" si="5"/>
        <v>576</v>
      </c>
      <c r="BG132" s="162">
        <f t="shared" si="6"/>
        <v>0</v>
      </c>
      <c r="BH132" s="162">
        <f t="shared" si="7"/>
        <v>0</v>
      </c>
      <c r="BI132" s="162">
        <f t="shared" si="8"/>
        <v>0</v>
      </c>
      <c r="BJ132" s="14" t="s">
        <v>89</v>
      </c>
      <c r="BK132" s="162">
        <f t="shared" si="9"/>
        <v>576</v>
      </c>
      <c r="BL132" s="14" t="s">
        <v>289</v>
      </c>
      <c r="BM132" s="161" t="s">
        <v>1558</v>
      </c>
    </row>
    <row r="133" spans="1:65" s="2" customFormat="1" ht="16.5" customHeight="1">
      <c r="A133" s="26"/>
      <c r="B133" s="149"/>
      <c r="C133" s="150" t="s">
        <v>190</v>
      </c>
      <c r="D133" s="150" t="s">
        <v>169</v>
      </c>
      <c r="E133" s="151" t="s">
        <v>1559</v>
      </c>
      <c r="F133" s="152" t="s">
        <v>1560</v>
      </c>
      <c r="G133" s="153" t="s">
        <v>222</v>
      </c>
      <c r="H133" s="154">
        <v>6</v>
      </c>
      <c r="I133" s="155">
        <v>63.17</v>
      </c>
      <c r="J133" s="155">
        <f t="shared" si="0"/>
        <v>379.02</v>
      </c>
      <c r="K133" s="156"/>
      <c r="L133" s="27"/>
      <c r="M133" s="157" t="s">
        <v>1</v>
      </c>
      <c r="N133" s="158" t="s">
        <v>39</v>
      </c>
      <c r="O133" s="159">
        <v>0</v>
      </c>
      <c r="P133" s="159">
        <f t="shared" si="1"/>
        <v>0</v>
      </c>
      <c r="Q133" s="159">
        <v>0</v>
      </c>
      <c r="R133" s="159">
        <f t="shared" si="2"/>
        <v>0</v>
      </c>
      <c r="S133" s="159">
        <v>0</v>
      </c>
      <c r="T133" s="160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61" t="s">
        <v>289</v>
      </c>
      <c r="AT133" s="161" t="s">
        <v>169</v>
      </c>
      <c r="AU133" s="161" t="s">
        <v>89</v>
      </c>
      <c r="AY133" s="14" t="s">
        <v>166</v>
      </c>
      <c r="BE133" s="162">
        <f t="shared" si="4"/>
        <v>0</v>
      </c>
      <c r="BF133" s="162">
        <f t="shared" si="5"/>
        <v>379.02</v>
      </c>
      <c r="BG133" s="162">
        <f t="shared" si="6"/>
        <v>0</v>
      </c>
      <c r="BH133" s="162">
        <f t="shared" si="7"/>
        <v>0</v>
      </c>
      <c r="BI133" s="162">
        <f t="shared" si="8"/>
        <v>0</v>
      </c>
      <c r="BJ133" s="14" t="s">
        <v>89</v>
      </c>
      <c r="BK133" s="162">
        <f t="shared" si="9"/>
        <v>379.02</v>
      </c>
      <c r="BL133" s="14" t="s">
        <v>289</v>
      </c>
      <c r="BM133" s="161" t="s">
        <v>1561</v>
      </c>
    </row>
    <row r="134" spans="1:65" s="2" customFormat="1" ht="16.5" customHeight="1">
      <c r="A134" s="26"/>
      <c r="B134" s="149"/>
      <c r="C134" s="150" t="s">
        <v>181</v>
      </c>
      <c r="D134" s="150" t="s">
        <v>169</v>
      </c>
      <c r="E134" s="151" t="s">
        <v>1562</v>
      </c>
      <c r="F134" s="152" t="s">
        <v>1563</v>
      </c>
      <c r="G134" s="153" t="s">
        <v>222</v>
      </c>
      <c r="H134" s="154">
        <v>144</v>
      </c>
      <c r="I134" s="155">
        <v>5.14</v>
      </c>
      <c r="J134" s="155">
        <f t="shared" si="0"/>
        <v>740.16</v>
      </c>
      <c r="K134" s="156"/>
      <c r="L134" s="27"/>
      <c r="M134" s="157" t="s">
        <v>1</v>
      </c>
      <c r="N134" s="158" t="s">
        <v>39</v>
      </c>
      <c r="O134" s="159">
        <v>0</v>
      </c>
      <c r="P134" s="159">
        <f t="shared" si="1"/>
        <v>0</v>
      </c>
      <c r="Q134" s="159">
        <v>0</v>
      </c>
      <c r="R134" s="159">
        <f t="shared" si="2"/>
        <v>0</v>
      </c>
      <c r="S134" s="159">
        <v>0</v>
      </c>
      <c r="T134" s="160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61" t="s">
        <v>289</v>
      </c>
      <c r="AT134" s="161" t="s">
        <v>169</v>
      </c>
      <c r="AU134" s="161" t="s">
        <v>89</v>
      </c>
      <c r="AY134" s="14" t="s">
        <v>166</v>
      </c>
      <c r="BE134" s="162">
        <f t="shared" si="4"/>
        <v>0</v>
      </c>
      <c r="BF134" s="162">
        <f t="shared" si="5"/>
        <v>740.16</v>
      </c>
      <c r="BG134" s="162">
        <f t="shared" si="6"/>
        <v>0</v>
      </c>
      <c r="BH134" s="162">
        <f t="shared" si="7"/>
        <v>0</v>
      </c>
      <c r="BI134" s="162">
        <f t="shared" si="8"/>
        <v>0</v>
      </c>
      <c r="BJ134" s="14" t="s">
        <v>89</v>
      </c>
      <c r="BK134" s="162">
        <f t="shared" si="9"/>
        <v>740.16</v>
      </c>
      <c r="BL134" s="14" t="s">
        <v>289</v>
      </c>
      <c r="BM134" s="161" t="s">
        <v>1564</v>
      </c>
    </row>
    <row r="135" spans="1:65" s="2" customFormat="1" ht="16.5" customHeight="1">
      <c r="A135" s="26"/>
      <c r="B135" s="149"/>
      <c r="C135" s="150" t="s">
        <v>167</v>
      </c>
      <c r="D135" s="150" t="s">
        <v>169</v>
      </c>
      <c r="E135" s="151" t="s">
        <v>1565</v>
      </c>
      <c r="F135" s="152" t="s">
        <v>1566</v>
      </c>
      <c r="G135" s="153" t="s">
        <v>222</v>
      </c>
      <c r="H135" s="154">
        <v>1</v>
      </c>
      <c r="I135" s="155">
        <v>63.17</v>
      </c>
      <c r="J135" s="155">
        <f t="shared" si="0"/>
        <v>63.17</v>
      </c>
      <c r="K135" s="156"/>
      <c r="L135" s="27"/>
      <c r="M135" s="157" t="s">
        <v>1</v>
      </c>
      <c r="N135" s="158" t="s">
        <v>39</v>
      </c>
      <c r="O135" s="159">
        <v>0</v>
      </c>
      <c r="P135" s="159">
        <f t="shared" si="1"/>
        <v>0</v>
      </c>
      <c r="Q135" s="159">
        <v>0</v>
      </c>
      <c r="R135" s="159">
        <f t="shared" si="2"/>
        <v>0</v>
      </c>
      <c r="S135" s="159">
        <v>0</v>
      </c>
      <c r="T135" s="160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61" t="s">
        <v>289</v>
      </c>
      <c r="AT135" s="161" t="s">
        <v>169</v>
      </c>
      <c r="AU135" s="161" t="s">
        <v>89</v>
      </c>
      <c r="AY135" s="14" t="s">
        <v>166</v>
      </c>
      <c r="BE135" s="162">
        <f t="shared" si="4"/>
        <v>0</v>
      </c>
      <c r="BF135" s="162">
        <f t="shared" si="5"/>
        <v>63.17</v>
      </c>
      <c r="BG135" s="162">
        <f t="shared" si="6"/>
        <v>0</v>
      </c>
      <c r="BH135" s="162">
        <f t="shared" si="7"/>
        <v>0</v>
      </c>
      <c r="BI135" s="162">
        <f t="shared" si="8"/>
        <v>0</v>
      </c>
      <c r="BJ135" s="14" t="s">
        <v>89</v>
      </c>
      <c r="BK135" s="162">
        <f t="shared" si="9"/>
        <v>63.17</v>
      </c>
      <c r="BL135" s="14" t="s">
        <v>289</v>
      </c>
      <c r="BM135" s="161" t="s">
        <v>1567</v>
      </c>
    </row>
    <row r="136" spans="1:65" s="2" customFormat="1" ht="37.9" customHeight="1">
      <c r="A136" s="26"/>
      <c r="B136" s="149"/>
      <c r="C136" s="150" t="s">
        <v>186</v>
      </c>
      <c r="D136" s="150" t="s">
        <v>169</v>
      </c>
      <c r="E136" s="151" t="s">
        <v>1568</v>
      </c>
      <c r="F136" s="152" t="s">
        <v>1569</v>
      </c>
      <c r="G136" s="153" t="s">
        <v>222</v>
      </c>
      <c r="H136" s="154">
        <v>1</v>
      </c>
      <c r="I136" s="155">
        <v>293.07</v>
      </c>
      <c r="J136" s="155">
        <f t="shared" si="0"/>
        <v>293.07</v>
      </c>
      <c r="K136" s="156"/>
      <c r="L136" s="27"/>
      <c r="M136" s="157" t="s">
        <v>1</v>
      </c>
      <c r="N136" s="158" t="s">
        <v>39</v>
      </c>
      <c r="O136" s="159">
        <v>0</v>
      </c>
      <c r="P136" s="159">
        <f t="shared" si="1"/>
        <v>0</v>
      </c>
      <c r="Q136" s="159">
        <v>0</v>
      </c>
      <c r="R136" s="159">
        <f t="shared" si="2"/>
        <v>0</v>
      </c>
      <c r="S136" s="159">
        <v>0</v>
      </c>
      <c r="T136" s="160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61" t="s">
        <v>289</v>
      </c>
      <c r="AT136" s="161" t="s">
        <v>169</v>
      </c>
      <c r="AU136" s="161" t="s">
        <v>89</v>
      </c>
      <c r="AY136" s="14" t="s">
        <v>166</v>
      </c>
      <c r="BE136" s="162">
        <f t="shared" si="4"/>
        <v>0</v>
      </c>
      <c r="BF136" s="162">
        <f t="shared" si="5"/>
        <v>293.07</v>
      </c>
      <c r="BG136" s="162">
        <f t="shared" si="6"/>
        <v>0</v>
      </c>
      <c r="BH136" s="162">
        <f t="shared" si="7"/>
        <v>0</v>
      </c>
      <c r="BI136" s="162">
        <f t="shared" si="8"/>
        <v>0</v>
      </c>
      <c r="BJ136" s="14" t="s">
        <v>89</v>
      </c>
      <c r="BK136" s="162">
        <f t="shared" si="9"/>
        <v>293.07</v>
      </c>
      <c r="BL136" s="14" t="s">
        <v>289</v>
      </c>
      <c r="BM136" s="161" t="s">
        <v>1570</v>
      </c>
    </row>
    <row r="137" spans="1:65" s="2" customFormat="1" ht="24.2" customHeight="1">
      <c r="A137" s="26"/>
      <c r="B137" s="149"/>
      <c r="C137" s="150" t="s">
        <v>202</v>
      </c>
      <c r="D137" s="150" t="s">
        <v>169</v>
      </c>
      <c r="E137" s="151" t="s">
        <v>1571</v>
      </c>
      <c r="F137" s="152" t="s">
        <v>1572</v>
      </c>
      <c r="G137" s="153" t="s">
        <v>222</v>
      </c>
      <c r="H137" s="154">
        <v>1</v>
      </c>
      <c r="I137" s="155">
        <v>137.86000000000001</v>
      </c>
      <c r="J137" s="155">
        <f t="shared" si="0"/>
        <v>137.86000000000001</v>
      </c>
      <c r="K137" s="156"/>
      <c r="L137" s="27"/>
      <c r="M137" s="157" t="s">
        <v>1</v>
      </c>
      <c r="N137" s="158" t="s">
        <v>39</v>
      </c>
      <c r="O137" s="159">
        <v>0</v>
      </c>
      <c r="P137" s="159">
        <f t="shared" si="1"/>
        <v>0</v>
      </c>
      <c r="Q137" s="159">
        <v>0</v>
      </c>
      <c r="R137" s="159">
        <f t="shared" si="2"/>
        <v>0</v>
      </c>
      <c r="S137" s="159">
        <v>0</v>
      </c>
      <c r="T137" s="160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61" t="s">
        <v>289</v>
      </c>
      <c r="AT137" s="161" t="s">
        <v>169</v>
      </c>
      <c r="AU137" s="161" t="s">
        <v>89</v>
      </c>
      <c r="AY137" s="14" t="s">
        <v>166</v>
      </c>
      <c r="BE137" s="162">
        <f t="shared" si="4"/>
        <v>0</v>
      </c>
      <c r="BF137" s="162">
        <f t="shared" si="5"/>
        <v>137.86000000000001</v>
      </c>
      <c r="BG137" s="162">
        <f t="shared" si="6"/>
        <v>0</v>
      </c>
      <c r="BH137" s="162">
        <f t="shared" si="7"/>
        <v>0</v>
      </c>
      <c r="BI137" s="162">
        <f t="shared" si="8"/>
        <v>0</v>
      </c>
      <c r="BJ137" s="14" t="s">
        <v>89</v>
      </c>
      <c r="BK137" s="162">
        <f t="shared" si="9"/>
        <v>137.86000000000001</v>
      </c>
      <c r="BL137" s="14" t="s">
        <v>289</v>
      </c>
      <c r="BM137" s="161" t="s">
        <v>1573</v>
      </c>
    </row>
    <row r="138" spans="1:65" s="2" customFormat="1" ht="16.5" customHeight="1">
      <c r="A138" s="26"/>
      <c r="B138" s="149"/>
      <c r="C138" s="150" t="s">
        <v>189</v>
      </c>
      <c r="D138" s="150" t="s">
        <v>169</v>
      </c>
      <c r="E138" s="151" t="s">
        <v>1574</v>
      </c>
      <c r="F138" s="152" t="s">
        <v>1575</v>
      </c>
      <c r="G138" s="153" t="s">
        <v>222</v>
      </c>
      <c r="H138" s="154">
        <v>2</v>
      </c>
      <c r="I138" s="155">
        <v>10.96</v>
      </c>
      <c r="J138" s="155">
        <f t="shared" si="0"/>
        <v>21.92</v>
      </c>
      <c r="K138" s="156"/>
      <c r="L138" s="27"/>
      <c r="M138" s="157" t="s">
        <v>1</v>
      </c>
      <c r="N138" s="158" t="s">
        <v>39</v>
      </c>
      <c r="O138" s="159">
        <v>0</v>
      </c>
      <c r="P138" s="159">
        <f t="shared" si="1"/>
        <v>0</v>
      </c>
      <c r="Q138" s="159">
        <v>0</v>
      </c>
      <c r="R138" s="159">
        <f t="shared" si="2"/>
        <v>0</v>
      </c>
      <c r="S138" s="159">
        <v>0</v>
      </c>
      <c r="T138" s="160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61" t="s">
        <v>289</v>
      </c>
      <c r="AT138" s="161" t="s">
        <v>169</v>
      </c>
      <c r="AU138" s="161" t="s">
        <v>89</v>
      </c>
      <c r="AY138" s="14" t="s">
        <v>166</v>
      </c>
      <c r="BE138" s="162">
        <f t="shared" si="4"/>
        <v>0</v>
      </c>
      <c r="BF138" s="162">
        <f t="shared" si="5"/>
        <v>21.92</v>
      </c>
      <c r="BG138" s="162">
        <f t="shared" si="6"/>
        <v>0</v>
      </c>
      <c r="BH138" s="162">
        <f t="shared" si="7"/>
        <v>0</v>
      </c>
      <c r="BI138" s="162">
        <f t="shared" si="8"/>
        <v>0</v>
      </c>
      <c r="BJ138" s="14" t="s">
        <v>89</v>
      </c>
      <c r="BK138" s="162">
        <f t="shared" si="9"/>
        <v>21.92</v>
      </c>
      <c r="BL138" s="14" t="s">
        <v>289</v>
      </c>
      <c r="BM138" s="161" t="s">
        <v>1576</v>
      </c>
    </row>
    <row r="139" spans="1:65" s="2" customFormat="1" ht="24.2" customHeight="1">
      <c r="A139" s="26"/>
      <c r="B139" s="149"/>
      <c r="C139" s="150" t="s">
        <v>209</v>
      </c>
      <c r="D139" s="150" t="s">
        <v>169</v>
      </c>
      <c r="E139" s="151" t="s">
        <v>1577</v>
      </c>
      <c r="F139" s="152" t="s">
        <v>1578</v>
      </c>
      <c r="G139" s="153" t="s">
        <v>222</v>
      </c>
      <c r="H139" s="154">
        <v>45</v>
      </c>
      <c r="I139" s="155">
        <v>37.44</v>
      </c>
      <c r="J139" s="155">
        <f t="shared" si="0"/>
        <v>1684.8</v>
      </c>
      <c r="K139" s="156"/>
      <c r="L139" s="27"/>
      <c r="M139" s="157" t="s">
        <v>1</v>
      </c>
      <c r="N139" s="158" t="s">
        <v>39</v>
      </c>
      <c r="O139" s="159">
        <v>0</v>
      </c>
      <c r="P139" s="159">
        <f t="shared" si="1"/>
        <v>0</v>
      </c>
      <c r="Q139" s="159">
        <v>0</v>
      </c>
      <c r="R139" s="159">
        <f t="shared" si="2"/>
        <v>0</v>
      </c>
      <c r="S139" s="159">
        <v>0</v>
      </c>
      <c r="T139" s="160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61" t="s">
        <v>289</v>
      </c>
      <c r="AT139" s="161" t="s">
        <v>169</v>
      </c>
      <c r="AU139" s="161" t="s">
        <v>89</v>
      </c>
      <c r="AY139" s="14" t="s">
        <v>166</v>
      </c>
      <c r="BE139" s="162">
        <f t="shared" si="4"/>
        <v>0</v>
      </c>
      <c r="BF139" s="162">
        <f t="shared" si="5"/>
        <v>1684.8</v>
      </c>
      <c r="BG139" s="162">
        <f t="shared" si="6"/>
        <v>0</v>
      </c>
      <c r="BH139" s="162">
        <f t="shared" si="7"/>
        <v>0</v>
      </c>
      <c r="BI139" s="162">
        <f t="shared" si="8"/>
        <v>0</v>
      </c>
      <c r="BJ139" s="14" t="s">
        <v>89</v>
      </c>
      <c r="BK139" s="162">
        <f t="shared" si="9"/>
        <v>1684.8</v>
      </c>
      <c r="BL139" s="14" t="s">
        <v>289</v>
      </c>
      <c r="BM139" s="161" t="s">
        <v>1579</v>
      </c>
    </row>
    <row r="140" spans="1:65" s="2" customFormat="1" ht="24.2" customHeight="1">
      <c r="A140" s="26"/>
      <c r="B140" s="149"/>
      <c r="C140" s="150" t="s">
        <v>193</v>
      </c>
      <c r="D140" s="150" t="s">
        <v>169</v>
      </c>
      <c r="E140" s="151" t="s">
        <v>1580</v>
      </c>
      <c r="F140" s="152" t="s">
        <v>1581</v>
      </c>
      <c r="G140" s="153" t="s">
        <v>222</v>
      </c>
      <c r="H140" s="154">
        <v>13</v>
      </c>
      <c r="I140" s="155">
        <v>42.82</v>
      </c>
      <c r="J140" s="155">
        <f t="shared" si="0"/>
        <v>556.66</v>
      </c>
      <c r="K140" s="156"/>
      <c r="L140" s="27"/>
      <c r="M140" s="157" t="s">
        <v>1</v>
      </c>
      <c r="N140" s="158" t="s">
        <v>39</v>
      </c>
      <c r="O140" s="159">
        <v>0</v>
      </c>
      <c r="P140" s="159">
        <f t="shared" si="1"/>
        <v>0</v>
      </c>
      <c r="Q140" s="159">
        <v>0</v>
      </c>
      <c r="R140" s="159">
        <f t="shared" si="2"/>
        <v>0</v>
      </c>
      <c r="S140" s="159">
        <v>0</v>
      </c>
      <c r="T140" s="160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61" t="s">
        <v>289</v>
      </c>
      <c r="AT140" s="161" t="s">
        <v>169</v>
      </c>
      <c r="AU140" s="161" t="s">
        <v>89</v>
      </c>
      <c r="AY140" s="14" t="s">
        <v>166</v>
      </c>
      <c r="BE140" s="162">
        <f t="shared" si="4"/>
        <v>0</v>
      </c>
      <c r="BF140" s="162">
        <f t="shared" si="5"/>
        <v>556.66</v>
      </c>
      <c r="BG140" s="162">
        <f t="shared" si="6"/>
        <v>0</v>
      </c>
      <c r="BH140" s="162">
        <f t="shared" si="7"/>
        <v>0</v>
      </c>
      <c r="BI140" s="162">
        <f t="shared" si="8"/>
        <v>0</v>
      </c>
      <c r="BJ140" s="14" t="s">
        <v>89</v>
      </c>
      <c r="BK140" s="162">
        <f t="shared" si="9"/>
        <v>556.66</v>
      </c>
      <c r="BL140" s="14" t="s">
        <v>289</v>
      </c>
      <c r="BM140" s="161" t="s">
        <v>1582</v>
      </c>
    </row>
    <row r="141" spans="1:65" s="2" customFormat="1" ht="24.2" customHeight="1">
      <c r="A141" s="26"/>
      <c r="B141" s="149"/>
      <c r="C141" s="150" t="s">
        <v>216</v>
      </c>
      <c r="D141" s="150" t="s">
        <v>169</v>
      </c>
      <c r="E141" s="151" t="s">
        <v>1583</v>
      </c>
      <c r="F141" s="152" t="s">
        <v>1584</v>
      </c>
      <c r="G141" s="153" t="s">
        <v>222</v>
      </c>
      <c r="H141" s="154">
        <v>5</v>
      </c>
      <c r="I141" s="155">
        <v>44.87</v>
      </c>
      <c r="J141" s="155">
        <f t="shared" si="0"/>
        <v>224.35</v>
      </c>
      <c r="K141" s="156"/>
      <c r="L141" s="27"/>
      <c r="M141" s="157" t="s">
        <v>1</v>
      </c>
      <c r="N141" s="158" t="s">
        <v>39</v>
      </c>
      <c r="O141" s="159">
        <v>0</v>
      </c>
      <c r="P141" s="159">
        <f t="shared" si="1"/>
        <v>0</v>
      </c>
      <c r="Q141" s="159">
        <v>0</v>
      </c>
      <c r="R141" s="159">
        <f t="shared" si="2"/>
        <v>0</v>
      </c>
      <c r="S141" s="159">
        <v>0</v>
      </c>
      <c r="T141" s="160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61" t="s">
        <v>289</v>
      </c>
      <c r="AT141" s="161" t="s">
        <v>169</v>
      </c>
      <c r="AU141" s="161" t="s">
        <v>89</v>
      </c>
      <c r="AY141" s="14" t="s">
        <v>166</v>
      </c>
      <c r="BE141" s="162">
        <f t="shared" si="4"/>
        <v>0</v>
      </c>
      <c r="BF141" s="162">
        <f t="shared" si="5"/>
        <v>224.35</v>
      </c>
      <c r="BG141" s="162">
        <f t="shared" si="6"/>
        <v>0</v>
      </c>
      <c r="BH141" s="162">
        <f t="shared" si="7"/>
        <v>0</v>
      </c>
      <c r="BI141" s="162">
        <f t="shared" si="8"/>
        <v>0</v>
      </c>
      <c r="BJ141" s="14" t="s">
        <v>89</v>
      </c>
      <c r="BK141" s="162">
        <f t="shared" si="9"/>
        <v>224.35</v>
      </c>
      <c r="BL141" s="14" t="s">
        <v>289</v>
      </c>
      <c r="BM141" s="161" t="s">
        <v>1585</v>
      </c>
    </row>
    <row r="142" spans="1:65" s="2" customFormat="1" ht="24.2" customHeight="1">
      <c r="A142" s="26"/>
      <c r="B142" s="149"/>
      <c r="C142" s="150" t="s">
        <v>196</v>
      </c>
      <c r="D142" s="150" t="s">
        <v>169</v>
      </c>
      <c r="E142" s="151" t="s">
        <v>1586</v>
      </c>
      <c r="F142" s="152" t="s">
        <v>1587</v>
      </c>
      <c r="G142" s="153" t="s">
        <v>222</v>
      </c>
      <c r="H142" s="154">
        <v>5</v>
      </c>
      <c r="I142" s="155">
        <v>29.1</v>
      </c>
      <c r="J142" s="155">
        <f t="shared" si="0"/>
        <v>145.5</v>
      </c>
      <c r="K142" s="156"/>
      <c r="L142" s="27"/>
      <c r="M142" s="157" t="s">
        <v>1</v>
      </c>
      <c r="N142" s="158" t="s">
        <v>39</v>
      </c>
      <c r="O142" s="159">
        <v>0</v>
      </c>
      <c r="P142" s="159">
        <f t="shared" si="1"/>
        <v>0</v>
      </c>
      <c r="Q142" s="159">
        <v>0</v>
      </c>
      <c r="R142" s="159">
        <f t="shared" si="2"/>
        <v>0</v>
      </c>
      <c r="S142" s="159">
        <v>0</v>
      </c>
      <c r="T142" s="160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61" t="s">
        <v>289</v>
      </c>
      <c r="AT142" s="161" t="s">
        <v>169</v>
      </c>
      <c r="AU142" s="161" t="s">
        <v>89</v>
      </c>
      <c r="AY142" s="14" t="s">
        <v>166</v>
      </c>
      <c r="BE142" s="162">
        <f t="shared" si="4"/>
        <v>0</v>
      </c>
      <c r="BF142" s="162">
        <f t="shared" si="5"/>
        <v>145.5</v>
      </c>
      <c r="BG142" s="162">
        <f t="shared" si="6"/>
        <v>0</v>
      </c>
      <c r="BH142" s="162">
        <f t="shared" si="7"/>
        <v>0</v>
      </c>
      <c r="BI142" s="162">
        <f t="shared" si="8"/>
        <v>0</v>
      </c>
      <c r="BJ142" s="14" t="s">
        <v>89</v>
      </c>
      <c r="BK142" s="162">
        <f t="shared" si="9"/>
        <v>145.5</v>
      </c>
      <c r="BL142" s="14" t="s">
        <v>289</v>
      </c>
      <c r="BM142" s="161" t="s">
        <v>1588</v>
      </c>
    </row>
    <row r="143" spans="1:65" s="2" customFormat="1" ht="37.9" customHeight="1">
      <c r="A143" s="26"/>
      <c r="B143" s="149"/>
      <c r="C143" s="150" t="s">
        <v>224</v>
      </c>
      <c r="D143" s="150" t="s">
        <v>169</v>
      </c>
      <c r="E143" s="151" t="s">
        <v>1589</v>
      </c>
      <c r="F143" s="152" t="s">
        <v>1590</v>
      </c>
      <c r="G143" s="153" t="s">
        <v>222</v>
      </c>
      <c r="H143" s="154">
        <v>8</v>
      </c>
      <c r="I143" s="155">
        <v>37.1</v>
      </c>
      <c r="J143" s="155">
        <f t="shared" si="0"/>
        <v>296.8</v>
      </c>
      <c r="K143" s="156"/>
      <c r="L143" s="27"/>
      <c r="M143" s="157" t="s">
        <v>1</v>
      </c>
      <c r="N143" s="158" t="s">
        <v>39</v>
      </c>
      <c r="O143" s="159">
        <v>0</v>
      </c>
      <c r="P143" s="159">
        <f t="shared" si="1"/>
        <v>0</v>
      </c>
      <c r="Q143" s="159">
        <v>0</v>
      </c>
      <c r="R143" s="159">
        <f t="shared" si="2"/>
        <v>0</v>
      </c>
      <c r="S143" s="159">
        <v>0</v>
      </c>
      <c r="T143" s="160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61" t="s">
        <v>289</v>
      </c>
      <c r="AT143" s="161" t="s">
        <v>169</v>
      </c>
      <c r="AU143" s="161" t="s">
        <v>89</v>
      </c>
      <c r="AY143" s="14" t="s">
        <v>166</v>
      </c>
      <c r="BE143" s="162">
        <f t="shared" si="4"/>
        <v>0</v>
      </c>
      <c r="BF143" s="162">
        <f t="shared" si="5"/>
        <v>296.8</v>
      </c>
      <c r="BG143" s="162">
        <f t="shared" si="6"/>
        <v>0</v>
      </c>
      <c r="BH143" s="162">
        <f t="shared" si="7"/>
        <v>0</v>
      </c>
      <c r="BI143" s="162">
        <f t="shared" si="8"/>
        <v>0</v>
      </c>
      <c r="BJ143" s="14" t="s">
        <v>89</v>
      </c>
      <c r="BK143" s="162">
        <f t="shared" si="9"/>
        <v>296.8</v>
      </c>
      <c r="BL143" s="14" t="s">
        <v>289</v>
      </c>
      <c r="BM143" s="161" t="s">
        <v>1591</v>
      </c>
    </row>
    <row r="144" spans="1:65" s="2" customFormat="1" ht="24.2" customHeight="1">
      <c r="A144" s="26"/>
      <c r="B144" s="149"/>
      <c r="C144" s="150" t="s">
        <v>199</v>
      </c>
      <c r="D144" s="150" t="s">
        <v>169</v>
      </c>
      <c r="E144" s="151" t="s">
        <v>1592</v>
      </c>
      <c r="F144" s="152" t="s">
        <v>1593</v>
      </c>
      <c r="G144" s="153" t="s">
        <v>222</v>
      </c>
      <c r="H144" s="154">
        <v>2</v>
      </c>
      <c r="I144" s="155">
        <v>39.39</v>
      </c>
      <c r="J144" s="155">
        <f t="shared" si="0"/>
        <v>78.78</v>
      </c>
      <c r="K144" s="156"/>
      <c r="L144" s="27"/>
      <c r="M144" s="157" t="s">
        <v>1</v>
      </c>
      <c r="N144" s="158" t="s">
        <v>39</v>
      </c>
      <c r="O144" s="159">
        <v>0</v>
      </c>
      <c r="P144" s="159">
        <f t="shared" si="1"/>
        <v>0</v>
      </c>
      <c r="Q144" s="159">
        <v>0</v>
      </c>
      <c r="R144" s="159">
        <f t="shared" si="2"/>
        <v>0</v>
      </c>
      <c r="S144" s="159">
        <v>0</v>
      </c>
      <c r="T144" s="160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61" t="s">
        <v>289</v>
      </c>
      <c r="AT144" s="161" t="s">
        <v>169</v>
      </c>
      <c r="AU144" s="161" t="s">
        <v>89</v>
      </c>
      <c r="AY144" s="14" t="s">
        <v>166</v>
      </c>
      <c r="BE144" s="162">
        <f t="shared" si="4"/>
        <v>0</v>
      </c>
      <c r="BF144" s="162">
        <f t="shared" si="5"/>
        <v>78.78</v>
      </c>
      <c r="BG144" s="162">
        <f t="shared" si="6"/>
        <v>0</v>
      </c>
      <c r="BH144" s="162">
        <f t="shared" si="7"/>
        <v>0</v>
      </c>
      <c r="BI144" s="162">
        <f t="shared" si="8"/>
        <v>0</v>
      </c>
      <c r="BJ144" s="14" t="s">
        <v>89</v>
      </c>
      <c r="BK144" s="162">
        <f t="shared" si="9"/>
        <v>78.78</v>
      </c>
      <c r="BL144" s="14" t="s">
        <v>289</v>
      </c>
      <c r="BM144" s="161" t="s">
        <v>1594</v>
      </c>
    </row>
    <row r="145" spans="1:65" s="2" customFormat="1" ht="24.2" customHeight="1">
      <c r="A145" s="26"/>
      <c r="B145" s="149"/>
      <c r="C145" s="150" t="s">
        <v>231</v>
      </c>
      <c r="D145" s="150" t="s">
        <v>169</v>
      </c>
      <c r="E145" s="151" t="s">
        <v>1595</v>
      </c>
      <c r="F145" s="152" t="s">
        <v>1596</v>
      </c>
      <c r="G145" s="153" t="s">
        <v>222</v>
      </c>
      <c r="H145" s="154">
        <v>2</v>
      </c>
      <c r="I145" s="155">
        <v>51.73</v>
      </c>
      <c r="J145" s="155">
        <f t="shared" si="0"/>
        <v>103.46</v>
      </c>
      <c r="K145" s="156"/>
      <c r="L145" s="27"/>
      <c r="M145" s="157" t="s">
        <v>1</v>
      </c>
      <c r="N145" s="158" t="s">
        <v>39</v>
      </c>
      <c r="O145" s="159">
        <v>0</v>
      </c>
      <c r="P145" s="159">
        <f t="shared" si="1"/>
        <v>0</v>
      </c>
      <c r="Q145" s="159">
        <v>0</v>
      </c>
      <c r="R145" s="159">
        <f t="shared" si="2"/>
        <v>0</v>
      </c>
      <c r="S145" s="159">
        <v>0</v>
      </c>
      <c r="T145" s="160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61" t="s">
        <v>289</v>
      </c>
      <c r="AT145" s="161" t="s">
        <v>169</v>
      </c>
      <c r="AU145" s="161" t="s">
        <v>89</v>
      </c>
      <c r="AY145" s="14" t="s">
        <v>166</v>
      </c>
      <c r="BE145" s="162">
        <f t="shared" si="4"/>
        <v>0</v>
      </c>
      <c r="BF145" s="162">
        <f t="shared" si="5"/>
        <v>103.46</v>
      </c>
      <c r="BG145" s="162">
        <f t="shared" si="6"/>
        <v>0</v>
      </c>
      <c r="BH145" s="162">
        <f t="shared" si="7"/>
        <v>0</v>
      </c>
      <c r="BI145" s="162">
        <f t="shared" si="8"/>
        <v>0</v>
      </c>
      <c r="BJ145" s="14" t="s">
        <v>89</v>
      </c>
      <c r="BK145" s="162">
        <f t="shared" si="9"/>
        <v>103.46</v>
      </c>
      <c r="BL145" s="14" t="s">
        <v>289</v>
      </c>
      <c r="BM145" s="161" t="s">
        <v>1597</v>
      </c>
    </row>
    <row r="146" spans="1:65" s="2" customFormat="1" ht="24.2" customHeight="1">
      <c r="A146" s="26"/>
      <c r="B146" s="149"/>
      <c r="C146" s="150" t="s">
        <v>7</v>
      </c>
      <c r="D146" s="150" t="s">
        <v>169</v>
      </c>
      <c r="E146" s="151" t="s">
        <v>1598</v>
      </c>
      <c r="F146" s="152" t="s">
        <v>1599</v>
      </c>
      <c r="G146" s="153" t="s">
        <v>222</v>
      </c>
      <c r="H146" s="154">
        <v>2</v>
      </c>
      <c r="I146" s="155">
        <v>55.16</v>
      </c>
      <c r="J146" s="155">
        <f t="shared" si="0"/>
        <v>110.32</v>
      </c>
      <c r="K146" s="156"/>
      <c r="L146" s="27"/>
      <c r="M146" s="157" t="s">
        <v>1</v>
      </c>
      <c r="N146" s="158" t="s">
        <v>39</v>
      </c>
      <c r="O146" s="159">
        <v>0</v>
      </c>
      <c r="P146" s="159">
        <f t="shared" si="1"/>
        <v>0</v>
      </c>
      <c r="Q146" s="159">
        <v>0</v>
      </c>
      <c r="R146" s="159">
        <f t="shared" si="2"/>
        <v>0</v>
      </c>
      <c r="S146" s="159">
        <v>0</v>
      </c>
      <c r="T146" s="160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61" t="s">
        <v>289</v>
      </c>
      <c r="AT146" s="161" t="s">
        <v>169</v>
      </c>
      <c r="AU146" s="161" t="s">
        <v>89</v>
      </c>
      <c r="AY146" s="14" t="s">
        <v>166</v>
      </c>
      <c r="BE146" s="162">
        <f t="shared" si="4"/>
        <v>0</v>
      </c>
      <c r="BF146" s="162">
        <f t="shared" si="5"/>
        <v>110.32</v>
      </c>
      <c r="BG146" s="162">
        <f t="shared" si="6"/>
        <v>0</v>
      </c>
      <c r="BH146" s="162">
        <f t="shared" si="7"/>
        <v>0</v>
      </c>
      <c r="BI146" s="162">
        <f t="shared" si="8"/>
        <v>0</v>
      </c>
      <c r="BJ146" s="14" t="s">
        <v>89</v>
      </c>
      <c r="BK146" s="162">
        <f t="shared" si="9"/>
        <v>110.32</v>
      </c>
      <c r="BL146" s="14" t="s">
        <v>289</v>
      </c>
      <c r="BM146" s="161" t="s">
        <v>1600</v>
      </c>
    </row>
    <row r="147" spans="1:65" s="2" customFormat="1" ht="16.5" customHeight="1">
      <c r="A147" s="26"/>
      <c r="B147" s="149"/>
      <c r="C147" s="150" t="s">
        <v>239</v>
      </c>
      <c r="D147" s="150" t="s">
        <v>169</v>
      </c>
      <c r="E147" s="151" t="s">
        <v>1601</v>
      </c>
      <c r="F147" s="152" t="s">
        <v>1602</v>
      </c>
      <c r="G147" s="153" t="s">
        <v>222</v>
      </c>
      <c r="H147" s="154">
        <v>144</v>
      </c>
      <c r="I147" s="155">
        <v>4</v>
      </c>
      <c r="J147" s="155">
        <f t="shared" si="0"/>
        <v>576</v>
      </c>
      <c r="K147" s="156"/>
      <c r="L147" s="27"/>
      <c r="M147" s="157" t="s">
        <v>1</v>
      </c>
      <c r="N147" s="158" t="s">
        <v>39</v>
      </c>
      <c r="O147" s="159">
        <v>0</v>
      </c>
      <c r="P147" s="159">
        <f t="shared" si="1"/>
        <v>0</v>
      </c>
      <c r="Q147" s="159">
        <v>0</v>
      </c>
      <c r="R147" s="159">
        <f t="shared" si="2"/>
        <v>0</v>
      </c>
      <c r="S147" s="159">
        <v>0</v>
      </c>
      <c r="T147" s="160">
        <f t="shared" si="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61" t="s">
        <v>289</v>
      </c>
      <c r="AT147" s="161" t="s">
        <v>169</v>
      </c>
      <c r="AU147" s="161" t="s">
        <v>89</v>
      </c>
      <c r="AY147" s="14" t="s">
        <v>166</v>
      </c>
      <c r="BE147" s="162">
        <f t="shared" si="4"/>
        <v>0</v>
      </c>
      <c r="BF147" s="162">
        <f t="shared" si="5"/>
        <v>576</v>
      </c>
      <c r="BG147" s="162">
        <f t="shared" si="6"/>
        <v>0</v>
      </c>
      <c r="BH147" s="162">
        <f t="shared" si="7"/>
        <v>0</v>
      </c>
      <c r="BI147" s="162">
        <f t="shared" si="8"/>
        <v>0</v>
      </c>
      <c r="BJ147" s="14" t="s">
        <v>89</v>
      </c>
      <c r="BK147" s="162">
        <f t="shared" si="9"/>
        <v>576</v>
      </c>
      <c r="BL147" s="14" t="s">
        <v>289</v>
      </c>
      <c r="BM147" s="161" t="s">
        <v>1603</v>
      </c>
    </row>
    <row r="148" spans="1:65" s="2" customFormat="1" ht="16.5" customHeight="1">
      <c r="A148" s="26"/>
      <c r="B148" s="149"/>
      <c r="C148" s="150" t="s">
        <v>205</v>
      </c>
      <c r="D148" s="150" t="s">
        <v>169</v>
      </c>
      <c r="E148" s="151" t="s">
        <v>1604</v>
      </c>
      <c r="F148" s="152" t="s">
        <v>1605</v>
      </c>
      <c r="G148" s="153" t="s">
        <v>222</v>
      </c>
      <c r="H148" s="154">
        <v>82</v>
      </c>
      <c r="I148" s="155">
        <v>1.43</v>
      </c>
      <c r="J148" s="155">
        <f t="shared" si="0"/>
        <v>117.26</v>
      </c>
      <c r="K148" s="156"/>
      <c r="L148" s="27"/>
      <c r="M148" s="157" t="s">
        <v>1</v>
      </c>
      <c r="N148" s="158" t="s">
        <v>39</v>
      </c>
      <c r="O148" s="159">
        <v>0</v>
      </c>
      <c r="P148" s="159">
        <f t="shared" si="1"/>
        <v>0</v>
      </c>
      <c r="Q148" s="159">
        <v>0</v>
      </c>
      <c r="R148" s="159">
        <f t="shared" si="2"/>
        <v>0</v>
      </c>
      <c r="S148" s="159">
        <v>0</v>
      </c>
      <c r="T148" s="160">
        <f t="shared" si="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61" t="s">
        <v>289</v>
      </c>
      <c r="AT148" s="161" t="s">
        <v>169</v>
      </c>
      <c r="AU148" s="161" t="s">
        <v>89</v>
      </c>
      <c r="AY148" s="14" t="s">
        <v>166</v>
      </c>
      <c r="BE148" s="162">
        <f t="shared" si="4"/>
        <v>0</v>
      </c>
      <c r="BF148" s="162">
        <f t="shared" si="5"/>
        <v>117.26</v>
      </c>
      <c r="BG148" s="162">
        <f t="shared" si="6"/>
        <v>0</v>
      </c>
      <c r="BH148" s="162">
        <f t="shared" si="7"/>
        <v>0</v>
      </c>
      <c r="BI148" s="162">
        <f t="shared" si="8"/>
        <v>0</v>
      </c>
      <c r="BJ148" s="14" t="s">
        <v>89</v>
      </c>
      <c r="BK148" s="162">
        <f t="shared" si="9"/>
        <v>117.26</v>
      </c>
      <c r="BL148" s="14" t="s">
        <v>289</v>
      </c>
      <c r="BM148" s="161" t="s">
        <v>1606</v>
      </c>
    </row>
    <row r="149" spans="1:65" s="2" customFormat="1" ht="16.5" customHeight="1">
      <c r="A149" s="26"/>
      <c r="B149" s="149"/>
      <c r="C149" s="150" t="s">
        <v>247</v>
      </c>
      <c r="D149" s="150" t="s">
        <v>169</v>
      </c>
      <c r="E149" s="151" t="s">
        <v>1607</v>
      </c>
      <c r="F149" s="152" t="s">
        <v>1608</v>
      </c>
      <c r="G149" s="153" t="s">
        <v>222</v>
      </c>
      <c r="H149" s="154">
        <v>6</v>
      </c>
      <c r="I149" s="155">
        <v>11.72</v>
      </c>
      <c r="J149" s="155">
        <f t="shared" si="0"/>
        <v>70.319999999999993</v>
      </c>
      <c r="K149" s="156"/>
      <c r="L149" s="27"/>
      <c r="M149" s="157" t="s">
        <v>1</v>
      </c>
      <c r="N149" s="158" t="s">
        <v>39</v>
      </c>
      <c r="O149" s="159">
        <v>0</v>
      </c>
      <c r="P149" s="159">
        <f t="shared" si="1"/>
        <v>0</v>
      </c>
      <c r="Q149" s="159">
        <v>0</v>
      </c>
      <c r="R149" s="159">
        <f t="shared" si="2"/>
        <v>0</v>
      </c>
      <c r="S149" s="159">
        <v>0</v>
      </c>
      <c r="T149" s="160">
        <f t="shared" si="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61" t="s">
        <v>289</v>
      </c>
      <c r="AT149" s="161" t="s">
        <v>169</v>
      </c>
      <c r="AU149" s="161" t="s">
        <v>89</v>
      </c>
      <c r="AY149" s="14" t="s">
        <v>166</v>
      </c>
      <c r="BE149" s="162">
        <f t="shared" si="4"/>
        <v>0</v>
      </c>
      <c r="BF149" s="162">
        <f t="shared" si="5"/>
        <v>70.319999999999993</v>
      </c>
      <c r="BG149" s="162">
        <f t="shared" si="6"/>
        <v>0</v>
      </c>
      <c r="BH149" s="162">
        <f t="shared" si="7"/>
        <v>0</v>
      </c>
      <c r="BI149" s="162">
        <f t="shared" si="8"/>
        <v>0</v>
      </c>
      <c r="BJ149" s="14" t="s">
        <v>89</v>
      </c>
      <c r="BK149" s="162">
        <f t="shared" si="9"/>
        <v>70.319999999999993</v>
      </c>
      <c r="BL149" s="14" t="s">
        <v>289</v>
      </c>
      <c r="BM149" s="161" t="s">
        <v>1609</v>
      </c>
    </row>
    <row r="150" spans="1:65" s="12" customFormat="1" ht="22.9" customHeight="1">
      <c r="B150" s="137"/>
      <c r="D150" s="138" t="s">
        <v>72</v>
      </c>
      <c r="E150" s="147" t="s">
        <v>1610</v>
      </c>
      <c r="F150" s="147" t="s">
        <v>1611</v>
      </c>
      <c r="J150" s="148">
        <f>BK150</f>
        <v>15807.51</v>
      </c>
      <c r="L150" s="137"/>
      <c r="M150" s="141"/>
      <c r="N150" s="142"/>
      <c r="O150" s="142"/>
      <c r="P150" s="143">
        <f>SUM(P151:P160)</f>
        <v>0</v>
      </c>
      <c r="Q150" s="142"/>
      <c r="R150" s="143">
        <f>SUM(R151:R160)</f>
        <v>0</v>
      </c>
      <c r="S150" s="142"/>
      <c r="T150" s="144">
        <f>SUM(T151:T160)</f>
        <v>0</v>
      </c>
      <c r="AR150" s="138" t="s">
        <v>105</v>
      </c>
      <c r="AT150" s="145" t="s">
        <v>72</v>
      </c>
      <c r="AU150" s="145" t="s">
        <v>81</v>
      </c>
      <c r="AY150" s="138" t="s">
        <v>166</v>
      </c>
      <c r="BK150" s="146">
        <f>SUM(BK151:BK160)</f>
        <v>15807.51</v>
      </c>
    </row>
    <row r="151" spans="1:65" s="2" customFormat="1" ht="24.2" customHeight="1">
      <c r="A151" s="26"/>
      <c r="B151" s="149"/>
      <c r="C151" s="150" t="s">
        <v>208</v>
      </c>
      <c r="D151" s="150" t="s">
        <v>169</v>
      </c>
      <c r="E151" s="151" t="s">
        <v>1612</v>
      </c>
      <c r="F151" s="152" t="s">
        <v>1613</v>
      </c>
      <c r="G151" s="153" t="s">
        <v>237</v>
      </c>
      <c r="H151" s="154">
        <v>5000</v>
      </c>
      <c r="I151" s="155">
        <v>1.69</v>
      </c>
      <c r="J151" s="155">
        <f t="shared" ref="J151:J160" si="10">ROUND(I151*H151,2)</f>
        <v>8450</v>
      </c>
      <c r="K151" s="156"/>
      <c r="L151" s="27"/>
      <c r="M151" s="157" t="s">
        <v>1</v>
      </c>
      <c r="N151" s="158" t="s">
        <v>39</v>
      </c>
      <c r="O151" s="159">
        <v>0</v>
      </c>
      <c r="P151" s="159">
        <f t="shared" ref="P151:P160" si="11">O151*H151</f>
        <v>0</v>
      </c>
      <c r="Q151" s="159">
        <v>0</v>
      </c>
      <c r="R151" s="159">
        <f t="shared" ref="R151:R160" si="12">Q151*H151</f>
        <v>0</v>
      </c>
      <c r="S151" s="159">
        <v>0</v>
      </c>
      <c r="T151" s="160">
        <f t="shared" ref="T151:T160" si="13">S151*H151</f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61" t="s">
        <v>289</v>
      </c>
      <c r="AT151" s="161" t="s">
        <v>169</v>
      </c>
      <c r="AU151" s="161" t="s">
        <v>89</v>
      </c>
      <c r="AY151" s="14" t="s">
        <v>166</v>
      </c>
      <c r="BE151" s="162">
        <f t="shared" ref="BE151:BE160" si="14">IF(N151="základná",J151,0)</f>
        <v>0</v>
      </c>
      <c r="BF151" s="162">
        <f t="shared" ref="BF151:BF160" si="15">IF(N151="znížená",J151,0)</f>
        <v>8450</v>
      </c>
      <c r="BG151" s="162">
        <f t="shared" ref="BG151:BG160" si="16">IF(N151="zákl. prenesená",J151,0)</f>
        <v>0</v>
      </c>
      <c r="BH151" s="162">
        <f t="shared" ref="BH151:BH160" si="17">IF(N151="zníž. prenesená",J151,0)</f>
        <v>0</v>
      </c>
      <c r="BI151" s="162">
        <f t="shared" ref="BI151:BI160" si="18">IF(N151="nulová",J151,0)</f>
        <v>0</v>
      </c>
      <c r="BJ151" s="14" t="s">
        <v>89</v>
      </c>
      <c r="BK151" s="162">
        <f t="shared" ref="BK151:BK160" si="19">ROUND(I151*H151,2)</f>
        <v>8450</v>
      </c>
      <c r="BL151" s="14" t="s">
        <v>289</v>
      </c>
      <c r="BM151" s="161" t="s">
        <v>1614</v>
      </c>
    </row>
    <row r="152" spans="1:65" s="2" customFormat="1" ht="16.5" customHeight="1">
      <c r="A152" s="26"/>
      <c r="B152" s="149"/>
      <c r="C152" s="150" t="s">
        <v>254</v>
      </c>
      <c r="D152" s="150" t="s">
        <v>169</v>
      </c>
      <c r="E152" s="151" t="s">
        <v>1615</v>
      </c>
      <c r="F152" s="152" t="s">
        <v>1616</v>
      </c>
      <c r="G152" s="153" t="s">
        <v>222</v>
      </c>
      <c r="H152" s="154">
        <v>32</v>
      </c>
      <c r="I152" s="155">
        <v>30.01</v>
      </c>
      <c r="J152" s="155">
        <f t="shared" si="10"/>
        <v>960.32</v>
      </c>
      <c r="K152" s="156"/>
      <c r="L152" s="27"/>
      <c r="M152" s="157" t="s">
        <v>1</v>
      </c>
      <c r="N152" s="158" t="s">
        <v>39</v>
      </c>
      <c r="O152" s="159">
        <v>0</v>
      </c>
      <c r="P152" s="159">
        <f t="shared" si="11"/>
        <v>0</v>
      </c>
      <c r="Q152" s="159">
        <v>0</v>
      </c>
      <c r="R152" s="159">
        <f t="shared" si="12"/>
        <v>0</v>
      </c>
      <c r="S152" s="159">
        <v>0</v>
      </c>
      <c r="T152" s="160">
        <f t="shared" si="1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61" t="s">
        <v>289</v>
      </c>
      <c r="AT152" s="161" t="s">
        <v>169</v>
      </c>
      <c r="AU152" s="161" t="s">
        <v>89</v>
      </c>
      <c r="AY152" s="14" t="s">
        <v>166</v>
      </c>
      <c r="BE152" s="162">
        <f t="shared" si="14"/>
        <v>0</v>
      </c>
      <c r="BF152" s="162">
        <f t="shared" si="15"/>
        <v>960.32</v>
      </c>
      <c r="BG152" s="162">
        <f t="shared" si="16"/>
        <v>0</v>
      </c>
      <c r="BH152" s="162">
        <f t="shared" si="17"/>
        <v>0</v>
      </c>
      <c r="BI152" s="162">
        <f t="shared" si="18"/>
        <v>0</v>
      </c>
      <c r="BJ152" s="14" t="s">
        <v>89</v>
      </c>
      <c r="BK152" s="162">
        <f t="shared" si="19"/>
        <v>960.32</v>
      </c>
      <c r="BL152" s="14" t="s">
        <v>289</v>
      </c>
      <c r="BM152" s="161" t="s">
        <v>1617</v>
      </c>
    </row>
    <row r="153" spans="1:65" s="2" customFormat="1" ht="16.5" customHeight="1">
      <c r="A153" s="26"/>
      <c r="B153" s="149"/>
      <c r="C153" s="150" t="s">
        <v>212</v>
      </c>
      <c r="D153" s="150" t="s">
        <v>169</v>
      </c>
      <c r="E153" s="151" t="s">
        <v>1618</v>
      </c>
      <c r="F153" s="152" t="s">
        <v>1619</v>
      </c>
      <c r="G153" s="153" t="s">
        <v>222</v>
      </c>
      <c r="H153" s="154">
        <v>500</v>
      </c>
      <c r="I153" s="155">
        <v>1.54</v>
      </c>
      <c r="J153" s="155">
        <f t="shared" si="10"/>
        <v>770</v>
      </c>
      <c r="K153" s="156"/>
      <c r="L153" s="27"/>
      <c r="M153" s="157" t="s">
        <v>1</v>
      </c>
      <c r="N153" s="158" t="s">
        <v>39</v>
      </c>
      <c r="O153" s="159">
        <v>0</v>
      </c>
      <c r="P153" s="159">
        <f t="shared" si="11"/>
        <v>0</v>
      </c>
      <c r="Q153" s="159">
        <v>0</v>
      </c>
      <c r="R153" s="159">
        <f t="shared" si="12"/>
        <v>0</v>
      </c>
      <c r="S153" s="159">
        <v>0</v>
      </c>
      <c r="T153" s="160">
        <f t="shared" si="1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61" t="s">
        <v>289</v>
      </c>
      <c r="AT153" s="161" t="s">
        <v>169</v>
      </c>
      <c r="AU153" s="161" t="s">
        <v>89</v>
      </c>
      <c r="AY153" s="14" t="s">
        <v>166</v>
      </c>
      <c r="BE153" s="162">
        <f t="shared" si="14"/>
        <v>0</v>
      </c>
      <c r="BF153" s="162">
        <f t="shared" si="15"/>
        <v>770</v>
      </c>
      <c r="BG153" s="162">
        <f t="shared" si="16"/>
        <v>0</v>
      </c>
      <c r="BH153" s="162">
        <f t="shared" si="17"/>
        <v>0</v>
      </c>
      <c r="BI153" s="162">
        <f t="shared" si="18"/>
        <v>0</v>
      </c>
      <c r="BJ153" s="14" t="s">
        <v>89</v>
      </c>
      <c r="BK153" s="162">
        <f t="shared" si="19"/>
        <v>770</v>
      </c>
      <c r="BL153" s="14" t="s">
        <v>289</v>
      </c>
      <c r="BM153" s="161" t="s">
        <v>1620</v>
      </c>
    </row>
    <row r="154" spans="1:65" s="2" customFormat="1" ht="21.75" customHeight="1">
      <c r="A154" s="26"/>
      <c r="B154" s="149"/>
      <c r="C154" s="150" t="s">
        <v>265</v>
      </c>
      <c r="D154" s="150" t="s">
        <v>169</v>
      </c>
      <c r="E154" s="151" t="s">
        <v>1621</v>
      </c>
      <c r="F154" s="152" t="s">
        <v>1622</v>
      </c>
      <c r="G154" s="153" t="s">
        <v>237</v>
      </c>
      <c r="H154" s="154">
        <v>1000</v>
      </c>
      <c r="I154" s="155">
        <v>2.27</v>
      </c>
      <c r="J154" s="155">
        <f t="shared" si="10"/>
        <v>2270</v>
      </c>
      <c r="K154" s="156"/>
      <c r="L154" s="27"/>
      <c r="M154" s="157" t="s">
        <v>1</v>
      </c>
      <c r="N154" s="158" t="s">
        <v>39</v>
      </c>
      <c r="O154" s="159">
        <v>0</v>
      </c>
      <c r="P154" s="159">
        <f t="shared" si="11"/>
        <v>0</v>
      </c>
      <c r="Q154" s="159">
        <v>0</v>
      </c>
      <c r="R154" s="159">
        <f t="shared" si="12"/>
        <v>0</v>
      </c>
      <c r="S154" s="159">
        <v>0</v>
      </c>
      <c r="T154" s="160">
        <f t="shared" si="1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61" t="s">
        <v>289</v>
      </c>
      <c r="AT154" s="161" t="s">
        <v>169</v>
      </c>
      <c r="AU154" s="161" t="s">
        <v>89</v>
      </c>
      <c r="AY154" s="14" t="s">
        <v>166</v>
      </c>
      <c r="BE154" s="162">
        <f t="shared" si="14"/>
        <v>0</v>
      </c>
      <c r="BF154" s="162">
        <f t="shared" si="15"/>
        <v>2270</v>
      </c>
      <c r="BG154" s="162">
        <f t="shared" si="16"/>
        <v>0</v>
      </c>
      <c r="BH154" s="162">
        <f t="shared" si="17"/>
        <v>0</v>
      </c>
      <c r="BI154" s="162">
        <f t="shared" si="18"/>
        <v>0</v>
      </c>
      <c r="BJ154" s="14" t="s">
        <v>89</v>
      </c>
      <c r="BK154" s="162">
        <f t="shared" si="19"/>
        <v>2270</v>
      </c>
      <c r="BL154" s="14" t="s">
        <v>289</v>
      </c>
      <c r="BM154" s="161" t="s">
        <v>1623</v>
      </c>
    </row>
    <row r="155" spans="1:65" s="2" customFormat="1" ht="16.5" customHeight="1">
      <c r="A155" s="26"/>
      <c r="B155" s="149"/>
      <c r="C155" s="150" t="s">
        <v>215</v>
      </c>
      <c r="D155" s="150" t="s">
        <v>169</v>
      </c>
      <c r="E155" s="151" t="s">
        <v>1624</v>
      </c>
      <c r="F155" s="152" t="s">
        <v>1625</v>
      </c>
      <c r="G155" s="153" t="s">
        <v>237</v>
      </c>
      <c r="H155" s="154">
        <v>100</v>
      </c>
      <c r="I155" s="155">
        <v>2.27</v>
      </c>
      <c r="J155" s="155">
        <f t="shared" si="10"/>
        <v>227</v>
      </c>
      <c r="K155" s="156"/>
      <c r="L155" s="27"/>
      <c r="M155" s="157" t="s">
        <v>1</v>
      </c>
      <c r="N155" s="158" t="s">
        <v>39</v>
      </c>
      <c r="O155" s="159">
        <v>0</v>
      </c>
      <c r="P155" s="159">
        <f t="shared" si="11"/>
        <v>0</v>
      </c>
      <c r="Q155" s="159">
        <v>0</v>
      </c>
      <c r="R155" s="159">
        <f t="shared" si="12"/>
        <v>0</v>
      </c>
      <c r="S155" s="159">
        <v>0</v>
      </c>
      <c r="T155" s="160">
        <f t="shared" si="1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61" t="s">
        <v>289</v>
      </c>
      <c r="AT155" s="161" t="s">
        <v>169</v>
      </c>
      <c r="AU155" s="161" t="s">
        <v>89</v>
      </c>
      <c r="AY155" s="14" t="s">
        <v>166</v>
      </c>
      <c r="BE155" s="162">
        <f t="shared" si="14"/>
        <v>0</v>
      </c>
      <c r="BF155" s="162">
        <f t="shared" si="15"/>
        <v>227</v>
      </c>
      <c r="BG155" s="162">
        <f t="shared" si="16"/>
        <v>0</v>
      </c>
      <c r="BH155" s="162">
        <f t="shared" si="17"/>
        <v>0</v>
      </c>
      <c r="BI155" s="162">
        <f t="shared" si="18"/>
        <v>0</v>
      </c>
      <c r="BJ155" s="14" t="s">
        <v>89</v>
      </c>
      <c r="BK155" s="162">
        <f t="shared" si="19"/>
        <v>227</v>
      </c>
      <c r="BL155" s="14" t="s">
        <v>289</v>
      </c>
      <c r="BM155" s="161" t="s">
        <v>1626</v>
      </c>
    </row>
    <row r="156" spans="1:65" s="2" customFormat="1" ht="16.5" customHeight="1">
      <c r="A156" s="26"/>
      <c r="B156" s="149"/>
      <c r="C156" s="150" t="s">
        <v>274</v>
      </c>
      <c r="D156" s="150" t="s">
        <v>169</v>
      </c>
      <c r="E156" s="151" t="s">
        <v>1627</v>
      </c>
      <c r="F156" s="152" t="s">
        <v>1628</v>
      </c>
      <c r="G156" s="153" t="s">
        <v>1629</v>
      </c>
      <c r="H156" s="154">
        <v>1</v>
      </c>
      <c r="I156" s="155">
        <v>285.81</v>
      </c>
      <c r="J156" s="155">
        <f t="shared" si="10"/>
        <v>285.81</v>
      </c>
      <c r="K156" s="156"/>
      <c r="L156" s="27"/>
      <c r="M156" s="157" t="s">
        <v>1</v>
      </c>
      <c r="N156" s="158" t="s">
        <v>39</v>
      </c>
      <c r="O156" s="159">
        <v>0</v>
      </c>
      <c r="P156" s="159">
        <f t="shared" si="11"/>
        <v>0</v>
      </c>
      <c r="Q156" s="159">
        <v>0</v>
      </c>
      <c r="R156" s="159">
        <f t="shared" si="12"/>
        <v>0</v>
      </c>
      <c r="S156" s="159">
        <v>0</v>
      </c>
      <c r="T156" s="160">
        <f t="shared" si="1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61" t="s">
        <v>289</v>
      </c>
      <c r="AT156" s="161" t="s">
        <v>169</v>
      </c>
      <c r="AU156" s="161" t="s">
        <v>89</v>
      </c>
      <c r="AY156" s="14" t="s">
        <v>166</v>
      </c>
      <c r="BE156" s="162">
        <f t="shared" si="14"/>
        <v>0</v>
      </c>
      <c r="BF156" s="162">
        <f t="shared" si="15"/>
        <v>285.81</v>
      </c>
      <c r="BG156" s="162">
        <f t="shared" si="16"/>
        <v>0</v>
      </c>
      <c r="BH156" s="162">
        <f t="shared" si="17"/>
        <v>0</v>
      </c>
      <c r="BI156" s="162">
        <f t="shared" si="18"/>
        <v>0</v>
      </c>
      <c r="BJ156" s="14" t="s">
        <v>89</v>
      </c>
      <c r="BK156" s="162">
        <f t="shared" si="19"/>
        <v>285.81</v>
      </c>
      <c r="BL156" s="14" t="s">
        <v>289</v>
      </c>
      <c r="BM156" s="161" t="s">
        <v>1630</v>
      </c>
    </row>
    <row r="157" spans="1:65" s="2" customFormat="1" ht="33" customHeight="1">
      <c r="A157" s="26"/>
      <c r="B157" s="149"/>
      <c r="C157" s="150" t="s">
        <v>219</v>
      </c>
      <c r="D157" s="150" t="s">
        <v>169</v>
      </c>
      <c r="E157" s="151" t="s">
        <v>1631</v>
      </c>
      <c r="F157" s="152" t="s">
        <v>1632</v>
      </c>
      <c r="G157" s="153" t="s">
        <v>1629</v>
      </c>
      <c r="H157" s="154">
        <v>1</v>
      </c>
      <c r="I157" s="155">
        <v>274.38</v>
      </c>
      <c r="J157" s="155">
        <f t="shared" si="10"/>
        <v>274.38</v>
      </c>
      <c r="K157" s="156"/>
      <c r="L157" s="27"/>
      <c r="M157" s="157" t="s">
        <v>1</v>
      </c>
      <c r="N157" s="158" t="s">
        <v>39</v>
      </c>
      <c r="O157" s="159">
        <v>0</v>
      </c>
      <c r="P157" s="159">
        <f t="shared" si="11"/>
        <v>0</v>
      </c>
      <c r="Q157" s="159">
        <v>0</v>
      </c>
      <c r="R157" s="159">
        <f t="shared" si="12"/>
        <v>0</v>
      </c>
      <c r="S157" s="159">
        <v>0</v>
      </c>
      <c r="T157" s="160">
        <f t="shared" si="1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61" t="s">
        <v>289</v>
      </c>
      <c r="AT157" s="161" t="s">
        <v>169</v>
      </c>
      <c r="AU157" s="161" t="s">
        <v>89</v>
      </c>
      <c r="AY157" s="14" t="s">
        <v>166</v>
      </c>
      <c r="BE157" s="162">
        <f t="shared" si="14"/>
        <v>0</v>
      </c>
      <c r="BF157" s="162">
        <f t="shared" si="15"/>
        <v>274.38</v>
      </c>
      <c r="BG157" s="162">
        <f t="shared" si="16"/>
        <v>0</v>
      </c>
      <c r="BH157" s="162">
        <f t="shared" si="17"/>
        <v>0</v>
      </c>
      <c r="BI157" s="162">
        <f t="shared" si="18"/>
        <v>0</v>
      </c>
      <c r="BJ157" s="14" t="s">
        <v>89</v>
      </c>
      <c r="BK157" s="162">
        <f t="shared" si="19"/>
        <v>274.38</v>
      </c>
      <c r="BL157" s="14" t="s">
        <v>289</v>
      </c>
      <c r="BM157" s="161" t="s">
        <v>1633</v>
      </c>
    </row>
    <row r="158" spans="1:65" s="2" customFormat="1" ht="16.5" customHeight="1">
      <c r="A158" s="26"/>
      <c r="B158" s="149"/>
      <c r="C158" s="150" t="s">
        <v>281</v>
      </c>
      <c r="D158" s="150" t="s">
        <v>169</v>
      </c>
      <c r="E158" s="151" t="s">
        <v>1634</v>
      </c>
      <c r="F158" s="152" t="s">
        <v>1635</v>
      </c>
      <c r="G158" s="153" t="s">
        <v>237</v>
      </c>
      <c r="H158" s="154">
        <v>1100</v>
      </c>
      <c r="I158" s="155">
        <v>1.02</v>
      </c>
      <c r="J158" s="155">
        <f t="shared" si="10"/>
        <v>1122</v>
      </c>
      <c r="K158" s="156"/>
      <c r="L158" s="27"/>
      <c r="M158" s="157" t="s">
        <v>1</v>
      </c>
      <c r="N158" s="158" t="s">
        <v>39</v>
      </c>
      <c r="O158" s="159">
        <v>0</v>
      </c>
      <c r="P158" s="159">
        <f t="shared" si="11"/>
        <v>0</v>
      </c>
      <c r="Q158" s="159">
        <v>0</v>
      </c>
      <c r="R158" s="159">
        <f t="shared" si="12"/>
        <v>0</v>
      </c>
      <c r="S158" s="159">
        <v>0</v>
      </c>
      <c r="T158" s="160">
        <f t="shared" si="1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61" t="s">
        <v>289</v>
      </c>
      <c r="AT158" s="161" t="s">
        <v>169</v>
      </c>
      <c r="AU158" s="161" t="s">
        <v>89</v>
      </c>
      <c r="AY158" s="14" t="s">
        <v>166</v>
      </c>
      <c r="BE158" s="162">
        <f t="shared" si="14"/>
        <v>0</v>
      </c>
      <c r="BF158" s="162">
        <f t="shared" si="15"/>
        <v>1122</v>
      </c>
      <c r="BG158" s="162">
        <f t="shared" si="16"/>
        <v>0</v>
      </c>
      <c r="BH158" s="162">
        <f t="shared" si="17"/>
        <v>0</v>
      </c>
      <c r="BI158" s="162">
        <f t="shared" si="18"/>
        <v>0</v>
      </c>
      <c r="BJ158" s="14" t="s">
        <v>89</v>
      </c>
      <c r="BK158" s="162">
        <f t="shared" si="19"/>
        <v>1122</v>
      </c>
      <c r="BL158" s="14" t="s">
        <v>289</v>
      </c>
      <c r="BM158" s="161" t="s">
        <v>1636</v>
      </c>
    </row>
    <row r="159" spans="1:65" s="2" customFormat="1" ht="16.5" customHeight="1">
      <c r="A159" s="26"/>
      <c r="B159" s="149"/>
      <c r="C159" s="150" t="s">
        <v>223</v>
      </c>
      <c r="D159" s="150" t="s">
        <v>169</v>
      </c>
      <c r="E159" s="151" t="s">
        <v>1637</v>
      </c>
      <c r="F159" s="152" t="s">
        <v>1638</v>
      </c>
      <c r="G159" s="153" t="s">
        <v>237</v>
      </c>
      <c r="H159" s="154">
        <v>1100</v>
      </c>
      <c r="I159" s="155">
        <v>1.1299999999999999</v>
      </c>
      <c r="J159" s="155">
        <f t="shared" si="10"/>
        <v>1243</v>
      </c>
      <c r="K159" s="156"/>
      <c r="L159" s="27"/>
      <c r="M159" s="157" t="s">
        <v>1</v>
      </c>
      <c r="N159" s="158" t="s">
        <v>39</v>
      </c>
      <c r="O159" s="159">
        <v>0</v>
      </c>
      <c r="P159" s="159">
        <f t="shared" si="11"/>
        <v>0</v>
      </c>
      <c r="Q159" s="159">
        <v>0</v>
      </c>
      <c r="R159" s="159">
        <f t="shared" si="12"/>
        <v>0</v>
      </c>
      <c r="S159" s="159">
        <v>0</v>
      </c>
      <c r="T159" s="160">
        <f t="shared" si="1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61" t="s">
        <v>289</v>
      </c>
      <c r="AT159" s="161" t="s">
        <v>169</v>
      </c>
      <c r="AU159" s="161" t="s">
        <v>89</v>
      </c>
      <c r="AY159" s="14" t="s">
        <v>166</v>
      </c>
      <c r="BE159" s="162">
        <f t="shared" si="14"/>
        <v>0</v>
      </c>
      <c r="BF159" s="162">
        <f t="shared" si="15"/>
        <v>1243</v>
      </c>
      <c r="BG159" s="162">
        <f t="shared" si="16"/>
        <v>0</v>
      </c>
      <c r="BH159" s="162">
        <f t="shared" si="17"/>
        <v>0</v>
      </c>
      <c r="BI159" s="162">
        <f t="shared" si="18"/>
        <v>0</v>
      </c>
      <c r="BJ159" s="14" t="s">
        <v>89</v>
      </c>
      <c r="BK159" s="162">
        <f t="shared" si="19"/>
        <v>1243</v>
      </c>
      <c r="BL159" s="14" t="s">
        <v>289</v>
      </c>
      <c r="BM159" s="161" t="s">
        <v>1639</v>
      </c>
    </row>
    <row r="160" spans="1:65" s="2" customFormat="1" ht="16.5" customHeight="1">
      <c r="A160" s="26"/>
      <c r="B160" s="149"/>
      <c r="C160" s="150" t="s">
        <v>292</v>
      </c>
      <c r="D160" s="150" t="s">
        <v>169</v>
      </c>
      <c r="E160" s="151" t="s">
        <v>1640</v>
      </c>
      <c r="F160" s="152" t="s">
        <v>1641</v>
      </c>
      <c r="G160" s="153" t="s">
        <v>222</v>
      </c>
      <c r="H160" s="154">
        <v>50</v>
      </c>
      <c r="I160" s="155">
        <v>4.0999999999999996</v>
      </c>
      <c r="J160" s="155">
        <f t="shared" si="10"/>
        <v>205</v>
      </c>
      <c r="K160" s="156"/>
      <c r="L160" s="27"/>
      <c r="M160" s="157" t="s">
        <v>1</v>
      </c>
      <c r="N160" s="158" t="s">
        <v>39</v>
      </c>
      <c r="O160" s="159">
        <v>0</v>
      </c>
      <c r="P160" s="159">
        <f t="shared" si="11"/>
        <v>0</v>
      </c>
      <c r="Q160" s="159">
        <v>0</v>
      </c>
      <c r="R160" s="159">
        <f t="shared" si="12"/>
        <v>0</v>
      </c>
      <c r="S160" s="159">
        <v>0</v>
      </c>
      <c r="T160" s="160">
        <f t="shared" si="1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61" t="s">
        <v>289</v>
      </c>
      <c r="AT160" s="161" t="s">
        <v>169</v>
      </c>
      <c r="AU160" s="161" t="s">
        <v>89</v>
      </c>
      <c r="AY160" s="14" t="s">
        <v>166</v>
      </c>
      <c r="BE160" s="162">
        <f t="shared" si="14"/>
        <v>0</v>
      </c>
      <c r="BF160" s="162">
        <f t="shared" si="15"/>
        <v>205</v>
      </c>
      <c r="BG160" s="162">
        <f t="shared" si="16"/>
        <v>0</v>
      </c>
      <c r="BH160" s="162">
        <f t="shared" si="17"/>
        <v>0</v>
      </c>
      <c r="BI160" s="162">
        <f t="shared" si="18"/>
        <v>0</v>
      </c>
      <c r="BJ160" s="14" t="s">
        <v>89</v>
      </c>
      <c r="BK160" s="162">
        <f t="shared" si="19"/>
        <v>205</v>
      </c>
      <c r="BL160" s="14" t="s">
        <v>289</v>
      </c>
      <c r="BM160" s="161" t="s">
        <v>1642</v>
      </c>
    </row>
    <row r="161" spans="1:65" s="12" customFormat="1" ht="22.9" customHeight="1">
      <c r="B161" s="137"/>
      <c r="D161" s="138" t="s">
        <v>72</v>
      </c>
      <c r="E161" s="147" t="s">
        <v>1643</v>
      </c>
      <c r="F161" s="147" t="s">
        <v>1644</v>
      </c>
      <c r="J161" s="148">
        <f>BK161</f>
        <v>13204.63</v>
      </c>
      <c r="L161" s="137"/>
      <c r="M161" s="141"/>
      <c r="N161" s="142"/>
      <c r="O161" s="142"/>
      <c r="P161" s="143">
        <f>SUM(P162:P174)</f>
        <v>0</v>
      </c>
      <c r="Q161" s="142"/>
      <c r="R161" s="143">
        <f>SUM(R162:R174)</f>
        <v>0</v>
      </c>
      <c r="S161" s="142"/>
      <c r="T161" s="144">
        <f>SUM(T162:T174)</f>
        <v>0</v>
      </c>
      <c r="AR161" s="138" t="s">
        <v>105</v>
      </c>
      <c r="AT161" s="145" t="s">
        <v>72</v>
      </c>
      <c r="AU161" s="145" t="s">
        <v>81</v>
      </c>
      <c r="AY161" s="138" t="s">
        <v>166</v>
      </c>
      <c r="BK161" s="146">
        <f>SUM(BK162:BK174)</f>
        <v>13204.63</v>
      </c>
    </row>
    <row r="162" spans="1:65" s="2" customFormat="1" ht="16.5" customHeight="1">
      <c r="A162" s="26"/>
      <c r="B162" s="149"/>
      <c r="C162" s="150" t="s">
        <v>227</v>
      </c>
      <c r="D162" s="150" t="s">
        <v>169</v>
      </c>
      <c r="E162" s="151" t="s">
        <v>1645</v>
      </c>
      <c r="F162" s="152" t="s">
        <v>1646</v>
      </c>
      <c r="G162" s="153" t="s">
        <v>1629</v>
      </c>
      <c r="H162" s="154">
        <v>1</v>
      </c>
      <c r="I162" s="155">
        <v>571.63</v>
      </c>
      <c r="J162" s="155">
        <f t="shared" ref="J162:J174" si="20">ROUND(I162*H162,2)</f>
        <v>571.63</v>
      </c>
      <c r="K162" s="156"/>
      <c r="L162" s="27"/>
      <c r="M162" s="157" t="s">
        <v>1</v>
      </c>
      <c r="N162" s="158" t="s">
        <v>39</v>
      </c>
      <c r="O162" s="159">
        <v>0</v>
      </c>
      <c r="P162" s="159">
        <f t="shared" ref="P162:P174" si="21">O162*H162</f>
        <v>0</v>
      </c>
      <c r="Q162" s="159">
        <v>0</v>
      </c>
      <c r="R162" s="159">
        <f t="shared" ref="R162:R174" si="22">Q162*H162</f>
        <v>0</v>
      </c>
      <c r="S162" s="159">
        <v>0</v>
      </c>
      <c r="T162" s="160">
        <f t="shared" ref="T162:T174" si="23">S162*H162</f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61" t="s">
        <v>289</v>
      </c>
      <c r="AT162" s="161" t="s">
        <v>169</v>
      </c>
      <c r="AU162" s="161" t="s">
        <v>89</v>
      </c>
      <c r="AY162" s="14" t="s">
        <v>166</v>
      </c>
      <c r="BE162" s="162">
        <f t="shared" ref="BE162:BE174" si="24">IF(N162="základná",J162,0)</f>
        <v>0</v>
      </c>
      <c r="BF162" s="162">
        <f t="shared" ref="BF162:BF174" si="25">IF(N162="znížená",J162,0)</f>
        <v>571.63</v>
      </c>
      <c r="BG162" s="162">
        <f t="shared" ref="BG162:BG174" si="26">IF(N162="zákl. prenesená",J162,0)</f>
        <v>0</v>
      </c>
      <c r="BH162" s="162">
        <f t="shared" ref="BH162:BH174" si="27">IF(N162="zníž. prenesená",J162,0)</f>
        <v>0</v>
      </c>
      <c r="BI162" s="162">
        <f t="shared" ref="BI162:BI174" si="28">IF(N162="nulová",J162,0)</f>
        <v>0</v>
      </c>
      <c r="BJ162" s="14" t="s">
        <v>89</v>
      </c>
      <c r="BK162" s="162">
        <f t="shared" ref="BK162:BK174" si="29">ROUND(I162*H162,2)</f>
        <v>571.63</v>
      </c>
      <c r="BL162" s="14" t="s">
        <v>289</v>
      </c>
      <c r="BM162" s="161" t="s">
        <v>1647</v>
      </c>
    </row>
    <row r="163" spans="1:65" s="2" customFormat="1" ht="37.9" customHeight="1">
      <c r="A163" s="26"/>
      <c r="B163" s="149"/>
      <c r="C163" s="150" t="s">
        <v>299</v>
      </c>
      <c r="D163" s="150" t="s">
        <v>169</v>
      </c>
      <c r="E163" s="151" t="s">
        <v>1648</v>
      </c>
      <c r="F163" s="152" t="s">
        <v>1649</v>
      </c>
      <c r="G163" s="153" t="s">
        <v>1629</v>
      </c>
      <c r="H163" s="154">
        <v>1</v>
      </c>
      <c r="I163" s="155">
        <v>857.44</v>
      </c>
      <c r="J163" s="155">
        <f t="shared" si="20"/>
        <v>857.44</v>
      </c>
      <c r="K163" s="156"/>
      <c r="L163" s="27"/>
      <c r="M163" s="157" t="s">
        <v>1</v>
      </c>
      <c r="N163" s="158" t="s">
        <v>39</v>
      </c>
      <c r="O163" s="159">
        <v>0</v>
      </c>
      <c r="P163" s="159">
        <f t="shared" si="21"/>
        <v>0</v>
      </c>
      <c r="Q163" s="159">
        <v>0</v>
      </c>
      <c r="R163" s="159">
        <f t="shared" si="22"/>
        <v>0</v>
      </c>
      <c r="S163" s="159">
        <v>0</v>
      </c>
      <c r="T163" s="160">
        <f t="shared" si="2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61" t="s">
        <v>289</v>
      </c>
      <c r="AT163" s="161" t="s">
        <v>169</v>
      </c>
      <c r="AU163" s="161" t="s">
        <v>89</v>
      </c>
      <c r="AY163" s="14" t="s">
        <v>166</v>
      </c>
      <c r="BE163" s="162">
        <f t="shared" si="24"/>
        <v>0</v>
      </c>
      <c r="BF163" s="162">
        <f t="shared" si="25"/>
        <v>857.44</v>
      </c>
      <c r="BG163" s="162">
        <f t="shared" si="26"/>
        <v>0</v>
      </c>
      <c r="BH163" s="162">
        <f t="shared" si="27"/>
        <v>0</v>
      </c>
      <c r="BI163" s="162">
        <f t="shared" si="28"/>
        <v>0</v>
      </c>
      <c r="BJ163" s="14" t="s">
        <v>89</v>
      </c>
      <c r="BK163" s="162">
        <f t="shared" si="29"/>
        <v>857.44</v>
      </c>
      <c r="BL163" s="14" t="s">
        <v>289</v>
      </c>
      <c r="BM163" s="161" t="s">
        <v>1650</v>
      </c>
    </row>
    <row r="164" spans="1:65" s="2" customFormat="1" ht="16.5" customHeight="1">
      <c r="A164" s="26"/>
      <c r="B164" s="149"/>
      <c r="C164" s="150" t="s">
        <v>230</v>
      </c>
      <c r="D164" s="150" t="s">
        <v>169</v>
      </c>
      <c r="E164" s="151" t="s">
        <v>1651</v>
      </c>
      <c r="F164" s="152" t="s">
        <v>1652</v>
      </c>
      <c r="G164" s="153" t="s">
        <v>1629</v>
      </c>
      <c r="H164" s="154">
        <v>1</v>
      </c>
      <c r="I164" s="155">
        <v>800.28</v>
      </c>
      <c r="J164" s="155">
        <f t="shared" si="20"/>
        <v>800.28</v>
      </c>
      <c r="K164" s="156"/>
      <c r="L164" s="27"/>
      <c r="M164" s="157" t="s">
        <v>1</v>
      </c>
      <c r="N164" s="158" t="s">
        <v>39</v>
      </c>
      <c r="O164" s="159">
        <v>0</v>
      </c>
      <c r="P164" s="159">
        <f t="shared" si="21"/>
        <v>0</v>
      </c>
      <c r="Q164" s="159">
        <v>0</v>
      </c>
      <c r="R164" s="159">
        <f t="shared" si="22"/>
        <v>0</v>
      </c>
      <c r="S164" s="159">
        <v>0</v>
      </c>
      <c r="T164" s="160">
        <f t="shared" si="2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61" t="s">
        <v>289</v>
      </c>
      <c r="AT164" s="161" t="s">
        <v>169</v>
      </c>
      <c r="AU164" s="161" t="s">
        <v>89</v>
      </c>
      <c r="AY164" s="14" t="s">
        <v>166</v>
      </c>
      <c r="BE164" s="162">
        <f t="shared" si="24"/>
        <v>0</v>
      </c>
      <c r="BF164" s="162">
        <f t="shared" si="25"/>
        <v>800.28</v>
      </c>
      <c r="BG164" s="162">
        <f t="shared" si="26"/>
        <v>0</v>
      </c>
      <c r="BH164" s="162">
        <f t="shared" si="27"/>
        <v>0</v>
      </c>
      <c r="BI164" s="162">
        <f t="shared" si="28"/>
        <v>0</v>
      </c>
      <c r="BJ164" s="14" t="s">
        <v>89</v>
      </c>
      <c r="BK164" s="162">
        <f t="shared" si="29"/>
        <v>800.28</v>
      </c>
      <c r="BL164" s="14" t="s">
        <v>289</v>
      </c>
      <c r="BM164" s="161" t="s">
        <v>1653</v>
      </c>
    </row>
    <row r="165" spans="1:65" s="2" customFormat="1" ht="16.5" customHeight="1">
      <c r="A165" s="26"/>
      <c r="B165" s="149"/>
      <c r="C165" s="150" t="s">
        <v>308</v>
      </c>
      <c r="D165" s="150" t="s">
        <v>169</v>
      </c>
      <c r="E165" s="151" t="s">
        <v>1654</v>
      </c>
      <c r="F165" s="152" t="s">
        <v>1655</v>
      </c>
      <c r="G165" s="153" t="s">
        <v>1629</v>
      </c>
      <c r="H165" s="154">
        <v>1</v>
      </c>
      <c r="I165" s="155">
        <v>685.96</v>
      </c>
      <c r="J165" s="155">
        <f t="shared" si="20"/>
        <v>685.96</v>
      </c>
      <c r="K165" s="156"/>
      <c r="L165" s="27"/>
      <c r="M165" s="157" t="s">
        <v>1</v>
      </c>
      <c r="N165" s="158" t="s">
        <v>39</v>
      </c>
      <c r="O165" s="159">
        <v>0</v>
      </c>
      <c r="P165" s="159">
        <f t="shared" si="21"/>
        <v>0</v>
      </c>
      <c r="Q165" s="159">
        <v>0</v>
      </c>
      <c r="R165" s="159">
        <f t="shared" si="22"/>
        <v>0</v>
      </c>
      <c r="S165" s="159">
        <v>0</v>
      </c>
      <c r="T165" s="160">
        <f t="shared" si="2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61" t="s">
        <v>289</v>
      </c>
      <c r="AT165" s="161" t="s">
        <v>169</v>
      </c>
      <c r="AU165" s="161" t="s">
        <v>89</v>
      </c>
      <c r="AY165" s="14" t="s">
        <v>166</v>
      </c>
      <c r="BE165" s="162">
        <f t="shared" si="24"/>
        <v>0</v>
      </c>
      <c r="BF165" s="162">
        <f t="shared" si="25"/>
        <v>685.96</v>
      </c>
      <c r="BG165" s="162">
        <f t="shared" si="26"/>
        <v>0</v>
      </c>
      <c r="BH165" s="162">
        <f t="shared" si="27"/>
        <v>0</v>
      </c>
      <c r="BI165" s="162">
        <f t="shared" si="28"/>
        <v>0</v>
      </c>
      <c r="BJ165" s="14" t="s">
        <v>89</v>
      </c>
      <c r="BK165" s="162">
        <f t="shared" si="29"/>
        <v>685.96</v>
      </c>
      <c r="BL165" s="14" t="s">
        <v>289</v>
      </c>
      <c r="BM165" s="161" t="s">
        <v>1656</v>
      </c>
    </row>
    <row r="166" spans="1:65" s="2" customFormat="1" ht="16.5" customHeight="1">
      <c r="A166" s="26"/>
      <c r="B166" s="149"/>
      <c r="C166" s="150" t="s">
        <v>234</v>
      </c>
      <c r="D166" s="150" t="s">
        <v>169</v>
      </c>
      <c r="E166" s="151" t="s">
        <v>1657</v>
      </c>
      <c r="F166" s="152" t="s">
        <v>1658</v>
      </c>
      <c r="G166" s="153" t="s">
        <v>1629</v>
      </c>
      <c r="H166" s="154">
        <v>1</v>
      </c>
      <c r="I166" s="155">
        <v>457.3</v>
      </c>
      <c r="J166" s="155">
        <f t="shared" si="20"/>
        <v>457.3</v>
      </c>
      <c r="K166" s="156"/>
      <c r="L166" s="27"/>
      <c r="M166" s="157" t="s">
        <v>1</v>
      </c>
      <c r="N166" s="158" t="s">
        <v>39</v>
      </c>
      <c r="O166" s="159">
        <v>0</v>
      </c>
      <c r="P166" s="159">
        <f t="shared" si="21"/>
        <v>0</v>
      </c>
      <c r="Q166" s="159">
        <v>0</v>
      </c>
      <c r="R166" s="159">
        <f t="shared" si="22"/>
        <v>0</v>
      </c>
      <c r="S166" s="159">
        <v>0</v>
      </c>
      <c r="T166" s="160">
        <f t="shared" si="2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61" t="s">
        <v>289</v>
      </c>
      <c r="AT166" s="161" t="s">
        <v>169</v>
      </c>
      <c r="AU166" s="161" t="s">
        <v>89</v>
      </c>
      <c r="AY166" s="14" t="s">
        <v>166</v>
      </c>
      <c r="BE166" s="162">
        <f t="shared" si="24"/>
        <v>0</v>
      </c>
      <c r="BF166" s="162">
        <f t="shared" si="25"/>
        <v>457.3</v>
      </c>
      <c r="BG166" s="162">
        <f t="shared" si="26"/>
        <v>0</v>
      </c>
      <c r="BH166" s="162">
        <f t="shared" si="27"/>
        <v>0</v>
      </c>
      <c r="BI166" s="162">
        <f t="shared" si="28"/>
        <v>0</v>
      </c>
      <c r="BJ166" s="14" t="s">
        <v>89</v>
      </c>
      <c r="BK166" s="162">
        <f t="shared" si="29"/>
        <v>457.3</v>
      </c>
      <c r="BL166" s="14" t="s">
        <v>289</v>
      </c>
      <c r="BM166" s="161" t="s">
        <v>1659</v>
      </c>
    </row>
    <row r="167" spans="1:65" s="2" customFormat="1" ht="16.5" customHeight="1">
      <c r="A167" s="26"/>
      <c r="B167" s="149"/>
      <c r="C167" s="150" t="s">
        <v>319</v>
      </c>
      <c r="D167" s="150" t="s">
        <v>169</v>
      </c>
      <c r="E167" s="151" t="s">
        <v>1660</v>
      </c>
      <c r="F167" s="152" t="s">
        <v>1661</v>
      </c>
      <c r="G167" s="153" t="s">
        <v>1629</v>
      </c>
      <c r="H167" s="154">
        <v>1</v>
      </c>
      <c r="I167" s="155">
        <v>457.3</v>
      </c>
      <c r="J167" s="155">
        <f t="shared" si="20"/>
        <v>457.3</v>
      </c>
      <c r="K167" s="156"/>
      <c r="L167" s="27"/>
      <c r="M167" s="157" t="s">
        <v>1</v>
      </c>
      <c r="N167" s="158" t="s">
        <v>39</v>
      </c>
      <c r="O167" s="159">
        <v>0</v>
      </c>
      <c r="P167" s="159">
        <f t="shared" si="21"/>
        <v>0</v>
      </c>
      <c r="Q167" s="159">
        <v>0</v>
      </c>
      <c r="R167" s="159">
        <f t="shared" si="22"/>
        <v>0</v>
      </c>
      <c r="S167" s="159">
        <v>0</v>
      </c>
      <c r="T167" s="160">
        <f t="shared" si="23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61" t="s">
        <v>289</v>
      </c>
      <c r="AT167" s="161" t="s">
        <v>169</v>
      </c>
      <c r="AU167" s="161" t="s">
        <v>89</v>
      </c>
      <c r="AY167" s="14" t="s">
        <v>166</v>
      </c>
      <c r="BE167" s="162">
        <f t="shared" si="24"/>
        <v>0</v>
      </c>
      <c r="BF167" s="162">
        <f t="shared" si="25"/>
        <v>457.3</v>
      </c>
      <c r="BG167" s="162">
        <f t="shared" si="26"/>
        <v>0</v>
      </c>
      <c r="BH167" s="162">
        <f t="shared" si="27"/>
        <v>0</v>
      </c>
      <c r="BI167" s="162">
        <f t="shared" si="28"/>
        <v>0</v>
      </c>
      <c r="BJ167" s="14" t="s">
        <v>89</v>
      </c>
      <c r="BK167" s="162">
        <f t="shared" si="29"/>
        <v>457.3</v>
      </c>
      <c r="BL167" s="14" t="s">
        <v>289</v>
      </c>
      <c r="BM167" s="161" t="s">
        <v>1662</v>
      </c>
    </row>
    <row r="168" spans="1:65" s="2" customFormat="1" ht="16.5" customHeight="1">
      <c r="A168" s="26"/>
      <c r="B168" s="149"/>
      <c r="C168" s="150" t="s">
        <v>238</v>
      </c>
      <c r="D168" s="150" t="s">
        <v>169</v>
      </c>
      <c r="E168" s="151" t="s">
        <v>1663</v>
      </c>
      <c r="F168" s="152" t="s">
        <v>1664</v>
      </c>
      <c r="G168" s="153" t="s">
        <v>1629</v>
      </c>
      <c r="H168" s="154">
        <v>1</v>
      </c>
      <c r="I168" s="155">
        <v>2858.15</v>
      </c>
      <c r="J168" s="155">
        <f t="shared" si="20"/>
        <v>2858.15</v>
      </c>
      <c r="K168" s="156"/>
      <c r="L168" s="27"/>
      <c r="M168" s="157" t="s">
        <v>1</v>
      </c>
      <c r="N168" s="158" t="s">
        <v>39</v>
      </c>
      <c r="O168" s="159">
        <v>0</v>
      </c>
      <c r="P168" s="159">
        <f t="shared" si="21"/>
        <v>0</v>
      </c>
      <c r="Q168" s="159">
        <v>0</v>
      </c>
      <c r="R168" s="159">
        <f t="shared" si="22"/>
        <v>0</v>
      </c>
      <c r="S168" s="159">
        <v>0</v>
      </c>
      <c r="T168" s="160">
        <f t="shared" si="2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61" t="s">
        <v>289</v>
      </c>
      <c r="AT168" s="161" t="s">
        <v>169</v>
      </c>
      <c r="AU168" s="161" t="s">
        <v>89</v>
      </c>
      <c r="AY168" s="14" t="s">
        <v>166</v>
      </c>
      <c r="BE168" s="162">
        <f t="shared" si="24"/>
        <v>0</v>
      </c>
      <c r="BF168" s="162">
        <f t="shared" si="25"/>
        <v>2858.15</v>
      </c>
      <c r="BG168" s="162">
        <f t="shared" si="26"/>
        <v>0</v>
      </c>
      <c r="BH168" s="162">
        <f t="shared" si="27"/>
        <v>0</v>
      </c>
      <c r="BI168" s="162">
        <f t="shared" si="28"/>
        <v>0</v>
      </c>
      <c r="BJ168" s="14" t="s">
        <v>89</v>
      </c>
      <c r="BK168" s="162">
        <f t="shared" si="29"/>
        <v>2858.15</v>
      </c>
      <c r="BL168" s="14" t="s">
        <v>289</v>
      </c>
      <c r="BM168" s="161" t="s">
        <v>1665</v>
      </c>
    </row>
    <row r="169" spans="1:65" s="2" customFormat="1" ht="16.5" customHeight="1">
      <c r="A169" s="26"/>
      <c r="B169" s="149"/>
      <c r="C169" s="150" t="s">
        <v>430</v>
      </c>
      <c r="D169" s="150" t="s">
        <v>169</v>
      </c>
      <c r="E169" s="151" t="s">
        <v>1666</v>
      </c>
      <c r="F169" s="152" t="s">
        <v>1667</v>
      </c>
      <c r="G169" s="153" t="s">
        <v>1629</v>
      </c>
      <c r="H169" s="154">
        <v>1</v>
      </c>
      <c r="I169" s="155">
        <v>3315.45</v>
      </c>
      <c r="J169" s="155">
        <f t="shared" si="20"/>
        <v>3315.45</v>
      </c>
      <c r="K169" s="156"/>
      <c r="L169" s="27"/>
      <c r="M169" s="157" t="s">
        <v>1</v>
      </c>
      <c r="N169" s="158" t="s">
        <v>39</v>
      </c>
      <c r="O169" s="159">
        <v>0</v>
      </c>
      <c r="P169" s="159">
        <f t="shared" si="21"/>
        <v>0</v>
      </c>
      <c r="Q169" s="159">
        <v>0</v>
      </c>
      <c r="R169" s="159">
        <f t="shared" si="22"/>
        <v>0</v>
      </c>
      <c r="S169" s="159">
        <v>0</v>
      </c>
      <c r="T169" s="160">
        <f t="shared" si="2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61" t="s">
        <v>289</v>
      </c>
      <c r="AT169" s="161" t="s">
        <v>169</v>
      </c>
      <c r="AU169" s="161" t="s">
        <v>89</v>
      </c>
      <c r="AY169" s="14" t="s">
        <v>166</v>
      </c>
      <c r="BE169" s="162">
        <f t="shared" si="24"/>
        <v>0</v>
      </c>
      <c r="BF169" s="162">
        <f t="shared" si="25"/>
        <v>3315.45</v>
      </c>
      <c r="BG169" s="162">
        <f t="shared" si="26"/>
        <v>0</v>
      </c>
      <c r="BH169" s="162">
        <f t="shared" si="27"/>
        <v>0</v>
      </c>
      <c r="BI169" s="162">
        <f t="shared" si="28"/>
        <v>0</v>
      </c>
      <c r="BJ169" s="14" t="s">
        <v>89</v>
      </c>
      <c r="BK169" s="162">
        <f t="shared" si="29"/>
        <v>3315.45</v>
      </c>
      <c r="BL169" s="14" t="s">
        <v>289</v>
      </c>
      <c r="BM169" s="161" t="s">
        <v>1668</v>
      </c>
    </row>
    <row r="170" spans="1:65" s="2" customFormat="1" ht="16.5" customHeight="1">
      <c r="A170" s="26"/>
      <c r="B170" s="149"/>
      <c r="C170" s="150" t="s">
        <v>242</v>
      </c>
      <c r="D170" s="150" t="s">
        <v>169</v>
      </c>
      <c r="E170" s="151" t="s">
        <v>1669</v>
      </c>
      <c r="F170" s="152" t="s">
        <v>1670</v>
      </c>
      <c r="G170" s="153" t="s">
        <v>1629</v>
      </c>
      <c r="H170" s="154">
        <v>1</v>
      </c>
      <c r="I170" s="155">
        <v>514.47</v>
      </c>
      <c r="J170" s="155">
        <f t="shared" si="20"/>
        <v>514.47</v>
      </c>
      <c r="K170" s="156"/>
      <c r="L170" s="27"/>
      <c r="M170" s="157" t="s">
        <v>1</v>
      </c>
      <c r="N170" s="158" t="s">
        <v>39</v>
      </c>
      <c r="O170" s="159">
        <v>0</v>
      </c>
      <c r="P170" s="159">
        <f t="shared" si="21"/>
        <v>0</v>
      </c>
      <c r="Q170" s="159">
        <v>0</v>
      </c>
      <c r="R170" s="159">
        <f t="shared" si="22"/>
        <v>0</v>
      </c>
      <c r="S170" s="159">
        <v>0</v>
      </c>
      <c r="T170" s="160">
        <f t="shared" si="2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61" t="s">
        <v>289</v>
      </c>
      <c r="AT170" s="161" t="s">
        <v>169</v>
      </c>
      <c r="AU170" s="161" t="s">
        <v>89</v>
      </c>
      <c r="AY170" s="14" t="s">
        <v>166</v>
      </c>
      <c r="BE170" s="162">
        <f t="shared" si="24"/>
        <v>0</v>
      </c>
      <c r="BF170" s="162">
        <f t="shared" si="25"/>
        <v>514.47</v>
      </c>
      <c r="BG170" s="162">
        <f t="shared" si="26"/>
        <v>0</v>
      </c>
      <c r="BH170" s="162">
        <f t="shared" si="27"/>
        <v>0</v>
      </c>
      <c r="BI170" s="162">
        <f t="shared" si="28"/>
        <v>0</v>
      </c>
      <c r="BJ170" s="14" t="s">
        <v>89</v>
      </c>
      <c r="BK170" s="162">
        <f t="shared" si="29"/>
        <v>514.47</v>
      </c>
      <c r="BL170" s="14" t="s">
        <v>289</v>
      </c>
      <c r="BM170" s="161" t="s">
        <v>1671</v>
      </c>
    </row>
    <row r="171" spans="1:65" s="2" customFormat="1" ht="16.5" customHeight="1">
      <c r="A171" s="26"/>
      <c r="B171" s="149"/>
      <c r="C171" s="150" t="s">
        <v>437</v>
      </c>
      <c r="D171" s="150" t="s">
        <v>169</v>
      </c>
      <c r="E171" s="151" t="s">
        <v>1672</v>
      </c>
      <c r="F171" s="152" t="s">
        <v>1673</v>
      </c>
      <c r="G171" s="153" t="s">
        <v>1629</v>
      </c>
      <c r="H171" s="154">
        <v>1</v>
      </c>
      <c r="I171" s="155">
        <v>457.3</v>
      </c>
      <c r="J171" s="155">
        <f t="shared" si="20"/>
        <v>457.3</v>
      </c>
      <c r="K171" s="156"/>
      <c r="L171" s="27"/>
      <c r="M171" s="157" t="s">
        <v>1</v>
      </c>
      <c r="N171" s="158" t="s">
        <v>39</v>
      </c>
      <c r="O171" s="159">
        <v>0</v>
      </c>
      <c r="P171" s="159">
        <f t="shared" si="21"/>
        <v>0</v>
      </c>
      <c r="Q171" s="159">
        <v>0</v>
      </c>
      <c r="R171" s="159">
        <f t="shared" si="22"/>
        <v>0</v>
      </c>
      <c r="S171" s="159">
        <v>0</v>
      </c>
      <c r="T171" s="160">
        <f t="shared" si="2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61" t="s">
        <v>289</v>
      </c>
      <c r="AT171" s="161" t="s">
        <v>169</v>
      </c>
      <c r="AU171" s="161" t="s">
        <v>89</v>
      </c>
      <c r="AY171" s="14" t="s">
        <v>166</v>
      </c>
      <c r="BE171" s="162">
        <f t="shared" si="24"/>
        <v>0</v>
      </c>
      <c r="BF171" s="162">
        <f t="shared" si="25"/>
        <v>457.3</v>
      </c>
      <c r="BG171" s="162">
        <f t="shared" si="26"/>
        <v>0</v>
      </c>
      <c r="BH171" s="162">
        <f t="shared" si="27"/>
        <v>0</v>
      </c>
      <c r="BI171" s="162">
        <f t="shared" si="28"/>
        <v>0</v>
      </c>
      <c r="BJ171" s="14" t="s">
        <v>89</v>
      </c>
      <c r="BK171" s="162">
        <f t="shared" si="29"/>
        <v>457.3</v>
      </c>
      <c r="BL171" s="14" t="s">
        <v>289</v>
      </c>
      <c r="BM171" s="161" t="s">
        <v>1674</v>
      </c>
    </row>
    <row r="172" spans="1:65" s="2" customFormat="1" ht="16.5" customHeight="1">
      <c r="A172" s="26"/>
      <c r="B172" s="149"/>
      <c r="C172" s="150" t="s">
        <v>246</v>
      </c>
      <c r="D172" s="150" t="s">
        <v>169</v>
      </c>
      <c r="E172" s="151" t="s">
        <v>1675</v>
      </c>
      <c r="F172" s="152" t="s">
        <v>1676</v>
      </c>
      <c r="G172" s="153" t="s">
        <v>1629</v>
      </c>
      <c r="H172" s="154">
        <v>1</v>
      </c>
      <c r="I172" s="155">
        <v>400.14</v>
      </c>
      <c r="J172" s="155">
        <f t="shared" si="20"/>
        <v>400.14</v>
      </c>
      <c r="K172" s="156"/>
      <c r="L172" s="27"/>
      <c r="M172" s="157" t="s">
        <v>1</v>
      </c>
      <c r="N172" s="158" t="s">
        <v>39</v>
      </c>
      <c r="O172" s="159">
        <v>0</v>
      </c>
      <c r="P172" s="159">
        <f t="shared" si="21"/>
        <v>0</v>
      </c>
      <c r="Q172" s="159">
        <v>0</v>
      </c>
      <c r="R172" s="159">
        <f t="shared" si="22"/>
        <v>0</v>
      </c>
      <c r="S172" s="159">
        <v>0</v>
      </c>
      <c r="T172" s="160">
        <f t="shared" si="2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61" t="s">
        <v>289</v>
      </c>
      <c r="AT172" s="161" t="s">
        <v>169</v>
      </c>
      <c r="AU172" s="161" t="s">
        <v>89</v>
      </c>
      <c r="AY172" s="14" t="s">
        <v>166</v>
      </c>
      <c r="BE172" s="162">
        <f t="shared" si="24"/>
        <v>0</v>
      </c>
      <c r="BF172" s="162">
        <f t="shared" si="25"/>
        <v>400.14</v>
      </c>
      <c r="BG172" s="162">
        <f t="shared" si="26"/>
        <v>0</v>
      </c>
      <c r="BH172" s="162">
        <f t="shared" si="27"/>
        <v>0</v>
      </c>
      <c r="BI172" s="162">
        <f t="shared" si="28"/>
        <v>0</v>
      </c>
      <c r="BJ172" s="14" t="s">
        <v>89</v>
      </c>
      <c r="BK172" s="162">
        <f t="shared" si="29"/>
        <v>400.14</v>
      </c>
      <c r="BL172" s="14" t="s">
        <v>289</v>
      </c>
      <c r="BM172" s="161" t="s">
        <v>1677</v>
      </c>
    </row>
    <row r="173" spans="1:65" s="2" customFormat="1" ht="16.5" customHeight="1">
      <c r="A173" s="26"/>
      <c r="B173" s="149"/>
      <c r="C173" s="150" t="s">
        <v>444</v>
      </c>
      <c r="D173" s="150" t="s">
        <v>169</v>
      </c>
      <c r="E173" s="151" t="s">
        <v>1678</v>
      </c>
      <c r="F173" s="152" t="s">
        <v>1679</v>
      </c>
      <c r="G173" s="153" t="s">
        <v>1629</v>
      </c>
      <c r="H173" s="154">
        <v>1</v>
      </c>
      <c r="I173" s="155">
        <v>971.77</v>
      </c>
      <c r="J173" s="155">
        <f t="shared" si="20"/>
        <v>971.77</v>
      </c>
      <c r="K173" s="156"/>
      <c r="L173" s="27"/>
      <c r="M173" s="157" t="s">
        <v>1</v>
      </c>
      <c r="N173" s="158" t="s">
        <v>39</v>
      </c>
      <c r="O173" s="159">
        <v>0</v>
      </c>
      <c r="P173" s="159">
        <f t="shared" si="21"/>
        <v>0</v>
      </c>
      <c r="Q173" s="159">
        <v>0</v>
      </c>
      <c r="R173" s="159">
        <f t="shared" si="22"/>
        <v>0</v>
      </c>
      <c r="S173" s="159">
        <v>0</v>
      </c>
      <c r="T173" s="160">
        <f t="shared" si="2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61" t="s">
        <v>289</v>
      </c>
      <c r="AT173" s="161" t="s">
        <v>169</v>
      </c>
      <c r="AU173" s="161" t="s">
        <v>89</v>
      </c>
      <c r="AY173" s="14" t="s">
        <v>166</v>
      </c>
      <c r="BE173" s="162">
        <f t="shared" si="24"/>
        <v>0</v>
      </c>
      <c r="BF173" s="162">
        <f t="shared" si="25"/>
        <v>971.77</v>
      </c>
      <c r="BG173" s="162">
        <f t="shared" si="26"/>
        <v>0</v>
      </c>
      <c r="BH173" s="162">
        <f t="shared" si="27"/>
        <v>0</v>
      </c>
      <c r="BI173" s="162">
        <f t="shared" si="28"/>
        <v>0</v>
      </c>
      <c r="BJ173" s="14" t="s">
        <v>89</v>
      </c>
      <c r="BK173" s="162">
        <f t="shared" si="29"/>
        <v>971.77</v>
      </c>
      <c r="BL173" s="14" t="s">
        <v>289</v>
      </c>
      <c r="BM173" s="161" t="s">
        <v>1680</v>
      </c>
    </row>
    <row r="174" spans="1:65" s="2" customFormat="1" ht="16.5" customHeight="1">
      <c r="A174" s="26"/>
      <c r="B174" s="149"/>
      <c r="C174" s="150" t="s">
        <v>250</v>
      </c>
      <c r="D174" s="150" t="s">
        <v>169</v>
      </c>
      <c r="E174" s="151" t="s">
        <v>1681</v>
      </c>
      <c r="F174" s="152" t="s">
        <v>1682</v>
      </c>
      <c r="G174" s="153" t="s">
        <v>1629</v>
      </c>
      <c r="H174" s="154">
        <v>1</v>
      </c>
      <c r="I174" s="155">
        <v>857.44</v>
      </c>
      <c r="J174" s="155">
        <f t="shared" si="20"/>
        <v>857.44</v>
      </c>
      <c r="K174" s="156"/>
      <c r="L174" s="27"/>
      <c r="M174" s="163" t="s">
        <v>1</v>
      </c>
      <c r="N174" s="164" t="s">
        <v>39</v>
      </c>
      <c r="O174" s="165">
        <v>0</v>
      </c>
      <c r="P174" s="165">
        <f t="shared" si="21"/>
        <v>0</v>
      </c>
      <c r="Q174" s="165">
        <v>0</v>
      </c>
      <c r="R174" s="165">
        <f t="shared" si="22"/>
        <v>0</v>
      </c>
      <c r="S174" s="165">
        <v>0</v>
      </c>
      <c r="T174" s="166">
        <f t="shared" si="23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61" t="s">
        <v>289</v>
      </c>
      <c r="AT174" s="161" t="s">
        <v>169</v>
      </c>
      <c r="AU174" s="161" t="s">
        <v>89</v>
      </c>
      <c r="AY174" s="14" t="s">
        <v>166</v>
      </c>
      <c r="BE174" s="162">
        <f t="shared" si="24"/>
        <v>0</v>
      </c>
      <c r="BF174" s="162">
        <f t="shared" si="25"/>
        <v>857.44</v>
      </c>
      <c r="BG174" s="162">
        <f t="shared" si="26"/>
        <v>0</v>
      </c>
      <c r="BH174" s="162">
        <f t="shared" si="27"/>
        <v>0</v>
      </c>
      <c r="BI174" s="162">
        <f t="shared" si="28"/>
        <v>0</v>
      </c>
      <c r="BJ174" s="14" t="s">
        <v>89</v>
      </c>
      <c r="BK174" s="162">
        <f t="shared" si="29"/>
        <v>857.44</v>
      </c>
      <c r="BL174" s="14" t="s">
        <v>289</v>
      </c>
      <c r="BM174" s="161" t="s">
        <v>1683</v>
      </c>
    </row>
    <row r="175" spans="1:65" s="2" customFormat="1" ht="6.95" customHeight="1">
      <c r="A175" s="26"/>
      <c r="B175" s="44"/>
      <c r="C175" s="45"/>
      <c r="D175" s="45"/>
      <c r="E175" s="45"/>
      <c r="F175" s="45"/>
      <c r="G175" s="45"/>
      <c r="H175" s="45"/>
      <c r="I175" s="45"/>
      <c r="J175" s="45"/>
      <c r="K175" s="45"/>
      <c r="L175" s="27"/>
      <c r="M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</row>
  </sheetData>
  <autoFilter ref="C123:K174" xr:uid="{00000000-0009-0000-0000-000004000000}"/>
  <mergeCells count="11">
    <mergeCell ref="L2:V2"/>
    <mergeCell ref="E87:H87"/>
    <mergeCell ref="E89:H89"/>
    <mergeCell ref="E112:H112"/>
    <mergeCell ref="E114:H114"/>
    <mergeCell ref="E116:H116"/>
    <mergeCell ref="E7:H7"/>
    <mergeCell ref="E9:H9"/>
    <mergeCell ref="E11:H11"/>
    <mergeCell ref="E29:H29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BM17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95"/>
    </row>
    <row r="2" spans="1:46" s="1" customFormat="1" ht="36.950000000000003" customHeight="1">
      <c r="L2" s="204" t="s">
        <v>5</v>
      </c>
      <c r="M2" s="188"/>
      <c r="N2" s="188"/>
      <c r="O2" s="188"/>
      <c r="P2" s="188"/>
      <c r="Q2" s="188"/>
      <c r="R2" s="188"/>
      <c r="S2" s="188"/>
      <c r="T2" s="188"/>
      <c r="U2" s="188"/>
      <c r="V2" s="188"/>
      <c r="AT2" s="14" t="s">
        <v>99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5" customHeight="1">
      <c r="B4" s="17"/>
      <c r="D4" s="18" t="s">
        <v>134</v>
      </c>
      <c r="L4" s="17"/>
      <c r="M4" s="96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16.5" customHeight="1">
      <c r="B7" s="17"/>
      <c r="E7" s="221" t="str">
        <f>'Rekapitulácia stavby'!K6</f>
        <v>Adaptácia, prestavba, prístavba a nadstavba ZŠ Kalinkovo</v>
      </c>
      <c r="F7" s="222"/>
      <c r="G7" s="222"/>
      <c r="H7" s="222"/>
      <c r="L7" s="17"/>
    </row>
    <row r="8" spans="1:46" s="1" customFormat="1" ht="12" customHeight="1">
      <c r="B8" s="17"/>
      <c r="D8" s="23" t="s">
        <v>135</v>
      </c>
      <c r="L8" s="17"/>
    </row>
    <row r="9" spans="1:46" s="2" customFormat="1" ht="16.5" customHeight="1">
      <c r="A9" s="26"/>
      <c r="B9" s="27"/>
      <c r="C9" s="26"/>
      <c r="D9" s="26"/>
      <c r="E9" s="221" t="s">
        <v>323</v>
      </c>
      <c r="F9" s="223"/>
      <c r="G9" s="223"/>
      <c r="H9" s="223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324</v>
      </c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>
      <c r="A11" s="26"/>
      <c r="B11" s="27"/>
      <c r="C11" s="26"/>
      <c r="D11" s="26"/>
      <c r="E11" s="184" t="s">
        <v>1684</v>
      </c>
      <c r="F11" s="223"/>
      <c r="G11" s="223"/>
      <c r="H11" s="223"/>
      <c r="I11" s="26"/>
      <c r="J11" s="26"/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1.25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15</v>
      </c>
      <c r="E13" s="26"/>
      <c r="F13" s="21" t="s">
        <v>1</v>
      </c>
      <c r="G13" s="26"/>
      <c r="H13" s="26"/>
      <c r="I13" s="23" t="s">
        <v>16</v>
      </c>
      <c r="J13" s="21" t="s">
        <v>1</v>
      </c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17</v>
      </c>
      <c r="E14" s="26"/>
      <c r="F14" s="21" t="s">
        <v>18</v>
      </c>
      <c r="G14" s="26"/>
      <c r="H14" s="26"/>
      <c r="I14" s="23" t="s">
        <v>19</v>
      </c>
      <c r="J14" s="52" t="str">
        <f>'Rekapitulácia stavby'!AN8</f>
        <v>9. 7. 2021</v>
      </c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21</v>
      </c>
      <c r="E16" s="26"/>
      <c r="F16" s="26"/>
      <c r="G16" s="26"/>
      <c r="H16" s="26"/>
      <c r="I16" s="23" t="s">
        <v>22</v>
      </c>
      <c r="J16" s="21" t="s">
        <v>1</v>
      </c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">
        <v>23</v>
      </c>
      <c r="F17" s="26"/>
      <c r="G17" s="26"/>
      <c r="H17" s="26"/>
      <c r="I17" s="23" t="s">
        <v>24</v>
      </c>
      <c r="J17" s="21" t="s">
        <v>1</v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25</v>
      </c>
      <c r="E19" s="26"/>
      <c r="F19" s="26"/>
      <c r="G19" s="26"/>
      <c r="H19" s="26"/>
      <c r="I19" s="23" t="s">
        <v>22</v>
      </c>
      <c r="J19" s="21" t="s">
        <v>1</v>
      </c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21" t="s">
        <v>26</v>
      </c>
      <c r="F20" s="26"/>
      <c r="G20" s="26"/>
      <c r="H20" s="26"/>
      <c r="I20" s="23" t="s">
        <v>24</v>
      </c>
      <c r="J20" s="21" t="s">
        <v>1</v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27</v>
      </c>
      <c r="E22" s="26"/>
      <c r="F22" s="26"/>
      <c r="G22" s="26"/>
      <c r="H22" s="26"/>
      <c r="I22" s="23" t="s">
        <v>22</v>
      </c>
      <c r="J22" s="21" t="str">
        <f>IF('Rekapitulácia stavby'!AN16="","",'Rekapitulácia stavby'!AN16)</f>
        <v/>
      </c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 t="str">
        <f>IF('Rekapitulácia stavby'!E17="","",'Rekapitulácia stavby'!E17)</f>
        <v xml:space="preserve"> </v>
      </c>
      <c r="F23" s="26"/>
      <c r="G23" s="26"/>
      <c r="H23" s="26"/>
      <c r="I23" s="23" t="s">
        <v>24</v>
      </c>
      <c r="J23" s="21" t="str">
        <f>IF('Rekapitulácia stavby'!AN17="","",'Rekapitulácia stavby'!AN17)</f>
        <v/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30</v>
      </c>
      <c r="E25" s="26"/>
      <c r="F25" s="26"/>
      <c r="G25" s="26"/>
      <c r="H25" s="26"/>
      <c r="I25" s="23" t="s">
        <v>22</v>
      </c>
      <c r="J25" s="21" t="s">
        <v>1</v>
      </c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 t="s">
        <v>31</v>
      </c>
      <c r="F26" s="26"/>
      <c r="G26" s="26"/>
      <c r="H26" s="26"/>
      <c r="I26" s="23" t="s">
        <v>24</v>
      </c>
      <c r="J26" s="21" t="s">
        <v>1</v>
      </c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9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32</v>
      </c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>
      <c r="A29" s="97"/>
      <c r="B29" s="98"/>
      <c r="C29" s="97"/>
      <c r="D29" s="97"/>
      <c r="E29" s="190" t="s">
        <v>1</v>
      </c>
      <c r="F29" s="190"/>
      <c r="G29" s="190"/>
      <c r="H29" s="190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5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3"/>
      <c r="E31" s="63"/>
      <c r="F31" s="63"/>
      <c r="G31" s="63"/>
      <c r="H31" s="63"/>
      <c r="I31" s="63"/>
      <c r="J31" s="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>
      <c r="A32" s="26"/>
      <c r="B32" s="27"/>
      <c r="C32" s="26"/>
      <c r="D32" s="100" t="s">
        <v>33</v>
      </c>
      <c r="E32" s="26"/>
      <c r="F32" s="26"/>
      <c r="G32" s="26"/>
      <c r="H32" s="26"/>
      <c r="I32" s="26"/>
      <c r="J32" s="68">
        <f>ROUND(J124, 2)</f>
        <v>28770.98</v>
      </c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63"/>
      <c r="E33" s="63"/>
      <c r="F33" s="63"/>
      <c r="G33" s="63"/>
      <c r="H33" s="63"/>
      <c r="I33" s="63"/>
      <c r="J33" s="63"/>
      <c r="K33" s="63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6"/>
      <c r="F34" s="30" t="s">
        <v>35</v>
      </c>
      <c r="G34" s="26"/>
      <c r="H34" s="26"/>
      <c r="I34" s="30" t="s">
        <v>34</v>
      </c>
      <c r="J34" s="30" t="s">
        <v>36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customHeight="1">
      <c r="A35" s="26"/>
      <c r="B35" s="27"/>
      <c r="C35" s="26"/>
      <c r="D35" s="101" t="s">
        <v>37</v>
      </c>
      <c r="E35" s="32" t="s">
        <v>38</v>
      </c>
      <c r="F35" s="102">
        <f>ROUND((SUM(BE124:BE171)),  2)</f>
        <v>0</v>
      </c>
      <c r="G35" s="103"/>
      <c r="H35" s="103"/>
      <c r="I35" s="104">
        <v>0.2</v>
      </c>
      <c r="J35" s="102">
        <f>ROUND(((SUM(BE124:BE171))*I35),  2)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32" t="s">
        <v>39</v>
      </c>
      <c r="F36" s="105">
        <f>ROUND((SUM(BF124:BF171)),  2)</f>
        <v>28770.98</v>
      </c>
      <c r="G36" s="26"/>
      <c r="H36" s="26"/>
      <c r="I36" s="106">
        <v>0.2</v>
      </c>
      <c r="J36" s="105">
        <f>ROUND(((SUM(BF124:BF171))*I36),  2)</f>
        <v>5754.2</v>
      </c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40</v>
      </c>
      <c r="F37" s="105">
        <f>ROUND((SUM(BG124:BG171)),  2)</f>
        <v>0</v>
      </c>
      <c r="G37" s="26"/>
      <c r="H37" s="26"/>
      <c r="I37" s="106">
        <v>0.2</v>
      </c>
      <c r="J37" s="105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>
      <c r="A38" s="26"/>
      <c r="B38" s="27"/>
      <c r="C38" s="26"/>
      <c r="D38" s="26"/>
      <c r="E38" s="23" t="s">
        <v>41</v>
      </c>
      <c r="F38" s="105">
        <f>ROUND((SUM(BH124:BH171)),  2)</f>
        <v>0</v>
      </c>
      <c r="G38" s="26"/>
      <c r="H38" s="26"/>
      <c r="I38" s="106">
        <v>0.2</v>
      </c>
      <c r="J38" s="105">
        <f>0</f>
        <v>0</v>
      </c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32" t="s">
        <v>42</v>
      </c>
      <c r="F39" s="102">
        <f>ROUND((SUM(BI124:BI171)),  2)</f>
        <v>0</v>
      </c>
      <c r="G39" s="103"/>
      <c r="H39" s="103"/>
      <c r="I39" s="104">
        <v>0</v>
      </c>
      <c r="J39" s="102">
        <f>0</f>
        <v>0</v>
      </c>
      <c r="K39" s="26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>
      <c r="A41" s="26"/>
      <c r="B41" s="27"/>
      <c r="C41" s="107"/>
      <c r="D41" s="108" t="s">
        <v>43</v>
      </c>
      <c r="E41" s="57"/>
      <c r="F41" s="57"/>
      <c r="G41" s="109" t="s">
        <v>44</v>
      </c>
      <c r="H41" s="110" t="s">
        <v>45</v>
      </c>
      <c r="I41" s="57"/>
      <c r="J41" s="111">
        <f>SUM(J32:J39)</f>
        <v>34525.18</v>
      </c>
      <c r="K41" s="112"/>
      <c r="L41" s="39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9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6"/>
      <c r="B61" s="27"/>
      <c r="C61" s="26"/>
      <c r="D61" s="42" t="s">
        <v>48</v>
      </c>
      <c r="E61" s="29"/>
      <c r="F61" s="113" t="s">
        <v>49</v>
      </c>
      <c r="G61" s="42" t="s">
        <v>48</v>
      </c>
      <c r="H61" s="29"/>
      <c r="I61" s="29"/>
      <c r="J61" s="114" t="s">
        <v>49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6"/>
      <c r="B65" s="27"/>
      <c r="C65" s="26"/>
      <c r="D65" s="40" t="s">
        <v>50</v>
      </c>
      <c r="E65" s="43"/>
      <c r="F65" s="43"/>
      <c r="G65" s="40" t="s">
        <v>51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6"/>
      <c r="B76" s="27"/>
      <c r="C76" s="26"/>
      <c r="D76" s="42" t="s">
        <v>48</v>
      </c>
      <c r="E76" s="29"/>
      <c r="F76" s="113" t="s">
        <v>49</v>
      </c>
      <c r="G76" s="42" t="s">
        <v>48</v>
      </c>
      <c r="H76" s="29"/>
      <c r="I76" s="29"/>
      <c r="J76" s="114" t="s">
        <v>49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137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16.5" customHeight="1">
      <c r="A85" s="26"/>
      <c r="B85" s="27"/>
      <c r="C85" s="26"/>
      <c r="D85" s="26"/>
      <c r="E85" s="221" t="str">
        <f>E7</f>
        <v>Adaptácia, prestavba, prístavba a nadstavba ZŠ Kalinkovo</v>
      </c>
      <c r="F85" s="222"/>
      <c r="G85" s="222"/>
      <c r="H85" s="222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135</v>
      </c>
      <c r="L86" s="17"/>
    </row>
    <row r="87" spans="1:31" s="2" customFormat="1" ht="16.5" customHeight="1">
      <c r="A87" s="26"/>
      <c r="B87" s="27"/>
      <c r="C87" s="26"/>
      <c r="D87" s="26"/>
      <c r="E87" s="221" t="s">
        <v>323</v>
      </c>
      <c r="F87" s="223"/>
      <c r="G87" s="223"/>
      <c r="H87" s="223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324</v>
      </c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>
      <c r="A89" s="26"/>
      <c r="B89" s="27"/>
      <c r="C89" s="26"/>
      <c r="D89" s="26"/>
      <c r="E89" s="184" t="str">
        <f>E11</f>
        <v>01d - Slaboprúdové inštalácie - hlasová signalizácia požiaru</v>
      </c>
      <c r="F89" s="223"/>
      <c r="G89" s="223"/>
      <c r="H89" s="223"/>
      <c r="I89" s="26"/>
      <c r="J89" s="26"/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17</v>
      </c>
      <c r="D91" s="26"/>
      <c r="E91" s="26"/>
      <c r="F91" s="21" t="str">
        <f>F14</f>
        <v>Kalinkovo</v>
      </c>
      <c r="G91" s="26"/>
      <c r="H91" s="26"/>
      <c r="I91" s="23" t="s">
        <v>19</v>
      </c>
      <c r="J91" s="52" t="str">
        <f>IF(J14="","",J14)</f>
        <v>9. 7. 2021</v>
      </c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15.2" customHeight="1">
      <c r="A93" s="26"/>
      <c r="B93" s="27"/>
      <c r="C93" s="23" t="s">
        <v>21</v>
      </c>
      <c r="D93" s="26"/>
      <c r="E93" s="26"/>
      <c r="F93" s="21" t="str">
        <f>E17</f>
        <v>Obec Kalinkovo</v>
      </c>
      <c r="G93" s="26"/>
      <c r="H93" s="26"/>
      <c r="I93" s="23" t="s">
        <v>27</v>
      </c>
      <c r="J93" s="24" t="str">
        <f>E23</f>
        <v xml:space="preserve"> </v>
      </c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>
      <c r="A94" s="26"/>
      <c r="B94" s="27"/>
      <c r="C94" s="23" t="s">
        <v>25</v>
      </c>
      <c r="D94" s="26"/>
      <c r="E94" s="26"/>
      <c r="F94" s="21" t="str">
        <f>IF(E20="","",E20)</f>
        <v>AVA-stav, s.r.o.</v>
      </c>
      <c r="G94" s="26"/>
      <c r="H94" s="26"/>
      <c r="I94" s="23" t="s">
        <v>30</v>
      </c>
      <c r="J94" s="24" t="str">
        <f>E26</f>
        <v>Ing. BOTTLIK</v>
      </c>
      <c r="K94" s="26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15" t="s">
        <v>138</v>
      </c>
      <c r="D96" s="107"/>
      <c r="E96" s="107"/>
      <c r="F96" s="107"/>
      <c r="G96" s="107"/>
      <c r="H96" s="107"/>
      <c r="I96" s="107"/>
      <c r="J96" s="116" t="s">
        <v>139</v>
      </c>
      <c r="K96" s="107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9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>
      <c r="A98" s="26"/>
      <c r="B98" s="27"/>
      <c r="C98" s="117" t="s">
        <v>140</v>
      </c>
      <c r="D98" s="26"/>
      <c r="E98" s="26"/>
      <c r="F98" s="26"/>
      <c r="G98" s="26"/>
      <c r="H98" s="26"/>
      <c r="I98" s="26"/>
      <c r="J98" s="68">
        <f>J124</f>
        <v>28770.98</v>
      </c>
      <c r="K98" s="26"/>
      <c r="L98" s="39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141</v>
      </c>
    </row>
    <row r="99" spans="1:47" s="9" customFormat="1" ht="24.95" customHeight="1">
      <c r="B99" s="118"/>
      <c r="D99" s="119" t="s">
        <v>1535</v>
      </c>
      <c r="E99" s="120"/>
      <c r="F99" s="120"/>
      <c r="G99" s="120"/>
      <c r="H99" s="120"/>
      <c r="I99" s="120"/>
      <c r="J99" s="121">
        <f>J125</f>
        <v>28770.98</v>
      </c>
      <c r="L99" s="118"/>
    </row>
    <row r="100" spans="1:47" s="10" customFormat="1" ht="19.899999999999999" customHeight="1">
      <c r="B100" s="122"/>
      <c r="D100" s="123" t="s">
        <v>1536</v>
      </c>
      <c r="E100" s="124"/>
      <c r="F100" s="124"/>
      <c r="G100" s="124"/>
      <c r="H100" s="124"/>
      <c r="I100" s="124"/>
      <c r="J100" s="125">
        <f>J126</f>
        <v>8484.17</v>
      </c>
      <c r="L100" s="122"/>
    </row>
    <row r="101" spans="1:47" s="10" customFormat="1" ht="19.899999999999999" customHeight="1">
      <c r="B101" s="122"/>
      <c r="D101" s="123" t="s">
        <v>1537</v>
      </c>
      <c r="E101" s="124"/>
      <c r="F101" s="124"/>
      <c r="G101" s="124"/>
      <c r="H101" s="124"/>
      <c r="I101" s="124"/>
      <c r="J101" s="125">
        <f>J143</f>
        <v>6098.56</v>
      </c>
      <c r="L101" s="122"/>
    </row>
    <row r="102" spans="1:47" s="10" customFormat="1" ht="19.899999999999999" customHeight="1">
      <c r="B102" s="122"/>
      <c r="D102" s="123" t="s">
        <v>1538</v>
      </c>
      <c r="E102" s="124"/>
      <c r="F102" s="124"/>
      <c r="G102" s="124"/>
      <c r="H102" s="124"/>
      <c r="I102" s="124"/>
      <c r="J102" s="125">
        <f>J155</f>
        <v>14188.25</v>
      </c>
      <c r="L102" s="122"/>
    </row>
    <row r="103" spans="1:47" s="2" customFormat="1" ht="21.75" customHeight="1">
      <c r="A103" s="26"/>
      <c r="B103" s="27"/>
      <c r="C103" s="26"/>
      <c r="D103" s="26"/>
      <c r="E103" s="26"/>
      <c r="F103" s="26"/>
      <c r="G103" s="26"/>
      <c r="H103" s="26"/>
      <c r="I103" s="26"/>
      <c r="J103" s="26"/>
      <c r="K103" s="26"/>
      <c r="L103" s="39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  <row r="104" spans="1:47" s="2" customFormat="1" ht="6.95" customHeight="1">
      <c r="A104" s="26"/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39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8" spans="1:47" s="2" customFormat="1" ht="6.95" customHeight="1">
      <c r="A108" s="26"/>
      <c r="B108" s="46"/>
      <c r="C108" s="47"/>
      <c r="D108" s="47"/>
      <c r="E108" s="47"/>
      <c r="F108" s="47"/>
      <c r="G108" s="47"/>
      <c r="H108" s="47"/>
      <c r="I108" s="47"/>
      <c r="J108" s="47"/>
      <c r="K108" s="47"/>
      <c r="L108" s="39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47" s="2" customFormat="1" ht="24.95" customHeight="1">
      <c r="A109" s="26"/>
      <c r="B109" s="27"/>
      <c r="C109" s="18" t="s">
        <v>152</v>
      </c>
      <c r="D109" s="26"/>
      <c r="E109" s="26"/>
      <c r="F109" s="26"/>
      <c r="G109" s="26"/>
      <c r="H109" s="26"/>
      <c r="I109" s="26"/>
      <c r="J109" s="26"/>
      <c r="K109" s="26"/>
      <c r="L109" s="39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47" s="2" customFormat="1" ht="6.95" customHeight="1">
      <c r="A110" s="26"/>
      <c r="B110" s="27"/>
      <c r="C110" s="26"/>
      <c r="D110" s="26"/>
      <c r="E110" s="26"/>
      <c r="F110" s="26"/>
      <c r="G110" s="26"/>
      <c r="H110" s="26"/>
      <c r="I110" s="26"/>
      <c r="J110" s="26"/>
      <c r="K110" s="26"/>
      <c r="L110" s="39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47" s="2" customFormat="1" ht="12" customHeight="1">
      <c r="A111" s="26"/>
      <c r="B111" s="27"/>
      <c r="C111" s="23" t="s">
        <v>13</v>
      </c>
      <c r="D111" s="26"/>
      <c r="E111" s="26"/>
      <c r="F111" s="26"/>
      <c r="G111" s="26"/>
      <c r="H111" s="26"/>
      <c r="I111" s="26"/>
      <c r="J111" s="26"/>
      <c r="K111" s="26"/>
      <c r="L111" s="39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47" s="2" customFormat="1" ht="16.5" customHeight="1">
      <c r="A112" s="26"/>
      <c r="B112" s="27"/>
      <c r="C112" s="26"/>
      <c r="D112" s="26"/>
      <c r="E112" s="221" t="str">
        <f>E7</f>
        <v>Adaptácia, prestavba, prístavba a nadstavba ZŠ Kalinkovo</v>
      </c>
      <c r="F112" s="222"/>
      <c r="G112" s="222"/>
      <c r="H112" s="222"/>
      <c r="I112" s="26"/>
      <c r="J112" s="26"/>
      <c r="K112" s="26"/>
      <c r="L112" s="39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1" customFormat="1" ht="12" customHeight="1">
      <c r="B113" s="17"/>
      <c r="C113" s="23" t="s">
        <v>135</v>
      </c>
      <c r="L113" s="17"/>
    </row>
    <row r="114" spans="1:65" s="2" customFormat="1" ht="16.5" customHeight="1">
      <c r="A114" s="26"/>
      <c r="B114" s="27"/>
      <c r="C114" s="26"/>
      <c r="D114" s="26"/>
      <c r="E114" s="221" t="s">
        <v>323</v>
      </c>
      <c r="F114" s="223"/>
      <c r="G114" s="223"/>
      <c r="H114" s="223"/>
      <c r="I114" s="26"/>
      <c r="J114" s="26"/>
      <c r="K114" s="26"/>
      <c r="L114" s="39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2" customHeight="1">
      <c r="A115" s="26"/>
      <c r="B115" s="27"/>
      <c r="C115" s="23" t="s">
        <v>324</v>
      </c>
      <c r="D115" s="26"/>
      <c r="E115" s="26"/>
      <c r="F115" s="26"/>
      <c r="G115" s="26"/>
      <c r="H115" s="26"/>
      <c r="I115" s="26"/>
      <c r="J115" s="26"/>
      <c r="K115" s="26"/>
      <c r="L115" s="39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6.5" customHeight="1">
      <c r="A116" s="26"/>
      <c r="B116" s="27"/>
      <c r="C116" s="26"/>
      <c r="D116" s="26"/>
      <c r="E116" s="184" t="str">
        <f>E11</f>
        <v>01d - Slaboprúdové inštalácie - hlasová signalizácia požiaru</v>
      </c>
      <c r="F116" s="223"/>
      <c r="G116" s="223"/>
      <c r="H116" s="223"/>
      <c r="I116" s="26"/>
      <c r="J116" s="26"/>
      <c r="K116" s="26"/>
      <c r="L116" s="39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6.95" customHeight="1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39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2" customHeight="1">
      <c r="A118" s="26"/>
      <c r="B118" s="27"/>
      <c r="C118" s="23" t="s">
        <v>17</v>
      </c>
      <c r="D118" s="26"/>
      <c r="E118" s="26"/>
      <c r="F118" s="21" t="str">
        <f>F14</f>
        <v>Kalinkovo</v>
      </c>
      <c r="G118" s="26"/>
      <c r="H118" s="26"/>
      <c r="I118" s="23" t="s">
        <v>19</v>
      </c>
      <c r="J118" s="52" t="str">
        <f>IF(J14="","",J14)</f>
        <v>9. 7. 2021</v>
      </c>
      <c r="K118" s="26"/>
      <c r="L118" s="39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6.95" customHeight="1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9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15.2" customHeight="1">
      <c r="A120" s="26"/>
      <c r="B120" s="27"/>
      <c r="C120" s="23" t="s">
        <v>21</v>
      </c>
      <c r="D120" s="26"/>
      <c r="E120" s="26"/>
      <c r="F120" s="21" t="str">
        <f>E17</f>
        <v>Obec Kalinkovo</v>
      </c>
      <c r="G120" s="26"/>
      <c r="H120" s="26"/>
      <c r="I120" s="23" t="s">
        <v>27</v>
      </c>
      <c r="J120" s="24" t="str">
        <f>E23</f>
        <v xml:space="preserve"> </v>
      </c>
      <c r="K120" s="26"/>
      <c r="L120" s="39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2" customFormat="1" ht="15.2" customHeight="1">
      <c r="A121" s="26"/>
      <c r="B121" s="27"/>
      <c r="C121" s="23" t="s">
        <v>25</v>
      </c>
      <c r="D121" s="26"/>
      <c r="E121" s="26"/>
      <c r="F121" s="21" t="str">
        <f>IF(E20="","",E20)</f>
        <v>AVA-stav, s.r.o.</v>
      </c>
      <c r="G121" s="26"/>
      <c r="H121" s="26"/>
      <c r="I121" s="23" t="s">
        <v>30</v>
      </c>
      <c r="J121" s="24" t="str">
        <f>E26</f>
        <v>Ing. BOTTLIK</v>
      </c>
      <c r="K121" s="26"/>
      <c r="L121" s="39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5" s="2" customFormat="1" ht="10.35" customHeight="1">
      <c r="A122" s="26"/>
      <c r="B122" s="27"/>
      <c r="C122" s="26"/>
      <c r="D122" s="26"/>
      <c r="E122" s="26"/>
      <c r="F122" s="26"/>
      <c r="G122" s="26"/>
      <c r="H122" s="26"/>
      <c r="I122" s="26"/>
      <c r="J122" s="26"/>
      <c r="K122" s="26"/>
      <c r="L122" s="39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5" s="11" customFormat="1" ht="29.25" customHeight="1">
      <c r="A123" s="126"/>
      <c r="B123" s="127"/>
      <c r="C123" s="128" t="s">
        <v>153</v>
      </c>
      <c r="D123" s="129" t="s">
        <v>58</v>
      </c>
      <c r="E123" s="129" t="s">
        <v>54</v>
      </c>
      <c r="F123" s="129" t="s">
        <v>55</v>
      </c>
      <c r="G123" s="129" t="s">
        <v>154</v>
      </c>
      <c r="H123" s="129" t="s">
        <v>155</v>
      </c>
      <c r="I123" s="129" t="s">
        <v>156</v>
      </c>
      <c r="J123" s="130" t="s">
        <v>139</v>
      </c>
      <c r="K123" s="131" t="s">
        <v>157</v>
      </c>
      <c r="L123" s="132"/>
      <c r="M123" s="59" t="s">
        <v>1</v>
      </c>
      <c r="N123" s="60" t="s">
        <v>37</v>
      </c>
      <c r="O123" s="60" t="s">
        <v>158</v>
      </c>
      <c r="P123" s="60" t="s">
        <v>159</v>
      </c>
      <c r="Q123" s="60" t="s">
        <v>160</v>
      </c>
      <c r="R123" s="60" t="s">
        <v>161</v>
      </c>
      <c r="S123" s="60" t="s">
        <v>162</v>
      </c>
      <c r="T123" s="61" t="s">
        <v>163</v>
      </c>
      <c r="U123" s="126"/>
      <c r="V123" s="126"/>
      <c r="W123" s="126"/>
      <c r="X123" s="126"/>
      <c r="Y123" s="126"/>
      <c r="Z123" s="126"/>
      <c r="AA123" s="126"/>
      <c r="AB123" s="126"/>
      <c r="AC123" s="126"/>
      <c r="AD123" s="126"/>
      <c r="AE123" s="126"/>
    </row>
    <row r="124" spans="1:65" s="2" customFormat="1" ht="22.9" customHeight="1">
      <c r="A124" s="26"/>
      <c r="B124" s="27"/>
      <c r="C124" s="66" t="s">
        <v>140</v>
      </c>
      <c r="D124" s="26"/>
      <c r="E124" s="26"/>
      <c r="F124" s="26"/>
      <c r="G124" s="26"/>
      <c r="H124" s="26"/>
      <c r="I124" s="26"/>
      <c r="J124" s="133">
        <f>BK124</f>
        <v>28770.98</v>
      </c>
      <c r="K124" s="26"/>
      <c r="L124" s="27"/>
      <c r="M124" s="62"/>
      <c r="N124" s="53"/>
      <c r="O124" s="63"/>
      <c r="P124" s="134">
        <f>P125</f>
        <v>0</v>
      </c>
      <c r="Q124" s="63"/>
      <c r="R124" s="134">
        <f>R125</f>
        <v>0</v>
      </c>
      <c r="S124" s="63"/>
      <c r="T124" s="135">
        <f>T125</f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T124" s="14" t="s">
        <v>72</v>
      </c>
      <c r="AU124" s="14" t="s">
        <v>141</v>
      </c>
      <c r="BK124" s="136">
        <f>BK125</f>
        <v>28770.98</v>
      </c>
    </row>
    <row r="125" spans="1:65" s="12" customFormat="1" ht="25.9" customHeight="1">
      <c r="B125" s="137"/>
      <c r="D125" s="138" t="s">
        <v>72</v>
      </c>
      <c r="E125" s="139" t="s">
        <v>374</v>
      </c>
      <c r="F125" s="139" t="s">
        <v>374</v>
      </c>
      <c r="J125" s="140">
        <f>BK125</f>
        <v>28770.98</v>
      </c>
      <c r="L125" s="137"/>
      <c r="M125" s="141"/>
      <c r="N125" s="142"/>
      <c r="O125" s="142"/>
      <c r="P125" s="143">
        <f>P126+P143+P155</f>
        <v>0</v>
      </c>
      <c r="Q125" s="142"/>
      <c r="R125" s="143">
        <f>R126+R143+R155</f>
        <v>0</v>
      </c>
      <c r="S125" s="142"/>
      <c r="T125" s="144">
        <f>T126+T143+T155</f>
        <v>0</v>
      </c>
      <c r="AR125" s="138" t="s">
        <v>105</v>
      </c>
      <c r="AT125" s="145" t="s">
        <v>72</v>
      </c>
      <c r="AU125" s="145" t="s">
        <v>73</v>
      </c>
      <c r="AY125" s="138" t="s">
        <v>166</v>
      </c>
      <c r="BK125" s="146">
        <f>BK126+BK143+BK155</f>
        <v>28770.98</v>
      </c>
    </row>
    <row r="126" spans="1:65" s="12" customFormat="1" ht="22.9" customHeight="1">
      <c r="B126" s="137"/>
      <c r="D126" s="138" t="s">
        <v>72</v>
      </c>
      <c r="E126" s="147" t="s">
        <v>1539</v>
      </c>
      <c r="F126" s="147" t="s">
        <v>1540</v>
      </c>
      <c r="J126" s="148">
        <f>BK126</f>
        <v>8484.17</v>
      </c>
      <c r="L126" s="137"/>
      <c r="M126" s="141"/>
      <c r="N126" s="142"/>
      <c r="O126" s="142"/>
      <c r="P126" s="143">
        <f>SUM(P127:P142)</f>
        <v>0</v>
      </c>
      <c r="Q126" s="142"/>
      <c r="R126" s="143">
        <f>SUM(R127:R142)</f>
        <v>0</v>
      </c>
      <c r="S126" s="142"/>
      <c r="T126" s="144">
        <f>SUM(T127:T142)</f>
        <v>0</v>
      </c>
      <c r="AR126" s="138" t="s">
        <v>105</v>
      </c>
      <c r="AT126" s="145" t="s">
        <v>72</v>
      </c>
      <c r="AU126" s="145" t="s">
        <v>81</v>
      </c>
      <c r="AY126" s="138" t="s">
        <v>166</v>
      </c>
      <c r="BK126" s="146">
        <f>SUM(BK127:BK142)</f>
        <v>8484.17</v>
      </c>
    </row>
    <row r="127" spans="1:65" s="2" customFormat="1" ht="16.5" customHeight="1">
      <c r="A127" s="26"/>
      <c r="B127" s="149"/>
      <c r="C127" s="150" t="s">
        <v>81</v>
      </c>
      <c r="D127" s="150" t="s">
        <v>169</v>
      </c>
      <c r="E127" s="151" t="s">
        <v>1685</v>
      </c>
      <c r="F127" s="152" t="s">
        <v>1686</v>
      </c>
      <c r="G127" s="153" t="s">
        <v>222</v>
      </c>
      <c r="H127" s="154">
        <v>1</v>
      </c>
      <c r="I127" s="155">
        <v>2243.0700000000002</v>
      </c>
      <c r="J127" s="155">
        <f t="shared" ref="J127:J142" si="0">ROUND(I127*H127,2)</f>
        <v>2243.0700000000002</v>
      </c>
      <c r="K127" s="156"/>
      <c r="L127" s="27"/>
      <c r="M127" s="157" t="s">
        <v>1</v>
      </c>
      <c r="N127" s="158" t="s">
        <v>39</v>
      </c>
      <c r="O127" s="159">
        <v>0</v>
      </c>
      <c r="P127" s="159">
        <f t="shared" ref="P127:P142" si="1">O127*H127</f>
        <v>0</v>
      </c>
      <c r="Q127" s="159">
        <v>0</v>
      </c>
      <c r="R127" s="159">
        <f t="shared" ref="R127:R142" si="2">Q127*H127</f>
        <v>0</v>
      </c>
      <c r="S127" s="159">
        <v>0</v>
      </c>
      <c r="T127" s="160">
        <f t="shared" ref="T127:T142" si="3">S127*H127</f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61" t="s">
        <v>289</v>
      </c>
      <c r="AT127" s="161" t="s">
        <v>169</v>
      </c>
      <c r="AU127" s="161" t="s">
        <v>89</v>
      </c>
      <c r="AY127" s="14" t="s">
        <v>166</v>
      </c>
      <c r="BE127" s="162">
        <f t="shared" ref="BE127:BE142" si="4">IF(N127="základná",J127,0)</f>
        <v>0</v>
      </c>
      <c r="BF127" s="162">
        <f t="shared" ref="BF127:BF142" si="5">IF(N127="znížená",J127,0)</f>
        <v>2243.0700000000002</v>
      </c>
      <c r="BG127" s="162">
        <f t="shared" ref="BG127:BG142" si="6">IF(N127="zákl. prenesená",J127,0)</f>
        <v>0</v>
      </c>
      <c r="BH127" s="162">
        <f t="shared" ref="BH127:BH142" si="7">IF(N127="zníž. prenesená",J127,0)</f>
        <v>0</v>
      </c>
      <c r="BI127" s="162">
        <f t="shared" ref="BI127:BI142" si="8">IF(N127="nulová",J127,0)</f>
        <v>0</v>
      </c>
      <c r="BJ127" s="14" t="s">
        <v>89</v>
      </c>
      <c r="BK127" s="162">
        <f t="shared" ref="BK127:BK142" si="9">ROUND(I127*H127,2)</f>
        <v>2243.0700000000002</v>
      </c>
      <c r="BL127" s="14" t="s">
        <v>289</v>
      </c>
      <c r="BM127" s="161" t="s">
        <v>1687</v>
      </c>
    </row>
    <row r="128" spans="1:65" s="2" customFormat="1" ht="16.5" customHeight="1">
      <c r="A128" s="26"/>
      <c r="B128" s="149"/>
      <c r="C128" s="150" t="s">
        <v>89</v>
      </c>
      <c r="D128" s="150" t="s">
        <v>169</v>
      </c>
      <c r="E128" s="151" t="s">
        <v>1688</v>
      </c>
      <c r="F128" s="152" t="s">
        <v>1689</v>
      </c>
      <c r="G128" s="153" t="s">
        <v>222</v>
      </c>
      <c r="H128" s="154">
        <v>1</v>
      </c>
      <c r="I128" s="155">
        <v>400.14</v>
      </c>
      <c r="J128" s="155">
        <f t="shared" si="0"/>
        <v>400.14</v>
      </c>
      <c r="K128" s="156"/>
      <c r="L128" s="27"/>
      <c r="M128" s="157" t="s">
        <v>1</v>
      </c>
      <c r="N128" s="158" t="s">
        <v>39</v>
      </c>
      <c r="O128" s="159">
        <v>0</v>
      </c>
      <c r="P128" s="159">
        <f t="shared" si="1"/>
        <v>0</v>
      </c>
      <c r="Q128" s="159">
        <v>0</v>
      </c>
      <c r="R128" s="159">
        <f t="shared" si="2"/>
        <v>0</v>
      </c>
      <c r="S128" s="159">
        <v>0</v>
      </c>
      <c r="T128" s="160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61" t="s">
        <v>289</v>
      </c>
      <c r="AT128" s="161" t="s">
        <v>169</v>
      </c>
      <c r="AU128" s="161" t="s">
        <v>89</v>
      </c>
      <c r="AY128" s="14" t="s">
        <v>166</v>
      </c>
      <c r="BE128" s="162">
        <f t="shared" si="4"/>
        <v>0</v>
      </c>
      <c r="BF128" s="162">
        <f t="shared" si="5"/>
        <v>400.14</v>
      </c>
      <c r="BG128" s="162">
        <f t="shared" si="6"/>
        <v>0</v>
      </c>
      <c r="BH128" s="162">
        <f t="shared" si="7"/>
        <v>0</v>
      </c>
      <c r="BI128" s="162">
        <f t="shared" si="8"/>
        <v>0</v>
      </c>
      <c r="BJ128" s="14" t="s">
        <v>89</v>
      </c>
      <c r="BK128" s="162">
        <f t="shared" si="9"/>
        <v>400.14</v>
      </c>
      <c r="BL128" s="14" t="s">
        <v>289</v>
      </c>
      <c r="BM128" s="161" t="s">
        <v>1690</v>
      </c>
    </row>
    <row r="129" spans="1:65" s="2" customFormat="1" ht="16.5" customHeight="1">
      <c r="A129" s="26"/>
      <c r="B129" s="149"/>
      <c r="C129" s="150" t="s">
        <v>105</v>
      </c>
      <c r="D129" s="150" t="s">
        <v>169</v>
      </c>
      <c r="E129" s="151" t="s">
        <v>1691</v>
      </c>
      <c r="F129" s="152" t="s">
        <v>1692</v>
      </c>
      <c r="G129" s="153" t="s">
        <v>222</v>
      </c>
      <c r="H129" s="154">
        <v>1</v>
      </c>
      <c r="I129" s="155">
        <v>489.31</v>
      </c>
      <c r="J129" s="155">
        <f t="shared" si="0"/>
        <v>489.31</v>
      </c>
      <c r="K129" s="156"/>
      <c r="L129" s="27"/>
      <c r="M129" s="157" t="s">
        <v>1</v>
      </c>
      <c r="N129" s="158" t="s">
        <v>39</v>
      </c>
      <c r="O129" s="159">
        <v>0</v>
      </c>
      <c r="P129" s="159">
        <f t="shared" si="1"/>
        <v>0</v>
      </c>
      <c r="Q129" s="159">
        <v>0</v>
      </c>
      <c r="R129" s="159">
        <f t="shared" si="2"/>
        <v>0</v>
      </c>
      <c r="S129" s="159">
        <v>0</v>
      </c>
      <c r="T129" s="160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61" t="s">
        <v>289</v>
      </c>
      <c r="AT129" s="161" t="s">
        <v>169</v>
      </c>
      <c r="AU129" s="161" t="s">
        <v>89</v>
      </c>
      <c r="AY129" s="14" t="s">
        <v>166</v>
      </c>
      <c r="BE129" s="162">
        <f t="shared" si="4"/>
        <v>0</v>
      </c>
      <c r="BF129" s="162">
        <f t="shared" si="5"/>
        <v>489.31</v>
      </c>
      <c r="BG129" s="162">
        <f t="shared" si="6"/>
        <v>0</v>
      </c>
      <c r="BH129" s="162">
        <f t="shared" si="7"/>
        <v>0</v>
      </c>
      <c r="BI129" s="162">
        <f t="shared" si="8"/>
        <v>0</v>
      </c>
      <c r="BJ129" s="14" t="s">
        <v>89</v>
      </c>
      <c r="BK129" s="162">
        <f t="shared" si="9"/>
        <v>489.31</v>
      </c>
      <c r="BL129" s="14" t="s">
        <v>289</v>
      </c>
      <c r="BM129" s="161" t="s">
        <v>1693</v>
      </c>
    </row>
    <row r="130" spans="1:65" s="2" customFormat="1" ht="16.5" customHeight="1">
      <c r="A130" s="26"/>
      <c r="B130" s="149"/>
      <c r="C130" s="150" t="s">
        <v>173</v>
      </c>
      <c r="D130" s="150" t="s">
        <v>169</v>
      </c>
      <c r="E130" s="151" t="s">
        <v>1694</v>
      </c>
      <c r="F130" s="152" t="s">
        <v>1695</v>
      </c>
      <c r="G130" s="153" t="s">
        <v>222</v>
      </c>
      <c r="H130" s="154">
        <v>1</v>
      </c>
      <c r="I130" s="155">
        <v>285.81</v>
      </c>
      <c r="J130" s="155">
        <f t="shared" si="0"/>
        <v>285.81</v>
      </c>
      <c r="K130" s="156"/>
      <c r="L130" s="27"/>
      <c r="M130" s="157" t="s">
        <v>1</v>
      </c>
      <c r="N130" s="158" t="s">
        <v>39</v>
      </c>
      <c r="O130" s="159">
        <v>0</v>
      </c>
      <c r="P130" s="159">
        <f t="shared" si="1"/>
        <v>0</v>
      </c>
      <c r="Q130" s="159">
        <v>0</v>
      </c>
      <c r="R130" s="159">
        <f t="shared" si="2"/>
        <v>0</v>
      </c>
      <c r="S130" s="159">
        <v>0</v>
      </c>
      <c r="T130" s="160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61" t="s">
        <v>289</v>
      </c>
      <c r="AT130" s="161" t="s">
        <v>169</v>
      </c>
      <c r="AU130" s="161" t="s">
        <v>89</v>
      </c>
      <c r="AY130" s="14" t="s">
        <v>166</v>
      </c>
      <c r="BE130" s="162">
        <f t="shared" si="4"/>
        <v>0</v>
      </c>
      <c r="BF130" s="162">
        <f t="shared" si="5"/>
        <v>285.81</v>
      </c>
      <c r="BG130" s="162">
        <f t="shared" si="6"/>
        <v>0</v>
      </c>
      <c r="BH130" s="162">
        <f t="shared" si="7"/>
        <v>0</v>
      </c>
      <c r="BI130" s="162">
        <f t="shared" si="8"/>
        <v>0</v>
      </c>
      <c r="BJ130" s="14" t="s">
        <v>89</v>
      </c>
      <c r="BK130" s="162">
        <f t="shared" si="9"/>
        <v>285.81</v>
      </c>
      <c r="BL130" s="14" t="s">
        <v>289</v>
      </c>
      <c r="BM130" s="161" t="s">
        <v>1696</v>
      </c>
    </row>
    <row r="131" spans="1:65" s="2" customFormat="1" ht="16.5" customHeight="1">
      <c r="A131" s="26"/>
      <c r="B131" s="149"/>
      <c r="C131" s="150" t="s">
        <v>182</v>
      </c>
      <c r="D131" s="150" t="s">
        <v>169</v>
      </c>
      <c r="E131" s="151" t="s">
        <v>1697</v>
      </c>
      <c r="F131" s="152" t="s">
        <v>1698</v>
      </c>
      <c r="G131" s="153" t="s">
        <v>222</v>
      </c>
      <c r="H131" s="154">
        <v>1</v>
      </c>
      <c r="I131" s="155">
        <v>544.19000000000005</v>
      </c>
      <c r="J131" s="155">
        <f t="shared" si="0"/>
        <v>544.19000000000005</v>
      </c>
      <c r="K131" s="156"/>
      <c r="L131" s="27"/>
      <c r="M131" s="157" t="s">
        <v>1</v>
      </c>
      <c r="N131" s="158" t="s">
        <v>39</v>
      </c>
      <c r="O131" s="159">
        <v>0</v>
      </c>
      <c r="P131" s="159">
        <f t="shared" si="1"/>
        <v>0</v>
      </c>
      <c r="Q131" s="159">
        <v>0</v>
      </c>
      <c r="R131" s="159">
        <f t="shared" si="2"/>
        <v>0</v>
      </c>
      <c r="S131" s="159">
        <v>0</v>
      </c>
      <c r="T131" s="160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61" t="s">
        <v>289</v>
      </c>
      <c r="AT131" s="161" t="s">
        <v>169</v>
      </c>
      <c r="AU131" s="161" t="s">
        <v>89</v>
      </c>
      <c r="AY131" s="14" t="s">
        <v>166</v>
      </c>
      <c r="BE131" s="162">
        <f t="shared" si="4"/>
        <v>0</v>
      </c>
      <c r="BF131" s="162">
        <f t="shared" si="5"/>
        <v>544.19000000000005</v>
      </c>
      <c r="BG131" s="162">
        <f t="shared" si="6"/>
        <v>0</v>
      </c>
      <c r="BH131" s="162">
        <f t="shared" si="7"/>
        <v>0</v>
      </c>
      <c r="BI131" s="162">
        <f t="shared" si="8"/>
        <v>0</v>
      </c>
      <c r="BJ131" s="14" t="s">
        <v>89</v>
      </c>
      <c r="BK131" s="162">
        <f t="shared" si="9"/>
        <v>544.19000000000005</v>
      </c>
      <c r="BL131" s="14" t="s">
        <v>289</v>
      </c>
      <c r="BM131" s="161" t="s">
        <v>1699</v>
      </c>
    </row>
    <row r="132" spans="1:65" s="2" customFormat="1" ht="16.5" customHeight="1">
      <c r="A132" s="26"/>
      <c r="B132" s="149"/>
      <c r="C132" s="150" t="s">
        <v>178</v>
      </c>
      <c r="D132" s="150" t="s">
        <v>169</v>
      </c>
      <c r="E132" s="151" t="s">
        <v>1700</v>
      </c>
      <c r="F132" s="152" t="s">
        <v>1701</v>
      </c>
      <c r="G132" s="153" t="s">
        <v>222</v>
      </c>
      <c r="H132" s="154">
        <v>1</v>
      </c>
      <c r="I132" s="155">
        <v>554.48</v>
      </c>
      <c r="J132" s="155">
        <f t="shared" si="0"/>
        <v>554.48</v>
      </c>
      <c r="K132" s="156"/>
      <c r="L132" s="27"/>
      <c r="M132" s="157" t="s">
        <v>1</v>
      </c>
      <c r="N132" s="158" t="s">
        <v>39</v>
      </c>
      <c r="O132" s="159">
        <v>0</v>
      </c>
      <c r="P132" s="159">
        <f t="shared" si="1"/>
        <v>0</v>
      </c>
      <c r="Q132" s="159">
        <v>0</v>
      </c>
      <c r="R132" s="159">
        <f t="shared" si="2"/>
        <v>0</v>
      </c>
      <c r="S132" s="159">
        <v>0</v>
      </c>
      <c r="T132" s="160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61" t="s">
        <v>289</v>
      </c>
      <c r="AT132" s="161" t="s">
        <v>169</v>
      </c>
      <c r="AU132" s="161" t="s">
        <v>89</v>
      </c>
      <c r="AY132" s="14" t="s">
        <v>166</v>
      </c>
      <c r="BE132" s="162">
        <f t="shared" si="4"/>
        <v>0</v>
      </c>
      <c r="BF132" s="162">
        <f t="shared" si="5"/>
        <v>554.48</v>
      </c>
      <c r="BG132" s="162">
        <f t="shared" si="6"/>
        <v>0</v>
      </c>
      <c r="BH132" s="162">
        <f t="shared" si="7"/>
        <v>0</v>
      </c>
      <c r="BI132" s="162">
        <f t="shared" si="8"/>
        <v>0</v>
      </c>
      <c r="BJ132" s="14" t="s">
        <v>89</v>
      </c>
      <c r="BK132" s="162">
        <f t="shared" si="9"/>
        <v>554.48</v>
      </c>
      <c r="BL132" s="14" t="s">
        <v>289</v>
      </c>
      <c r="BM132" s="161" t="s">
        <v>1702</v>
      </c>
    </row>
    <row r="133" spans="1:65" s="2" customFormat="1" ht="16.5" customHeight="1">
      <c r="A133" s="26"/>
      <c r="B133" s="149"/>
      <c r="C133" s="150" t="s">
        <v>190</v>
      </c>
      <c r="D133" s="150" t="s">
        <v>169</v>
      </c>
      <c r="E133" s="151" t="s">
        <v>1703</v>
      </c>
      <c r="F133" s="152" t="s">
        <v>1704</v>
      </c>
      <c r="G133" s="153" t="s">
        <v>222</v>
      </c>
      <c r="H133" s="154">
        <v>3</v>
      </c>
      <c r="I133" s="155">
        <v>106.32</v>
      </c>
      <c r="J133" s="155">
        <f t="shared" si="0"/>
        <v>318.95999999999998</v>
      </c>
      <c r="K133" s="156"/>
      <c r="L133" s="27"/>
      <c r="M133" s="157" t="s">
        <v>1</v>
      </c>
      <c r="N133" s="158" t="s">
        <v>39</v>
      </c>
      <c r="O133" s="159">
        <v>0</v>
      </c>
      <c r="P133" s="159">
        <f t="shared" si="1"/>
        <v>0</v>
      </c>
      <c r="Q133" s="159">
        <v>0</v>
      </c>
      <c r="R133" s="159">
        <f t="shared" si="2"/>
        <v>0</v>
      </c>
      <c r="S133" s="159">
        <v>0</v>
      </c>
      <c r="T133" s="160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61" t="s">
        <v>289</v>
      </c>
      <c r="AT133" s="161" t="s">
        <v>169</v>
      </c>
      <c r="AU133" s="161" t="s">
        <v>89</v>
      </c>
      <c r="AY133" s="14" t="s">
        <v>166</v>
      </c>
      <c r="BE133" s="162">
        <f t="shared" si="4"/>
        <v>0</v>
      </c>
      <c r="BF133" s="162">
        <f t="shared" si="5"/>
        <v>318.95999999999998</v>
      </c>
      <c r="BG133" s="162">
        <f t="shared" si="6"/>
        <v>0</v>
      </c>
      <c r="BH133" s="162">
        <f t="shared" si="7"/>
        <v>0</v>
      </c>
      <c r="BI133" s="162">
        <f t="shared" si="8"/>
        <v>0</v>
      </c>
      <c r="BJ133" s="14" t="s">
        <v>89</v>
      </c>
      <c r="BK133" s="162">
        <f t="shared" si="9"/>
        <v>318.95999999999998</v>
      </c>
      <c r="BL133" s="14" t="s">
        <v>289</v>
      </c>
      <c r="BM133" s="161" t="s">
        <v>1705</v>
      </c>
    </row>
    <row r="134" spans="1:65" s="2" customFormat="1" ht="16.5" customHeight="1">
      <c r="A134" s="26"/>
      <c r="B134" s="149"/>
      <c r="C134" s="150" t="s">
        <v>181</v>
      </c>
      <c r="D134" s="150" t="s">
        <v>169</v>
      </c>
      <c r="E134" s="151" t="s">
        <v>1706</v>
      </c>
      <c r="F134" s="152" t="s">
        <v>1707</v>
      </c>
      <c r="G134" s="153" t="s">
        <v>222</v>
      </c>
      <c r="H134" s="154">
        <v>1</v>
      </c>
      <c r="I134" s="155">
        <v>285.81</v>
      </c>
      <c r="J134" s="155">
        <f t="shared" si="0"/>
        <v>285.81</v>
      </c>
      <c r="K134" s="156"/>
      <c r="L134" s="27"/>
      <c r="M134" s="157" t="s">
        <v>1</v>
      </c>
      <c r="N134" s="158" t="s">
        <v>39</v>
      </c>
      <c r="O134" s="159">
        <v>0</v>
      </c>
      <c r="P134" s="159">
        <f t="shared" si="1"/>
        <v>0</v>
      </c>
      <c r="Q134" s="159">
        <v>0</v>
      </c>
      <c r="R134" s="159">
        <f t="shared" si="2"/>
        <v>0</v>
      </c>
      <c r="S134" s="159">
        <v>0</v>
      </c>
      <c r="T134" s="160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61" t="s">
        <v>289</v>
      </c>
      <c r="AT134" s="161" t="s">
        <v>169</v>
      </c>
      <c r="AU134" s="161" t="s">
        <v>89</v>
      </c>
      <c r="AY134" s="14" t="s">
        <v>166</v>
      </c>
      <c r="BE134" s="162">
        <f t="shared" si="4"/>
        <v>0</v>
      </c>
      <c r="BF134" s="162">
        <f t="shared" si="5"/>
        <v>285.81</v>
      </c>
      <c r="BG134" s="162">
        <f t="shared" si="6"/>
        <v>0</v>
      </c>
      <c r="BH134" s="162">
        <f t="shared" si="7"/>
        <v>0</v>
      </c>
      <c r="BI134" s="162">
        <f t="shared" si="8"/>
        <v>0</v>
      </c>
      <c r="BJ134" s="14" t="s">
        <v>89</v>
      </c>
      <c r="BK134" s="162">
        <f t="shared" si="9"/>
        <v>285.81</v>
      </c>
      <c r="BL134" s="14" t="s">
        <v>289</v>
      </c>
      <c r="BM134" s="161" t="s">
        <v>1708</v>
      </c>
    </row>
    <row r="135" spans="1:65" s="2" customFormat="1" ht="16.5" customHeight="1">
      <c r="A135" s="26"/>
      <c r="B135" s="149"/>
      <c r="C135" s="150" t="s">
        <v>167</v>
      </c>
      <c r="D135" s="150" t="s">
        <v>169</v>
      </c>
      <c r="E135" s="151" t="s">
        <v>1709</v>
      </c>
      <c r="F135" s="152" t="s">
        <v>1710</v>
      </c>
      <c r="G135" s="153" t="s">
        <v>222</v>
      </c>
      <c r="H135" s="154">
        <v>2</v>
      </c>
      <c r="I135" s="155">
        <v>260.66000000000003</v>
      </c>
      <c r="J135" s="155">
        <f t="shared" si="0"/>
        <v>521.32000000000005</v>
      </c>
      <c r="K135" s="156"/>
      <c r="L135" s="27"/>
      <c r="M135" s="157" t="s">
        <v>1</v>
      </c>
      <c r="N135" s="158" t="s">
        <v>39</v>
      </c>
      <c r="O135" s="159">
        <v>0</v>
      </c>
      <c r="P135" s="159">
        <f t="shared" si="1"/>
        <v>0</v>
      </c>
      <c r="Q135" s="159">
        <v>0</v>
      </c>
      <c r="R135" s="159">
        <f t="shared" si="2"/>
        <v>0</v>
      </c>
      <c r="S135" s="159">
        <v>0</v>
      </c>
      <c r="T135" s="160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61" t="s">
        <v>289</v>
      </c>
      <c r="AT135" s="161" t="s">
        <v>169</v>
      </c>
      <c r="AU135" s="161" t="s">
        <v>89</v>
      </c>
      <c r="AY135" s="14" t="s">
        <v>166</v>
      </c>
      <c r="BE135" s="162">
        <f t="shared" si="4"/>
        <v>0</v>
      </c>
      <c r="BF135" s="162">
        <f t="shared" si="5"/>
        <v>521.32000000000005</v>
      </c>
      <c r="BG135" s="162">
        <f t="shared" si="6"/>
        <v>0</v>
      </c>
      <c r="BH135" s="162">
        <f t="shared" si="7"/>
        <v>0</v>
      </c>
      <c r="BI135" s="162">
        <f t="shared" si="8"/>
        <v>0</v>
      </c>
      <c r="BJ135" s="14" t="s">
        <v>89</v>
      </c>
      <c r="BK135" s="162">
        <f t="shared" si="9"/>
        <v>521.32000000000005</v>
      </c>
      <c r="BL135" s="14" t="s">
        <v>289</v>
      </c>
      <c r="BM135" s="161" t="s">
        <v>1711</v>
      </c>
    </row>
    <row r="136" spans="1:65" s="2" customFormat="1" ht="37.9" customHeight="1">
      <c r="A136" s="26"/>
      <c r="B136" s="149"/>
      <c r="C136" s="150" t="s">
        <v>186</v>
      </c>
      <c r="D136" s="150" t="s">
        <v>169</v>
      </c>
      <c r="E136" s="151" t="s">
        <v>1712</v>
      </c>
      <c r="F136" s="152" t="s">
        <v>1713</v>
      </c>
      <c r="G136" s="153" t="s">
        <v>1629</v>
      </c>
      <c r="H136" s="154">
        <v>1</v>
      </c>
      <c r="I136" s="155">
        <v>244.66</v>
      </c>
      <c r="J136" s="155">
        <f t="shared" si="0"/>
        <v>244.66</v>
      </c>
      <c r="K136" s="156"/>
      <c r="L136" s="27"/>
      <c r="M136" s="157" t="s">
        <v>1</v>
      </c>
      <c r="N136" s="158" t="s">
        <v>39</v>
      </c>
      <c r="O136" s="159">
        <v>0</v>
      </c>
      <c r="P136" s="159">
        <f t="shared" si="1"/>
        <v>0</v>
      </c>
      <c r="Q136" s="159">
        <v>0</v>
      </c>
      <c r="R136" s="159">
        <f t="shared" si="2"/>
        <v>0</v>
      </c>
      <c r="S136" s="159">
        <v>0</v>
      </c>
      <c r="T136" s="160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61" t="s">
        <v>289</v>
      </c>
      <c r="AT136" s="161" t="s">
        <v>169</v>
      </c>
      <c r="AU136" s="161" t="s">
        <v>89</v>
      </c>
      <c r="AY136" s="14" t="s">
        <v>166</v>
      </c>
      <c r="BE136" s="162">
        <f t="shared" si="4"/>
        <v>0</v>
      </c>
      <c r="BF136" s="162">
        <f t="shared" si="5"/>
        <v>244.66</v>
      </c>
      <c r="BG136" s="162">
        <f t="shared" si="6"/>
        <v>0</v>
      </c>
      <c r="BH136" s="162">
        <f t="shared" si="7"/>
        <v>0</v>
      </c>
      <c r="BI136" s="162">
        <f t="shared" si="8"/>
        <v>0</v>
      </c>
      <c r="BJ136" s="14" t="s">
        <v>89</v>
      </c>
      <c r="BK136" s="162">
        <f t="shared" si="9"/>
        <v>244.66</v>
      </c>
      <c r="BL136" s="14" t="s">
        <v>289</v>
      </c>
      <c r="BM136" s="161" t="s">
        <v>1714</v>
      </c>
    </row>
    <row r="137" spans="1:65" s="2" customFormat="1" ht="16.5" customHeight="1">
      <c r="A137" s="26"/>
      <c r="B137" s="149"/>
      <c r="C137" s="150" t="s">
        <v>202</v>
      </c>
      <c r="D137" s="150" t="s">
        <v>169</v>
      </c>
      <c r="E137" s="151" t="s">
        <v>1715</v>
      </c>
      <c r="F137" s="152" t="s">
        <v>1716</v>
      </c>
      <c r="G137" s="153" t="s">
        <v>1629</v>
      </c>
      <c r="H137" s="154">
        <v>1</v>
      </c>
      <c r="I137" s="155">
        <v>171.49</v>
      </c>
      <c r="J137" s="155">
        <f t="shared" si="0"/>
        <v>171.49</v>
      </c>
      <c r="K137" s="156"/>
      <c r="L137" s="27"/>
      <c r="M137" s="157" t="s">
        <v>1</v>
      </c>
      <c r="N137" s="158" t="s">
        <v>39</v>
      </c>
      <c r="O137" s="159">
        <v>0</v>
      </c>
      <c r="P137" s="159">
        <f t="shared" si="1"/>
        <v>0</v>
      </c>
      <c r="Q137" s="159">
        <v>0</v>
      </c>
      <c r="R137" s="159">
        <f t="shared" si="2"/>
        <v>0</v>
      </c>
      <c r="S137" s="159">
        <v>0</v>
      </c>
      <c r="T137" s="160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61" t="s">
        <v>289</v>
      </c>
      <c r="AT137" s="161" t="s">
        <v>169</v>
      </c>
      <c r="AU137" s="161" t="s">
        <v>89</v>
      </c>
      <c r="AY137" s="14" t="s">
        <v>166</v>
      </c>
      <c r="BE137" s="162">
        <f t="shared" si="4"/>
        <v>0</v>
      </c>
      <c r="BF137" s="162">
        <f t="shared" si="5"/>
        <v>171.49</v>
      </c>
      <c r="BG137" s="162">
        <f t="shared" si="6"/>
        <v>0</v>
      </c>
      <c r="BH137" s="162">
        <f t="shared" si="7"/>
        <v>0</v>
      </c>
      <c r="BI137" s="162">
        <f t="shared" si="8"/>
        <v>0</v>
      </c>
      <c r="BJ137" s="14" t="s">
        <v>89</v>
      </c>
      <c r="BK137" s="162">
        <f t="shared" si="9"/>
        <v>171.49</v>
      </c>
      <c r="BL137" s="14" t="s">
        <v>289</v>
      </c>
      <c r="BM137" s="161" t="s">
        <v>1717</v>
      </c>
    </row>
    <row r="138" spans="1:65" s="2" customFormat="1" ht="24.2" customHeight="1">
      <c r="A138" s="26"/>
      <c r="B138" s="149"/>
      <c r="C138" s="150" t="s">
        <v>189</v>
      </c>
      <c r="D138" s="150" t="s">
        <v>169</v>
      </c>
      <c r="E138" s="151" t="s">
        <v>1718</v>
      </c>
      <c r="F138" s="152" t="s">
        <v>1719</v>
      </c>
      <c r="G138" s="153" t="s">
        <v>222</v>
      </c>
      <c r="H138" s="154">
        <v>39</v>
      </c>
      <c r="I138" s="155">
        <v>40.47</v>
      </c>
      <c r="J138" s="155">
        <f t="shared" si="0"/>
        <v>1578.33</v>
      </c>
      <c r="K138" s="156"/>
      <c r="L138" s="27"/>
      <c r="M138" s="157" t="s">
        <v>1</v>
      </c>
      <c r="N138" s="158" t="s">
        <v>39</v>
      </c>
      <c r="O138" s="159">
        <v>0</v>
      </c>
      <c r="P138" s="159">
        <f t="shared" si="1"/>
        <v>0</v>
      </c>
      <c r="Q138" s="159">
        <v>0</v>
      </c>
      <c r="R138" s="159">
        <f t="shared" si="2"/>
        <v>0</v>
      </c>
      <c r="S138" s="159">
        <v>0</v>
      </c>
      <c r="T138" s="160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61" t="s">
        <v>289</v>
      </c>
      <c r="AT138" s="161" t="s">
        <v>169</v>
      </c>
      <c r="AU138" s="161" t="s">
        <v>89</v>
      </c>
      <c r="AY138" s="14" t="s">
        <v>166</v>
      </c>
      <c r="BE138" s="162">
        <f t="shared" si="4"/>
        <v>0</v>
      </c>
      <c r="BF138" s="162">
        <f t="shared" si="5"/>
        <v>1578.33</v>
      </c>
      <c r="BG138" s="162">
        <f t="shared" si="6"/>
        <v>0</v>
      </c>
      <c r="BH138" s="162">
        <f t="shared" si="7"/>
        <v>0</v>
      </c>
      <c r="BI138" s="162">
        <f t="shared" si="8"/>
        <v>0</v>
      </c>
      <c r="BJ138" s="14" t="s">
        <v>89</v>
      </c>
      <c r="BK138" s="162">
        <f t="shared" si="9"/>
        <v>1578.33</v>
      </c>
      <c r="BL138" s="14" t="s">
        <v>289</v>
      </c>
      <c r="BM138" s="161" t="s">
        <v>1720</v>
      </c>
    </row>
    <row r="139" spans="1:65" s="2" customFormat="1" ht="16.5" customHeight="1">
      <c r="A139" s="26"/>
      <c r="B139" s="149"/>
      <c r="C139" s="150" t="s">
        <v>209</v>
      </c>
      <c r="D139" s="150" t="s">
        <v>169</v>
      </c>
      <c r="E139" s="151" t="s">
        <v>1721</v>
      </c>
      <c r="F139" s="152" t="s">
        <v>1722</v>
      </c>
      <c r="G139" s="153" t="s">
        <v>222</v>
      </c>
      <c r="H139" s="154">
        <v>1</v>
      </c>
      <c r="I139" s="155">
        <v>132.62</v>
      </c>
      <c r="J139" s="155">
        <f t="shared" si="0"/>
        <v>132.62</v>
      </c>
      <c r="K139" s="156"/>
      <c r="L139" s="27"/>
      <c r="M139" s="157" t="s">
        <v>1</v>
      </c>
      <c r="N139" s="158" t="s">
        <v>39</v>
      </c>
      <c r="O139" s="159">
        <v>0</v>
      </c>
      <c r="P139" s="159">
        <f t="shared" si="1"/>
        <v>0</v>
      </c>
      <c r="Q139" s="159">
        <v>0</v>
      </c>
      <c r="R139" s="159">
        <f t="shared" si="2"/>
        <v>0</v>
      </c>
      <c r="S139" s="159">
        <v>0</v>
      </c>
      <c r="T139" s="160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61" t="s">
        <v>289</v>
      </c>
      <c r="AT139" s="161" t="s">
        <v>169</v>
      </c>
      <c r="AU139" s="161" t="s">
        <v>89</v>
      </c>
      <c r="AY139" s="14" t="s">
        <v>166</v>
      </c>
      <c r="BE139" s="162">
        <f t="shared" si="4"/>
        <v>0</v>
      </c>
      <c r="BF139" s="162">
        <f t="shared" si="5"/>
        <v>132.62</v>
      </c>
      <c r="BG139" s="162">
        <f t="shared" si="6"/>
        <v>0</v>
      </c>
      <c r="BH139" s="162">
        <f t="shared" si="7"/>
        <v>0</v>
      </c>
      <c r="BI139" s="162">
        <f t="shared" si="8"/>
        <v>0</v>
      </c>
      <c r="BJ139" s="14" t="s">
        <v>89</v>
      </c>
      <c r="BK139" s="162">
        <f t="shared" si="9"/>
        <v>132.62</v>
      </c>
      <c r="BL139" s="14" t="s">
        <v>289</v>
      </c>
      <c r="BM139" s="161" t="s">
        <v>1723</v>
      </c>
    </row>
    <row r="140" spans="1:65" s="2" customFormat="1" ht="16.5" customHeight="1">
      <c r="A140" s="26"/>
      <c r="B140" s="149"/>
      <c r="C140" s="150" t="s">
        <v>193</v>
      </c>
      <c r="D140" s="150" t="s">
        <v>169</v>
      </c>
      <c r="E140" s="151" t="s">
        <v>1724</v>
      </c>
      <c r="F140" s="152" t="s">
        <v>1725</v>
      </c>
      <c r="G140" s="153" t="s">
        <v>222</v>
      </c>
      <c r="H140" s="154">
        <v>10</v>
      </c>
      <c r="I140" s="155">
        <v>53.28</v>
      </c>
      <c r="J140" s="155">
        <f t="shared" si="0"/>
        <v>532.79999999999995</v>
      </c>
      <c r="K140" s="156"/>
      <c r="L140" s="27"/>
      <c r="M140" s="157" t="s">
        <v>1</v>
      </c>
      <c r="N140" s="158" t="s">
        <v>39</v>
      </c>
      <c r="O140" s="159">
        <v>0</v>
      </c>
      <c r="P140" s="159">
        <f t="shared" si="1"/>
        <v>0</v>
      </c>
      <c r="Q140" s="159">
        <v>0</v>
      </c>
      <c r="R140" s="159">
        <f t="shared" si="2"/>
        <v>0</v>
      </c>
      <c r="S140" s="159">
        <v>0</v>
      </c>
      <c r="T140" s="160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61" t="s">
        <v>289</v>
      </c>
      <c r="AT140" s="161" t="s">
        <v>169</v>
      </c>
      <c r="AU140" s="161" t="s">
        <v>89</v>
      </c>
      <c r="AY140" s="14" t="s">
        <v>166</v>
      </c>
      <c r="BE140" s="162">
        <f t="shared" si="4"/>
        <v>0</v>
      </c>
      <c r="BF140" s="162">
        <f t="shared" si="5"/>
        <v>532.79999999999995</v>
      </c>
      <c r="BG140" s="162">
        <f t="shared" si="6"/>
        <v>0</v>
      </c>
      <c r="BH140" s="162">
        <f t="shared" si="7"/>
        <v>0</v>
      </c>
      <c r="BI140" s="162">
        <f t="shared" si="8"/>
        <v>0</v>
      </c>
      <c r="BJ140" s="14" t="s">
        <v>89</v>
      </c>
      <c r="BK140" s="162">
        <f t="shared" si="9"/>
        <v>532.79999999999995</v>
      </c>
      <c r="BL140" s="14" t="s">
        <v>289</v>
      </c>
      <c r="BM140" s="161" t="s">
        <v>1726</v>
      </c>
    </row>
    <row r="141" spans="1:65" s="2" customFormat="1" ht="16.5" customHeight="1">
      <c r="A141" s="26"/>
      <c r="B141" s="149"/>
      <c r="C141" s="150" t="s">
        <v>216</v>
      </c>
      <c r="D141" s="150" t="s">
        <v>169</v>
      </c>
      <c r="E141" s="151" t="s">
        <v>1727</v>
      </c>
      <c r="F141" s="152" t="s">
        <v>1728</v>
      </c>
      <c r="G141" s="153" t="s">
        <v>222</v>
      </c>
      <c r="H141" s="154">
        <v>54</v>
      </c>
      <c r="I141" s="155">
        <v>2.52</v>
      </c>
      <c r="J141" s="155">
        <f t="shared" si="0"/>
        <v>136.08000000000001</v>
      </c>
      <c r="K141" s="156"/>
      <c r="L141" s="27"/>
      <c r="M141" s="157" t="s">
        <v>1</v>
      </c>
      <c r="N141" s="158" t="s">
        <v>39</v>
      </c>
      <c r="O141" s="159">
        <v>0</v>
      </c>
      <c r="P141" s="159">
        <f t="shared" si="1"/>
        <v>0</v>
      </c>
      <c r="Q141" s="159">
        <v>0</v>
      </c>
      <c r="R141" s="159">
        <f t="shared" si="2"/>
        <v>0</v>
      </c>
      <c r="S141" s="159">
        <v>0</v>
      </c>
      <c r="T141" s="160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61" t="s">
        <v>289</v>
      </c>
      <c r="AT141" s="161" t="s">
        <v>169</v>
      </c>
      <c r="AU141" s="161" t="s">
        <v>89</v>
      </c>
      <c r="AY141" s="14" t="s">
        <v>166</v>
      </c>
      <c r="BE141" s="162">
        <f t="shared" si="4"/>
        <v>0</v>
      </c>
      <c r="BF141" s="162">
        <f t="shared" si="5"/>
        <v>136.08000000000001</v>
      </c>
      <c r="BG141" s="162">
        <f t="shared" si="6"/>
        <v>0</v>
      </c>
      <c r="BH141" s="162">
        <f t="shared" si="7"/>
        <v>0</v>
      </c>
      <c r="BI141" s="162">
        <f t="shared" si="8"/>
        <v>0</v>
      </c>
      <c r="BJ141" s="14" t="s">
        <v>89</v>
      </c>
      <c r="BK141" s="162">
        <f t="shared" si="9"/>
        <v>136.08000000000001</v>
      </c>
      <c r="BL141" s="14" t="s">
        <v>289</v>
      </c>
      <c r="BM141" s="161" t="s">
        <v>1729</v>
      </c>
    </row>
    <row r="142" spans="1:65" s="2" customFormat="1" ht="24.2" customHeight="1">
      <c r="A142" s="26"/>
      <c r="B142" s="149"/>
      <c r="C142" s="150" t="s">
        <v>196</v>
      </c>
      <c r="D142" s="150" t="s">
        <v>169</v>
      </c>
      <c r="E142" s="151" t="s">
        <v>1730</v>
      </c>
      <c r="F142" s="152" t="s">
        <v>1731</v>
      </c>
      <c r="G142" s="153" t="s">
        <v>222</v>
      </c>
      <c r="H142" s="154">
        <v>1</v>
      </c>
      <c r="I142" s="155">
        <v>45.1</v>
      </c>
      <c r="J142" s="155">
        <f t="shared" si="0"/>
        <v>45.1</v>
      </c>
      <c r="K142" s="156"/>
      <c r="L142" s="27"/>
      <c r="M142" s="157" t="s">
        <v>1</v>
      </c>
      <c r="N142" s="158" t="s">
        <v>39</v>
      </c>
      <c r="O142" s="159">
        <v>0</v>
      </c>
      <c r="P142" s="159">
        <f t="shared" si="1"/>
        <v>0</v>
      </c>
      <c r="Q142" s="159">
        <v>0</v>
      </c>
      <c r="R142" s="159">
        <f t="shared" si="2"/>
        <v>0</v>
      </c>
      <c r="S142" s="159">
        <v>0</v>
      </c>
      <c r="T142" s="160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61" t="s">
        <v>289</v>
      </c>
      <c r="AT142" s="161" t="s">
        <v>169</v>
      </c>
      <c r="AU142" s="161" t="s">
        <v>89</v>
      </c>
      <c r="AY142" s="14" t="s">
        <v>166</v>
      </c>
      <c r="BE142" s="162">
        <f t="shared" si="4"/>
        <v>0</v>
      </c>
      <c r="BF142" s="162">
        <f t="shared" si="5"/>
        <v>45.1</v>
      </c>
      <c r="BG142" s="162">
        <f t="shared" si="6"/>
        <v>0</v>
      </c>
      <c r="BH142" s="162">
        <f t="shared" si="7"/>
        <v>0</v>
      </c>
      <c r="BI142" s="162">
        <f t="shared" si="8"/>
        <v>0</v>
      </c>
      <c r="BJ142" s="14" t="s">
        <v>89</v>
      </c>
      <c r="BK142" s="162">
        <f t="shared" si="9"/>
        <v>45.1</v>
      </c>
      <c r="BL142" s="14" t="s">
        <v>289</v>
      </c>
      <c r="BM142" s="161" t="s">
        <v>1732</v>
      </c>
    </row>
    <row r="143" spans="1:65" s="12" customFormat="1" ht="22.9" customHeight="1">
      <c r="B143" s="137"/>
      <c r="D143" s="138" t="s">
        <v>72</v>
      </c>
      <c r="E143" s="147" t="s">
        <v>1610</v>
      </c>
      <c r="F143" s="147" t="s">
        <v>1611</v>
      </c>
      <c r="J143" s="148">
        <f>BK143</f>
        <v>6098.56</v>
      </c>
      <c r="L143" s="137"/>
      <c r="M143" s="141"/>
      <c r="N143" s="142"/>
      <c r="O143" s="142"/>
      <c r="P143" s="143">
        <f>SUM(P144:P154)</f>
        <v>0</v>
      </c>
      <c r="Q143" s="142"/>
      <c r="R143" s="143">
        <f>SUM(R144:R154)</f>
        <v>0</v>
      </c>
      <c r="S143" s="142"/>
      <c r="T143" s="144">
        <f>SUM(T144:T154)</f>
        <v>0</v>
      </c>
      <c r="AR143" s="138" t="s">
        <v>105</v>
      </c>
      <c r="AT143" s="145" t="s">
        <v>72</v>
      </c>
      <c r="AU143" s="145" t="s">
        <v>81</v>
      </c>
      <c r="AY143" s="138" t="s">
        <v>166</v>
      </c>
      <c r="BK143" s="146">
        <f>SUM(BK144:BK154)</f>
        <v>6098.56</v>
      </c>
    </row>
    <row r="144" spans="1:65" s="2" customFormat="1" ht="24.2" customHeight="1">
      <c r="A144" s="26"/>
      <c r="B144" s="149"/>
      <c r="C144" s="150" t="s">
        <v>224</v>
      </c>
      <c r="D144" s="150" t="s">
        <v>169</v>
      </c>
      <c r="E144" s="151" t="s">
        <v>1733</v>
      </c>
      <c r="F144" s="152" t="s">
        <v>1734</v>
      </c>
      <c r="G144" s="153" t="s">
        <v>237</v>
      </c>
      <c r="H144" s="154">
        <v>315</v>
      </c>
      <c r="I144" s="155">
        <v>1.92</v>
      </c>
      <c r="J144" s="155">
        <f t="shared" ref="J144:J154" si="10">ROUND(I144*H144,2)</f>
        <v>604.79999999999995</v>
      </c>
      <c r="K144" s="156"/>
      <c r="L144" s="27"/>
      <c r="M144" s="157" t="s">
        <v>1</v>
      </c>
      <c r="N144" s="158" t="s">
        <v>39</v>
      </c>
      <c r="O144" s="159">
        <v>0</v>
      </c>
      <c r="P144" s="159">
        <f t="shared" ref="P144:P154" si="11">O144*H144</f>
        <v>0</v>
      </c>
      <c r="Q144" s="159">
        <v>0</v>
      </c>
      <c r="R144" s="159">
        <f t="shared" ref="R144:R154" si="12">Q144*H144</f>
        <v>0</v>
      </c>
      <c r="S144" s="159">
        <v>0</v>
      </c>
      <c r="T144" s="160">
        <f t="shared" ref="T144:T154" si="13">S144*H144</f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61" t="s">
        <v>289</v>
      </c>
      <c r="AT144" s="161" t="s">
        <v>169</v>
      </c>
      <c r="AU144" s="161" t="s">
        <v>89</v>
      </c>
      <c r="AY144" s="14" t="s">
        <v>166</v>
      </c>
      <c r="BE144" s="162">
        <f t="shared" ref="BE144:BE154" si="14">IF(N144="základná",J144,0)</f>
        <v>0</v>
      </c>
      <c r="BF144" s="162">
        <f t="shared" ref="BF144:BF154" si="15">IF(N144="znížená",J144,0)</f>
        <v>604.79999999999995</v>
      </c>
      <c r="BG144" s="162">
        <f t="shared" ref="BG144:BG154" si="16">IF(N144="zákl. prenesená",J144,0)</f>
        <v>0</v>
      </c>
      <c r="BH144" s="162">
        <f t="shared" ref="BH144:BH154" si="17">IF(N144="zníž. prenesená",J144,0)</f>
        <v>0</v>
      </c>
      <c r="BI144" s="162">
        <f t="shared" ref="BI144:BI154" si="18">IF(N144="nulová",J144,0)</f>
        <v>0</v>
      </c>
      <c r="BJ144" s="14" t="s">
        <v>89</v>
      </c>
      <c r="BK144" s="162">
        <f t="shared" ref="BK144:BK154" si="19">ROUND(I144*H144,2)</f>
        <v>604.79999999999995</v>
      </c>
      <c r="BL144" s="14" t="s">
        <v>289</v>
      </c>
      <c r="BM144" s="161" t="s">
        <v>1735</v>
      </c>
    </row>
    <row r="145" spans="1:65" s="2" customFormat="1" ht="24.2" customHeight="1">
      <c r="A145" s="26"/>
      <c r="B145" s="149"/>
      <c r="C145" s="150" t="s">
        <v>199</v>
      </c>
      <c r="D145" s="150" t="s">
        <v>169</v>
      </c>
      <c r="E145" s="151" t="s">
        <v>1736</v>
      </c>
      <c r="F145" s="152" t="s">
        <v>1737</v>
      </c>
      <c r="G145" s="153" t="s">
        <v>237</v>
      </c>
      <c r="H145" s="154">
        <v>60</v>
      </c>
      <c r="I145" s="155">
        <v>2.69</v>
      </c>
      <c r="J145" s="155">
        <f t="shared" si="10"/>
        <v>161.4</v>
      </c>
      <c r="K145" s="156"/>
      <c r="L145" s="27"/>
      <c r="M145" s="157" t="s">
        <v>1</v>
      </c>
      <c r="N145" s="158" t="s">
        <v>39</v>
      </c>
      <c r="O145" s="159">
        <v>0</v>
      </c>
      <c r="P145" s="159">
        <f t="shared" si="11"/>
        <v>0</v>
      </c>
      <c r="Q145" s="159">
        <v>0</v>
      </c>
      <c r="R145" s="159">
        <f t="shared" si="12"/>
        <v>0</v>
      </c>
      <c r="S145" s="159">
        <v>0</v>
      </c>
      <c r="T145" s="160">
        <f t="shared" si="1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61" t="s">
        <v>289</v>
      </c>
      <c r="AT145" s="161" t="s">
        <v>169</v>
      </c>
      <c r="AU145" s="161" t="s">
        <v>89</v>
      </c>
      <c r="AY145" s="14" t="s">
        <v>166</v>
      </c>
      <c r="BE145" s="162">
        <f t="shared" si="14"/>
        <v>0</v>
      </c>
      <c r="BF145" s="162">
        <f t="shared" si="15"/>
        <v>161.4</v>
      </c>
      <c r="BG145" s="162">
        <f t="shared" si="16"/>
        <v>0</v>
      </c>
      <c r="BH145" s="162">
        <f t="shared" si="17"/>
        <v>0</v>
      </c>
      <c r="BI145" s="162">
        <f t="shared" si="18"/>
        <v>0</v>
      </c>
      <c r="BJ145" s="14" t="s">
        <v>89</v>
      </c>
      <c r="BK145" s="162">
        <f t="shared" si="19"/>
        <v>161.4</v>
      </c>
      <c r="BL145" s="14" t="s">
        <v>289</v>
      </c>
      <c r="BM145" s="161" t="s">
        <v>1738</v>
      </c>
    </row>
    <row r="146" spans="1:65" s="2" customFormat="1" ht="24.2" customHeight="1">
      <c r="A146" s="26"/>
      <c r="B146" s="149"/>
      <c r="C146" s="150" t="s">
        <v>231</v>
      </c>
      <c r="D146" s="150" t="s">
        <v>169</v>
      </c>
      <c r="E146" s="151" t="s">
        <v>1739</v>
      </c>
      <c r="F146" s="152" t="s">
        <v>1740</v>
      </c>
      <c r="G146" s="153" t="s">
        <v>237</v>
      </c>
      <c r="H146" s="154">
        <v>700</v>
      </c>
      <c r="I146" s="155">
        <v>2.46</v>
      </c>
      <c r="J146" s="155">
        <f t="shared" si="10"/>
        <v>1722</v>
      </c>
      <c r="K146" s="156"/>
      <c r="L146" s="27"/>
      <c r="M146" s="157" t="s">
        <v>1</v>
      </c>
      <c r="N146" s="158" t="s">
        <v>39</v>
      </c>
      <c r="O146" s="159">
        <v>0</v>
      </c>
      <c r="P146" s="159">
        <f t="shared" si="11"/>
        <v>0</v>
      </c>
      <c r="Q146" s="159">
        <v>0</v>
      </c>
      <c r="R146" s="159">
        <f t="shared" si="12"/>
        <v>0</v>
      </c>
      <c r="S146" s="159">
        <v>0</v>
      </c>
      <c r="T146" s="160">
        <f t="shared" si="1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61" t="s">
        <v>289</v>
      </c>
      <c r="AT146" s="161" t="s">
        <v>169</v>
      </c>
      <c r="AU146" s="161" t="s">
        <v>89</v>
      </c>
      <c r="AY146" s="14" t="s">
        <v>166</v>
      </c>
      <c r="BE146" s="162">
        <f t="shared" si="14"/>
        <v>0</v>
      </c>
      <c r="BF146" s="162">
        <f t="shared" si="15"/>
        <v>1722</v>
      </c>
      <c r="BG146" s="162">
        <f t="shared" si="16"/>
        <v>0</v>
      </c>
      <c r="BH146" s="162">
        <f t="shared" si="17"/>
        <v>0</v>
      </c>
      <c r="BI146" s="162">
        <f t="shared" si="18"/>
        <v>0</v>
      </c>
      <c r="BJ146" s="14" t="s">
        <v>89</v>
      </c>
      <c r="BK146" s="162">
        <f t="shared" si="19"/>
        <v>1722</v>
      </c>
      <c r="BL146" s="14" t="s">
        <v>289</v>
      </c>
      <c r="BM146" s="161" t="s">
        <v>1741</v>
      </c>
    </row>
    <row r="147" spans="1:65" s="2" customFormat="1" ht="16.5" customHeight="1">
      <c r="A147" s="26"/>
      <c r="B147" s="149"/>
      <c r="C147" s="150" t="s">
        <v>7</v>
      </c>
      <c r="D147" s="150" t="s">
        <v>169</v>
      </c>
      <c r="E147" s="151" t="s">
        <v>1618</v>
      </c>
      <c r="F147" s="152" t="s">
        <v>1619</v>
      </c>
      <c r="G147" s="153" t="s">
        <v>222</v>
      </c>
      <c r="H147" s="154">
        <v>107.5</v>
      </c>
      <c r="I147" s="155">
        <v>1.43</v>
      </c>
      <c r="J147" s="155">
        <f t="shared" si="10"/>
        <v>153.72999999999999</v>
      </c>
      <c r="K147" s="156"/>
      <c r="L147" s="27"/>
      <c r="M147" s="157" t="s">
        <v>1</v>
      </c>
      <c r="N147" s="158" t="s">
        <v>39</v>
      </c>
      <c r="O147" s="159">
        <v>0</v>
      </c>
      <c r="P147" s="159">
        <f t="shared" si="11"/>
        <v>0</v>
      </c>
      <c r="Q147" s="159">
        <v>0</v>
      </c>
      <c r="R147" s="159">
        <f t="shared" si="12"/>
        <v>0</v>
      </c>
      <c r="S147" s="159">
        <v>0</v>
      </c>
      <c r="T147" s="160">
        <f t="shared" si="1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61" t="s">
        <v>289</v>
      </c>
      <c r="AT147" s="161" t="s">
        <v>169</v>
      </c>
      <c r="AU147" s="161" t="s">
        <v>89</v>
      </c>
      <c r="AY147" s="14" t="s">
        <v>166</v>
      </c>
      <c r="BE147" s="162">
        <f t="shared" si="14"/>
        <v>0</v>
      </c>
      <c r="BF147" s="162">
        <f t="shared" si="15"/>
        <v>153.72999999999999</v>
      </c>
      <c r="BG147" s="162">
        <f t="shared" si="16"/>
        <v>0</v>
      </c>
      <c r="BH147" s="162">
        <f t="shared" si="17"/>
        <v>0</v>
      </c>
      <c r="BI147" s="162">
        <f t="shared" si="18"/>
        <v>0</v>
      </c>
      <c r="BJ147" s="14" t="s">
        <v>89</v>
      </c>
      <c r="BK147" s="162">
        <f t="shared" si="19"/>
        <v>153.72999999999999</v>
      </c>
      <c r="BL147" s="14" t="s">
        <v>289</v>
      </c>
      <c r="BM147" s="161" t="s">
        <v>1742</v>
      </c>
    </row>
    <row r="148" spans="1:65" s="2" customFormat="1" ht="37.9" customHeight="1">
      <c r="A148" s="26"/>
      <c r="B148" s="149"/>
      <c r="C148" s="150" t="s">
        <v>239</v>
      </c>
      <c r="D148" s="150" t="s">
        <v>169</v>
      </c>
      <c r="E148" s="151" t="s">
        <v>1743</v>
      </c>
      <c r="F148" s="152" t="s">
        <v>1744</v>
      </c>
      <c r="G148" s="153" t="s">
        <v>222</v>
      </c>
      <c r="H148" s="154">
        <v>3600</v>
      </c>
      <c r="I148" s="155">
        <v>0.33</v>
      </c>
      <c r="J148" s="155">
        <f t="shared" si="10"/>
        <v>1188</v>
      </c>
      <c r="K148" s="156"/>
      <c r="L148" s="27"/>
      <c r="M148" s="157" t="s">
        <v>1</v>
      </c>
      <c r="N148" s="158" t="s">
        <v>39</v>
      </c>
      <c r="O148" s="159">
        <v>0</v>
      </c>
      <c r="P148" s="159">
        <f t="shared" si="11"/>
        <v>0</v>
      </c>
      <c r="Q148" s="159">
        <v>0</v>
      </c>
      <c r="R148" s="159">
        <f t="shared" si="12"/>
        <v>0</v>
      </c>
      <c r="S148" s="159">
        <v>0</v>
      </c>
      <c r="T148" s="160">
        <f t="shared" si="1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61" t="s">
        <v>289</v>
      </c>
      <c r="AT148" s="161" t="s">
        <v>169</v>
      </c>
      <c r="AU148" s="161" t="s">
        <v>89</v>
      </c>
      <c r="AY148" s="14" t="s">
        <v>166</v>
      </c>
      <c r="BE148" s="162">
        <f t="shared" si="14"/>
        <v>0</v>
      </c>
      <c r="BF148" s="162">
        <f t="shared" si="15"/>
        <v>1188</v>
      </c>
      <c r="BG148" s="162">
        <f t="shared" si="16"/>
        <v>0</v>
      </c>
      <c r="BH148" s="162">
        <f t="shared" si="17"/>
        <v>0</v>
      </c>
      <c r="BI148" s="162">
        <f t="shared" si="18"/>
        <v>0</v>
      </c>
      <c r="BJ148" s="14" t="s">
        <v>89</v>
      </c>
      <c r="BK148" s="162">
        <f t="shared" si="19"/>
        <v>1188</v>
      </c>
      <c r="BL148" s="14" t="s">
        <v>289</v>
      </c>
      <c r="BM148" s="161" t="s">
        <v>1745</v>
      </c>
    </row>
    <row r="149" spans="1:65" s="2" customFormat="1" ht="24.2" customHeight="1">
      <c r="A149" s="26"/>
      <c r="B149" s="149"/>
      <c r="C149" s="150" t="s">
        <v>205</v>
      </c>
      <c r="D149" s="150" t="s">
        <v>169</v>
      </c>
      <c r="E149" s="151" t="s">
        <v>1746</v>
      </c>
      <c r="F149" s="152" t="s">
        <v>1747</v>
      </c>
      <c r="G149" s="153" t="s">
        <v>237</v>
      </c>
      <c r="H149" s="154">
        <v>80</v>
      </c>
      <c r="I149" s="155">
        <v>1.02</v>
      </c>
      <c r="J149" s="155">
        <f t="shared" si="10"/>
        <v>81.599999999999994</v>
      </c>
      <c r="K149" s="156"/>
      <c r="L149" s="27"/>
      <c r="M149" s="157" t="s">
        <v>1</v>
      </c>
      <c r="N149" s="158" t="s">
        <v>39</v>
      </c>
      <c r="O149" s="159">
        <v>0</v>
      </c>
      <c r="P149" s="159">
        <f t="shared" si="11"/>
        <v>0</v>
      </c>
      <c r="Q149" s="159">
        <v>0</v>
      </c>
      <c r="R149" s="159">
        <f t="shared" si="12"/>
        <v>0</v>
      </c>
      <c r="S149" s="159">
        <v>0</v>
      </c>
      <c r="T149" s="160">
        <f t="shared" si="1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61" t="s">
        <v>289</v>
      </c>
      <c r="AT149" s="161" t="s">
        <v>169</v>
      </c>
      <c r="AU149" s="161" t="s">
        <v>89</v>
      </c>
      <c r="AY149" s="14" t="s">
        <v>166</v>
      </c>
      <c r="BE149" s="162">
        <f t="shared" si="14"/>
        <v>0</v>
      </c>
      <c r="BF149" s="162">
        <f t="shared" si="15"/>
        <v>81.599999999999994</v>
      </c>
      <c r="BG149" s="162">
        <f t="shared" si="16"/>
        <v>0</v>
      </c>
      <c r="BH149" s="162">
        <f t="shared" si="17"/>
        <v>0</v>
      </c>
      <c r="BI149" s="162">
        <f t="shared" si="18"/>
        <v>0</v>
      </c>
      <c r="BJ149" s="14" t="s">
        <v>89</v>
      </c>
      <c r="BK149" s="162">
        <f t="shared" si="19"/>
        <v>81.599999999999994</v>
      </c>
      <c r="BL149" s="14" t="s">
        <v>289</v>
      </c>
      <c r="BM149" s="161" t="s">
        <v>1748</v>
      </c>
    </row>
    <row r="150" spans="1:65" s="2" customFormat="1" ht="33" customHeight="1">
      <c r="A150" s="26"/>
      <c r="B150" s="149"/>
      <c r="C150" s="150" t="s">
        <v>247</v>
      </c>
      <c r="D150" s="150" t="s">
        <v>169</v>
      </c>
      <c r="E150" s="151" t="s">
        <v>1631</v>
      </c>
      <c r="F150" s="152" t="s">
        <v>1632</v>
      </c>
      <c r="G150" s="153" t="s">
        <v>1629</v>
      </c>
      <c r="H150" s="154">
        <v>1</v>
      </c>
      <c r="I150" s="155">
        <v>171.49</v>
      </c>
      <c r="J150" s="155">
        <f t="shared" si="10"/>
        <v>171.49</v>
      </c>
      <c r="K150" s="156"/>
      <c r="L150" s="27"/>
      <c r="M150" s="157" t="s">
        <v>1</v>
      </c>
      <c r="N150" s="158" t="s">
        <v>39</v>
      </c>
      <c r="O150" s="159">
        <v>0</v>
      </c>
      <c r="P150" s="159">
        <f t="shared" si="11"/>
        <v>0</v>
      </c>
      <c r="Q150" s="159">
        <v>0</v>
      </c>
      <c r="R150" s="159">
        <f t="shared" si="12"/>
        <v>0</v>
      </c>
      <c r="S150" s="159">
        <v>0</v>
      </c>
      <c r="T150" s="160">
        <f t="shared" si="1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61" t="s">
        <v>289</v>
      </c>
      <c r="AT150" s="161" t="s">
        <v>169</v>
      </c>
      <c r="AU150" s="161" t="s">
        <v>89</v>
      </c>
      <c r="AY150" s="14" t="s">
        <v>166</v>
      </c>
      <c r="BE150" s="162">
        <f t="shared" si="14"/>
        <v>0</v>
      </c>
      <c r="BF150" s="162">
        <f t="shared" si="15"/>
        <v>171.49</v>
      </c>
      <c r="BG150" s="162">
        <f t="shared" si="16"/>
        <v>0</v>
      </c>
      <c r="BH150" s="162">
        <f t="shared" si="17"/>
        <v>0</v>
      </c>
      <c r="BI150" s="162">
        <f t="shared" si="18"/>
        <v>0</v>
      </c>
      <c r="BJ150" s="14" t="s">
        <v>89</v>
      </c>
      <c r="BK150" s="162">
        <f t="shared" si="19"/>
        <v>171.49</v>
      </c>
      <c r="BL150" s="14" t="s">
        <v>289</v>
      </c>
      <c r="BM150" s="161" t="s">
        <v>1749</v>
      </c>
    </row>
    <row r="151" spans="1:65" s="2" customFormat="1" ht="16.5" customHeight="1">
      <c r="A151" s="26"/>
      <c r="B151" s="149"/>
      <c r="C151" s="150" t="s">
        <v>208</v>
      </c>
      <c r="D151" s="150" t="s">
        <v>169</v>
      </c>
      <c r="E151" s="151" t="s">
        <v>1750</v>
      </c>
      <c r="F151" s="152" t="s">
        <v>1751</v>
      </c>
      <c r="G151" s="153" t="s">
        <v>222</v>
      </c>
      <c r="H151" s="154">
        <v>1</v>
      </c>
      <c r="I151" s="155">
        <v>40.29</v>
      </c>
      <c r="J151" s="155">
        <f t="shared" si="10"/>
        <v>40.29</v>
      </c>
      <c r="K151" s="156"/>
      <c r="L151" s="27"/>
      <c r="M151" s="157" t="s">
        <v>1</v>
      </c>
      <c r="N151" s="158" t="s">
        <v>39</v>
      </c>
      <c r="O151" s="159">
        <v>0</v>
      </c>
      <c r="P151" s="159">
        <f t="shared" si="11"/>
        <v>0</v>
      </c>
      <c r="Q151" s="159">
        <v>0</v>
      </c>
      <c r="R151" s="159">
        <f t="shared" si="12"/>
        <v>0</v>
      </c>
      <c r="S151" s="159">
        <v>0</v>
      </c>
      <c r="T151" s="160">
        <f t="shared" si="1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61" t="s">
        <v>289</v>
      </c>
      <c r="AT151" s="161" t="s">
        <v>169</v>
      </c>
      <c r="AU151" s="161" t="s">
        <v>89</v>
      </c>
      <c r="AY151" s="14" t="s">
        <v>166</v>
      </c>
      <c r="BE151" s="162">
        <f t="shared" si="14"/>
        <v>0</v>
      </c>
      <c r="BF151" s="162">
        <f t="shared" si="15"/>
        <v>40.29</v>
      </c>
      <c r="BG151" s="162">
        <f t="shared" si="16"/>
        <v>0</v>
      </c>
      <c r="BH151" s="162">
        <f t="shared" si="17"/>
        <v>0</v>
      </c>
      <c r="BI151" s="162">
        <f t="shared" si="18"/>
        <v>0</v>
      </c>
      <c r="BJ151" s="14" t="s">
        <v>89</v>
      </c>
      <c r="BK151" s="162">
        <f t="shared" si="19"/>
        <v>40.29</v>
      </c>
      <c r="BL151" s="14" t="s">
        <v>289</v>
      </c>
      <c r="BM151" s="161" t="s">
        <v>1752</v>
      </c>
    </row>
    <row r="152" spans="1:65" s="2" customFormat="1" ht="16.5" customHeight="1">
      <c r="A152" s="26"/>
      <c r="B152" s="149"/>
      <c r="C152" s="150" t="s">
        <v>254</v>
      </c>
      <c r="D152" s="150" t="s">
        <v>169</v>
      </c>
      <c r="E152" s="151" t="s">
        <v>1634</v>
      </c>
      <c r="F152" s="152" t="s">
        <v>1635</v>
      </c>
      <c r="G152" s="153" t="s">
        <v>237</v>
      </c>
      <c r="H152" s="154">
        <v>525</v>
      </c>
      <c r="I152" s="155">
        <v>0.67</v>
      </c>
      <c r="J152" s="155">
        <f t="shared" si="10"/>
        <v>351.75</v>
      </c>
      <c r="K152" s="156"/>
      <c r="L152" s="27"/>
      <c r="M152" s="157" t="s">
        <v>1</v>
      </c>
      <c r="N152" s="158" t="s">
        <v>39</v>
      </c>
      <c r="O152" s="159">
        <v>0</v>
      </c>
      <c r="P152" s="159">
        <f t="shared" si="11"/>
        <v>0</v>
      </c>
      <c r="Q152" s="159">
        <v>0</v>
      </c>
      <c r="R152" s="159">
        <f t="shared" si="12"/>
        <v>0</v>
      </c>
      <c r="S152" s="159">
        <v>0</v>
      </c>
      <c r="T152" s="160">
        <f t="shared" si="1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61" t="s">
        <v>289</v>
      </c>
      <c r="AT152" s="161" t="s">
        <v>169</v>
      </c>
      <c r="AU152" s="161" t="s">
        <v>89</v>
      </c>
      <c r="AY152" s="14" t="s">
        <v>166</v>
      </c>
      <c r="BE152" s="162">
        <f t="shared" si="14"/>
        <v>0</v>
      </c>
      <c r="BF152" s="162">
        <f t="shared" si="15"/>
        <v>351.75</v>
      </c>
      <c r="BG152" s="162">
        <f t="shared" si="16"/>
        <v>0</v>
      </c>
      <c r="BH152" s="162">
        <f t="shared" si="17"/>
        <v>0</v>
      </c>
      <c r="BI152" s="162">
        <f t="shared" si="18"/>
        <v>0</v>
      </c>
      <c r="BJ152" s="14" t="s">
        <v>89</v>
      </c>
      <c r="BK152" s="162">
        <f t="shared" si="19"/>
        <v>351.75</v>
      </c>
      <c r="BL152" s="14" t="s">
        <v>289</v>
      </c>
      <c r="BM152" s="161" t="s">
        <v>1753</v>
      </c>
    </row>
    <row r="153" spans="1:65" s="2" customFormat="1" ht="21.75" customHeight="1">
      <c r="A153" s="26"/>
      <c r="B153" s="149"/>
      <c r="C153" s="150" t="s">
        <v>212</v>
      </c>
      <c r="D153" s="150" t="s">
        <v>169</v>
      </c>
      <c r="E153" s="151" t="s">
        <v>1754</v>
      </c>
      <c r="F153" s="152" t="s">
        <v>1755</v>
      </c>
      <c r="G153" s="153" t="s">
        <v>237</v>
      </c>
      <c r="H153" s="154">
        <v>1075</v>
      </c>
      <c r="I153" s="155">
        <v>1.38</v>
      </c>
      <c r="J153" s="155">
        <f t="shared" si="10"/>
        <v>1483.5</v>
      </c>
      <c r="K153" s="156"/>
      <c r="L153" s="27"/>
      <c r="M153" s="157" t="s">
        <v>1</v>
      </c>
      <c r="N153" s="158" t="s">
        <v>39</v>
      </c>
      <c r="O153" s="159">
        <v>0</v>
      </c>
      <c r="P153" s="159">
        <f t="shared" si="11"/>
        <v>0</v>
      </c>
      <c r="Q153" s="159">
        <v>0</v>
      </c>
      <c r="R153" s="159">
        <f t="shared" si="12"/>
        <v>0</v>
      </c>
      <c r="S153" s="159">
        <v>0</v>
      </c>
      <c r="T153" s="160">
        <f t="shared" si="1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61" t="s">
        <v>289</v>
      </c>
      <c r="AT153" s="161" t="s">
        <v>169</v>
      </c>
      <c r="AU153" s="161" t="s">
        <v>89</v>
      </c>
      <c r="AY153" s="14" t="s">
        <v>166</v>
      </c>
      <c r="BE153" s="162">
        <f t="shared" si="14"/>
        <v>0</v>
      </c>
      <c r="BF153" s="162">
        <f t="shared" si="15"/>
        <v>1483.5</v>
      </c>
      <c r="BG153" s="162">
        <f t="shared" si="16"/>
        <v>0</v>
      </c>
      <c r="BH153" s="162">
        <f t="shared" si="17"/>
        <v>0</v>
      </c>
      <c r="BI153" s="162">
        <f t="shared" si="18"/>
        <v>0</v>
      </c>
      <c r="BJ153" s="14" t="s">
        <v>89</v>
      </c>
      <c r="BK153" s="162">
        <f t="shared" si="19"/>
        <v>1483.5</v>
      </c>
      <c r="BL153" s="14" t="s">
        <v>289</v>
      </c>
      <c r="BM153" s="161" t="s">
        <v>1756</v>
      </c>
    </row>
    <row r="154" spans="1:65" s="2" customFormat="1" ht="16.5" customHeight="1">
      <c r="A154" s="26"/>
      <c r="B154" s="149"/>
      <c r="C154" s="150" t="s">
        <v>265</v>
      </c>
      <c r="D154" s="150" t="s">
        <v>169</v>
      </c>
      <c r="E154" s="151" t="s">
        <v>1757</v>
      </c>
      <c r="F154" s="152" t="s">
        <v>1758</v>
      </c>
      <c r="G154" s="153" t="s">
        <v>222</v>
      </c>
      <c r="H154" s="154">
        <v>50</v>
      </c>
      <c r="I154" s="155">
        <v>2.8</v>
      </c>
      <c r="J154" s="155">
        <f t="shared" si="10"/>
        <v>140</v>
      </c>
      <c r="K154" s="156"/>
      <c r="L154" s="27"/>
      <c r="M154" s="157" t="s">
        <v>1</v>
      </c>
      <c r="N154" s="158" t="s">
        <v>39</v>
      </c>
      <c r="O154" s="159">
        <v>0</v>
      </c>
      <c r="P154" s="159">
        <f t="shared" si="11"/>
        <v>0</v>
      </c>
      <c r="Q154" s="159">
        <v>0</v>
      </c>
      <c r="R154" s="159">
        <f t="shared" si="12"/>
        <v>0</v>
      </c>
      <c r="S154" s="159">
        <v>0</v>
      </c>
      <c r="T154" s="160">
        <f t="shared" si="1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61" t="s">
        <v>289</v>
      </c>
      <c r="AT154" s="161" t="s">
        <v>169</v>
      </c>
      <c r="AU154" s="161" t="s">
        <v>89</v>
      </c>
      <c r="AY154" s="14" t="s">
        <v>166</v>
      </c>
      <c r="BE154" s="162">
        <f t="shared" si="14"/>
        <v>0</v>
      </c>
      <c r="BF154" s="162">
        <f t="shared" si="15"/>
        <v>140</v>
      </c>
      <c r="BG154" s="162">
        <f t="shared" si="16"/>
        <v>0</v>
      </c>
      <c r="BH154" s="162">
        <f t="shared" si="17"/>
        <v>0</v>
      </c>
      <c r="BI154" s="162">
        <f t="shared" si="18"/>
        <v>0</v>
      </c>
      <c r="BJ154" s="14" t="s">
        <v>89</v>
      </c>
      <c r="BK154" s="162">
        <f t="shared" si="19"/>
        <v>140</v>
      </c>
      <c r="BL154" s="14" t="s">
        <v>289</v>
      </c>
      <c r="BM154" s="161" t="s">
        <v>1759</v>
      </c>
    </row>
    <row r="155" spans="1:65" s="12" customFormat="1" ht="22.9" customHeight="1">
      <c r="B155" s="137"/>
      <c r="D155" s="138" t="s">
        <v>72</v>
      </c>
      <c r="E155" s="147" t="s">
        <v>1643</v>
      </c>
      <c r="F155" s="147" t="s">
        <v>1644</v>
      </c>
      <c r="J155" s="148">
        <f>BK155</f>
        <v>14188.25</v>
      </c>
      <c r="L155" s="137"/>
      <c r="M155" s="141"/>
      <c r="N155" s="142"/>
      <c r="O155" s="142"/>
      <c r="P155" s="143">
        <f>SUM(P156:P171)</f>
        <v>0</v>
      </c>
      <c r="Q155" s="142"/>
      <c r="R155" s="143">
        <f>SUM(R156:R171)</f>
        <v>0</v>
      </c>
      <c r="S155" s="142"/>
      <c r="T155" s="144">
        <f>SUM(T156:T171)</f>
        <v>0</v>
      </c>
      <c r="AR155" s="138" t="s">
        <v>105</v>
      </c>
      <c r="AT155" s="145" t="s">
        <v>72</v>
      </c>
      <c r="AU155" s="145" t="s">
        <v>81</v>
      </c>
      <c r="AY155" s="138" t="s">
        <v>166</v>
      </c>
      <c r="BK155" s="146">
        <f>SUM(BK156:BK171)</f>
        <v>14188.25</v>
      </c>
    </row>
    <row r="156" spans="1:65" s="2" customFormat="1" ht="16.5" customHeight="1">
      <c r="A156" s="26"/>
      <c r="B156" s="149"/>
      <c r="C156" s="150" t="s">
        <v>215</v>
      </c>
      <c r="D156" s="150" t="s">
        <v>169</v>
      </c>
      <c r="E156" s="151" t="s">
        <v>1645</v>
      </c>
      <c r="F156" s="152" t="s">
        <v>1646</v>
      </c>
      <c r="G156" s="153" t="s">
        <v>1629</v>
      </c>
      <c r="H156" s="154">
        <v>1</v>
      </c>
      <c r="I156" s="155">
        <v>457.3</v>
      </c>
      <c r="J156" s="155">
        <f t="shared" ref="J156:J171" si="20">ROUND(I156*H156,2)</f>
        <v>457.3</v>
      </c>
      <c r="K156" s="156"/>
      <c r="L156" s="27"/>
      <c r="M156" s="157" t="s">
        <v>1</v>
      </c>
      <c r="N156" s="158" t="s">
        <v>39</v>
      </c>
      <c r="O156" s="159">
        <v>0</v>
      </c>
      <c r="P156" s="159">
        <f t="shared" ref="P156:P171" si="21">O156*H156</f>
        <v>0</v>
      </c>
      <c r="Q156" s="159">
        <v>0</v>
      </c>
      <c r="R156" s="159">
        <f t="shared" ref="R156:R171" si="22">Q156*H156</f>
        <v>0</v>
      </c>
      <c r="S156" s="159">
        <v>0</v>
      </c>
      <c r="T156" s="160">
        <f t="shared" ref="T156:T171" si="23">S156*H156</f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61" t="s">
        <v>289</v>
      </c>
      <c r="AT156" s="161" t="s">
        <v>169</v>
      </c>
      <c r="AU156" s="161" t="s">
        <v>89</v>
      </c>
      <c r="AY156" s="14" t="s">
        <v>166</v>
      </c>
      <c r="BE156" s="162">
        <f t="shared" ref="BE156:BE171" si="24">IF(N156="základná",J156,0)</f>
        <v>0</v>
      </c>
      <c r="BF156" s="162">
        <f t="shared" ref="BF156:BF171" si="25">IF(N156="znížená",J156,0)</f>
        <v>457.3</v>
      </c>
      <c r="BG156" s="162">
        <f t="shared" ref="BG156:BG171" si="26">IF(N156="zákl. prenesená",J156,0)</f>
        <v>0</v>
      </c>
      <c r="BH156" s="162">
        <f t="shared" ref="BH156:BH171" si="27">IF(N156="zníž. prenesená",J156,0)</f>
        <v>0</v>
      </c>
      <c r="BI156" s="162">
        <f t="shared" ref="BI156:BI171" si="28">IF(N156="nulová",J156,0)</f>
        <v>0</v>
      </c>
      <c r="BJ156" s="14" t="s">
        <v>89</v>
      </c>
      <c r="BK156" s="162">
        <f t="shared" ref="BK156:BK171" si="29">ROUND(I156*H156,2)</f>
        <v>457.3</v>
      </c>
      <c r="BL156" s="14" t="s">
        <v>289</v>
      </c>
      <c r="BM156" s="161" t="s">
        <v>1760</v>
      </c>
    </row>
    <row r="157" spans="1:65" s="2" customFormat="1" ht="37.9" customHeight="1">
      <c r="A157" s="26"/>
      <c r="B157" s="149"/>
      <c r="C157" s="150" t="s">
        <v>274</v>
      </c>
      <c r="D157" s="150" t="s">
        <v>169</v>
      </c>
      <c r="E157" s="151" t="s">
        <v>1648</v>
      </c>
      <c r="F157" s="152" t="s">
        <v>1649</v>
      </c>
      <c r="G157" s="153" t="s">
        <v>1629</v>
      </c>
      <c r="H157" s="154">
        <v>1</v>
      </c>
      <c r="I157" s="155">
        <v>2286.52</v>
      </c>
      <c r="J157" s="155">
        <f t="shared" si="20"/>
        <v>2286.52</v>
      </c>
      <c r="K157" s="156"/>
      <c r="L157" s="27"/>
      <c r="M157" s="157" t="s">
        <v>1</v>
      </c>
      <c r="N157" s="158" t="s">
        <v>39</v>
      </c>
      <c r="O157" s="159">
        <v>0</v>
      </c>
      <c r="P157" s="159">
        <f t="shared" si="21"/>
        <v>0</v>
      </c>
      <c r="Q157" s="159">
        <v>0</v>
      </c>
      <c r="R157" s="159">
        <f t="shared" si="22"/>
        <v>0</v>
      </c>
      <c r="S157" s="159">
        <v>0</v>
      </c>
      <c r="T157" s="160">
        <f t="shared" si="2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61" t="s">
        <v>289</v>
      </c>
      <c r="AT157" s="161" t="s">
        <v>169</v>
      </c>
      <c r="AU157" s="161" t="s">
        <v>89</v>
      </c>
      <c r="AY157" s="14" t="s">
        <v>166</v>
      </c>
      <c r="BE157" s="162">
        <f t="shared" si="24"/>
        <v>0</v>
      </c>
      <c r="BF157" s="162">
        <f t="shared" si="25"/>
        <v>2286.52</v>
      </c>
      <c r="BG157" s="162">
        <f t="shared" si="26"/>
        <v>0</v>
      </c>
      <c r="BH157" s="162">
        <f t="shared" si="27"/>
        <v>0</v>
      </c>
      <c r="BI157" s="162">
        <f t="shared" si="28"/>
        <v>0</v>
      </c>
      <c r="BJ157" s="14" t="s">
        <v>89</v>
      </c>
      <c r="BK157" s="162">
        <f t="shared" si="29"/>
        <v>2286.52</v>
      </c>
      <c r="BL157" s="14" t="s">
        <v>289</v>
      </c>
      <c r="BM157" s="161" t="s">
        <v>1761</v>
      </c>
    </row>
    <row r="158" spans="1:65" s="2" customFormat="1" ht="16.5" customHeight="1">
      <c r="A158" s="26"/>
      <c r="B158" s="149"/>
      <c r="C158" s="150" t="s">
        <v>219</v>
      </c>
      <c r="D158" s="150" t="s">
        <v>169</v>
      </c>
      <c r="E158" s="151" t="s">
        <v>1651</v>
      </c>
      <c r="F158" s="152" t="s">
        <v>1652</v>
      </c>
      <c r="G158" s="153" t="s">
        <v>1629</v>
      </c>
      <c r="H158" s="154">
        <v>1</v>
      </c>
      <c r="I158" s="155">
        <v>1143.26</v>
      </c>
      <c r="J158" s="155">
        <f t="shared" si="20"/>
        <v>1143.26</v>
      </c>
      <c r="K158" s="156"/>
      <c r="L158" s="27"/>
      <c r="M158" s="157" t="s">
        <v>1</v>
      </c>
      <c r="N158" s="158" t="s">
        <v>39</v>
      </c>
      <c r="O158" s="159">
        <v>0</v>
      </c>
      <c r="P158" s="159">
        <f t="shared" si="21"/>
        <v>0</v>
      </c>
      <c r="Q158" s="159">
        <v>0</v>
      </c>
      <c r="R158" s="159">
        <f t="shared" si="22"/>
        <v>0</v>
      </c>
      <c r="S158" s="159">
        <v>0</v>
      </c>
      <c r="T158" s="160">
        <f t="shared" si="2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61" t="s">
        <v>289</v>
      </c>
      <c r="AT158" s="161" t="s">
        <v>169</v>
      </c>
      <c r="AU158" s="161" t="s">
        <v>89</v>
      </c>
      <c r="AY158" s="14" t="s">
        <v>166</v>
      </c>
      <c r="BE158" s="162">
        <f t="shared" si="24"/>
        <v>0</v>
      </c>
      <c r="BF158" s="162">
        <f t="shared" si="25"/>
        <v>1143.26</v>
      </c>
      <c r="BG158" s="162">
        <f t="shared" si="26"/>
        <v>0</v>
      </c>
      <c r="BH158" s="162">
        <f t="shared" si="27"/>
        <v>0</v>
      </c>
      <c r="BI158" s="162">
        <f t="shared" si="28"/>
        <v>0</v>
      </c>
      <c r="BJ158" s="14" t="s">
        <v>89</v>
      </c>
      <c r="BK158" s="162">
        <f t="shared" si="29"/>
        <v>1143.26</v>
      </c>
      <c r="BL158" s="14" t="s">
        <v>289</v>
      </c>
      <c r="BM158" s="161" t="s">
        <v>1762</v>
      </c>
    </row>
    <row r="159" spans="1:65" s="2" customFormat="1" ht="16.5" customHeight="1">
      <c r="A159" s="26"/>
      <c r="B159" s="149"/>
      <c r="C159" s="150" t="s">
        <v>281</v>
      </c>
      <c r="D159" s="150" t="s">
        <v>169</v>
      </c>
      <c r="E159" s="151" t="s">
        <v>1654</v>
      </c>
      <c r="F159" s="152" t="s">
        <v>1655</v>
      </c>
      <c r="G159" s="153" t="s">
        <v>1629</v>
      </c>
      <c r="H159" s="154">
        <v>1</v>
      </c>
      <c r="I159" s="155">
        <v>571.63</v>
      </c>
      <c r="J159" s="155">
        <f t="shared" si="20"/>
        <v>571.63</v>
      </c>
      <c r="K159" s="156"/>
      <c r="L159" s="27"/>
      <c r="M159" s="157" t="s">
        <v>1</v>
      </c>
      <c r="N159" s="158" t="s">
        <v>39</v>
      </c>
      <c r="O159" s="159">
        <v>0</v>
      </c>
      <c r="P159" s="159">
        <f t="shared" si="21"/>
        <v>0</v>
      </c>
      <c r="Q159" s="159">
        <v>0</v>
      </c>
      <c r="R159" s="159">
        <f t="shared" si="22"/>
        <v>0</v>
      </c>
      <c r="S159" s="159">
        <v>0</v>
      </c>
      <c r="T159" s="160">
        <f t="shared" si="2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61" t="s">
        <v>289</v>
      </c>
      <c r="AT159" s="161" t="s">
        <v>169</v>
      </c>
      <c r="AU159" s="161" t="s">
        <v>89</v>
      </c>
      <c r="AY159" s="14" t="s">
        <v>166</v>
      </c>
      <c r="BE159" s="162">
        <f t="shared" si="24"/>
        <v>0</v>
      </c>
      <c r="BF159" s="162">
        <f t="shared" si="25"/>
        <v>571.63</v>
      </c>
      <c r="BG159" s="162">
        <f t="shared" si="26"/>
        <v>0</v>
      </c>
      <c r="BH159" s="162">
        <f t="shared" si="27"/>
        <v>0</v>
      </c>
      <c r="BI159" s="162">
        <f t="shared" si="28"/>
        <v>0</v>
      </c>
      <c r="BJ159" s="14" t="s">
        <v>89</v>
      </c>
      <c r="BK159" s="162">
        <f t="shared" si="29"/>
        <v>571.63</v>
      </c>
      <c r="BL159" s="14" t="s">
        <v>289</v>
      </c>
      <c r="BM159" s="161" t="s">
        <v>1763</v>
      </c>
    </row>
    <row r="160" spans="1:65" s="2" customFormat="1" ht="16.5" customHeight="1">
      <c r="A160" s="26"/>
      <c r="B160" s="149"/>
      <c r="C160" s="150" t="s">
        <v>223</v>
      </c>
      <c r="D160" s="150" t="s">
        <v>169</v>
      </c>
      <c r="E160" s="151" t="s">
        <v>1764</v>
      </c>
      <c r="F160" s="152" t="s">
        <v>1765</v>
      </c>
      <c r="G160" s="153" t="s">
        <v>1629</v>
      </c>
      <c r="H160" s="154">
        <v>1</v>
      </c>
      <c r="I160" s="155">
        <v>228.65</v>
      </c>
      <c r="J160" s="155">
        <f t="shared" si="20"/>
        <v>228.65</v>
      </c>
      <c r="K160" s="156"/>
      <c r="L160" s="27"/>
      <c r="M160" s="157" t="s">
        <v>1</v>
      </c>
      <c r="N160" s="158" t="s">
        <v>39</v>
      </c>
      <c r="O160" s="159">
        <v>0</v>
      </c>
      <c r="P160" s="159">
        <f t="shared" si="21"/>
        <v>0</v>
      </c>
      <c r="Q160" s="159">
        <v>0</v>
      </c>
      <c r="R160" s="159">
        <f t="shared" si="22"/>
        <v>0</v>
      </c>
      <c r="S160" s="159">
        <v>0</v>
      </c>
      <c r="T160" s="160">
        <f t="shared" si="2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61" t="s">
        <v>289</v>
      </c>
      <c r="AT160" s="161" t="s">
        <v>169</v>
      </c>
      <c r="AU160" s="161" t="s">
        <v>89</v>
      </c>
      <c r="AY160" s="14" t="s">
        <v>166</v>
      </c>
      <c r="BE160" s="162">
        <f t="shared" si="24"/>
        <v>0</v>
      </c>
      <c r="BF160" s="162">
        <f t="shared" si="25"/>
        <v>228.65</v>
      </c>
      <c r="BG160" s="162">
        <f t="shared" si="26"/>
        <v>0</v>
      </c>
      <c r="BH160" s="162">
        <f t="shared" si="27"/>
        <v>0</v>
      </c>
      <c r="BI160" s="162">
        <f t="shared" si="28"/>
        <v>0</v>
      </c>
      <c r="BJ160" s="14" t="s">
        <v>89</v>
      </c>
      <c r="BK160" s="162">
        <f t="shared" si="29"/>
        <v>228.65</v>
      </c>
      <c r="BL160" s="14" t="s">
        <v>289</v>
      </c>
      <c r="BM160" s="161" t="s">
        <v>1766</v>
      </c>
    </row>
    <row r="161" spans="1:65" s="2" customFormat="1" ht="21.75" customHeight="1">
      <c r="A161" s="26"/>
      <c r="B161" s="149"/>
      <c r="C161" s="150" t="s">
        <v>292</v>
      </c>
      <c r="D161" s="150" t="s">
        <v>169</v>
      </c>
      <c r="E161" s="151" t="s">
        <v>1767</v>
      </c>
      <c r="F161" s="152" t="s">
        <v>1768</v>
      </c>
      <c r="G161" s="153" t="s">
        <v>1629</v>
      </c>
      <c r="H161" s="154">
        <v>1</v>
      </c>
      <c r="I161" s="155">
        <v>571.63</v>
      </c>
      <c r="J161" s="155">
        <f t="shared" si="20"/>
        <v>571.63</v>
      </c>
      <c r="K161" s="156"/>
      <c r="L161" s="27"/>
      <c r="M161" s="157" t="s">
        <v>1</v>
      </c>
      <c r="N161" s="158" t="s">
        <v>39</v>
      </c>
      <c r="O161" s="159">
        <v>0</v>
      </c>
      <c r="P161" s="159">
        <f t="shared" si="21"/>
        <v>0</v>
      </c>
      <c r="Q161" s="159">
        <v>0</v>
      </c>
      <c r="R161" s="159">
        <f t="shared" si="22"/>
        <v>0</v>
      </c>
      <c r="S161" s="159">
        <v>0</v>
      </c>
      <c r="T161" s="160">
        <f t="shared" si="2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61" t="s">
        <v>289</v>
      </c>
      <c r="AT161" s="161" t="s">
        <v>169</v>
      </c>
      <c r="AU161" s="161" t="s">
        <v>89</v>
      </c>
      <c r="AY161" s="14" t="s">
        <v>166</v>
      </c>
      <c r="BE161" s="162">
        <f t="shared" si="24"/>
        <v>0</v>
      </c>
      <c r="BF161" s="162">
        <f t="shared" si="25"/>
        <v>571.63</v>
      </c>
      <c r="BG161" s="162">
        <f t="shared" si="26"/>
        <v>0</v>
      </c>
      <c r="BH161" s="162">
        <f t="shared" si="27"/>
        <v>0</v>
      </c>
      <c r="BI161" s="162">
        <f t="shared" si="28"/>
        <v>0</v>
      </c>
      <c r="BJ161" s="14" t="s">
        <v>89</v>
      </c>
      <c r="BK161" s="162">
        <f t="shared" si="29"/>
        <v>571.63</v>
      </c>
      <c r="BL161" s="14" t="s">
        <v>289</v>
      </c>
      <c r="BM161" s="161" t="s">
        <v>1769</v>
      </c>
    </row>
    <row r="162" spans="1:65" s="2" customFormat="1" ht="16.5" customHeight="1">
      <c r="A162" s="26"/>
      <c r="B162" s="149"/>
      <c r="C162" s="150" t="s">
        <v>227</v>
      </c>
      <c r="D162" s="150" t="s">
        <v>169</v>
      </c>
      <c r="E162" s="151" t="s">
        <v>1657</v>
      </c>
      <c r="F162" s="152" t="s">
        <v>1658</v>
      </c>
      <c r="G162" s="153" t="s">
        <v>1629</v>
      </c>
      <c r="H162" s="154">
        <v>1</v>
      </c>
      <c r="I162" s="155">
        <v>171.49</v>
      </c>
      <c r="J162" s="155">
        <f t="shared" si="20"/>
        <v>171.49</v>
      </c>
      <c r="K162" s="156"/>
      <c r="L162" s="27"/>
      <c r="M162" s="157" t="s">
        <v>1</v>
      </c>
      <c r="N162" s="158" t="s">
        <v>39</v>
      </c>
      <c r="O162" s="159">
        <v>0</v>
      </c>
      <c r="P162" s="159">
        <f t="shared" si="21"/>
        <v>0</v>
      </c>
      <c r="Q162" s="159">
        <v>0</v>
      </c>
      <c r="R162" s="159">
        <f t="shared" si="22"/>
        <v>0</v>
      </c>
      <c r="S162" s="159">
        <v>0</v>
      </c>
      <c r="T162" s="160">
        <f t="shared" si="2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61" t="s">
        <v>289</v>
      </c>
      <c r="AT162" s="161" t="s">
        <v>169</v>
      </c>
      <c r="AU162" s="161" t="s">
        <v>89</v>
      </c>
      <c r="AY162" s="14" t="s">
        <v>166</v>
      </c>
      <c r="BE162" s="162">
        <f t="shared" si="24"/>
        <v>0</v>
      </c>
      <c r="BF162" s="162">
        <f t="shared" si="25"/>
        <v>171.49</v>
      </c>
      <c r="BG162" s="162">
        <f t="shared" si="26"/>
        <v>0</v>
      </c>
      <c r="BH162" s="162">
        <f t="shared" si="27"/>
        <v>0</v>
      </c>
      <c r="BI162" s="162">
        <f t="shared" si="28"/>
        <v>0</v>
      </c>
      <c r="BJ162" s="14" t="s">
        <v>89</v>
      </c>
      <c r="BK162" s="162">
        <f t="shared" si="29"/>
        <v>171.49</v>
      </c>
      <c r="BL162" s="14" t="s">
        <v>289</v>
      </c>
      <c r="BM162" s="161" t="s">
        <v>1770</v>
      </c>
    </row>
    <row r="163" spans="1:65" s="2" customFormat="1" ht="16.5" customHeight="1">
      <c r="A163" s="26"/>
      <c r="B163" s="149"/>
      <c r="C163" s="150" t="s">
        <v>299</v>
      </c>
      <c r="D163" s="150" t="s">
        <v>169</v>
      </c>
      <c r="E163" s="151" t="s">
        <v>1771</v>
      </c>
      <c r="F163" s="152" t="s">
        <v>1772</v>
      </c>
      <c r="G163" s="153" t="s">
        <v>1629</v>
      </c>
      <c r="H163" s="154">
        <v>1</v>
      </c>
      <c r="I163" s="155">
        <v>457.3</v>
      </c>
      <c r="J163" s="155">
        <f t="shared" si="20"/>
        <v>457.3</v>
      </c>
      <c r="K163" s="156"/>
      <c r="L163" s="27"/>
      <c r="M163" s="157" t="s">
        <v>1</v>
      </c>
      <c r="N163" s="158" t="s">
        <v>39</v>
      </c>
      <c r="O163" s="159">
        <v>0</v>
      </c>
      <c r="P163" s="159">
        <f t="shared" si="21"/>
        <v>0</v>
      </c>
      <c r="Q163" s="159">
        <v>0</v>
      </c>
      <c r="R163" s="159">
        <f t="shared" si="22"/>
        <v>0</v>
      </c>
      <c r="S163" s="159">
        <v>0</v>
      </c>
      <c r="T163" s="160">
        <f t="shared" si="2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61" t="s">
        <v>289</v>
      </c>
      <c r="AT163" s="161" t="s">
        <v>169</v>
      </c>
      <c r="AU163" s="161" t="s">
        <v>89</v>
      </c>
      <c r="AY163" s="14" t="s">
        <v>166</v>
      </c>
      <c r="BE163" s="162">
        <f t="shared" si="24"/>
        <v>0</v>
      </c>
      <c r="BF163" s="162">
        <f t="shared" si="25"/>
        <v>457.3</v>
      </c>
      <c r="BG163" s="162">
        <f t="shared" si="26"/>
        <v>0</v>
      </c>
      <c r="BH163" s="162">
        <f t="shared" si="27"/>
        <v>0</v>
      </c>
      <c r="BI163" s="162">
        <f t="shared" si="28"/>
        <v>0</v>
      </c>
      <c r="BJ163" s="14" t="s">
        <v>89</v>
      </c>
      <c r="BK163" s="162">
        <f t="shared" si="29"/>
        <v>457.3</v>
      </c>
      <c r="BL163" s="14" t="s">
        <v>289</v>
      </c>
      <c r="BM163" s="161" t="s">
        <v>1773</v>
      </c>
    </row>
    <row r="164" spans="1:65" s="2" customFormat="1" ht="16.5" customHeight="1">
      <c r="A164" s="26"/>
      <c r="B164" s="149"/>
      <c r="C164" s="150" t="s">
        <v>230</v>
      </c>
      <c r="D164" s="150" t="s">
        <v>169</v>
      </c>
      <c r="E164" s="151" t="s">
        <v>1660</v>
      </c>
      <c r="F164" s="152" t="s">
        <v>1661</v>
      </c>
      <c r="G164" s="153" t="s">
        <v>1629</v>
      </c>
      <c r="H164" s="154">
        <v>1</v>
      </c>
      <c r="I164" s="155">
        <v>457.3</v>
      </c>
      <c r="J164" s="155">
        <f t="shared" si="20"/>
        <v>457.3</v>
      </c>
      <c r="K164" s="156"/>
      <c r="L164" s="27"/>
      <c r="M164" s="157" t="s">
        <v>1</v>
      </c>
      <c r="N164" s="158" t="s">
        <v>39</v>
      </c>
      <c r="O164" s="159">
        <v>0</v>
      </c>
      <c r="P164" s="159">
        <f t="shared" si="21"/>
        <v>0</v>
      </c>
      <c r="Q164" s="159">
        <v>0</v>
      </c>
      <c r="R164" s="159">
        <f t="shared" si="22"/>
        <v>0</v>
      </c>
      <c r="S164" s="159">
        <v>0</v>
      </c>
      <c r="T164" s="160">
        <f t="shared" si="2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61" t="s">
        <v>289</v>
      </c>
      <c r="AT164" s="161" t="s">
        <v>169</v>
      </c>
      <c r="AU164" s="161" t="s">
        <v>89</v>
      </c>
      <c r="AY164" s="14" t="s">
        <v>166</v>
      </c>
      <c r="BE164" s="162">
        <f t="shared" si="24"/>
        <v>0</v>
      </c>
      <c r="BF164" s="162">
        <f t="shared" si="25"/>
        <v>457.3</v>
      </c>
      <c r="BG164" s="162">
        <f t="shared" si="26"/>
        <v>0</v>
      </c>
      <c r="BH164" s="162">
        <f t="shared" si="27"/>
        <v>0</v>
      </c>
      <c r="BI164" s="162">
        <f t="shared" si="28"/>
        <v>0</v>
      </c>
      <c r="BJ164" s="14" t="s">
        <v>89</v>
      </c>
      <c r="BK164" s="162">
        <f t="shared" si="29"/>
        <v>457.3</v>
      </c>
      <c r="BL164" s="14" t="s">
        <v>289</v>
      </c>
      <c r="BM164" s="161" t="s">
        <v>1774</v>
      </c>
    </row>
    <row r="165" spans="1:65" s="2" customFormat="1" ht="16.5" customHeight="1">
      <c r="A165" s="26"/>
      <c r="B165" s="149"/>
      <c r="C165" s="150" t="s">
        <v>308</v>
      </c>
      <c r="D165" s="150" t="s">
        <v>169</v>
      </c>
      <c r="E165" s="151" t="s">
        <v>1663</v>
      </c>
      <c r="F165" s="152" t="s">
        <v>1664</v>
      </c>
      <c r="G165" s="153" t="s">
        <v>1629</v>
      </c>
      <c r="H165" s="154">
        <v>1</v>
      </c>
      <c r="I165" s="155">
        <v>2286.52</v>
      </c>
      <c r="J165" s="155">
        <f t="shared" si="20"/>
        <v>2286.52</v>
      </c>
      <c r="K165" s="156"/>
      <c r="L165" s="27"/>
      <c r="M165" s="157" t="s">
        <v>1</v>
      </c>
      <c r="N165" s="158" t="s">
        <v>39</v>
      </c>
      <c r="O165" s="159">
        <v>0</v>
      </c>
      <c r="P165" s="159">
        <f t="shared" si="21"/>
        <v>0</v>
      </c>
      <c r="Q165" s="159">
        <v>0</v>
      </c>
      <c r="R165" s="159">
        <f t="shared" si="22"/>
        <v>0</v>
      </c>
      <c r="S165" s="159">
        <v>0</v>
      </c>
      <c r="T165" s="160">
        <f t="shared" si="2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61" t="s">
        <v>289</v>
      </c>
      <c r="AT165" s="161" t="s">
        <v>169</v>
      </c>
      <c r="AU165" s="161" t="s">
        <v>89</v>
      </c>
      <c r="AY165" s="14" t="s">
        <v>166</v>
      </c>
      <c r="BE165" s="162">
        <f t="shared" si="24"/>
        <v>0</v>
      </c>
      <c r="BF165" s="162">
        <f t="shared" si="25"/>
        <v>2286.52</v>
      </c>
      <c r="BG165" s="162">
        <f t="shared" si="26"/>
        <v>0</v>
      </c>
      <c r="BH165" s="162">
        <f t="shared" si="27"/>
        <v>0</v>
      </c>
      <c r="BI165" s="162">
        <f t="shared" si="28"/>
        <v>0</v>
      </c>
      <c r="BJ165" s="14" t="s">
        <v>89</v>
      </c>
      <c r="BK165" s="162">
        <f t="shared" si="29"/>
        <v>2286.52</v>
      </c>
      <c r="BL165" s="14" t="s">
        <v>289</v>
      </c>
      <c r="BM165" s="161" t="s">
        <v>1775</v>
      </c>
    </row>
    <row r="166" spans="1:65" s="2" customFormat="1" ht="16.5" customHeight="1">
      <c r="A166" s="26"/>
      <c r="B166" s="149"/>
      <c r="C166" s="150" t="s">
        <v>234</v>
      </c>
      <c r="D166" s="150" t="s">
        <v>169</v>
      </c>
      <c r="E166" s="151" t="s">
        <v>1666</v>
      </c>
      <c r="F166" s="152" t="s">
        <v>1667</v>
      </c>
      <c r="G166" s="153" t="s">
        <v>1629</v>
      </c>
      <c r="H166" s="154">
        <v>1</v>
      </c>
      <c r="I166" s="155">
        <v>2869.99</v>
      </c>
      <c r="J166" s="155">
        <f t="shared" si="20"/>
        <v>2869.99</v>
      </c>
      <c r="K166" s="156"/>
      <c r="L166" s="27"/>
      <c r="M166" s="157" t="s">
        <v>1</v>
      </c>
      <c r="N166" s="158" t="s">
        <v>39</v>
      </c>
      <c r="O166" s="159">
        <v>0</v>
      </c>
      <c r="P166" s="159">
        <f t="shared" si="21"/>
        <v>0</v>
      </c>
      <c r="Q166" s="159">
        <v>0</v>
      </c>
      <c r="R166" s="159">
        <f t="shared" si="22"/>
        <v>0</v>
      </c>
      <c r="S166" s="159">
        <v>0</v>
      </c>
      <c r="T166" s="160">
        <f t="shared" si="2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61" t="s">
        <v>289</v>
      </c>
      <c r="AT166" s="161" t="s">
        <v>169</v>
      </c>
      <c r="AU166" s="161" t="s">
        <v>89</v>
      </c>
      <c r="AY166" s="14" t="s">
        <v>166</v>
      </c>
      <c r="BE166" s="162">
        <f t="shared" si="24"/>
        <v>0</v>
      </c>
      <c r="BF166" s="162">
        <f t="shared" si="25"/>
        <v>2869.99</v>
      </c>
      <c r="BG166" s="162">
        <f t="shared" si="26"/>
        <v>0</v>
      </c>
      <c r="BH166" s="162">
        <f t="shared" si="27"/>
        <v>0</v>
      </c>
      <c r="BI166" s="162">
        <f t="shared" si="28"/>
        <v>0</v>
      </c>
      <c r="BJ166" s="14" t="s">
        <v>89</v>
      </c>
      <c r="BK166" s="162">
        <f t="shared" si="29"/>
        <v>2869.99</v>
      </c>
      <c r="BL166" s="14" t="s">
        <v>289</v>
      </c>
      <c r="BM166" s="161" t="s">
        <v>1776</v>
      </c>
    </row>
    <row r="167" spans="1:65" s="2" customFormat="1" ht="16.5" customHeight="1">
      <c r="A167" s="26"/>
      <c r="B167" s="149"/>
      <c r="C167" s="150" t="s">
        <v>319</v>
      </c>
      <c r="D167" s="150" t="s">
        <v>169</v>
      </c>
      <c r="E167" s="151" t="s">
        <v>1669</v>
      </c>
      <c r="F167" s="152" t="s">
        <v>1670</v>
      </c>
      <c r="G167" s="153" t="s">
        <v>1629</v>
      </c>
      <c r="H167" s="154">
        <v>1</v>
      </c>
      <c r="I167" s="155">
        <v>171.49</v>
      </c>
      <c r="J167" s="155">
        <f t="shared" si="20"/>
        <v>171.49</v>
      </c>
      <c r="K167" s="156"/>
      <c r="L167" s="27"/>
      <c r="M167" s="157" t="s">
        <v>1</v>
      </c>
      <c r="N167" s="158" t="s">
        <v>39</v>
      </c>
      <c r="O167" s="159">
        <v>0</v>
      </c>
      <c r="P167" s="159">
        <f t="shared" si="21"/>
        <v>0</v>
      </c>
      <c r="Q167" s="159">
        <v>0</v>
      </c>
      <c r="R167" s="159">
        <f t="shared" si="22"/>
        <v>0</v>
      </c>
      <c r="S167" s="159">
        <v>0</v>
      </c>
      <c r="T167" s="160">
        <f t="shared" si="23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61" t="s">
        <v>289</v>
      </c>
      <c r="AT167" s="161" t="s">
        <v>169</v>
      </c>
      <c r="AU167" s="161" t="s">
        <v>89</v>
      </c>
      <c r="AY167" s="14" t="s">
        <v>166</v>
      </c>
      <c r="BE167" s="162">
        <f t="shared" si="24"/>
        <v>0</v>
      </c>
      <c r="BF167" s="162">
        <f t="shared" si="25"/>
        <v>171.49</v>
      </c>
      <c r="BG167" s="162">
        <f t="shared" si="26"/>
        <v>0</v>
      </c>
      <c r="BH167" s="162">
        <f t="shared" si="27"/>
        <v>0</v>
      </c>
      <c r="BI167" s="162">
        <f t="shared" si="28"/>
        <v>0</v>
      </c>
      <c r="BJ167" s="14" t="s">
        <v>89</v>
      </c>
      <c r="BK167" s="162">
        <f t="shared" si="29"/>
        <v>171.49</v>
      </c>
      <c r="BL167" s="14" t="s">
        <v>289</v>
      </c>
      <c r="BM167" s="161" t="s">
        <v>1777</v>
      </c>
    </row>
    <row r="168" spans="1:65" s="2" customFormat="1" ht="16.5" customHeight="1">
      <c r="A168" s="26"/>
      <c r="B168" s="149"/>
      <c r="C168" s="150" t="s">
        <v>238</v>
      </c>
      <c r="D168" s="150" t="s">
        <v>169</v>
      </c>
      <c r="E168" s="151" t="s">
        <v>1672</v>
      </c>
      <c r="F168" s="152" t="s">
        <v>1673</v>
      </c>
      <c r="G168" s="153" t="s">
        <v>1629</v>
      </c>
      <c r="H168" s="154">
        <v>1</v>
      </c>
      <c r="I168" s="155">
        <v>171.49</v>
      </c>
      <c r="J168" s="155">
        <f t="shared" si="20"/>
        <v>171.49</v>
      </c>
      <c r="K168" s="156"/>
      <c r="L168" s="27"/>
      <c r="M168" s="157" t="s">
        <v>1</v>
      </c>
      <c r="N168" s="158" t="s">
        <v>39</v>
      </c>
      <c r="O168" s="159">
        <v>0</v>
      </c>
      <c r="P168" s="159">
        <f t="shared" si="21"/>
        <v>0</v>
      </c>
      <c r="Q168" s="159">
        <v>0</v>
      </c>
      <c r="R168" s="159">
        <f t="shared" si="22"/>
        <v>0</v>
      </c>
      <c r="S168" s="159">
        <v>0</v>
      </c>
      <c r="T168" s="160">
        <f t="shared" si="2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61" t="s">
        <v>289</v>
      </c>
      <c r="AT168" s="161" t="s">
        <v>169</v>
      </c>
      <c r="AU168" s="161" t="s">
        <v>89</v>
      </c>
      <c r="AY168" s="14" t="s">
        <v>166</v>
      </c>
      <c r="BE168" s="162">
        <f t="shared" si="24"/>
        <v>0</v>
      </c>
      <c r="BF168" s="162">
        <f t="shared" si="25"/>
        <v>171.49</v>
      </c>
      <c r="BG168" s="162">
        <f t="shared" si="26"/>
        <v>0</v>
      </c>
      <c r="BH168" s="162">
        <f t="shared" si="27"/>
        <v>0</v>
      </c>
      <c r="BI168" s="162">
        <f t="shared" si="28"/>
        <v>0</v>
      </c>
      <c r="BJ168" s="14" t="s">
        <v>89</v>
      </c>
      <c r="BK168" s="162">
        <f t="shared" si="29"/>
        <v>171.49</v>
      </c>
      <c r="BL168" s="14" t="s">
        <v>289</v>
      </c>
      <c r="BM168" s="161" t="s">
        <v>1778</v>
      </c>
    </row>
    <row r="169" spans="1:65" s="2" customFormat="1" ht="16.5" customHeight="1">
      <c r="A169" s="26"/>
      <c r="B169" s="149"/>
      <c r="C169" s="150" t="s">
        <v>430</v>
      </c>
      <c r="D169" s="150" t="s">
        <v>169</v>
      </c>
      <c r="E169" s="151" t="s">
        <v>1675</v>
      </c>
      <c r="F169" s="152" t="s">
        <v>1676</v>
      </c>
      <c r="G169" s="153" t="s">
        <v>1629</v>
      </c>
      <c r="H169" s="154">
        <v>1</v>
      </c>
      <c r="I169" s="155">
        <v>342.98</v>
      </c>
      <c r="J169" s="155">
        <f t="shared" si="20"/>
        <v>342.98</v>
      </c>
      <c r="K169" s="156"/>
      <c r="L169" s="27"/>
      <c r="M169" s="157" t="s">
        <v>1</v>
      </c>
      <c r="N169" s="158" t="s">
        <v>39</v>
      </c>
      <c r="O169" s="159">
        <v>0</v>
      </c>
      <c r="P169" s="159">
        <f t="shared" si="21"/>
        <v>0</v>
      </c>
      <c r="Q169" s="159">
        <v>0</v>
      </c>
      <c r="R169" s="159">
        <f t="shared" si="22"/>
        <v>0</v>
      </c>
      <c r="S169" s="159">
        <v>0</v>
      </c>
      <c r="T169" s="160">
        <f t="shared" si="2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61" t="s">
        <v>289</v>
      </c>
      <c r="AT169" s="161" t="s">
        <v>169</v>
      </c>
      <c r="AU169" s="161" t="s">
        <v>89</v>
      </c>
      <c r="AY169" s="14" t="s">
        <v>166</v>
      </c>
      <c r="BE169" s="162">
        <f t="shared" si="24"/>
        <v>0</v>
      </c>
      <c r="BF169" s="162">
        <f t="shared" si="25"/>
        <v>342.98</v>
      </c>
      <c r="BG169" s="162">
        <f t="shared" si="26"/>
        <v>0</v>
      </c>
      <c r="BH169" s="162">
        <f t="shared" si="27"/>
        <v>0</v>
      </c>
      <c r="BI169" s="162">
        <f t="shared" si="28"/>
        <v>0</v>
      </c>
      <c r="BJ169" s="14" t="s">
        <v>89</v>
      </c>
      <c r="BK169" s="162">
        <f t="shared" si="29"/>
        <v>342.98</v>
      </c>
      <c r="BL169" s="14" t="s">
        <v>289</v>
      </c>
      <c r="BM169" s="161" t="s">
        <v>1779</v>
      </c>
    </row>
    <row r="170" spans="1:65" s="2" customFormat="1" ht="16.5" customHeight="1">
      <c r="A170" s="26"/>
      <c r="B170" s="149"/>
      <c r="C170" s="150" t="s">
        <v>242</v>
      </c>
      <c r="D170" s="150" t="s">
        <v>169</v>
      </c>
      <c r="E170" s="151" t="s">
        <v>1678</v>
      </c>
      <c r="F170" s="152" t="s">
        <v>1679</v>
      </c>
      <c r="G170" s="153" t="s">
        <v>1629</v>
      </c>
      <c r="H170" s="154">
        <v>1</v>
      </c>
      <c r="I170" s="155">
        <v>857.44</v>
      </c>
      <c r="J170" s="155">
        <f t="shared" si="20"/>
        <v>857.44</v>
      </c>
      <c r="K170" s="156"/>
      <c r="L170" s="27"/>
      <c r="M170" s="157" t="s">
        <v>1</v>
      </c>
      <c r="N170" s="158" t="s">
        <v>39</v>
      </c>
      <c r="O170" s="159">
        <v>0</v>
      </c>
      <c r="P170" s="159">
        <f t="shared" si="21"/>
        <v>0</v>
      </c>
      <c r="Q170" s="159">
        <v>0</v>
      </c>
      <c r="R170" s="159">
        <f t="shared" si="22"/>
        <v>0</v>
      </c>
      <c r="S170" s="159">
        <v>0</v>
      </c>
      <c r="T170" s="160">
        <f t="shared" si="2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61" t="s">
        <v>289</v>
      </c>
      <c r="AT170" s="161" t="s">
        <v>169</v>
      </c>
      <c r="AU170" s="161" t="s">
        <v>89</v>
      </c>
      <c r="AY170" s="14" t="s">
        <v>166</v>
      </c>
      <c r="BE170" s="162">
        <f t="shared" si="24"/>
        <v>0</v>
      </c>
      <c r="BF170" s="162">
        <f t="shared" si="25"/>
        <v>857.44</v>
      </c>
      <c r="BG170" s="162">
        <f t="shared" si="26"/>
        <v>0</v>
      </c>
      <c r="BH170" s="162">
        <f t="shared" si="27"/>
        <v>0</v>
      </c>
      <c r="BI170" s="162">
        <f t="shared" si="28"/>
        <v>0</v>
      </c>
      <c r="BJ170" s="14" t="s">
        <v>89</v>
      </c>
      <c r="BK170" s="162">
        <f t="shared" si="29"/>
        <v>857.44</v>
      </c>
      <c r="BL170" s="14" t="s">
        <v>289</v>
      </c>
      <c r="BM170" s="161" t="s">
        <v>1780</v>
      </c>
    </row>
    <row r="171" spans="1:65" s="2" customFormat="1" ht="16.5" customHeight="1">
      <c r="A171" s="26"/>
      <c r="B171" s="149"/>
      <c r="C171" s="150" t="s">
        <v>437</v>
      </c>
      <c r="D171" s="150" t="s">
        <v>169</v>
      </c>
      <c r="E171" s="151" t="s">
        <v>1681</v>
      </c>
      <c r="F171" s="152" t="s">
        <v>1682</v>
      </c>
      <c r="G171" s="153" t="s">
        <v>1629</v>
      </c>
      <c r="H171" s="154">
        <v>1</v>
      </c>
      <c r="I171" s="155">
        <v>1143.26</v>
      </c>
      <c r="J171" s="155">
        <f t="shared" si="20"/>
        <v>1143.26</v>
      </c>
      <c r="K171" s="156"/>
      <c r="L171" s="27"/>
      <c r="M171" s="163" t="s">
        <v>1</v>
      </c>
      <c r="N171" s="164" t="s">
        <v>39</v>
      </c>
      <c r="O171" s="165">
        <v>0</v>
      </c>
      <c r="P171" s="165">
        <f t="shared" si="21"/>
        <v>0</v>
      </c>
      <c r="Q171" s="165">
        <v>0</v>
      </c>
      <c r="R171" s="165">
        <f t="shared" si="22"/>
        <v>0</v>
      </c>
      <c r="S171" s="165">
        <v>0</v>
      </c>
      <c r="T171" s="166">
        <f t="shared" si="2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61" t="s">
        <v>289</v>
      </c>
      <c r="AT171" s="161" t="s">
        <v>169</v>
      </c>
      <c r="AU171" s="161" t="s">
        <v>89</v>
      </c>
      <c r="AY171" s="14" t="s">
        <v>166</v>
      </c>
      <c r="BE171" s="162">
        <f t="shared" si="24"/>
        <v>0</v>
      </c>
      <c r="BF171" s="162">
        <f t="shared" si="25"/>
        <v>1143.26</v>
      </c>
      <c r="BG171" s="162">
        <f t="shared" si="26"/>
        <v>0</v>
      </c>
      <c r="BH171" s="162">
        <f t="shared" si="27"/>
        <v>0</v>
      </c>
      <c r="BI171" s="162">
        <f t="shared" si="28"/>
        <v>0</v>
      </c>
      <c r="BJ171" s="14" t="s">
        <v>89</v>
      </c>
      <c r="BK171" s="162">
        <f t="shared" si="29"/>
        <v>1143.26</v>
      </c>
      <c r="BL171" s="14" t="s">
        <v>289</v>
      </c>
      <c r="BM171" s="161" t="s">
        <v>1781</v>
      </c>
    </row>
    <row r="172" spans="1:65" s="2" customFormat="1" ht="6.95" customHeight="1">
      <c r="A172" s="26"/>
      <c r="B172" s="44"/>
      <c r="C172" s="45"/>
      <c r="D172" s="45"/>
      <c r="E172" s="45"/>
      <c r="F172" s="45"/>
      <c r="G172" s="45"/>
      <c r="H172" s="45"/>
      <c r="I172" s="45"/>
      <c r="J172" s="45"/>
      <c r="K172" s="45"/>
      <c r="L172" s="27"/>
      <c r="M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</row>
  </sheetData>
  <autoFilter ref="C123:K171" xr:uid="{00000000-0009-0000-0000-000005000000}"/>
  <mergeCells count="11">
    <mergeCell ref="L2:V2"/>
    <mergeCell ref="E87:H87"/>
    <mergeCell ref="E89:H89"/>
    <mergeCell ref="E112:H112"/>
    <mergeCell ref="E114:H114"/>
    <mergeCell ref="E116:H116"/>
    <mergeCell ref="E7:H7"/>
    <mergeCell ref="E9:H9"/>
    <mergeCell ref="E11:H11"/>
    <mergeCell ref="E29:H29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M15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95"/>
    </row>
    <row r="2" spans="1:46" s="1" customFormat="1" ht="36.950000000000003" customHeight="1">
      <c r="L2" s="204" t="s">
        <v>5</v>
      </c>
      <c r="M2" s="188"/>
      <c r="N2" s="188"/>
      <c r="O2" s="188"/>
      <c r="P2" s="188"/>
      <c r="Q2" s="188"/>
      <c r="R2" s="188"/>
      <c r="S2" s="188"/>
      <c r="T2" s="188"/>
      <c r="U2" s="188"/>
      <c r="V2" s="188"/>
      <c r="AT2" s="14" t="s">
        <v>106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5" customHeight="1">
      <c r="B4" s="17"/>
      <c r="D4" s="18" t="s">
        <v>134</v>
      </c>
      <c r="L4" s="17"/>
      <c r="M4" s="96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16.5" customHeight="1">
      <c r="B7" s="17"/>
      <c r="E7" s="221" t="str">
        <f>'Rekapitulácia stavby'!K6</f>
        <v>Adaptácia, prestavba, prístavba a nadstavba ZŠ Kalinkovo</v>
      </c>
      <c r="F7" s="222"/>
      <c r="G7" s="222"/>
      <c r="H7" s="222"/>
      <c r="L7" s="17"/>
    </row>
    <row r="8" spans="1:46" ht="12.75">
      <c r="B8" s="17"/>
      <c r="D8" s="23" t="s">
        <v>135</v>
      </c>
      <c r="L8" s="17"/>
    </row>
    <row r="9" spans="1:46" s="1" customFormat="1" ht="16.5" customHeight="1">
      <c r="B9" s="17"/>
      <c r="E9" s="221" t="s">
        <v>323</v>
      </c>
      <c r="F9" s="188"/>
      <c r="G9" s="188"/>
      <c r="H9" s="188"/>
      <c r="L9" s="17"/>
    </row>
    <row r="10" spans="1:46" s="1" customFormat="1" ht="12" customHeight="1">
      <c r="B10" s="17"/>
      <c r="D10" s="23" t="s">
        <v>324</v>
      </c>
      <c r="L10" s="17"/>
    </row>
    <row r="11" spans="1:46" s="2" customFormat="1" ht="16.5" customHeight="1">
      <c r="A11" s="26"/>
      <c r="B11" s="27"/>
      <c r="C11" s="26"/>
      <c r="D11" s="26"/>
      <c r="E11" s="224" t="s">
        <v>1782</v>
      </c>
      <c r="F11" s="223"/>
      <c r="G11" s="223"/>
      <c r="H11" s="223"/>
      <c r="I11" s="26"/>
      <c r="J11" s="26"/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1783</v>
      </c>
      <c r="E12" s="26"/>
      <c r="F12" s="26"/>
      <c r="G12" s="26"/>
      <c r="H12" s="26"/>
      <c r="I12" s="26"/>
      <c r="J12" s="26"/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6.5" customHeight="1">
      <c r="A13" s="26"/>
      <c r="B13" s="27"/>
      <c r="C13" s="26"/>
      <c r="D13" s="26"/>
      <c r="E13" s="184" t="s">
        <v>1784</v>
      </c>
      <c r="F13" s="223"/>
      <c r="G13" s="223"/>
      <c r="H13" s="223"/>
      <c r="I13" s="26"/>
      <c r="J13" s="26"/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1.25">
      <c r="A14" s="26"/>
      <c r="B14" s="27"/>
      <c r="C14" s="26"/>
      <c r="D14" s="26"/>
      <c r="E14" s="26"/>
      <c r="F14" s="26"/>
      <c r="G14" s="26"/>
      <c r="H14" s="26"/>
      <c r="I14" s="26"/>
      <c r="J14" s="26"/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2" customHeight="1">
      <c r="A15" s="26"/>
      <c r="B15" s="27"/>
      <c r="C15" s="26"/>
      <c r="D15" s="23" t="s">
        <v>15</v>
      </c>
      <c r="E15" s="26"/>
      <c r="F15" s="21" t="s">
        <v>1</v>
      </c>
      <c r="G15" s="26"/>
      <c r="H15" s="26"/>
      <c r="I15" s="23" t="s">
        <v>16</v>
      </c>
      <c r="J15" s="21" t="s">
        <v>1</v>
      </c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17</v>
      </c>
      <c r="E16" s="26"/>
      <c r="F16" s="21" t="s">
        <v>18</v>
      </c>
      <c r="G16" s="26"/>
      <c r="H16" s="26"/>
      <c r="I16" s="23" t="s">
        <v>19</v>
      </c>
      <c r="J16" s="52" t="str">
        <f>'Rekapitulácia stavby'!AN8</f>
        <v>9. 7. 2021</v>
      </c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0.9" customHeight="1">
      <c r="A17" s="26"/>
      <c r="B17" s="27"/>
      <c r="C17" s="26"/>
      <c r="D17" s="26"/>
      <c r="E17" s="26"/>
      <c r="F17" s="26"/>
      <c r="G17" s="26"/>
      <c r="H17" s="26"/>
      <c r="I17" s="26"/>
      <c r="J17" s="26"/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2" customHeight="1">
      <c r="A18" s="26"/>
      <c r="B18" s="27"/>
      <c r="C18" s="26"/>
      <c r="D18" s="23" t="s">
        <v>21</v>
      </c>
      <c r="E18" s="26"/>
      <c r="F18" s="26"/>
      <c r="G18" s="26"/>
      <c r="H18" s="26"/>
      <c r="I18" s="23" t="s">
        <v>22</v>
      </c>
      <c r="J18" s="21" t="s">
        <v>1</v>
      </c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8" customHeight="1">
      <c r="A19" s="26"/>
      <c r="B19" s="27"/>
      <c r="C19" s="26"/>
      <c r="D19" s="26"/>
      <c r="E19" s="21" t="s">
        <v>23</v>
      </c>
      <c r="F19" s="26"/>
      <c r="G19" s="26"/>
      <c r="H19" s="26"/>
      <c r="I19" s="23" t="s">
        <v>24</v>
      </c>
      <c r="J19" s="21" t="s">
        <v>1</v>
      </c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6.95" customHeight="1">
      <c r="A20" s="26"/>
      <c r="B20" s="27"/>
      <c r="C20" s="26"/>
      <c r="D20" s="26"/>
      <c r="E20" s="26"/>
      <c r="F20" s="26"/>
      <c r="G20" s="26"/>
      <c r="H20" s="26"/>
      <c r="I20" s="26"/>
      <c r="J20" s="26"/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2" customHeight="1">
      <c r="A21" s="26"/>
      <c r="B21" s="27"/>
      <c r="C21" s="26"/>
      <c r="D21" s="23" t="s">
        <v>25</v>
      </c>
      <c r="E21" s="26"/>
      <c r="F21" s="26"/>
      <c r="G21" s="26"/>
      <c r="H21" s="26"/>
      <c r="I21" s="23" t="s">
        <v>22</v>
      </c>
      <c r="J21" s="21" t="s">
        <v>1</v>
      </c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8" customHeight="1">
      <c r="A22" s="26"/>
      <c r="B22" s="27"/>
      <c r="C22" s="26"/>
      <c r="D22" s="26"/>
      <c r="E22" s="21" t="s">
        <v>26</v>
      </c>
      <c r="F22" s="26"/>
      <c r="G22" s="26"/>
      <c r="H22" s="26"/>
      <c r="I22" s="23" t="s">
        <v>24</v>
      </c>
      <c r="J22" s="21" t="s">
        <v>1</v>
      </c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6.95" customHeight="1">
      <c r="A23" s="26"/>
      <c r="B23" s="27"/>
      <c r="C23" s="26"/>
      <c r="D23" s="26"/>
      <c r="E23" s="26"/>
      <c r="F23" s="26"/>
      <c r="G23" s="26"/>
      <c r="H23" s="26"/>
      <c r="I23" s="26"/>
      <c r="J23" s="26"/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2" customHeight="1">
      <c r="A24" s="26"/>
      <c r="B24" s="27"/>
      <c r="C24" s="26"/>
      <c r="D24" s="23" t="s">
        <v>27</v>
      </c>
      <c r="E24" s="26"/>
      <c r="F24" s="26"/>
      <c r="G24" s="26"/>
      <c r="H24" s="26"/>
      <c r="I24" s="23" t="s">
        <v>22</v>
      </c>
      <c r="J24" s="21" t="str">
        <f>IF('Rekapitulácia stavby'!AN16="","",'Rekapitulácia stavby'!AN16)</f>
        <v/>
      </c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8" customHeight="1">
      <c r="A25" s="26"/>
      <c r="B25" s="27"/>
      <c r="C25" s="26"/>
      <c r="D25" s="26"/>
      <c r="E25" s="21" t="str">
        <f>IF('Rekapitulácia stavby'!E17="","",'Rekapitulácia stavby'!E17)</f>
        <v xml:space="preserve"> </v>
      </c>
      <c r="F25" s="26"/>
      <c r="G25" s="26"/>
      <c r="H25" s="26"/>
      <c r="I25" s="23" t="s">
        <v>24</v>
      </c>
      <c r="J25" s="21" t="str">
        <f>IF('Rekapitulácia stavby'!AN17="","",'Rekapitulácia stavby'!AN17)</f>
        <v/>
      </c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6.95" customHeight="1">
      <c r="A26" s="26"/>
      <c r="B26" s="27"/>
      <c r="C26" s="26"/>
      <c r="D26" s="26"/>
      <c r="E26" s="26"/>
      <c r="F26" s="26"/>
      <c r="G26" s="26"/>
      <c r="H26" s="26"/>
      <c r="I26" s="26"/>
      <c r="J26" s="26"/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12" customHeight="1">
      <c r="A27" s="26"/>
      <c r="B27" s="27"/>
      <c r="C27" s="26"/>
      <c r="D27" s="23" t="s">
        <v>30</v>
      </c>
      <c r="E27" s="26"/>
      <c r="F27" s="26"/>
      <c r="G27" s="26"/>
      <c r="H27" s="26"/>
      <c r="I27" s="23" t="s">
        <v>22</v>
      </c>
      <c r="J27" s="21" t="s">
        <v>1</v>
      </c>
      <c r="K27" s="26"/>
      <c r="L27" s="39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8" customHeight="1">
      <c r="A28" s="26"/>
      <c r="B28" s="27"/>
      <c r="C28" s="26"/>
      <c r="D28" s="26"/>
      <c r="E28" s="21" t="s">
        <v>31</v>
      </c>
      <c r="F28" s="26"/>
      <c r="G28" s="26"/>
      <c r="H28" s="26"/>
      <c r="I28" s="23" t="s">
        <v>24</v>
      </c>
      <c r="J28" s="21" t="s">
        <v>1</v>
      </c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26"/>
      <c r="E29" s="26"/>
      <c r="F29" s="26"/>
      <c r="G29" s="26"/>
      <c r="H29" s="26"/>
      <c r="I29" s="26"/>
      <c r="J29" s="26"/>
      <c r="K29" s="26"/>
      <c r="L29" s="39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12" customHeight="1">
      <c r="A30" s="26"/>
      <c r="B30" s="27"/>
      <c r="C30" s="26"/>
      <c r="D30" s="23" t="s">
        <v>32</v>
      </c>
      <c r="E30" s="26"/>
      <c r="F30" s="26"/>
      <c r="G30" s="26"/>
      <c r="H30" s="26"/>
      <c r="I30" s="26"/>
      <c r="J30" s="26"/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8" customFormat="1" ht="16.5" customHeight="1">
      <c r="A31" s="97"/>
      <c r="B31" s="98"/>
      <c r="C31" s="97"/>
      <c r="D31" s="97"/>
      <c r="E31" s="190" t="s">
        <v>1</v>
      </c>
      <c r="F31" s="190"/>
      <c r="G31" s="190"/>
      <c r="H31" s="190"/>
      <c r="I31" s="97"/>
      <c r="J31" s="97"/>
      <c r="K31" s="97"/>
      <c r="L31" s="99"/>
      <c r="S31" s="97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</row>
    <row r="32" spans="1:31" s="2" customFormat="1" ht="6.95" customHeight="1">
      <c r="A32" s="26"/>
      <c r="B32" s="27"/>
      <c r="C32" s="26"/>
      <c r="D32" s="26"/>
      <c r="E32" s="26"/>
      <c r="F32" s="26"/>
      <c r="G32" s="26"/>
      <c r="H32" s="26"/>
      <c r="I32" s="26"/>
      <c r="J32" s="26"/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63"/>
      <c r="E33" s="63"/>
      <c r="F33" s="63"/>
      <c r="G33" s="63"/>
      <c r="H33" s="63"/>
      <c r="I33" s="63"/>
      <c r="J33" s="63"/>
      <c r="K33" s="63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25.35" customHeight="1">
      <c r="A34" s="26"/>
      <c r="B34" s="27"/>
      <c r="C34" s="26"/>
      <c r="D34" s="100" t="s">
        <v>33</v>
      </c>
      <c r="E34" s="26"/>
      <c r="F34" s="26"/>
      <c r="G34" s="26"/>
      <c r="H34" s="26"/>
      <c r="I34" s="26"/>
      <c r="J34" s="68">
        <f>ROUND(J127, 2)</f>
        <v>9228.42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6.95" customHeight="1">
      <c r="A35" s="26"/>
      <c r="B35" s="27"/>
      <c r="C35" s="26"/>
      <c r="D35" s="63"/>
      <c r="E35" s="63"/>
      <c r="F35" s="63"/>
      <c r="G35" s="63"/>
      <c r="H35" s="63"/>
      <c r="I35" s="63"/>
      <c r="J35" s="63"/>
      <c r="K35" s="63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26"/>
      <c r="F36" s="30" t="s">
        <v>35</v>
      </c>
      <c r="G36" s="26"/>
      <c r="H36" s="26"/>
      <c r="I36" s="30" t="s">
        <v>34</v>
      </c>
      <c r="J36" s="30" t="s">
        <v>36</v>
      </c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customHeight="1">
      <c r="A37" s="26"/>
      <c r="B37" s="27"/>
      <c r="C37" s="26"/>
      <c r="D37" s="101" t="s">
        <v>37</v>
      </c>
      <c r="E37" s="32" t="s">
        <v>38</v>
      </c>
      <c r="F37" s="102">
        <f>ROUND((SUM(BE127:BE153)),  2)</f>
        <v>0</v>
      </c>
      <c r="G37" s="103"/>
      <c r="H37" s="103"/>
      <c r="I37" s="104">
        <v>0.2</v>
      </c>
      <c r="J37" s="102">
        <f>ROUND(((SUM(BE127:BE153))*I37),  2)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customHeight="1">
      <c r="A38" s="26"/>
      <c r="B38" s="27"/>
      <c r="C38" s="26"/>
      <c r="D38" s="26"/>
      <c r="E38" s="32" t="s">
        <v>39</v>
      </c>
      <c r="F38" s="105">
        <f>ROUND((SUM(BF127:BF153)),  2)</f>
        <v>9228.42</v>
      </c>
      <c r="G38" s="26"/>
      <c r="H38" s="26"/>
      <c r="I38" s="106">
        <v>0.2</v>
      </c>
      <c r="J38" s="105">
        <f>ROUND(((SUM(BF127:BF153))*I38),  2)</f>
        <v>1845.68</v>
      </c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23" t="s">
        <v>40</v>
      </c>
      <c r="F39" s="105">
        <f>ROUND((SUM(BG127:BG153)),  2)</f>
        <v>0</v>
      </c>
      <c r="G39" s="26"/>
      <c r="H39" s="26"/>
      <c r="I39" s="106">
        <v>0.2</v>
      </c>
      <c r="J39" s="105">
        <f>0</f>
        <v>0</v>
      </c>
      <c r="K39" s="26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hidden="1" customHeight="1">
      <c r="A40" s="26"/>
      <c r="B40" s="27"/>
      <c r="C40" s="26"/>
      <c r="D40" s="26"/>
      <c r="E40" s="23" t="s">
        <v>41</v>
      </c>
      <c r="F40" s="105">
        <f>ROUND((SUM(BH127:BH153)),  2)</f>
        <v>0</v>
      </c>
      <c r="G40" s="26"/>
      <c r="H40" s="26"/>
      <c r="I40" s="106">
        <v>0.2</v>
      </c>
      <c r="J40" s="105">
        <f>0</f>
        <v>0</v>
      </c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14.45" hidden="1" customHeight="1">
      <c r="A41" s="26"/>
      <c r="B41" s="27"/>
      <c r="C41" s="26"/>
      <c r="D41" s="26"/>
      <c r="E41" s="32" t="s">
        <v>42</v>
      </c>
      <c r="F41" s="102">
        <f>ROUND((SUM(BI127:BI153)),  2)</f>
        <v>0</v>
      </c>
      <c r="G41" s="103"/>
      <c r="H41" s="103"/>
      <c r="I41" s="104">
        <v>0</v>
      </c>
      <c r="J41" s="102">
        <f>0</f>
        <v>0</v>
      </c>
      <c r="K41" s="26"/>
      <c r="L41" s="39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6.9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9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2" customFormat="1" ht="25.35" customHeight="1">
      <c r="A43" s="26"/>
      <c r="B43" s="27"/>
      <c r="C43" s="107"/>
      <c r="D43" s="108" t="s">
        <v>43</v>
      </c>
      <c r="E43" s="57"/>
      <c r="F43" s="57"/>
      <c r="G43" s="109" t="s">
        <v>44</v>
      </c>
      <c r="H43" s="110" t="s">
        <v>45</v>
      </c>
      <c r="I43" s="57"/>
      <c r="J43" s="111">
        <f>SUM(J34:J41)</f>
        <v>11074.1</v>
      </c>
      <c r="K43" s="112"/>
      <c r="L43" s="39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</row>
    <row r="44" spans="1:31" s="2" customFormat="1" ht="14.45" customHeight="1">
      <c r="A44" s="26"/>
      <c r="B44" s="27"/>
      <c r="C44" s="26"/>
      <c r="D44" s="26"/>
      <c r="E44" s="26"/>
      <c r="F44" s="26"/>
      <c r="G44" s="26"/>
      <c r="H44" s="26"/>
      <c r="I44" s="26"/>
      <c r="J44" s="26"/>
      <c r="K44" s="26"/>
      <c r="L44" s="39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6"/>
      <c r="B61" s="27"/>
      <c r="C61" s="26"/>
      <c r="D61" s="42" t="s">
        <v>48</v>
      </c>
      <c r="E61" s="29"/>
      <c r="F61" s="113" t="s">
        <v>49</v>
      </c>
      <c r="G61" s="42" t="s">
        <v>48</v>
      </c>
      <c r="H61" s="29"/>
      <c r="I61" s="29"/>
      <c r="J61" s="114" t="s">
        <v>49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6"/>
      <c r="B65" s="27"/>
      <c r="C65" s="26"/>
      <c r="D65" s="40" t="s">
        <v>50</v>
      </c>
      <c r="E65" s="43"/>
      <c r="F65" s="43"/>
      <c r="G65" s="40" t="s">
        <v>51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6"/>
      <c r="B76" s="27"/>
      <c r="C76" s="26"/>
      <c r="D76" s="42" t="s">
        <v>48</v>
      </c>
      <c r="E76" s="29"/>
      <c r="F76" s="113" t="s">
        <v>49</v>
      </c>
      <c r="G76" s="42" t="s">
        <v>48</v>
      </c>
      <c r="H76" s="29"/>
      <c r="I76" s="29"/>
      <c r="J76" s="114" t="s">
        <v>49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137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16.5" customHeight="1">
      <c r="A85" s="26"/>
      <c r="B85" s="27"/>
      <c r="C85" s="26"/>
      <c r="D85" s="26"/>
      <c r="E85" s="221" t="str">
        <f>E7</f>
        <v>Adaptácia, prestavba, prístavba a nadstavba ZŠ Kalinkovo</v>
      </c>
      <c r="F85" s="222"/>
      <c r="G85" s="222"/>
      <c r="H85" s="222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135</v>
      </c>
      <c r="L86" s="17"/>
    </row>
    <row r="87" spans="1:31" s="1" customFormat="1" ht="16.5" customHeight="1">
      <c r="B87" s="17"/>
      <c r="E87" s="221" t="s">
        <v>323</v>
      </c>
      <c r="F87" s="188"/>
      <c r="G87" s="188"/>
      <c r="H87" s="188"/>
      <c r="L87" s="17"/>
    </row>
    <row r="88" spans="1:31" s="1" customFormat="1" ht="12" customHeight="1">
      <c r="B88" s="17"/>
      <c r="C88" s="23" t="s">
        <v>324</v>
      </c>
      <c r="L88" s="17"/>
    </row>
    <row r="89" spans="1:31" s="2" customFormat="1" ht="16.5" customHeight="1">
      <c r="A89" s="26"/>
      <c r="B89" s="27"/>
      <c r="C89" s="26"/>
      <c r="D89" s="26"/>
      <c r="E89" s="224" t="s">
        <v>1782</v>
      </c>
      <c r="F89" s="223"/>
      <c r="G89" s="223"/>
      <c r="H89" s="223"/>
      <c r="I89" s="26"/>
      <c r="J89" s="26"/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12" customHeight="1">
      <c r="A90" s="26"/>
      <c r="B90" s="27"/>
      <c r="C90" s="23" t="s">
        <v>1783</v>
      </c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6.5" customHeight="1">
      <c r="A91" s="26"/>
      <c r="B91" s="27"/>
      <c r="C91" s="26"/>
      <c r="D91" s="26"/>
      <c r="E91" s="184" t="str">
        <f>E13</f>
        <v>01e-I - Zdravotechnika - kanalizácia</v>
      </c>
      <c r="F91" s="223"/>
      <c r="G91" s="223"/>
      <c r="H91" s="223"/>
      <c r="I91" s="26"/>
      <c r="J91" s="26"/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12" customHeight="1">
      <c r="A93" s="26"/>
      <c r="B93" s="27"/>
      <c r="C93" s="23" t="s">
        <v>17</v>
      </c>
      <c r="D93" s="26"/>
      <c r="E93" s="26"/>
      <c r="F93" s="21" t="str">
        <f>F16</f>
        <v>Kalinkovo</v>
      </c>
      <c r="G93" s="26"/>
      <c r="H93" s="26"/>
      <c r="I93" s="23" t="s">
        <v>19</v>
      </c>
      <c r="J93" s="52" t="str">
        <f>IF(J16="","",J16)</f>
        <v>9. 7. 2021</v>
      </c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6.95" customHeight="1">
      <c r="A94" s="26"/>
      <c r="B94" s="27"/>
      <c r="C94" s="26"/>
      <c r="D94" s="26"/>
      <c r="E94" s="26"/>
      <c r="F94" s="26"/>
      <c r="G94" s="26"/>
      <c r="H94" s="26"/>
      <c r="I94" s="26"/>
      <c r="J94" s="26"/>
      <c r="K94" s="26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5.2" customHeight="1">
      <c r="A95" s="26"/>
      <c r="B95" s="27"/>
      <c r="C95" s="23" t="s">
        <v>21</v>
      </c>
      <c r="D95" s="26"/>
      <c r="E95" s="26"/>
      <c r="F95" s="21" t="str">
        <f>E19</f>
        <v>Obec Kalinkovo</v>
      </c>
      <c r="G95" s="26"/>
      <c r="H95" s="26"/>
      <c r="I95" s="23" t="s">
        <v>27</v>
      </c>
      <c r="J95" s="24" t="str">
        <f>E25</f>
        <v xml:space="preserve"> </v>
      </c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15.2" customHeight="1">
      <c r="A96" s="26"/>
      <c r="B96" s="27"/>
      <c r="C96" s="23" t="s">
        <v>25</v>
      </c>
      <c r="D96" s="26"/>
      <c r="E96" s="26"/>
      <c r="F96" s="21" t="str">
        <f>IF(E22="","",E22)</f>
        <v>AVA-stav, s.r.o.</v>
      </c>
      <c r="G96" s="26"/>
      <c r="H96" s="26"/>
      <c r="I96" s="23" t="s">
        <v>30</v>
      </c>
      <c r="J96" s="24" t="str">
        <f>E28</f>
        <v>Ing. BOTTLIK</v>
      </c>
      <c r="K96" s="26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9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9.25" customHeight="1">
      <c r="A98" s="26"/>
      <c r="B98" s="27"/>
      <c r="C98" s="115" t="s">
        <v>138</v>
      </c>
      <c r="D98" s="107"/>
      <c r="E98" s="107"/>
      <c r="F98" s="107"/>
      <c r="G98" s="107"/>
      <c r="H98" s="107"/>
      <c r="I98" s="107"/>
      <c r="J98" s="116" t="s">
        <v>139</v>
      </c>
      <c r="K98" s="107"/>
      <c r="L98" s="39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</row>
    <row r="99" spans="1:47" s="2" customFormat="1" ht="10.35" customHeight="1">
      <c r="A99" s="26"/>
      <c r="B99" s="27"/>
      <c r="C99" s="26"/>
      <c r="D99" s="26"/>
      <c r="E99" s="26"/>
      <c r="F99" s="26"/>
      <c r="G99" s="26"/>
      <c r="H99" s="26"/>
      <c r="I99" s="26"/>
      <c r="J99" s="26"/>
      <c r="K99" s="26"/>
      <c r="L99" s="39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</row>
    <row r="100" spans="1:47" s="2" customFormat="1" ht="22.9" customHeight="1">
      <c r="A100" s="26"/>
      <c r="B100" s="27"/>
      <c r="C100" s="117" t="s">
        <v>140</v>
      </c>
      <c r="D100" s="26"/>
      <c r="E100" s="26"/>
      <c r="F100" s="26"/>
      <c r="G100" s="26"/>
      <c r="H100" s="26"/>
      <c r="I100" s="26"/>
      <c r="J100" s="68">
        <f>J127</f>
        <v>9228.42</v>
      </c>
      <c r="K100" s="26"/>
      <c r="L100" s="39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U100" s="14" t="s">
        <v>141</v>
      </c>
    </row>
    <row r="101" spans="1:47" s="9" customFormat="1" ht="24.95" customHeight="1">
      <c r="B101" s="118"/>
      <c r="D101" s="119" t="s">
        <v>144</v>
      </c>
      <c r="E101" s="120"/>
      <c r="F101" s="120"/>
      <c r="G101" s="120"/>
      <c r="H101" s="120"/>
      <c r="I101" s="120"/>
      <c r="J101" s="121">
        <f>J128</f>
        <v>9228.42</v>
      </c>
      <c r="L101" s="118"/>
    </row>
    <row r="102" spans="1:47" s="10" customFormat="1" ht="19.899999999999999" customHeight="1">
      <c r="B102" s="122"/>
      <c r="D102" s="123" t="s">
        <v>1785</v>
      </c>
      <c r="E102" s="124"/>
      <c r="F102" s="124"/>
      <c r="G102" s="124"/>
      <c r="H102" s="124"/>
      <c r="I102" s="124"/>
      <c r="J102" s="125">
        <f>J129</f>
        <v>6463.05</v>
      </c>
      <c r="L102" s="122"/>
    </row>
    <row r="103" spans="1:47" s="10" customFormat="1" ht="19.899999999999999" customHeight="1">
      <c r="B103" s="122"/>
      <c r="D103" s="123" t="s">
        <v>338</v>
      </c>
      <c r="E103" s="124"/>
      <c r="F103" s="124"/>
      <c r="G103" s="124"/>
      <c r="H103" s="124"/>
      <c r="I103" s="124"/>
      <c r="J103" s="125">
        <f>J151</f>
        <v>2765.37</v>
      </c>
      <c r="L103" s="122"/>
    </row>
    <row r="104" spans="1:47" s="2" customFormat="1" ht="21.75" customHeight="1">
      <c r="A104" s="26"/>
      <c r="B104" s="27"/>
      <c r="C104" s="26"/>
      <c r="D104" s="26"/>
      <c r="E104" s="26"/>
      <c r="F104" s="26"/>
      <c r="G104" s="26"/>
      <c r="H104" s="26"/>
      <c r="I104" s="26"/>
      <c r="J104" s="26"/>
      <c r="K104" s="26"/>
      <c r="L104" s="39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5" spans="1:47" s="2" customFormat="1" ht="6.95" customHeight="1">
      <c r="A105" s="26"/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39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9" spans="1:47" s="2" customFormat="1" ht="6.95" customHeight="1">
      <c r="A109" s="26"/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39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47" s="2" customFormat="1" ht="24.95" customHeight="1">
      <c r="A110" s="26"/>
      <c r="B110" s="27"/>
      <c r="C110" s="18" t="s">
        <v>152</v>
      </c>
      <c r="D110" s="26"/>
      <c r="E110" s="26"/>
      <c r="F110" s="26"/>
      <c r="G110" s="26"/>
      <c r="H110" s="26"/>
      <c r="I110" s="26"/>
      <c r="J110" s="26"/>
      <c r="K110" s="26"/>
      <c r="L110" s="39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47" s="2" customFormat="1" ht="6.95" customHeight="1">
      <c r="A111" s="26"/>
      <c r="B111" s="27"/>
      <c r="C111" s="26"/>
      <c r="D111" s="26"/>
      <c r="E111" s="26"/>
      <c r="F111" s="26"/>
      <c r="G111" s="26"/>
      <c r="H111" s="26"/>
      <c r="I111" s="26"/>
      <c r="J111" s="26"/>
      <c r="K111" s="26"/>
      <c r="L111" s="39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47" s="2" customFormat="1" ht="12" customHeight="1">
      <c r="A112" s="26"/>
      <c r="B112" s="27"/>
      <c r="C112" s="23" t="s">
        <v>13</v>
      </c>
      <c r="D112" s="26"/>
      <c r="E112" s="26"/>
      <c r="F112" s="26"/>
      <c r="G112" s="26"/>
      <c r="H112" s="26"/>
      <c r="I112" s="26"/>
      <c r="J112" s="26"/>
      <c r="K112" s="26"/>
      <c r="L112" s="39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3" s="2" customFormat="1" ht="16.5" customHeight="1">
      <c r="A113" s="26"/>
      <c r="B113" s="27"/>
      <c r="C113" s="26"/>
      <c r="D113" s="26"/>
      <c r="E113" s="221" t="str">
        <f>E7</f>
        <v>Adaptácia, prestavba, prístavba a nadstavba ZŠ Kalinkovo</v>
      </c>
      <c r="F113" s="222"/>
      <c r="G113" s="222"/>
      <c r="H113" s="222"/>
      <c r="I113" s="26"/>
      <c r="J113" s="26"/>
      <c r="K113" s="26"/>
      <c r="L113" s="39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3" s="1" customFormat="1" ht="12" customHeight="1">
      <c r="B114" s="17"/>
      <c r="C114" s="23" t="s">
        <v>135</v>
      </c>
      <c r="L114" s="17"/>
    </row>
    <row r="115" spans="1:63" s="1" customFormat="1" ht="16.5" customHeight="1">
      <c r="B115" s="17"/>
      <c r="E115" s="221" t="s">
        <v>323</v>
      </c>
      <c r="F115" s="188"/>
      <c r="G115" s="188"/>
      <c r="H115" s="188"/>
      <c r="L115" s="17"/>
    </row>
    <row r="116" spans="1:63" s="1" customFormat="1" ht="12" customHeight="1">
      <c r="B116" s="17"/>
      <c r="C116" s="23" t="s">
        <v>324</v>
      </c>
      <c r="L116" s="17"/>
    </row>
    <row r="117" spans="1:63" s="2" customFormat="1" ht="16.5" customHeight="1">
      <c r="A117" s="26"/>
      <c r="B117" s="27"/>
      <c r="C117" s="26"/>
      <c r="D117" s="26"/>
      <c r="E117" s="224" t="s">
        <v>1782</v>
      </c>
      <c r="F117" s="223"/>
      <c r="G117" s="223"/>
      <c r="H117" s="223"/>
      <c r="I117" s="26"/>
      <c r="J117" s="26"/>
      <c r="K117" s="26"/>
      <c r="L117" s="39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3" s="2" customFormat="1" ht="12" customHeight="1">
      <c r="A118" s="26"/>
      <c r="B118" s="27"/>
      <c r="C118" s="23" t="s">
        <v>1783</v>
      </c>
      <c r="D118" s="26"/>
      <c r="E118" s="26"/>
      <c r="F118" s="26"/>
      <c r="G118" s="26"/>
      <c r="H118" s="26"/>
      <c r="I118" s="26"/>
      <c r="J118" s="26"/>
      <c r="K118" s="26"/>
      <c r="L118" s="39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3" s="2" customFormat="1" ht="16.5" customHeight="1">
      <c r="A119" s="26"/>
      <c r="B119" s="27"/>
      <c r="C119" s="26"/>
      <c r="D119" s="26"/>
      <c r="E119" s="184" t="str">
        <f>E13</f>
        <v>01e-I - Zdravotechnika - kanalizácia</v>
      </c>
      <c r="F119" s="223"/>
      <c r="G119" s="223"/>
      <c r="H119" s="223"/>
      <c r="I119" s="26"/>
      <c r="J119" s="26"/>
      <c r="K119" s="26"/>
      <c r="L119" s="39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3" s="2" customFormat="1" ht="6.95" customHeight="1">
      <c r="A120" s="26"/>
      <c r="B120" s="27"/>
      <c r="C120" s="26"/>
      <c r="D120" s="26"/>
      <c r="E120" s="26"/>
      <c r="F120" s="26"/>
      <c r="G120" s="26"/>
      <c r="H120" s="26"/>
      <c r="I120" s="26"/>
      <c r="J120" s="26"/>
      <c r="K120" s="26"/>
      <c r="L120" s="39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3" s="2" customFormat="1" ht="12" customHeight="1">
      <c r="A121" s="26"/>
      <c r="B121" s="27"/>
      <c r="C121" s="23" t="s">
        <v>17</v>
      </c>
      <c r="D121" s="26"/>
      <c r="E121" s="26"/>
      <c r="F121" s="21" t="str">
        <f>F16</f>
        <v>Kalinkovo</v>
      </c>
      <c r="G121" s="26"/>
      <c r="H121" s="26"/>
      <c r="I121" s="23" t="s">
        <v>19</v>
      </c>
      <c r="J121" s="52" t="str">
        <f>IF(J16="","",J16)</f>
        <v>9. 7. 2021</v>
      </c>
      <c r="K121" s="26"/>
      <c r="L121" s="39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3" s="2" customFormat="1" ht="6.95" customHeight="1">
      <c r="A122" s="26"/>
      <c r="B122" s="27"/>
      <c r="C122" s="26"/>
      <c r="D122" s="26"/>
      <c r="E122" s="26"/>
      <c r="F122" s="26"/>
      <c r="G122" s="26"/>
      <c r="H122" s="26"/>
      <c r="I122" s="26"/>
      <c r="J122" s="26"/>
      <c r="K122" s="26"/>
      <c r="L122" s="39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3" s="2" customFormat="1" ht="15.2" customHeight="1">
      <c r="A123" s="26"/>
      <c r="B123" s="27"/>
      <c r="C123" s="23" t="s">
        <v>21</v>
      </c>
      <c r="D123" s="26"/>
      <c r="E123" s="26"/>
      <c r="F123" s="21" t="str">
        <f>E19</f>
        <v>Obec Kalinkovo</v>
      </c>
      <c r="G123" s="26"/>
      <c r="H123" s="26"/>
      <c r="I123" s="23" t="s">
        <v>27</v>
      </c>
      <c r="J123" s="24" t="str">
        <f>E25</f>
        <v xml:space="preserve"> </v>
      </c>
      <c r="K123" s="26"/>
      <c r="L123" s="39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63" s="2" customFormat="1" ht="15.2" customHeight="1">
      <c r="A124" s="26"/>
      <c r="B124" s="27"/>
      <c r="C124" s="23" t="s">
        <v>25</v>
      </c>
      <c r="D124" s="26"/>
      <c r="E124" s="26"/>
      <c r="F124" s="21" t="str">
        <f>IF(E22="","",E22)</f>
        <v>AVA-stav, s.r.o.</v>
      </c>
      <c r="G124" s="26"/>
      <c r="H124" s="26"/>
      <c r="I124" s="23" t="s">
        <v>30</v>
      </c>
      <c r="J124" s="24" t="str">
        <f>E28</f>
        <v>Ing. BOTTLIK</v>
      </c>
      <c r="K124" s="26"/>
      <c r="L124" s="39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63" s="2" customFormat="1" ht="10.35" customHeight="1">
      <c r="A125" s="26"/>
      <c r="B125" s="27"/>
      <c r="C125" s="26"/>
      <c r="D125" s="26"/>
      <c r="E125" s="26"/>
      <c r="F125" s="26"/>
      <c r="G125" s="26"/>
      <c r="H125" s="26"/>
      <c r="I125" s="26"/>
      <c r="J125" s="26"/>
      <c r="K125" s="26"/>
      <c r="L125" s="39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63" s="11" customFormat="1" ht="29.25" customHeight="1">
      <c r="A126" s="126"/>
      <c r="B126" s="127"/>
      <c r="C126" s="128" t="s">
        <v>153</v>
      </c>
      <c r="D126" s="129" t="s">
        <v>58</v>
      </c>
      <c r="E126" s="129" t="s">
        <v>54</v>
      </c>
      <c r="F126" s="129" t="s">
        <v>55</v>
      </c>
      <c r="G126" s="129" t="s">
        <v>154</v>
      </c>
      <c r="H126" s="129" t="s">
        <v>155</v>
      </c>
      <c r="I126" s="129" t="s">
        <v>156</v>
      </c>
      <c r="J126" s="130" t="s">
        <v>139</v>
      </c>
      <c r="K126" s="131" t="s">
        <v>157</v>
      </c>
      <c r="L126" s="132"/>
      <c r="M126" s="59" t="s">
        <v>1</v>
      </c>
      <c r="N126" s="60" t="s">
        <v>37</v>
      </c>
      <c r="O126" s="60" t="s">
        <v>158</v>
      </c>
      <c r="P126" s="60" t="s">
        <v>159</v>
      </c>
      <c r="Q126" s="60" t="s">
        <v>160</v>
      </c>
      <c r="R126" s="60" t="s">
        <v>161</v>
      </c>
      <c r="S126" s="60" t="s">
        <v>162</v>
      </c>
      <c r="T126" s="61" t="s">
        <v>163</v>
      </c>
      <c r="U126" s="126"/>
      <c r="V126" s="126"/>
      <c r="W126" s="126"/>
      <c r="X126" s="126"/>
      <c r="Y126" s="126"/>
      <c r="Z126" s="126"/>
      <c r="AA126" s="126"/>
      <c r="AB126" s="126"/>
      <c r="AC126" s="126"/>
      <c r="AD126" s="126"/>
      <c r="AE126" s="126"/>
    </row>
    <row r="127" spans="1:63" s="2" customFormat="1" ht="22.9" customHeight="1">
      <c r="A127" s="26"/>
      <c r="B127" s="27"/>
      <c r="C127" s="66" t="s">
        <v>140</v>
      </c>
      <c r="D127" s="26"/>
      <c r="E127" s="26"/>
      <c r="F127" s="26"/>
      <c r="G127" s="26"/>
      <c r="H127" s="26"/>
      <c r="I127" s="26"/>
      <c r="J127" s="133">
        <f>BK127</f>
        <v>9228.42</v>
      </c>
      <c r="K127" s="26"/>
      <c r="L127" s="27"/>
      <c r="M127" s="62"/>
      <c r="N127" s="53"/>
      <c r="O127" s="63"/>
      <c r="P127" s="134">
        <f>P128</f>
        <v>0</v>
      </c>
      <c r="Q127" s="63"/>
      <c r="R127" s="134">
        <f>R128</f>
        <v>0</v>
      </c>
      <c r="S127" s="63"/>
      <c r="T127" s="135">
        <f>T128</f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T127" s="14" t="s">
        <v>72</v>
      </c>
      <c r="AU127" s="14" t="s">
        <v>141</v>
      </c>
      <c r="BK127" s="136">
        <f>BK128</f>
        <v>9228.42</v>
      </c>
    </row>
    <row r="128" spans="1:63" s="12" customFormat="1" ht="25.9" customHeight="1">
      <c r="B128" s="137"/>
      <c r="D128" s="138" t="s">
        <v>72</v>
      </c>
      <c r="E128" s="139" t="s">
        <v>261</v>
      </c>
      <c r="F128" s="139" t="s">
        <v>262</v>
      </c>
      <c r="J128" s="140">
        <f>BK128</f>
        <v>9228.42</v>
      </c>
      <c r="L128" s="137"/>
      <c r="M128" s="141"/>
      <c r="N128" s="142"/>
      <c r="O128" s="142"/>
      <c r="P128" s="143">
        <f>P129+P151</f>
        <v>0</v>
      </c>
      <c r="Q128" s="142"/>
      <c r="R128" s="143">
        <f>R129+R151</f>
        <v>0</v>
      </c>
      <c r="S128" s="142"/>
      <c r="T128" s="144">
        <f>T129+T151</f>
        <v>0</v>
      </c>
      <c r="AR128" s="138" t="s">
        <v>89</v>
      </c>
      <c r="AT128" s="145" t="s">
        <v>72</v>
      </c>
      <c r="AU128" s="145" t="s">
        <v>73</v>
      </c>
      <c r="AY128" s="138" t="s">
        <v>166</v>
      </c>
      <c r="BK128" s="146">
        <f>BK129+BK151</f>
        <v>9228.42</v>
      </c>
    </row>
    <row r="129" spans="1:65" s="12" customFormat="1" ht="22.9" customHeight="1">
      <c r="B129" s="137"/>
      <c r="D129" s="138" t="s">
        <v>72</v>
      </c>
      <c r="E129" s="147" t="s">
        <v>1786</v>
      </c>
      <c r="F129" s="147" t="s">
        <v>1787</v>
      </c>
      <c r="J129" s="148">
        <f>BK129</f>
        <v>6463.05</v>
      </c>
      <c r="L129" s="137"/>
      <c r="M129" s="141"/>
      <c r="N129" s="142"/>
      <c r="O129" s="142"/>
      <c r="P129" s="143">
        <f>SUM(P130:P150)</f>
        <v>0</v>
      </c>
      <c r="Q129" s="142"/>
      <c r="R129" s="143">
        <f>SUM(R130:R150)</f>
        <v>0</v>
      </c>
      <c r="S129" s="142"/>
      <c r="T129" s="144">
        <f>SUM(T130:T150)</f>
        <v>0</v>
      </c>
      <c r="AR129" s="138" t="s">
        <v>89</v>
      </c>
      <c r="AT129" s="145" t="s">
        <v>72</v>
      </c>
      <c r="AU129" s="145" t="s">
        <v>81</v>
      </c>
      <c r="AY129" s="138" t="s">
        <v>166</v>
      </c>
      <c r="BK129" s="146">
        <f>SUM(BK130:BK150)</f>
        <v>6463.05</v>
      </c>
    </row>
    <row r="130" spans="1:65" s="2" customFormat="1" ht="16.5" customHeight="1">
      <c r="A130" s="26"/>
      <c r="B130" s="149"/>
      <c r="C130" s="150" t="s">
        <v>81</v>
      </c>
      <c r="D130" s="150" t="s">
        <v>169</v>
      </c>
      <c r="E130" s="151" t="s">
        <v>1788</v>
      </c>
      <c r="F130" s="152" t="s">
        <v>1789</v>
      </c>
      <c r="G130" s="153" t="s">
        <v>374</v>
      </c>
      <c r="H130" s="154">
        <v>27</v>
      </c>
      <c r="I130" s="155">
        <v>15.26</v>
      </c>
      <c r="J130" s="155">
        <f t="shared" ref="J130:J150" si="0">ROUND(I130*H130,2)</f>
        <v>412.02</v>
      </c>
      <c r="K130" s="156"/>
      <c r="L130" s="27"/>
      <c r="M130" s="157" t="s">
        <v>1</v>
      </c>
      <c r="N130" s="158" t="s">
        <v>39</v>
      </c>
      <c r="O130" s="159">
        <v>0</v>
      </c>
      <c r="P130" s="159">
        <f t="shared" ref="P130:P150" si="1">O130*H130</f>
        <v>0</v>
      </c>
      <c r="Q130" s="159">
        <v>0</v>
      </c>
      <c r="R130" s="159">
        <f t="shared" ref="R130:R150" si="2">Q130*H130</f>
        <v>0</v>
      </c>
      <c r="S130" s="159">
        <v>0</v>
      </c>
      <c r="T130" s="160">
        <f t="shared" ref="T130:T150" si="3">S130*H130</f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61" t="s">
        <v>196</v>
      </c>
      <c r="AT130" s="161" t="s">
        <v>169</v>
      </c>
      <c r="AU130" s="161" t="s">
        <v>89</v>
      </c>
      <c r="AY130" s="14" t="s">
        <v>166</v>
      </c>
      <c r="BE130" s="162">
        <f t="shared" ref="BE130:BE150" si="4">IF(N130="základná",J130,0)</f>
        <v>0</v>
      </c>
      <c r="BF130" s="162">
        <f t="shared" ref="BF130:BF150" si="5">IF(N130="znížená",J130,0)</f>
        <v>412.02</v>
      </c>
      <c r="BG130" s="162">
        <f t="shared" ref="BG130:BG150" si="6">IF(N130="zákl. prenesená",J130,0)</f>
        <v>0</v>
      </c>
      <c r="BH130" s="162">
        <f t="shared" ref="BH130:BH150" si="7">IF(N130="zníž. prenesená",J130,0)</f>
        <v>0</v>
      </c>
      <c r="BI130" s="162">
        <f t="shared" ref="BI130:BI150" si="8">IF(N130="nulová",J130,0)</f>
        <v>0</v>
      </c>
      <c r="BJ130" s="14" t="s">
        <v>89</v>
      </c>
      <c r="BK130" s="162">
        <f t="shared" ref="BK130:BK150" si="9">ROUND(I130*H130,2)</f>
        <v>412.02</v>
      </c>
      <c r="BL130" s="14" t="s">
        <v>196</v>
      </c>
      <c r="BM130" s="161" t="s">
        <v>1790</v>
      </c>
    </row>
    <row r="131" spans="1:65" s="2" customFormat="1" ht="16.5" customHeight="1">
      <c r="A131" s="26"/>
      <c r="B131" s="149"/>
      <c r="C131" s="150" t="s">
        <v>89</v>
      </c>
      <c r="D131" s="150" t="s">
        <v>169</v>
      </c>
      <c r="E131" s="151" t="s">
        <v>1791</v>
      </c>
      <c r="F131" s="152" t="s">
        <v>1792</v>
      </c>
      <c r="G131" s="153" t="s">
        <v>374</v>
      </c>
      <c r="H131" s="154">
        <v>47</v>
      </c>
      <c r="I131" s="155">
        <v>18.07</v>
      </c>
      <c r="J131" s="155">
        <f t="shared" si="0"/>
        <v>849.29</v>
      </c>
      <c r="K131" s="156"/>
      <c r="L131" s="27"/>
      <c r="M131" s="157" t="s">
        <v>1</v>
      </c>
      <c r="N131" s="158" t="s">
        <v>39</v>
      </c>
      <c r="O131" s="159">
        <v>0</v>
      </c>
      <c r="P131" s="159">
        <f t="shared" si="1"/>
        <v>0</v>
      </c>
      <c r="Q131" s="159">
        <v>0</v>
      </c>
      <c r="R131" s="159">
        <f t="shared" si="2"/>
        <v>0</v>
      </c>
      <c r="S131" s="159">
        <v>0</v>
      </c>
      <c r="T131" s="160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61" t="s">
        <v>196</v>
      </c>
      <c r="AT131" s="161" t="s">
        <v>169</v>
      </c>
      <c r="AU131" s="161" t="s">
        <v>89</v>
      </c>
      <c r="AY131" s="14" t="s">
        <v>166</v>
      </c>
      <c r="BE131" s="162">
        <f t="shared" si="4"/>
        <v>0</v>
      </c>
      <c r="BF131" s="162">
        <f t="shared" si="5"/>
        <v>849.29</v>
      </c>
      <c r="BG131" s="162">
        <f t="shared" si="6"/>
        <v>0</v>
      </c>
      <c r="BH131" s="162">
        <f t="shared" si="7"/>
        <v>0</v>
      </c>
      <c r="BI131" s="162">
        <f t="shared" si="8"/>
        <v>0</v>
      </c>
      <c r="BJ131" s="14" t="s">
        <v>89</v>
      </c>
      <c r="BK131" s="162">
        <f t="shared" si="9"/>
        <v>849.29</v>
      </c>
      <c r="BL131" s="14" t="s">
        <v>196</v>
      </c>
      <c r="BM131" s="161" t="s">
        <v>1793</v>
      </c>
    </row>
    <row r="132" spans="1:65" s="2" customFormat="1" ht="16.5" customHeight="1">
      <c r="A132" s="26"/>
      <c r="B132" s="149"/>
      <c r="C132" s="150" t="s">
        <v>105</v>
      </c>
      <c r="D132" s="150" t="s">
        <v>169</v>
      </c>
      <c r="E132" s="151" t="s">
        <v>1794</v>
      </c>
      <c r="F132" s="152" t="s">
        <v>1795</v>
      </c>
      <c r="G132" s="153" t="s">
        <v>374</v>
      </c>
      <c r="H132" s="154">
        <v>58</v>
      </c>
      <c r="I132" s="155">
        <v>18.07</v>
      </c>
      <c r="J132" s="155">
        <f t="shared" si="0"/>
        <v>1048.06</v>
      </c>
      <c r="K132" s="156"/>
      <c r="L132" s="27"/>
      <c r="M132" s="157" t="s">
        <v>1</v>
      </c>
      <c r="N132" s="158" t="s">
        <v>39</v>
      </c>
      <c r="O132" s="159">
        <v>0</v>
      </c>
      <c r="P132" s="159">
        <f t="shared" si="1"/>
        <v>0</v>
      </c>
      <c r="Q132" s="159">
        <v>0</v>
      </c>
      <c r="R132" s="159">
        <f t="shared" si="2"/>
        <v>0</v>
      </c>
      <c r="S132" s="159">
        <v>0</v>
      </c>
      <c r="T132" s="160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61" t="s">
        <v>196</v>
      </c>
      <c r="AT132" s="161" t="s">
        <v>169</v>
      </c>
      <c r="AU132" s="161" t="s">
        <v>89</v>
      </c>
      <c r="AY132" s="14" t="s">
        <v>166</v>
      </c>
      <c r="BE132" s="162">
        <f t="shared" si="4"/>
        <v>0</v>
      </c>
      <c r="BF132" s="162">
        <f t="shared" si="5"/>
        <v>1048.06</v>
      </c>
      <c r="BG132" s="162">
        <f t="shared" si="6"/>
        <v>0</v>
      </c>
      <c r="BH132" s="162">
        <f t="shared" si="7"/>
        <v>0</v>
      </c>
      <c r="BI132" s="162">
        <f t="shared" si="8"/>
        <v>0</v>
      </c>
      <c r="BJ132" s="14" t="s">
        <v>89</v>
      </c>
      <c r="BK132" s="162">
        <f t="shared" si="9"/>
        <v>1048.06</v>
      </c>
      <c r="BL132" s="14" t="s">
        <v>196</v>
      </c>
      <c r="BM132" s="161" t="s">
        <v>1796</v>
      </c>
    </row>
    <row r="133" spans="1:65" s="2" customFormat="1" ht="16.5" customHeight="1">
      <c r="A133" s="26"/>
      <c r="B133" s="149"/>
      <c r="C133" s="150" t="s">
        <v>173</v>
      </c>
      <c r="D133" s="150" t="s">
        <v>169</v>
      </c>
      <c r="E133" s="151" t="s">
        <v>1797</v>
      </c>
      <c r="F133" s="152" t="s">
        <v>1798</v>
      </c>
      <c r="G133" s="153" t="s">
        <v>374</v>
      </c>
      <c r="H133" s="154">
        <v>63</v>
      </c>
      <c r="I133" s="155">
        <v>19.510000000000002</v>
      </c>
      <c r="J133" s="155">
        <f t="shared" si="0"/>
        <v>1229.1300000000001</v>
      </c>
      <c r="K133" s="156"/>
      <c r="L133" s="27"/>
      <c r="M133" s="157" t="s">
        <v>1</v>
      </c>
      <c r="N133" s="158" t="s">
        <v>39</v>
      </c>
      <c r="O133" s="159">
        <v>0</v>
      </c>
      <c r="P133" s="159">
        <f t="shared" si="1"/>
        <v>0</v>
      </c>
      <c r="Q133" s="159">
        <v>0</v>
      </c>
      <c r="R133" s="159">
        <f t="shared" si="2"/>
        <v>0</v>
      </c>
      <c r="S133" s="159">
        <v>0</v>
      </c>
      <c r="T133" s="160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61" t="s">
        <v>196</v>
      </c>
      <c r="AT133" s="161" t="s">
        <v>169</v>
      </c>
      <c r="AU133" s="161" t="s">
        <v>89</v>
      </c>
      <c r="AY133" s="14" t="s">
        <v>166</v>
      </c>
      <c r="BE133" s="162">
        <f t="shared" si="4"/>
        <v>0</v>
      </c>
      <c r="BF133" s="162">
        <f t="shared" si="5"/>
        <v>1229.1300000000001</v>
      </c>
      <c r="BG133" s="162">
        <f t="shared" si="6"/>
        <v>0</v>
      </c>
      <c r="BH133" s="162">
        <f t="shared" si="7"/>
        <v>0</v>
      </c>
      <c r="BI133" s="162">
        <f t="shared" si="8"/>
        <v>0</v>
      </c>
      <c r="BJ133" s="14" t="s">
        <v>89</v>
      </c>
      <c r="BK133" s="162">
        <f t="shared" si="9"/>
        <v>1229.1300000000001</v>
      </c>
      <c r="BL133" s="14" t="s">
        <v>196</v>
      </c>
      <c r="BM133" s="161" t="s">
        <v>1799</v>
      </c>
    </row>
    <row r="134" spans="1:65" s="2" customFormat="1" ht="16.5" customHeight="1">
      <c r="A134" s="26"/>
      <c r="B134" s="149"/>
      <c r="C134" s="150" t="s">
        <v>182</v>
      </c>
      <c r="D134" s="150" t="s">
        <v>169</v>
      </c>
      <c r="E134" s="151" t="s">
        <v>1800</v>
      </c>
      <c r="F134" s="152" t="s">
        <v>1801</v>
      </c>
      <c r="G134" s="153" t="s">
        <v>374</v>
      </c>
      <c r="H134" s="154">
        <v>11</v>
      </c>
      <c r="I134" s="155">
        <v>21.46</v>
      </c>
      <c r="J134" s="155">
        <f t="shared" si="0"/>
        <v>236.06</v>
      </c>
      <c r="K134" s="156"/>
      <c r="L134" s="27"/>
      <c r="M134" s="157" t="s">
        <v>1</v>
      </c>
      <c r="N134" s="158" t="s">
        <v>39</v>
      </c>
      <c r="O134" s="159">
        <v>0</v>
      </c>
      <c r="P134" s="159">
        <f t="shared" si="1"/>
        <v>0</v>
      </c>
      <c r="Q134" s="159">
        <v>0</v>
      </c>
      <c r="R134" s="159">
        <f t="shared" si="2"/>
        <v>0</v>
      </c>
      <c r="S134" s="159">
        <v>0</v>
      </c>
      <c r="T134" s="160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61" t="s">
        <v>196</v>
      </c>
      <c r="AT134" s="161" t="s">
        <v>169</v>
      </c>
      <c r="AU134" s="161" t="s">
        <v>89</v>
      </c>
      <c r="AY134" s="14" t="s">
        <v>166</v>
      </c>
      <c r="BE134" s="162">
        <f t="shared" si="4"/>
        <v>0</v>
      </c>
      <c r="BF134" s="162">
        <f t="shared" si="5"/>
        <v>236.06</v>
      </c>
      <c r="BG134" s="162">
        <f t="shared" si="6"/>
        <v>0</v>
      </c>
      <c r="BH134" s="162">
        <f t="shared" si="7"/>
        <v>0</v>
      </c>
      <c r="BI134" s="162">
        <f t="shared" si="8"/>
        <v>0</v>
      </c>
      <c r="BJ134" s="14" t="s">
        <v>89</v>
      </c>
      <c r="BK134" s="162">
        <f t="shared" si="9"/>
        <v>236.06</v>
      </c>
      <c r="BL134" s="14" t="s">
        <v>196</v>
      </c>
      <c r="BM134" s="161" t="s">
        <v>1802</v>
      </c>
    </row>
    <row r="135" spans="1:65" s="2" customFormat="1" ht="16.5" customHeight="1">
      <c r="A135" s="26"/>
      <c r="B135" s="149"/>
      <c r="C135" s="150" t="s">
        <v>178</v>
      </c>
      <c r="D135" s="150" t="s">
        <v>169</v>
      </c>
      <c r="E135" s="151" t="s">
        <v>1803</v>
      </c>
      <c r="F135" s="152" t="s">
        <v>1804</v>
      </c>
      <c r="G135" s="153" t="s">
        <v>374</v>
      </c>
      <c r="H135" s="154">
        <v>30</v>
      </c>
      <c r="I135" s="155">
        <v>11.97</v>
      </c>
      <c r="J135" s="155">
        <f t="shared" si="0"/>
        <v>359.1</v>
      </c>
      <c r="K135" s="156"/>
      <c r="L135" s="27"/>
      <c r="M135" s="157" t="s">
        <v>1</v>
      </c>
      <c r="N135" s="158" t="s">
        <v>39</v>
      </c>
      <c r="O135" s="159">
        <v>0</v>
      </c>
      <c r="P135" s="159">
        <f t="shared" si="1"/>
        <v>0</v>
      </c>
      <c r="Q135" s="159">
        <v>0</v>
      </c>
      <c r="R135" s="159">
        <f t="shared" si="2"/>
        <v>0</v>
      </c>
      <c r="S135" s="159">
        <v>0</v>
      </c>
      <c r="T135" s="160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61" t="s">
        <v>196</v>
      </c>
      <c r="AT135" s="161" t="s">
        <v>169</v>
      </c>
      <c r="AU135" s="161" t="s">
        <v>89</v>
      </c>
      <c r="AY135" s="14" t="s">
        <v>166</v>
      </c>
      <c r="BE135" s="162">
        <f t="shared" si="4"/>
        <v>0</v>
      </c>
      <c r="BF135" s="162">
        <f t="shared" si="5"/>
        <v>359.1</v>
      </c>
      <c r="BG135" s="162">
        <f t="shared" si="6"/>
        <v>0</v>
      </c>
      <c r="BH135" s="162">
        <f t="shared" si="7"/>
        <v>0</v>
      </c>
      <c r="BI135" s="162">
        <f t="shared" si="8"/>
        <v>0</v>
      </c>
      <c r="BJ135" s="14" t="s">
        <v>89</v>
      </c>
      <c r="BK135" s="162">
        <f t="shared" si="9"/>
        <v>359.1</v>
      </c>
      <c r="BL135" s="14" t="s">
        <v>196</v>
      </c>
      <c r="BM135" s="161" t="s">
        <v>1805</v>
      </c>
    </row>
    <row r="136" spans="1:65" s="2" customFormat="1" ht="16.5" customHeight="1">
      <c r="A136" s="26"/>
      <c r="B136" s="149"/>
      <c r="C136" s="150" t="s">
        <v>190</v>
      </c>
      <c r="D136" s="150" t="s">
        <v>169</v>
      </c>
      <c r="E136" s="151" t="s">
        <v>1806</v>
      </c>
      <c r="F136" s="152" t="s">
        <v>1807</v>
      </c>
      <c r="G136" s="153" t="s">
        <v>374</v>
      </c>
      <c r="H136" s="154">
        <v>20</v>
      </c>
      <c r="I136" s="155">
        <v>14.87</v>
      </c>
      <c r="J136" s="155">
        <f t="shared" si="0"/>
        <v>297.39999999999998</v>
      </c>
      <c r="K136" s="156"/>
      <c r="L136" s="27"/>
      <c r="M136" s="157" t="s">
        <v>1</v>
      </c>
      <c r="N136" s="158" t="s">
        <v>39</v>
      </c>
      <c r="O136" s="159">
        <v>0</v>
      </c>
      <c r="P136" s="159">
        <f t="shared" si="1"/>
        <v>0</v>
      </c>
      <c r="Q136" s="159">
        <v>0</v>
      </c>
      <c r="R136" s="159">
        <f t="shared" si="2"/>
        <v>0</v>
      </c>
      <c r="S136" s="159">
        <v>0</v>
      </c>
      <c r="T136" s="160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61" t="s">
        <v>196</v>
      </c>
      <c r="AT136" s="161" t="s">
        <v>169</v>
      </c>
      <c r="AU136" s="161" t="s">
        <v>89</v>
      </c>
      <c r="AY136" s="14" t="s">
        <v>166</v>
      </c>
      <c r="BE136" s="162">
        <f t="shared" si="4"/>
        <v>0</v>
      </c>
      <c r="BF136" s="162">
        <f t="shared" si="5"/>
        <v>297.39999999999998</v>
      </c>
      <c r="BG136" s="162">
        <f t="shared" si="6"/>
        <v>0</v>
      </c>
      <c r="BH136" s="162">
        <f t="shared" si="7"/>
        <v>0</v>
      </c>
      <c r="BI136" s="162">
        <f t="shared" si="8"/>
        <v>0</v>
      </c>
      <c r="BJ136" s="14" t="s">
        <v>89</v>
      </c>
      <c r="BK136" s="162">
        <f t="shared" si="9"/>
        <v>297.39999999999998</v>
      </c>
      <c r="BL136" s="14" t="s">
        <v>196</v>
      </c>
      <c r="BM136" s="161" t="s">
        <v>1808</v>
      </c>
    </row>
    <row r="137" spans="1:65" s="2" customFormat="1" ht="24.2" customHeight="1">
      <c r="A137" s="26"/>
      <c r="B137" s="149"/>
      <c r="C137" s="150" t="s">
        <v>181</v>
      </c>
      <c r="D137" s="150" t="s">
        <v>169</v>
      </c>
      <c r="E137" s="151" t="s">
        <v>1809</v>
      </c>
      <c r="F137" s="152" t="s">
        <v>1810</v>
      </c>
      <c r="G137" s="153" t="s">
        <v>1811</v>
      </c>
      <c r="H137" s="154">
        <v>24</v>
      </c>
      <c r="I137" s="155">
        <v>2.77</v>
      </c>
      <c r="J137" s="155">
        <f t="shared" si="0"/>
        <v>66.48</v>
      </c>
      <c r="K137" s="156"/>
      <c r="L137" s="27"/>
      <c r="M137" s="157" t="s">
        <v>1</v>
      </c>
      <c r="N137" s="158" t="s">
        <v>39</v>
      </c>
      <c r="O137" s="159">
        <v>0</v>
      </c>
      <c r="P137" s="159">
        <f t="shared" si="1"/>
        <v>0</v>
      </c>
      <c r="Q137" s="159">
        <v>0</v>
      </c>
      <c r="R137" s="159">
        <f t="shared" si="2"/>
        <v>0</v>
      </c>
      <c r="S137" s="159">
        <v>0</v>
      </c>
      <c r="T137" s="160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61" t="s">
        <v>196</v>
      </c>
      <c r="AT137" s="161" t="s">
        <v>169</v>
      </c>
      <c r="AU137" s="161" t="s">
        <v>89</v>
      </c>
      <c r="AY137" s="14" t="s">
        <v>166</v>
      </c>
      <c r="BE137" s="162">
        <f t="shared" si="4"/>
        <v>0</v>
      </c>
      <c r="BF137" s="162">
        <f t="shared" si="5"/>
        <v>66.48</v>
      </c>
      <c r="BG137" s="162">
        <f t="shared" si="6"/>
        <v>0</v>
      </c>
      <c r="BH137" s="162">
        <f t="shared" si="7"/>
        <v>0</v>
      </c>
      <c r="BI137" s="162">
        <f t="shared" si="8"/>
        <v>0</v>
      </c>
      <c r="BJ137" s="14" t="s">
        <v>89</v>
      </c>
      <c r="BK137" s="162">
        <f t="shared" si="9"/>
        <v>66.48</v>
      </c>
      <c r="BL137" s="14" t="s">
        <v>196</v>
      </c>
      <c r="BM137" s="161" t="s">
        <v>1812</v>
      </c>
    </row>
    <row r="138" spans="1:65" s="2" customFormat="1" ht="24.2" customHeight="1">
      <c r="A138" s="26"/>
      <c r="B138" s="149"/>
      <c r="C138" s="150" t="s">
        <v>167</v>
      </c>
      <c r="D138" s="150" t="s">
        <v>169</v>
      </c>
      <c r="E138" s="151" t="s">
        <v>1813</v>
      </c>
      <c r="F138" s="152" t="s">
        <v>1814</v>
      </c>
      <c r="G138" s="153" t="s">
        <v>1811</v>
      </c>
      <c r="H138" s="154">
        <v>12</v>
      </c>
      <c r="I138" s="155">
        <v>4.0999999999999996</v>
      </c>
      <c r="J138" s="155">
        <f t="shared" si="0"/>
        <v>49.2</v>
      </c>
      <c r="K138" s="156"/>
      <c r="L138" s="27"/>
      <c r="M138" s="157" t="s">
        <v>1</v>
      </c>
      <c r="N138" s="158" t="s">
        <v>39</v>
      </c>
      <c r="O138" s="159">
        <v>0</v>
      </c>
      <c r="P138" s="159">
        <f t="shared" si="1"/>
        <v>0</v>
      </c>
      <c r="Q138" s="159">
        <v>0</v>
      </c>
      <c r="R138" s="159">
        <f t="shared" si="2"/>
        <v>0</v>
      </c>
      <c r="S138" s="159">
        <v>0</v>
      </c>
      <c r="T138" s="160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61" t="s">
        <v>196</v>
      </c>
      <c r="AT138" s="161" t="s">
        <v>169</v>
      </c>
      <c r="AU138" s="161" t="s">
        <v>89</v>
      </c>
      <c r="AY138" s="14" t="s">
        <v>166</v>
      </c>
      <c r="BE138" s="162">
        <f t="shared" si="4"/>
        <v>0</v>
      </c>
      <c r="BF138" s="162">
        <f t="shared" si="5"/>
        <v>49.2</v>
      </c>
      <c r="BG138" s="162">
        <f t="shared" si="6"/>
        <v>0</v>
      </c>
      <c r="BH138" s="162">
        <f t="shared" si="7"/>
        <v>0</v>
      </c>
      <c r="BI138" s="162">
        <f t="shared" si="8"/>
        <v>0</v>
      </c>
      <c r="BJ138" s="14" t="s">
        <v>89</v>
      </c>
      <c r="BK138" s="162">
        <f t="shared" si="9"/>
        <v>49.2</v>
      </c>
      <c r="BL138" s="14" t="s">
        <v>196</v>
      </c>
      <c r="BM138" s="161" t="s">
        <v>1815</v>
      </c>
    </row>
    <row r="139" spans="1:65" s="2" customFormat="1" ht="16.5" customHeight="1">
      <c r="A139" s="26"/>
      <c r="B139" s="149"/>
      <c r="C139" s="150" t="s">
        <v>186</v>
      </c>
      <c r="D139" s="150" t="s">
        <v>169</v>
      </c>
      <c r="E139" s="151" t="s">
        <v>1816</v>
      </c>
      <c r="F139" s="152" t="s">
        <v>1817</v>
      </c>
      <c r="G139" s="153" t="s">
        <v>1811</v>
      </c>
      <c r="H139" s="154">
        <v>7</v>
      </c>
      <c r="I139" s="155">
        <v>28.6</v>
      </c>
      <c r="J139" s="155">
        <f t="shared" si="0"/>
        <v>200.2</v>
      </c>
      <c r="K139" s="156"/>
      <c r="L139" s="27"/>
      <c r="M139" s="157" t="s">
        <v>1</v>
      </c>
      <c r="N139" s="158" t="s">
        <v>39</v>
      </c>
      <c r="O139" s="159">
        <v>0</v>
      </c>
      <c r="P139" s="159">
        <f t="shared" si="1"/>
        <v>0</v>
      </c>
      <c r="Q139" s="159">
        <v>0</v>
      </c>
      <c r="R139" s="159">
        <f t="shared" si="2"/>
        <v>0</v>
      </c>
      <c r="S139" s="159">
        <v>0</v>
      </c>
      <c r="T139" s="160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61" t="s">
        <v>196</v>
      </c>
      <c r="AT139" s="161" t="s">
        <v>169</v>
      </c>
      <c r="AU139" s="161" t="s">
        <v>89</v>
      </c>
      <c r="AY139" s="14" t="s">
        <v>166</v>
      </c>
      <c r="BE139" s="162">
        <f t="shared" si="4"/>
        <v>0</v>
      </c>
      <c r="BF139" s="162">
        <f t="shared" si="5"/>
        <v>200.2</v>
      </c>
      <c r="BG139" s="162">
        <f t="shared" si="6"/>
        <v>0</v>
      </c>
      <c r="BH139" s="162">
        <f t="shared" si="7"/>
        <v>0</v>
      </c>
      <c r="BI139" s="162">
        <f t="shared" si="8"/>
        <v>0</v>
      </c>
      <c r="BJ139" s="14" t="s">
        <v>89</v>
      </c>
      <c r="BK139" s="162">
        <f t="shared" si="9"/>
        <v>200.2</v>
      </c>
      <c r="BL139" s="14" t="s">
        <v>196</v>
      </c>
      <c r="BM139" s="161" t="s">
        <v>1818</v>
      </c>
    </row>
    <row r="140" spans="1:65" s="2" customFormat="1" ht="16.5" customHeight="1">
      <c r="A140" s="26"/>
      <c r="B140" s="149"/>
      <c r="C140" s="150" t="s">
        <v>202</v>
      </c>
      <c r="D140" s="150" t="s">
        <v>169</v>
      </c>
      <c r="E140" s="151" t="s">
        <v>1819</v>
      </c>
      <c r="F140" s="152" t="s">
        <v>1820</v>
      </c>
      <c r="G140" s="153" t="s">
        <v>1811</v>
      </c>
      <c r="H140" s="154">
        <v>2</v>
      </c>
      <c r="I140" s="155">
        <v>28.58</v>
      </c>
      <c r="J140" s="155">
        <f t="shared" si="0"/>
        <v>57.16</v>
      </c>
      <c r="K140" s="156"/>
      <c r="L140" s="27"/>
      <c r="M140" s="157" t="s">
        <v>1</v>
      </c>
      <c r="N140" s="158" t="s">
        <v>39</v>
      </c>
      <c r="O140" s="159">
        <v>0</v>
      </c>
      <c r="P140" s="159">
        <f t="shared" si="1"/>
        <v>0</v>
      </c>
      <c r="Q140" s="159">
        <v>0</v>
      </c>
      <c r="R140" s="159">
        <f t="shared" si="2"/>
        <v>0</v>
      </c>
      <c r="S140" s="159">
        <v>0</v>
      </c>
      <c r="T140" s="160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61" t="s">
        <v>196</v>
      </c>
      <c r="AT140" s="161" t="s">
        <v>169</v>
      </c>
      <c r="AU140" s="161" t="s">
        <v>89</v>
      </c>
      <c r="AY140" s="14" t="s">
        <v>166</v>
      </c>
      <c r="BE140" s="162">
        <f t="shared" si="4"/>
        <v>0</v>
      </c>
      <c r="BF140" s="162">
        <f t="shared" si="5"/>
        <v>57.16</v>
      </c>
      <c r="BG140" s="162">
        <f t="shared" si="6"/>
        <v>0</v>
      </c>
      <c r="BH140" s="162">
        <f t="shared" si="7"/>
        <v>0</v>
      </c>
      <c r="BI140" s="162">
        <f t="shared" si="8"/>
        <v>0</v>
      </c>
      <c r="BJ140" s="14" t="s">
        <v>89</v>
      </c>
      <c r="BK140" s="162">
        <f t="shared" si="9"/>
        <v>57.16</v>
      </c>
      <c r="BL140" s="14" t="s">
        <v>196</v>
      </c>
      <c r="BM140" s="161" t="s">
        <v>1821</v>
      </c>
    </row>
    <row r="141" spans="1:65" s="2" customFormat="1" ht="16.5" customHeight="1">
      <c r="A141" s="26"/>
      <c r="B141" s="149"/>
      <c r="C141" s="150" t="s">
        <v>189</v>
      </c>
      <c r="D141" s="150" t="s">
        <v>169</v>
      </c>
      <c r="E141" s="151" t="s">
        <v>1822</v>
      </c>
      <c r="F141" s="152" t="s">
        <v>1823</v>
      </c>
      <c r="G141" s="153" t="s">
        <v>1811</v>
      </c>
      <c r="H141" s="154">
        <v>1</v>
      </c>
      <c r="I141" s="155">
        <v>28.57</v>
      </c>
      <c r="J141" s="155">
        <f t="shared" si="0"/>
        <v>28.57</v>
      </c>
      <c r="K141" s="156"/>
      <c r="L141" s="27"/>
      <c r="M141" s="157" t="s">
        <v>1</v>
      </c>
      <c r="N141" s="158" t="s">
        <v>39</v>
      </c>
      <c r="O141" s="159">
        <v>0</v>
      </c>
      <c r="P141" s="159">
        <f t="shared" si="1"/>
        <v>0</v>
      </c>
      <c r="Q141" s="159">
        <v>0</v>
      </c>
      <c r="R141" s="159">
        <f t="shared" si="2"/>
        <v>0</v>
      </c>
      <c r="S141" s="159">
        <v>0</v>
      </c>
      <c r="T141" s="160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61" t="s">
        <v>196</v>
      </c>
      <c r="AT141" s="161" t="s">
        <v>169</v>
      </c>
      <c r="AU141" s="161" t="s">
        <v>89</v>
      </c>
      <c r="AY141" s="14" t="s">
        <v>166</v>
      </c>
      <c r="BE141" s="162">
        <f t="shared" si="4"/>
        <v>0</v>
      </c>
      <c r="BF141" s="162">
        <f t="shared" si="5"/>
        <v>28.57</v>
      </c>
      <c r="BG141" s="162">
        <f t="shared" si="6"/>
        <v>0</v>
      </c>
      <c r="BH141" s="162">
        <f t="shared" si="7"/>
        <v>0</v>
      </c>
      <c r="BI141" s="162">
        <f t="shared" si="8"/>
        <v>0</v>
      </c>
      <c r="BJ141" s="14" t="s">
        <v>89</v>
      </c>
      <c r="BK141" s="162">
        <f t="shared" si="9"/>
        <v>28.57</v>
      </c>
      <c r="BL141" s="14" t="s">
        <v>196</v>
      </c>
      <c r="BM141" s="161" t="s">
        <v>1824</v>
      </c>
    </row>
    <row r="142" spans="1:65" s="2" customFormat="1" ht="16.5" customHeight="1">
      <c r="A142" s="26"/>
      <c r="B142" s="149"/>
      <c r="C142" s="150" t="s">
        <v>209</v>
      </c>
      <c r="D142" s="150" t="s">
        <v>169</v>
      </c>
      <c r="E142" s="151" t="s">
        <v>1825</v>
      </c>
      <c r="F142" s="152" t="s">
        <v>1826</v>
      </c>
      <c r="G142" s="153" t="s">
        <v>1811</v>
      </c>
      <c r="H142" s="154">
        <v>1</v>
      </c>
      <c r="I142" s="155">
        <v>52.87</v>
      </c>
      <c r="J142" s="155">
        <f t="shared" si="0"/>
        <v>52.87</v>
      </c>
      <c r="K142" s="156"/>
      <c r="L142" s="27"/>
      <c r="M142" s="157" t="s">
        <v>1</v>
      </c>
      <c r="N142" s="158" t="s">
        <v>39</v>
      </c>
      <c r="O142" s="159">
        <v>0</v>
      </c>
      <c r="P142" s="159">
        <f t="shared" si="1"/>
        <v>0</v>
      </c>
      <c r="Q142" s="159">
        <v>0</v>
      </c>
      <c r="R142" s="159">
        <f t="shared" si="2"/>
        <v>0</v>
      </c>
      <c r="S142" s="159">
        <v>0</v>
      </c>
      <c r="T142" s="160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61" t="s">
        <v>196</v>
      </c>
      <c r="AT142" s="161" t="s">
        <v>169</v>
      </c>
      <c r="AU142" s="161" t="s">
        <v>89</v>
      </c>
      <c r="AY142" s="14" t="s">
        <v>166</v>
      </c>
      <c r="BE142" s="162">
        <f t="shared" si="4"/>
        <v>0</v>
      </c>
      <c r="BF142" s="162">
        <f t="shared" si="5"/>
        <v>52.87</v>
      </c>
      <c r="BG142" s="162">
        <f t="shared" si="6"/>
        <v>0</v>
      </c>
      <c r="BH142" s="162">
        <f t="shared" si="7"/>
        <v>0</v>
      </c>
      <c r="BI142" s="162">
        <f t="shared" si="8"/>
        <v>0</v>
      </c>
      <c r="BJ142" s="14" t="s">
        <v>89</v>
      </c>
      <c r="BK142" s="162">
        <f t="shared" si="9"/>
        <v>52.87</v>
      </c>
      <c r="BL142" s="14" t="s">
        <v>196</v>
      </c>
      <c r="BM142" s="161" t="s">
        <v>1827</v>
      </c>
    </row>
    <row r="143" spans="1:65" s="2" customFormat="1" ht="16.5" customHeight="1">
      <c r="A143" s="26"/>
      <c r="B143" s="149"/>
      <c r="C143" s="150" t="s">
        <v>193</v>
      </c>
      <c r="D143" s="150" t="s">
        <v>169</v>
      </c>
      <c r="E143" s="151" t="s">
        <v>1828</v>
      </c>
      <c r="F143" s="152" t="s">
        <v>1829</v>
      </c>
      <c r="G143" s="153" t="s">
        <v>1811</v>
      </c>
      <c r="H143" s="154">
        <v>1</v>
      </c>
      <c r="I143" s="155">
        <v>52.87</v>
      </c>
      <c r="J143" s="155">
        <f t="shared" si="0"/>
        <v>52.87</v>
      </c>
      <c r="K143" s="156"/>
      <c r="L143" s="27"/>
      <c r="M143" s="157" t="s">
        <v>1</v>
      </c>
      <c r="N143" s="158" t="s">
        <v>39</v>
      </c>
      <c r="O143" s="159">
        <v>0</v>
      </c>
      <c r="P143" s="159">
        <f t="shared" si="1"/>
        <v>0</v>
      </c>
      <c r="Q143" s="159">
        <v>0</v>
      </c>
      <c r="R143" s="159">
        <f t="shared" si="2"/>
        <v>0</v>
      </c>
      <c r="S143" s="159">
        <v>0</v>
      </c>
      <c r="T143" s="160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61" t="s">
        <v>196</v>
      </c>
      <c r="AT143" s="161" t="s">
        <v>169</v>
      </c>
      <c r="AU143" s="161" t="s">
        <v>89</v>
      </c>
      <c r="AY143" s="14" t="s">
        <v>166</v>
      </c>
      <c r="BE143" s="162">
        <f t="shared" si="4"/>
        <v>0</v>
      </c>
      <c r="BF143" s="162">
        <f t="shared" si="5"/>
        <v>52.87</v>
      </c>
      <c r="BG143" s="162">
        <f t="shared" si="6"/>
        <v>0</v>
      </c>
      <c r="BH143" s="162">
        <f t="shared" si="7"/>
        <v>0</v>
      </c>
      <c r="BI143" s="162">
        <f t="shared" si="8"/>
        <v>0</v>
      </c>
      <c r="BJ143" s="14" t="s">
        <v>89</v>
      </c>
      <c r="BK143" s="162">
        <f t="shared" si="9"/>
        <v>52.87</v>
      </c>
      <c r="BL143" s="14" t="s">
        <v>196</v>
      </c>
      <c r="BM143" s="161" t="s">
        <v>1830</v>
      </c>
    </row>
    <row r="144" spans="1:65" s="2" customFormat="1" ht="16.5" customHeight="1">
      <c r="A144" s="26"/>
      <c r="B144" s="149"/>
      <c r="C144" s="150" t="s">
        <v>216</v>
      </c>
      <c r="D144" s="150" t="s">
        <v>169</v>
      </c>
      <c r="E144" s="151" t="s">
        <v>1831</v>
      </c>
      <c r="F144" s="152" t="s">
        <v>1832</v>
      </c>
      <c r="G144" s="153" t="s">
        <v>1811</v>
      </c>
      <c r="H144" s="154">
        <v>7</v>
      </c>
      <c r="I144" s="155">
        <v>108</v>
      </c>
      <c r="J144" s="155">
        <f t="shared" si="0"/>
        <v>756</v>
      </c>
      <c r="K144" s="156"/>
      <c r="L144" s="27"/>
      <c r="M144" s="157" t="s">
        <v>1</v>
      </c>
      <c r="N144" s="158" t="s">
        <v>39</v>
      </c>
      <c r="O144" s="159">
        <v>0</v>
      </c>
      <c r="P144" s="159">
        <f t="shared" si="1"/>
        <v>0</v>
      </c>
      <c r="Q144" s="159">
        <v>0</v>
      </c>
      <c r="R144" s="159">
        <f t="shared" si="2"/>
        <v>0</v>
      </c>
      <c r="S144" s="159">
        <v>0</v>
      </c>
      <c r="T144" s="160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61" t="s">
        <v>196</v>
      </c>
      <c r="AT144" s="161" t="s">
        <v>169</v>
      </c>
      <c r="AU144" s="161" t="s">
        <v>89</v>
      </c>
      <c r="AY144" s="14" t="s">
        <v>166</v>
      </c>
      <c r="BE144" s="162">
        <f t="shared" si="4"/>
        <v>0</v>
      </c>
      <c r="BF144" s="162">
        <f t="shared" si="5"/>
        <v>756</v>
      </c>
      <c r="BG144" s="162">
        <f t="shared" si="6"/>
        <v>0</v>
      </c>
      <c r="BH144" s="162">
        <f t="shared" si="7"/>
        <v>0</v>
      </c>
      <c r="BI144" s="162">
        <f t="shared" si="8"/>
        <v>0</v>
      </c>
      <c r="BJ144" s="14" t="s">
        <v>89</v>
      </c>
      <c r="BK144" s="162">
        <f t="shared" si="9"/>
        <v>756</v>
      </c>
      <c r="BL144" s="14" t="s">
        <v>196</v>
      </c>
      <c r="BM144" s="161" t="s">
        <v>1833</v>
      </c>
    </row>
    <row r="145" spans="1:65" s="2" customFormat="1" ht="16.5" customHeight="1">
      <c r="A145" s="26"/>
      <c r="B145" s="149"/>
      <c r="C145" s="150" t="s">
        <v>196</v>
      </c>
      <c r="D145" s="150" t="s">
        <v>169</v>
      </c>
      <c r="E145" s="151" t="s">
        <v>1834</v>
      </c>
      <c r="F145" s="152" t="s">
        <v>1835</v>
      </c>
      <c r="G145" s="153" t="s">
        <v>1811</v>
      </c>
      <c r="H145" s="154">
        <v>6</v>
      </c>
      <c r="I145" s="155">
        <v>14.77</v>
      </c>
      <c r="J145" s="155">
        <f t="shared" si="0"/>
        <v>88.62</v>
      </c>
      <c r="K145" s="156"/>
      <c r="L145" s="27"/>
      <c r="M145" s="157" t="s">
        <v>1</v>
      </c>
      <c r="N145" s="158" t="s">
        <v>39</v>
      </c>
      <c r="O145" s="159">
        <v>0</v>
      </c>
      <c r="P145" s="159">
        <f t="shared" si="1"/>
        <v>0</v>
      </c>
      <c r="Q145" s="159">
        <v>0</v>
      </c>
      <c r="R145" s="159">
        <f t="shared" si="2"/>
        <v>0</v>
      </c>
      <c r="S145" s="159">
        <v>0</v>
      </c>
      <c r="T145" s="160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61" t="s">
        <v>196</v>
      </c>
      <c r="AT145" s="161" t="s">
        <v>169</v>
      </c>
      <c r="AU145" s="161" t="s">
        <v>89</v>
      </c>
      <c r="AY145" s="14" t="s">
        <v>166</v>
      </c>
      <c r="BE145" s="162">
        <f t="shared" si="4"/>
        <v>0</v>
      </c>
      <c r="BF145" s="162">
        <f t="shared" si="5"/>
        <v>88.62</v>
      </c>
      <c r="BG145" s="162">
        <f t="shared" si="6"/>
        <v>0</v>
      </c>
      <c r="BH145" s="162">
        <f t="shared" si="7"/>
        <v>0</v>
      </c>
      <c r="BI145" s="162">
        <f t="shared" si="8"/>
        <v>0</v>
      </c>
      <c r="BJ145" s="14" t="s">
        <v>89</v>
      </c>
      <c r="BK145" s="162">
        <f t="shared" si="9"/>
        <v>88.62</v>
      </c>
      <c r="BL145" s="14" t="s">
        <v>196</v>
      </c>
      <c r="BM145" s="161" t="s">
        <v>1836</v>
      </c>
    </row>
    <row r="146" spans="1:65" s="2" customFormat="1" ht="16.5" customHeight="1">
      <c r="A146" s="26"/>
      <c r="B146" s="149"/>
      <c r="C146" s="150" t="s">
        <v>224</v>
      </c>
      <c r="D146" s="150" t="s">
        <v>169</v>
      </c>
      <c r="E146" s="151" t="s">
        <v>1837</v>
      </c>
      <c r="F146" s="152" t="s">
        <v>1838</v>
      </c>
      <c r="G146" s="153" t="s">
        <v>1811</v>
      </c>
      <c r="H146" s="154">
        <v>11</v>
      </c>
      <c r="I146" s="155">
        <v>13.81</v>
      </c>
      <c r="J146" s="155">
        <f t="shared" si="0"/>
        <v>151.91</v>
      </c>
      <c r="K146" s="156"/>
      <c r="L146" s="27"/>
      <c r="M146" s="157" t="s">
        <v>1</v>
      </c>
      <c r="N146" s="158" t="s">
        <v>39</v>
      </c>
      <c r="O146" s="159">
        <v>0</v>
      </c>
      <c r="P146" s="159">
        <f t="shared" si="1"/>
        <v>0</v>
      </c>
      <c r="Q146" s="159">
        <v>0</v>
      </c>
      <c r="R146" s="159">
        <f t="shared" si="2"/>
        <v>0</v>
      </c>
      <c r="S146" s="159">
        <v>0</v>
      </c>
      <c r="T146" s="160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61" t="s">
        <v>196</v>
      </c>
      <c r="AT146" s="161" t="s">
        <v>169</v>
      </c>
      <c r="AU146" s="161" t="s">
        <v>89</v>
      </c>
      <c r="AY146" s="14" t="s">
        <v>166</v>
      </c>
      <c r="BE146" s="162">
        <f t="shared" si="4"/>
        <v>0</v>
      </c>
      <c r="BF146" s="162">
        <f t="shared" si="5"/>
        <v>151.91</v>
      </c>
      <c r="BG146" s="162">
        <f t="shared" si="6"/>
        <v>0</v>
      </c>
      <c r="BH146" s="162">
        <f t="shared" si="7"/>
        <v>0</v>
      </c>
      <c r="BI146" s="162">
        <f t="shared" si="8"/>
        <v>0</v>
      </c>
      <c r="BJ146" s="14" t="s">
        <v>89</v>
      </c>
      <c r="BK146" s="162">
        <f t="shared" si="9"/>
        <v>151.91</v>
      </c>
      <c r="BL146" s="14" t="s">
        <v>196</v>
      </c>
      <c r="BM146" s="161" t="s">
        <v>1839</v>
      </c>
    </row>
    <row r="147" spans="1:65" s="2" customFormat="1" ht="16.5" customHeight="1">
      <c r="A147" s="26"/>
      <c r="B147" s="149"/>
      <c r="C147" s="150" t="s">
        <v>199</v>
      </c>
      <c r="D147" s="150" t="s">
        <v>169</v>
      </c>
      <c r="E147" s="151" t="s">
        <v>1840</v>
      </c>
      <c r="F147" s="152" t="s">
        <v>1841</v>
      </c>
      <c r="G147" s="153" t="s">
        <v>374</v>
      </c>
      <c r="H147" s="154">
        <v>12</v>
      </c>
      <c r="I147" s="155">
        <v>21.53</v>
      </c>
      <c r="J147" s="155">
        <f t="shared" si="0"/>
        <v>258.36</v>
      </c>
      <c r="K147" s="156"/>
      <c r="L147" s="27"/>
      <c r="M147" s="157" t="s">
        <v>1</v>
      </c>
      <c r="N147" s="158" t="s">
        <v>39</v>
      </c>
      <c r="O147" s="159">
        <v>0</v>
      </c>
      <c r="P147" s="159">
        <f t="shared" si="1"/>
        <v>0</v>
      </c>
      <c r="Q147" s="159">
        <v>0</v>
      </c>
      <c r="R147" s="159">
        <f t="shared" si="2"/>
        <v>0</v>
      </c>
      <c r="S147" s="159">
        <v>0</v>
      </c>
      <c r="T147" s="160">
        <f t="shared" si="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61" t="s">
        <v>196</v>
      </c>
      <c r="AT147" s="161" t="s">
        <v>169</v>
      </c>
      <c r="AU147" s="161" t="s">
        <v>89</v>
      </c>
      <c r="AY147" s="14" t="s">
        <v>166</v>
      </c>
      <c r="BE147" s="162">
        <f t="shared" si="4"/>
        <v>0</v>
      </c>
      <c r="BF147" s="162">
        <f t="shared" si="5"/>
        <v>258.36</v>
      </c>
      <c r="BG147" s="162">
        <f t="shared" si="6"/>
        <v>0</v>
      </c>
      <c r="BH147" s="162">
        <f t="shared" si="7"/>
        <v>0</v>
      </c>
      <c r="BI147" s="162">
        <f t="shared" si="8"/>
        <v>0</v>
      </c>
      <c r="BJ147" s="14" t="s">
        <v>89</v>
      </c>
      <c r="BK147" s="162">
        <f t="shared" si="9"/>
        <v>258.36</v>
      </c>
      <c r="BL147" s="14" t="s">
        <v>196</v>
      </c>
      <c r="BM147" s="161" t="s">
        <v>1842</v>
      </c>
    </row>
    <row r="148" spans="1:65" s="2" customFormat="1" ht="24.2" customHeight="1">
      <c r="A148" s="26"/>
      <c r="B148" s="149"/>
      <c r="C148" s="150" t="s">
        <v>231</v>
      </c>
      <c r="D148" s="150" t="s">
        <v>169</v>
      </c>
      <c r="E148" s="151" t="s">
        <v>1843</v>
      </c>
      <c r="F148" s="152" t="s">
        <v>1844</v>
      </c>
      <c r="G148" s="153" t="s">
        <v>374</v>
      </c>
      <c r="H148" s="154">
        <v>245</v>
      </c>
      <c r="I148" s="155">
        <v>0.77</v>
      </c>
      <c r="J148" s="155">
        <f t="shared" si="0"/>
        <v>188.65</v>
      </c>
      <c r="K148" s="156"/>
      <c r="L148" s="27"/>
      <c r="M148" s="157" t="s">
        <v>1</v>
      </c>
      <c r="N148" s="158" t="s">
        <v>39</v>
      </c>
      <c r="O148" s="159">
        <v>0</v>
      </c>
      <c r="P148" s="159">
        <f t="shared" si="1"/>
        <v>0</v>
      </c>
      <c r="Q148" s="159">
        <v>0</v>
      </c>
      <c r="R148" s="159">
        <f t="shared" si="2"/>
        <v>0</v>
      </c>
      <c r="S148" s="159">
        <v>0</v>
      </c>
      <c r="T148" s="160">
        <f t="shared" si="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61" t="s">
        <v>196</v>
      </c>
      <c r="AT148" s="161" t="s">
        <v>169</v>
      </c>
      <c r="AU148" s="161" t="s">
        <v>89</v>
      </c>
      <c r="AY148" s="14" t="s">
        <v>166</v>
      </c>
      <c r="BE148" s="162">
        <f t="shared" si="4"/>
        <v>0</v>
      </c>
      <c r="BF148" s="162">
        <f t="shared" si="5"/>
        <v>188.65</v>
      </c>
      <c r="BG148" s="162">
        <f t="shared" si="6"/>
        <v>0</v>
      </c>
      <c r="BH148" s="162">
        <f t="shared" si="7"/>
        <v>0</v>
      </c>
      <c r="BI148" s="162">
        <f t="shared" si="8"/>
        <v>0</v>
      </c>
      <c r="BJ148" s="14" t="s">
        <v>89</v>
      </c>
      <c r="BK148" s="162">
        <f t="shared" si="9"/>
        <v>188.65</v>
      </c>
      <c r="BL148" s="14" t="s">
        <v>196</v>
      </c>
      <c r="BM148" s="161" t="s">
        <v>1845</v>
      </c>
    </row>
    <row r="149" spans="1:65" s="2" customFormat="1" ht="24.2" customHeight="1">
      <c r="A149" s="26"/>
      <c r="B149" s="149"/>
      <c r="C149" s="150" t="s">
        <v>7</v>
      </c>
      <c r="D149" s="150" t="s">
        <v>169</v>
      </c>
      <c r="E149" s="151" t="s">
        <v>1846</v>
      </c>
      <c r="F149" s="152" t="s">
        <v>1847</v>
      </c>
      <c r="G149" s="153" t="s">
        <v>374</v>
      </c>
      <c r="H149" s="154">
        <v>11</v>
      </c>
      <c r="I149" s="155">
        <v>0.98</v>
      </c>
      <c r="J149" s="155">
        <f t="shared" si="0"/>
        <v>10.78</v>
      </c>
      <c r="K149" s="156"/>
      <c r="L149" s="27"/>
      <c r="M149" s="157" t="s">
        <v>1</v>
      </c>
      <c r="N149" s="158" t="s">
        <v>39</v>
      </c>
      <c r="O149" s="159">
        <v>0</v>
      </c>
      <c r="P149" s="159">
        <f t="shared" si="1"/>
        <v>0</v>
      </c>
      <c r="Q149" s="159">
        <v>0</v>
      </c>
      <c r="R149" s="159">
        <f t="shared" si="2"/>
        <v>0</v>
      </c>
      <c r="S149" s="159">
        <v>0</v>
      </c>
      <c r="T149" s="160">
        <f t="shared" si="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61" t="s">
        <v>196</v>
      </c>
      <c r="AT149" s="161" t="s">
        <v>169</v>
      </c>
      <c r="AU149" s="161" t="s">
        <v>89</v>
      </c>
      <c r="AY149" s="14" t="s">
        <v>166</v>
      </c>
      <c r="BE149" s="162">
        <f t="shared" si="4"/>
        <v>0</v>
      </c>
      <c r="BF149" s="162">
        <f t="shared" si="5"/>
        <v>10.78</v>
      </c>
      <c r="BG149" s="162">
        <f t="shared" si="6"/>
        <v>0</v>
      </c>
      <c r="BH149" s="162">
        <f t="shared" si="7"/>
        <v>0</v>
      </c>
      <c r="BI149" s="162">
        <f t="shared" si="8"/>
        <v>0</v>
      </c>
      <c r="BJ149" s="14" t="s">
        <v>89</v>
      </c>
      <c r="BK149" s="162">
        <f t="shared" si="9"/>
        <v>10.78</v>
      </c>
      <c r="BL149" s="14" t="s">
        <v>196</v>
      </c>
      <c r="BM149" s="161" t="s">
        <v>1848</v>
      </c>
    </row>
    <row r="150" spans="1:65" s="2" customFormat="1" ht="16.5" customHeight="1">
      <c r="A150" s="26"/>
      <c r="B150" s="149"/>
      <c r="C150" s="150" t="s">
        <v>239</v>
      </c>
      <c r="D150" s="150" t="s">
        <v>169</v>
      </c>
      <c r="E150" s="151" t="s">
        <v>1849</v>
      </c>
      <c r="F150" s="152" t="s">
        <v>1850</v>
      </c>
      <c r="G150" s="153" t="s">
        <v>699</v>
      </c>
      <c r="H150" s="154">
        <v>63.927</v>
      </c>
      <c r="I150" s="155">
        <v>1.1000000000000001</v>
      </c>
      <c r="J150" s="155">
        <f t="shared" si="0"/>
        <v>70.319999999999993</v>
      </c>
      <c r="K150" s="156"/>
      <c r="L150" s="27"/>
      <c r="M150" s="157" t="s">
        <v>1</v>
      </c>
      <c r="N150" s="158" t="s">
        <v>39</v>
      </c>
      <c r="O150" s="159">
        <v>0</v>
      </c>
      <c r="P150" s="159">
        <f t="shared" si="1"/>
        <v>0</v>
      </c>
      <c r="Q150" s="159">
        <v>0</v>
      </c>
      <c r="R150" s="159">
        <f t="shared" si="2"/>
        <v>0</v>
      </c>
      <c r="S150" s="159">
        <v>0</v>
      </c>
      <c r="T150" s="160">
        <f t="shared" si="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61" t="s">
        <v>196</v>
      </c>
      <c r="AT150" s="161" t="s">
        <v>169</v>
      </c>
      <c r="AU150" s="161" t="s">
        <v>89</v>
      </c>
      <c r="AY150" s="14" t="s">
        <v>166</v>
      </c>
      <c r="BE150" s="162">
        <f t="shared" si="4"/>
        <v>0</v>
      </c>
      <c r="BF150" s="162">
        <f t="shared" si="5"/>
        <v>70.319999999999993</v>
      </c>
      <c r="BG150" s="162">
        <f t="shared" si="6"/>
        <v>0</v>
      </c>
      <c r="BH150" s="162">
        <f t="shared" si="7"/>
        <v>0</v>
      </c>
      <c r="BI150" s="162">
        <f t="shared" si="8"/>
        <v>0</v>
      </c>
      <c r="BJ150" s="14" t="s">
        <v>89</v>
      </c>
      <c r="BK150" s="162">
        <f t="shared" si="9"/>
        <v>70.319999999999993</v>
      </c>
      <c r="BL150" s="14" t="s">
        <v>196</v>
      </c>
      <c r="BM150" s="161" t="s">
        <v>1851</v>
      </c>
    </row>
    <row r="151" spans="1:65" s="12" customFormat="1" ht="22.9" customHeight="1">
      <c r="B151" s="137"/>
      <c r="D151" s="138" t="s">
        <v>72</v>
      </c>
      <c r="E151" s="147" t="s">
        <v>1035</v>
      </c>
      <c r="F151" s="147" t="s">
        <v>1036</v>
      </c>
      <c r="J151" s="148">
        <f>BK151</f>
        <v>2765.37</v>
      </c>
      <c r="L151" s="137"/>
      <c r="M151" s="141"/>
      <c r="N151" s="142"/>
      <c r="O151" s="142"/>
      <c r="P151" s="143">
        <f>SUM(P152:P153)</f>
        <v>0</v>
      </c>
      <c r="Q151" s="142"/>
      <c r="R151" s="143">
        <f>SUM(R152:R153)</f>
        <v>0</v>
      </c>
      <c r="S151" s="142"/>
      <c r="T151" s="144">
        <f>SUM(T152:T153)</f>
        <v>0</v>
      </c>
      <c r="AR151" s="138" t="s">
        <v>89</v>
      </c>
      <c r="AT151" s="145" t="s">
        <v>72</v>
      </c>
      <c r="AU151" s="145" t="s">
        <v>81</v>
      </c>
      <c r="AY151" s="138" t="s">
        <v>166</v>
      </c>
      <c r="BK151" s="146">
        <f>SUM(BK152:BK153)</f>
        <v>2765.37</v>
      </c>
    </row>
    <row r="152" spans="1:65" s="2" customFormat="1" ht="16.5" customHeight="1">
      <c r="A152" s="26"/>
      <c r="B152" s="149"/>
      <c r="C152" s="150" t="s">
        <v>205</v>
      </c>
      <c r="D152" s="150" t="s">
        <v>169</v>
      </c>
      <c r="E152" s="151" t="s">
        <v>1852</v>
      </c>
      <c r="F152" s="152" t="s">
        <v>1853</v>
      </c>
      <c r="G152" s="153" t="s">
        <v>1485</v>
      </c>
      <c r="H152" s="154">
        <v>522</v>
      </c>
      <c r="I152" s="155">
        <v>5.24</v>
      </c>
      <c r="J152" s="155">
        <f>ROUND(I152*H152,2)</f>
        <v>2735.28</v>
      </c>
      <c r="K152" s="156"/>
      <c r="L152" s="27"/>
      <c r="M152" s="157" t="s">
        <v>1</v>
      </c>
      <c r="N152" s="158" t="s">
        <v>39</v>
      </c>
      <c r="O152" s="159">
        <v>0</v>
      </c>
      <c r="P152" s="159">
        <f>O152*H152</f>
        <v>0</v>
      </c>
      <c r="Q152" s="159">
        <v>0</v>
      </c>
      <c r="R152" s="159">
        <f>Q152*H152</f>
        <v>0</v>
      </c>
      <c r="S152" s="159">
        <v>0</v>
      </c>
      <c r="T152" s="160">
        <f>S152*H152</f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61" t="s">
        <v>196</v>
      </c>
      <c r="AT152" s="161" t="s">
        <v>169</v>
      </c>
      <c r="AU152" s="161" t="s">
        <v>89</v>
      </c>
      <c r="AY152" s="14" t="s">
        <v>166</v>
      </c>
      <c r="BE152" s="162">
        <f>IF(N152="základná",J152,0)</f>
        <v>0</v>
      </c>
      <c r="BF152" s="162">
        <f>IF(N152="znížená",J152,0)</f>
        <v>2735.28</v>
      </c>
      <c r="BG152" s="162">
        <f>IF(N152="zákl. prenesená",J152,0)</f>
        <v>0</v>
      </c>
      <c r="BH152" s="162">
        <f>IF(N152="zníž. prenesená",J152,0)</f>
        <v>0</v>
      </c>
      <c r="BI152" s="162">
        <f>IF(N152="nulová",J152,0)</f>
        <v>0</v>
      </c>
      <c r="BJ152" s="14" t="s">
        <v>89</v>
      </c>
      <c r="BK152" s="162">
        <f>ROUND(I152*H152,2)</f>
        <v>2735.28</v>
      </c>
      <c r="BL152" s="14" t="s">
        <v>196</v>
      </c>
      <c r="BM152" s="161" t="s">
        <v>1854</v>
      </c>
    </row>
    <row r="153" spans="1:65" s="2" customFormat="1" ht="16.5" customHeight="1">
      <c r="A153" s="26"/>
      <c r="B153" s="149"/>
      <c r="C153" s="150" t="s">
        <v>247</v>
      </c>
      <c r="D153" s="150" t="s">
        <v>169</v>
      </c>
      <c r="E153" s="151" t="s">
        <v>1855</v>
      </c>
      <c r="F153" s="152" t="s">
        <v>1856</v>
      </c>
      <c r="G153" s="153" t="s">
        <v>699</v>
      </c>
      <c r="H153" s="154">
        <v>27.353000000000002</v>
      </c>
      <c r="I153" s="155">
        <v>1.1000000000000001</v>
      </c>
      <c r="J153" s="155">
        <f>ROUND(I153*H153,2)</f>
        <v>30.09</v>
      </c>
      <c r="K153" s="156"/>
      <c r="L153" s="27"/>
      <c r="M153" s="163" t="s">
        <v>1</v>
      </c>
      <c r="N153" s="164" t="s">
        <v>39</v>
      </c>
      <c r="O153" s="165">
        <v>0</v>
      </c>
      <c r="P153" s="165">
        <f>O153*H153</f>
        <v>0</v>
      </c>
      <c r="Q153" s="165">
        <v>0</v>
      </c>
      <c r="R153" s="165">
        <f>Q153*H153</f>
        <v>0</v>
      </c>
      <c r="S153" s="165">
        <v>0</v>
      </c>
      <c r="T153" s="166">
        <f>S153*H153</f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61" t="s">
        <v>196</v>
      </c>
      <c r="AT153" s="161" t="s">
        <v>169</v>
      </c>
      <c r="AU153" s="161" t="s">
        <v>89</v>
      </c>
      <c r="AY153" s="14" t="s">
        <v>166</v>
      </c>
      <c r="BE153" s="162">
        <f>IF(N153="základná",J153,0)</f>
        <v>0</v>
      </c>
      <c r="BF153" s="162">
        <f>IF(N153="znížená",J153,0)</f>
        <v>30.09</v>
      </c>
      <c r="BG153" s="162">
        <f>IF(N153="zákl. prenesená",J153,0)</f>
        <v>0</v>
      </c>
      <c r="BH153" s="162">
        <f>IF(N153="zníž. prenesená",J153,0)</f>
        <v>0</v>
      </c>
      <c r="BI153" s="162">
        <f>IF(N153="nulová",J153,0)</f>
        <v>0</v>
      </c>
      <c r="BJ153" s="14" t="s">
        <v>89</v>
      </c>
      <c r="BK153" s="162">
        <f>ROUND(I153*H153,2)</f>
        <v>30.09</v>
      </c>
      <c r="BL153" s="14" t="s">
        <v>196</v>
      </c>
      <c r="BM153" s="161" t="s">
        <v>1857</v>
      </c>
    </row>
    <row r="154" spans="1:65" s="2" customFormat="1" ht="6.95" customHeight="1">
      <c r="A154" s="26"/>
      <c r="B154" s="44"/>
      <c r="C154" s="45"/>
      <c r="D154" s="45"/>
      <c r="E154" s="45"/>
      <c r="F154" s="45"/>
      <c r="G154" s="45"/>
      <c r="H154" s="45"/>
      <c r="I154" s="45"/>
      <c r="J154" s="45"/>
      <c r="K154" s="45"/>
      <c r="L154" s="27"/>
      <c r="M154" s="26"/>
      <c r="O154" s="26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</row>
  </sheetData>
  <autoFilter ref="C126:K153" xr:uid="{00000000-0009-0000-0000-000006000000}"/>
  <mergeCells count="14">
    <mergeCell ref="E117:H117"/>
    <mergeCell ref="E115:H115"/>
    <mergeCell ref="E119:H119"/>
    <mergeCell ref="L2:V2"/>
    <mergeCell ref="E85:H85"/>
    <mergeCell ref="E89:H89"/>
    <mergeCell ref="E87:H87"/>
    <mergeCell ref="E91:H91"/>
    <mergeCell ref="E113:H113"/>
    <mergeCell ref="E7:H7"/>
    <mergeCell ref="E11:H11"/>
    <mergeCell ref="E9:H9"/>
    <mergeCell ref="E13:H13"/>
    <mergeCell ref="E31:H31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BM18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95"/>
    </row>
    <row r="2" spans="1:46" s="1" customFormat="1" ht="36.950000000000003" customHeight="1">
      <c r="L2" s="204" t="s">
        <v>5</v>
      </c>
      <c r="M2" s="188"/>
      <c r="N2" s="188"/>
      <c r="O2" s="188"/>
      <c r="P2" s="188"/>
      <c r="Q2" s="188"/>
      <c r="R2" s="188"/>
      <c r="S2" s="188"/>
      <c r="T2" s="188"/>
      <c r="U2" s="188"/>
      <c r="V2" s="188"/>
      <c r="AT2" s="14" t="s">
        <v>109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5" customHeight="1">
      <c r="B4" s="17"/>
      <c r="D4" s="18" t="s">
        <v>134</v>
      </c>
      <c r="L4" s="17"/>
      <c r="M4" s="96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16.5" customHeight="1">
      <c r="B7" s="17"/>
      <c r="E7" s="221" t="str">
        <f>'Rekapitulácia stavby'!K6</f>
        <v>Adaptácia, prestavba, prístavba a nadstavba ZŠ Kalinkovo</v>
      </c>
      <c r="F7" s="222"/>
      <c r="G7" s="222"/>
      <c r="H7" s="222"/>
      <c r="L7" s="17"/>
    </row>
    <row r="8" spans="1:46" ht="12.75">
      <c r="B8" s="17"/>
      <c r="D8" s="23" t="s">
        <v>135</v>
      </c>
      <c r="L8" s="17"/>
    </row>
    <row r="9" spans="1:46" s="1" customFormat="1" ht="16.5" customHeight="1">
      <c r="B9" s="17"/>
      <c r="E9" s="221" t="s">
        <v>323</v>
      </c>
      <c r="F9" s="188"/>
      <c r="G9" s="188"/>
      <c r="H9" s="188"/>
      <c r="L9" s="17"/>
    </row>
    <row r="10" spans="1:46" s="1" customFormat="1" ht="12" customHeight="1">
      <c r="B10" s="17"/>
      <c r="D10" s="23" t="s">
        <v>324</v>
      </c>
      <c r="L10" s="17"/>
    </row>
    <row r="11" spans="1:46" s="2" customFormat="1" ht="16.5" customHeight="1">
      <c r="A11" s="26"/>
      <c r="B11" s="27"/>
      <c r="C11" s="26"/>
      <c r="D11" s="26"/>
      <c r="E11" s="224" t="s">
        <v>1782</v>
      </c>
      <c r="F11" s="223"/>
      <c r="G11" s="223"/>
      <c r="H11" s="223"/>
      <c r="I11" s="26"/>
      <c r="J11" s="26"/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1783</v>
      </c>
      <c r="E12" s="26"/>
      <c r="F12" s="26"/>
      <c r="G12" s="26"/>
      <c r="H12" s="26"/>
      <c r="I12" s="26"/>
      <c r="J12" s="26"/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6.5" customHeight="1">
      <c r="A13" s="26"/>
      <c r="B13" s="27"/>
      <c r="C13" s="26"/>
      <c r="D13" s="26"/>
      <c r="E13" s="184" t="s">
        <v>1858</v>
      </c>
      <c r="F13" s="223"/>
      <c r="G13" s="223"/>
      <c r="H13" s="223"/>
      <c r="I13" s="26"/>
      <c r="J13" s="26"/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1.25">
      <c r="A14" s="26"/>
      <c r="B14" s="27"/>
      <c r="C14" s="26"/>
      <c r="D14" s="26"/>
      <c r="E14" s="26"/>
      <c r="F14" s="26"/>
      <c r="G14" s="26"/>
      <c r="H14" s="26"/>
      <c r="I14" s="26"/>
      <c r="J14" s="26"/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2" customHeight="1">
      <c r="A15" s="26"/>
      <c r="B15" s="27"/>
      <c r="C15" s="26"/>
      <c r="D15" s="23" t="s">
        <v>15</v>
      </c>
      <c r="E15" s="26"/>
      <c r="F15" s="21" t="s">
        <v>1</v>
      </c>
      <c r="G15" s="26"/>
      <c r="H15" s="26"/>
      <c r="I15" s="23" t="s">
        <v>16</v>
      </c>
      <c r="J15" s="21" t="s">
        <v>1</v>
      </c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17</v>
      </c>
      <c r="E16" s="26"/>
      <c r="F16" s="21" t="s">
        <v>18</v>
      </c>
      <c r="G16" s="26"/>
      <c r="H16" s="26"/>
      <c r="I16" s="23" t="s">
        <v>19</v>
      </c>
      <c r="J16" s="52" t="str">
        <f>'Rekapitulácia stavby'!AN8</f>
        <v>9. 7. 2021</v>
      </c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0.9" customHeight="1">
      <c r="A17" s="26"/>
      <c r="B17" s="27"/>
      <c r="C17" s="26"/>
      <c r="D17" s="26"/>
      <c r="E17" s="26"/>
      <c r="F17" s="26"/>
      <c r="G17" s="26"/>
      <c r="H17" s="26"/>
      <c r="I17" s="26"/>
      <c r="J17" s="26"/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2" customHeight="1">
      <c r="A18" s="26"/>
      <c r="B18" s="27"/>
      <c r="C18" s="26"/>
      <c r="D18" s="23" t="s">
        <v>21</v>
      </c>
      <c r="E18" s="26"/>
      <c r="F18" s="26"/>
      <c r="G18" s="26"/>
      <c r="H18" s="26"/>
      <c r="I18" s="23" t="s">
        <v>22</v>
      </c>
      <c r="J18" s="21" t="s">
        <v>1</v>
      </c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8" customHeight="1">
      <c r="A19" s="26"/>
      <c r="B19" s="27"/>
      <c r="C19" s="26"/>
      <c r="D19" s="26"/>
      <c r="E19" s="21" t="s">
        <v>23</v>
      </c>
      <c r="F19" s="26"/>
      <c r="G19" s="26"/>
      <c r="H19" s="26"/>
      <c r="I19" s="23" t="s">
        <v>24</v>
      </c>
      <c r="J19" s="21" t="s">
        <v>1</v>
      </c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6.95" customHeight="1">
      <c r="A20" s="26"/>
      <c r="B20" s="27"/>
      <c r="C20" s="26"/>
      <c r="D20" s="26"/>
      <c r="E20" s="26"/>
      <c r="F20" s="26"/>
      <c r="G20" s="26"/>
      <c r="H20" s="26"/>
      <c r="I20" s="26"/>
      <c r="J20" s="26"/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2" customHeight="1">
      <c r="A21" s="26"/>
      <c r="B21" s="27"/>
      <c r="C21" s="26"/>
      <c r="D21" s="23" t="s">
        <v>25</v>
      </c>
      <c r="E21" s="26"/>
      <c r="F21" s="26"/>
      <c r="G21" s="26"/>
      <c r="H21" s="26"/>
      <c r="I21" s="23" t="s">
        <v>22</v>
      </c>
      <c r="J21" s="21" t="s">
        <v>1</v>
      </c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8" customHeight="1">
      <c r="A22" s="26"/>
      <c r="B22" s="27"/>
      <c r="C22" s="26"/>
      <c r="D22" s="26"/>
      <c r="E22" s="21" t="s">
        <v>26</v>
      </c>
      <c r="F22" s="26"/>
      <c r="G22" s="26"/>
      <c r="H22" s="26"/>
      <c r="I22" s="23" t="s">
        <v>24</v>
      </c>
      <c r="J22" s="21" t="s">
        <v>1</v>
      </c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6.95" customHeight="1">
      <c r="A23" s="26"/>
      <c r="B23" s="27"/>
      <c r="C23" s="26"/>
      <c r="D23" s="26"/>
      <c r="E23" s="26"/>
      <c r="F23" s="26"/>
      <c r="G23" s="26"/>
      <c r="H23" s="26"/>
      <c r="I23" s="26"/>
      <c r="J23" s="26"/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2" customHeight="1">
      <c r="A24" s="26"/>
      <c r="B24" s="27"/>
      <c r="C24" s="26"/>
      <c r="D24" s="23" t="s">
        <v>27</v>
      </c>
      <c r="E24" s="26"/>
      <c r="F24" s="26"/>
      <c r="G24" s="26"/>
      <c r="H24" s="26"/>
      <c r="I24" s="23" t="s">
        <v>22</v>
      </c>
      <c r="J24" s="21" t="str">
        <f>IF('Rekapitulácia stavby'!AN16="","",'Rekapitulácia stavby'!AN16)</f>
        <v/>
      </c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8" customHeight="1">
      <c r="A25" s="26"/>
      <c r="B25" s="27"/>
      <c r="C25" s="26"/>
      <c r="D25" s="26"/>
      <c r="E25" s="21" t="str">
        <f>IF('Rekapitulácia stavby'!E17="","",'Rekapitulácia stavby'!E17)</f>
        <v xml:space="preserve"> </v>
      </c>
      <c r="F25" s="26"/>
      <c r="G25" s="26"/>
      <c r="H25" s="26"/>
      <c r="I25" s="23" t="s">
        <v>24</v>
      </c>
      <c r="J25" s="21" t="str">
        <f>IF('Rekapitulácia stavby'!AN17="","",'Rekapitulácia stavby'!AN17)</f>
        <v/>
      </c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6.95" customHeight="1">
      <c r="A26" s="26"/>
      <c r="B26" s="27"/>
      <c r="C26" s="26"/>
      <c r="D26" s="26"/>
      <c r="E26" s="26"/>
      <c r="F26" s="26"/>
      <c r="G26" s="26"/>
      <c r="H26" s="26"/>
      <c r="I26" s="26"/>
      <c r="J26" s="26"/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12" customHeight="1">
      <c r="A27" s="26"/>
      <c r="B27" s="27"/>
      <c r="C27" s="26"/>
      <c r="D27" s="23" t="s">
        <v>30</v>
      </c>
      <c r="E27" s="26"/>
      <c r="F27" s="26"/>
      <c r="G27" s="26"/>
      <c r="H27" s="26"/>
      <c r="I27" s="23" t="s">
        <v>22</v>
      </c>
      <c r="J27" s="21" t="s">
        <v>1</v>
      </c>
      <c r="K27" s="26"/>
      <c r="L27" s="39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8" customHeight="1">
      <c r="A28" s="26"/>
      <c r="B28" s="27"/>
      <c r="C28" s="26"/>
      <c r="D28" s="26"/>
      <c r="E28" s="21" t="s">
        <v>31</v>
      </c>
      <c r="F28" s="26"/>
      <c r="G28" s="26"/>
      <c r="H28" s="26"/>
      <c r="I28" s="23" t="s">
        <v>24</v>
      </c>
      <c r="J28" s="21" t="s">
        <v>1</v>
      </c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26"/>
      <c r="E29" s="26"/>
      <c r="F29" s="26"/>
      <c r="G29" s="26"/>
      <c r="H29" s="26"/>
      <c r="I29" s="26"/>
      <c r="J29" s="26"/>
      <c r="K29" s="26"/>
      <c r="L29" s="39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12" customHeight="1">
      <c r="A30" s="26"/>
      <c r="B30" s="27"/>
      <c r="C30" s="26"/>
      <c r="D30" s="23" t="s">
        <v>32</v>
      </c>
      <c r="E30" s="26"/>
      <c r="F30" s="26"/>
      <c r="G30" s="26"/>
      <c r="H30" s="26"/>
      <c r="I30" s="26"/>
      <c r="J30" s="26"/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8" customFormat="1" ht="16.5" customHeight="1">
      <c r="A31" s="97"/>
      <c r="B31" s="98"/>
      <c r="C31" s="97"/>
      <c r="D31" s="97"/>
      <c r="E31" s="190" t="s">
        <v>1</v>
      </c>
      <c r="F31" s="190"/>
      <c r="G31" s="190"/>
      <c r="H31" s="190"/>
      <c r="I31" s="97"/>
      <c r="J31" s="97"/>
      <c r="K31" s="97"/>
      <c r="L31" s="99"/>
      <c r="S31" s="97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</row>
    <row r="32" spans="1:31" s="2" customFormat="1" ht="6.95" customHeight="1">
      <c r="A32" s="26"/>
      <c r="B32" s="27"/>
      <c r="C32" s="26"/>
      <c r="D32" s="26"/>
      <c r="E32" s="26"/>
      <c r="F32" s="26"/>
      <c r="G32" s="26"/>
      <c r="H32" s="26"/>
      <c r="I32" s="26"/>
      <c r="J32" s="26"/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63"/>
      <c r="E33" s="63"/>
      <c r="F33" s="63"/>
      <c r="G33" s="63"/>
      <c r="H33" s="63"/>
      <c r="I33" s="63"/>
      <c r="J33" s="63"/>
      <c r="K33" s="63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25.35" customHeight="1">
      <c r="A34" s="26"/>
      <c r="B34" s="27"/>
      <c r="C34" s="26"/>
      <c r="D34" s="100" t="s">
        <v>33</v>
      </c>
      <c r="E34" s="26"/>
      <c r="F34" s="26"/>
      <c r="G34" s="26"/>
      <c r="H34" s="26"/>
      <c r="I34" s="26"/>
      <c r="J34" s="68">
        <f>ROUND(J129, 2)</f>
        <v>26357.49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6.95" customHeight="1">
      <c r="A35" s="26"/>
      <c r="B35" s="27"/>
      <c r="C35" s="26"/>
      <c r="D35" s="63"/>
      <c r="E35" s="63"/>
      <c r="F35" s="63"/>
      <c r="G35" s="63"/>
      <c r="H35" s="63"/>
      <c r="I35" s="63"/>
      <c r="J35" s="63"/>
      <c r="K35" s="63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26"/>
      <c r="F36" s="30" t="s">
        <v>35</v>
      </c>
      <c r="G36" s="26"/>
      <c r="H36" s="26"/>
      <c r="I36" s="30" t="s">
        <v>34</v>
      </c>
      <c r="J36" s="30" t="s">
        <v>36</v>
      </c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customHeight="1">
      <c r="A37" s="26"/>
      <c r="B37" s="27"/>
      <c r="C37" s="26"/>
      <c r="D37" s="101" t="s">
        <v>37</v>
      </c>
      <c r="E37" s="32" t="s">
        <v>38</v>
      </c>
      <c r="F37" s="102">
        <f>ROUND((SUM(BE129:BE183)),  2)</f>
        <v>0</v>
      </c>
      <c r="G37" s="103"/>
      <c r="H37" s="103"/>
      <c r="I37" s="104">
        <v>0.2</v>
      </c>
      <c r="J37" s="102">
        <f>ROUND(((SUM(BE129:BE183))*I37),  2)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customHeight="1">
      <c r="A38" s="26"/>
      <c r="B38" s="27"/>
      <c r="C38" s="26"/>
      <c r="D38" s="26"/>
      <c r="E38" s="32" t="s">
        <v>39</v>
      </c>
      <c r="F38" s="105">
        <f>ROUND((SUM(BF129:BF183)),  2)</f>
        <v>26357.49</v>
      </c>
      <c r="G38" s="26"/>
      <c r="H38" s="26"/>
      <c r="I38" s="106">
        <v>0.2</v>
      </c>
      <c r="J38" s="105">
        <f>ROUND(((SUM(BF129:BF183))*I38),  2)</f>
        <v>5271.5</v>
      </c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23" t="s">
        <v>40</v>
      </c>
      <c r="F39" s="105">
        <f>ROUND((SUM(BG129:BG183)),  2)</f>
        <v>0</v>
      </c>
      <c r="G39" s="26"/>
      <c r="H39" s="26"/>
      <c r="I39" s="106">
        <v>0.2</v>
      </c>
      <c r="J39" s="105">
        <f>0</f>
        <v>0</v>
      </c>
      <c r="K39" s="26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hidden="1" customHeight="1">
      <c r="A40" s="26"/>
      <c r="B40" s="27"/>
      <c r="C40" s="26"/>
      <c r="D40" s="26"/>
      <c r="E40" s="23" t="s">
        <v>41</v>
      </c>
      <c r="F40" s="105">
        <f>ROUND((SUM(BH129:BH183)),  2)</f>
        <v>0</v>
      </c>
      <c r="G40" s="26"/>
      <c r="H40" s="26"/>
      <c r="I40" s="106">
        <v>0.2</v>
      </c>
      <c r="J40" s="105">
        <f>0</f>
        <v>0</v>
      </c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14.45" hidden="1" customHeight="1">
      <c r="A41" s="26"/>
      <c r="B41" s="27"/>
      <c r="C41" s="26"/>
      <c r="D41" s="26"/>
      <c r="E41" s="32" t="s">
        <v>42</v>
      </c>
      <c r="F41" s="102">
        <f>ROUND((SUM(BI129:BI183)),  2)</f>
        <v>0</v>
      </c>
      <c r="G41" s="103"/>
      <c r="H41" s="103"/>
      <c r="I41" s="104">
        <v>0</v>
      </c>
      <c r="J41" s="102">
        <f>0</f>
        <v>0</v>
      </c>
      <c r="K41" s="26"/>
      <c r="L41" s="39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6.9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9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2" customFormat="1" ht="25.35" customHeight="1">
      <c r="A43" s="26"/>
      <c r="B43" s="27"/>
      <c r="C43" s="107"/>
      <c r="D43" s="108" t="s">
        <v>43</v>
      </c>
      <c r="E43" s="57"/>
      <c r="F43" s="57"/>
      <c r="G43" s="109" t="s">
        <v>44</v>
      </c>
      <c r="H43" s="110" t="s">
        <v>45</v>
      </c>
      <c r="I43" s="57"/>
      <c r="J43" s="111">
        <f>SUM(J34:J41)</f>
        <v>31628.99</v>
      </c>
      <c r="K43" s="112"/>
      <c r="L43" s="39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</row>
    <row r="44" spans="1:31" s="2" customFormat="1" ht="14.45" customHeight="1">
      <c r="A44" s="26"/>
      <c r="B44" s="27"/>
      <c r="C44" s="26"/>
      <c r="D44" s="26"/>
      <c r="E44" s="26"/>
      <c r="F44" s="26"/>
      <c r="G44" s="26"/>
      <c r="H44" s="26"/>
      <c r="I44" s="26"/>
      <c r="J44" s="26"/>
      <c r="K44" s="26"/>
      <c r="L44" s="39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6"/>
      <c r="B61" s="27"/>
      <c r="C61" s="26"/>
      <c r="D61" s="42" t="s">
        <v>48</v>
      </c>
      <c r="E61" s="29"/>
      <c r="F61" s="113" t="s">
        <v>49</v>
      </c>
      <c r="G61" s="42" t="s">
        <v>48</v>
      </c>
      <c r="H61" s="29"/>
      <c r="I61" s="29"/>
      <c r="J61" s="114" t="s">
        <v>49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6"/>
      <c r="B65" s="27"/>
      <c r="C65" s="26"/>
      <c r="D65" s="40" t="s">
        <v>50</v>
      </c>
      <c r="E65" s="43"/>
      <c r="F65" s="43"/>
      <c r="G65" s="40" t="s">
        <v>51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6"/>
      <c r="B76" s="27"/>
      <c r="C76" s="26"/>
      <c r="D76" s="42" t="s">
        <v>48</v>
      </c>
      <c r="E76" s="29"/>
      <c r="F76" s="113" t="s">
        <v>49</v>
      </c>
      <c r="G76" s="42" t="s">
        <v>48</v>
      </c>
      <c r="H76" s="29"/>
      <c r="I76" s="29"/>
      <c r="J76" s="114" t="s">
        <v>49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137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16.5" customHeight="1">
      <c r="A85" s="26"/>
      <c r="B85" s="27"/>
      <c r="C85" s="26"/>
      <c r="D85" s="26"/>
      <c r="E85" s="221" t="str">
        <f>E7</f>
        <v>Adaptácia, prestavba, prístavba a nadstavba ZŠ Kalinkovo</v>
      </c>
      <c r="F85" s="222"/>
      <c r="G85" s="222"/>
      <c r="H85" s="222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135</v>
      </c>
      <c r="L86" s="17"/>
    </row>
    <row r="87" spans="1:31" s="1" customFormat="1" ht="16.5" customHeight="1">
      <c r="B87" s="17"/>
      <c r="E87" s="221" t="s">
        <v>323</v>
      </c>
      <c r="F87" s="188"/>
      <c r="G87" s="188"/>
      <c r="H87" s="188"/>
      <c r="L87" s="17"/>
    </row>
    <row r="88" spans="1:31" s="1" customFormat="1" ht="12" customHeight="1">
      <c r="B88" s="17"/>
      <c r="C88" s="23" t="s">
        <v>324</v>
      </c>
      <c r="L88" s="17"/>
    </row>
    <row r="89" spans="1:31" s="2" customFormat="1" ht="16.5" customHeight="1">
      <c r="A89" s="26"/>
      <c r="B89" s="27"/>
      <c r="C89" s="26"/>
      <c r="D89" s="26"/>
      <c r="E89" s="224" t="s">
        <v>1782</v>
      </c>
      <c r="F89" s="223"/>
      <c r="G89" s="223"/>
      <c r="H89" s="223"/>
      <c r="I89" s="26"/>
      <c r="J89" s="26"/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12" customHeight="1">
      <c r="A90" s="26"/>
      <c r="B90" s="27"/>
      <c r="C90" s="23" t="s">
        <v>1783</v>
      </c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6.5" customHeight="1">
      <c r="A91" s="26"/>
      <c r="B91" s="27"/>
      <c r="C91" s="26"/>
      <c r="D91" s="26"/>
      <c r="E91" s="184" t="str">
        <f>E13</f>
        <v>01e-II - Zdravotechnika - vodovod a zariaďovacie predmety</v>
      </c>
      <c r="F91" s="223"/>
      <c r="G91" s="223"/>
      <c r="H91" s="223"/>
      <c r="I91" s="26"/>
      <c r="J91" s="26"/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12" customHeight="1">
      <c r="A93" s="26"/>
      <c r="B93" s="27"/>
      <c r="C93" s="23" t="s">
        <v>17</v>
      </c>
      <c r="D93" s="26"/>
      <c r="E93" s="26"/>
      <c r="F93" s="21" t="str">
        <f>F16</f>
        <v>Kalinkovo</v>
      </c>
      <c r="G93" s="26"/>
      <c r="H93" s="26"/>
      <c r="I93" s="23" t="s">
        <v>19</v>
      </c>
      <c r="J93" s="52" t="str">
        <f>IF(J16="","",J16)</f>
        <v>9. 7. 2021</v>
      </c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6.95" customHeight="1">
      <c r="A94" s="26"/>
      <c r="B94" s="27"/>
      <c r="C94" s="26"/>
      <c r="D94" s="26"/>
      <c r="E94" s="26"/>
      <c r="F94" s="26"/>
      <c r="G94" s="26"/>
      <c r="H94" s="26"/>
      <c r="I94" s="26"/>
      <c r="J94" s="26"/>
      <c r="K94" s="26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5.2" customHeight="1">
      <c r="A95" s="26"/>
      <c r="B95" s="27"/>
      <c r="C95" s="23" t="s">
        <v>21</v>
      </c>
      <c r="D95" s="26"/>
      <c r="E95" s="26"/>
      <c r="F95" s="21" t="str">
        <f>E19</f>
        <v>Obec Kalinkovo</v>
      </c>
      <c r="G95" s="26"/>
      <c r="H95" s="26"/>
      <c r="I95" s="23" t="s">
        <v>27</v>
      </c>
      <c r="J95" s="24" t="str">
        <f>E25</f>
        <v xml:space="preserve"> </v>
      </c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15.2" customHeight="1">
      <c r="A96" s="26"/>
      <c r="B96" s="27"/>
      <c r="C96" s="23" t="s">
        <v>25</v>
      </c>
      <c r="D96" s="26"/>
      <c r="E96" s="26"/>
      <c r="F96" s="21" t="str">
        <f>IF(E22="","",E22)</f>
        <v>AVA-stav, s.r.o.</v>
      </c>
      <c r="G96" s="26"/>
      <c r="H96" s="26"/>
      <c r="I96" s="23" t="s">
        <v>30</v>
      </c>
      <c r="J96" s="24" t="str">
        <f>E28</f>
        <v>Ing. BOTTLIK</v>
      </c>
      <c r="K96" s="26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9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9.25" customHeight="1">
      <c r="A98" s="26"/>
      <c r="B98" s="27"/>
      <c r="C98" s="115" t="s">
        <v>138</v>
      </c>
      <c r="D98" s="107"/>
      <c r="E98" s="107"/>
      <c r="F98" s="107"/>
      <c r="G98" s="107"/>
      <c r="H98" s="107"/>
      <c r="I98" s="107"/>
      <c r="J98" s="116" t="s">
        <v>139</v>
      </c>
      <c r="K98" s="107"/>
      <c r="L98" s="39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</row>
    <row r="99" spans="1:47" s="2" customFormat="1" ht="10.35" customHeight="1">
      <c r="A99" s="26"/>
      <c r="B99" s="27"/>
      <c r="C99" s="26"/>
      <c r="D99" s="26"/>
      <c r="E99" s="26"/>
      <c r="F99" s="26"/>
      <c r="G99" s="26"/>
      <c r="H99" s="26"/>
      <c r="I99" s="26"/>
      <c r="J99" s="26"/>
      <c r="K99" s="26"/>
      <c r="L99" s="39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</row>
    <row r="100" spans="1:47" s="2" customFormat="1" ht="22.9" customHeight="1">
      <c r="A100" s="26"/>
      <c r="B100" s="27"/>
      <c r="C100" s="117" t="s">
        <v>140</v>
      </c>
      <c r="D100" s="26"/>
      <c r="E100" s="26"/>
      <c r="F100" s="26"/>
      <c r="G100" s="26"/>
      <c r="H100" s="26"/>
      <c r="I100" s="26"/>
      <c r="J100" s="68">
        <f>J129</f>
        <v>26357.49</v>
      </c>
      <c r="K100" s="26"/>
      <c r="L100" s="39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U100" s="14" t="s">
        <v>141</v>
      </c>
    </row>
    <row r="101" spans="1:47" s="9" customFormat="1" ht="24.95" customHeight="1">
      <c r="B101" s="118"/>
      <c r="D101" s="119" t="s">
        <v>144</v>
      </c>
      <c r="E101" s="120"/>
      <c r="F101" s="120"/>
      <c r="G101" s="120"/>
      <c r="H101" s="120"/>
      <c r="I101" s="120"/>
      <c r="J101" s="121">
        <f>J130</f>
        <v>26357.49</v>
      </c>
      <c r="L101" s="118"/>
    </row>
    <row r="102" spans="1:47" s="10" customFormat="1" ht="19.899999999999999" customHeight="1">
      <c r="B102" s="122"/>
      <c r="D102" s="123" t="s">
        <v>147</v>
      </c>
      <c r="E102" s="124"/>
      <c r="F102" s="124"/>
      <c r="G102" s="124"/>
      <c r="H102" s="124"/>
      <c r="I102" s="124"/>
      <c r="J102" s="125">
        <f>J131</f>
        <v>2410.1799999999998</v>
      </c>
      <c r="L102" s="122"/>
    </row>
    <row r="103" spans="1:47" s="10" customFormat="1" ht="19.899999999999999" customHeight="1">
      <c r="B103" s="122"/>
      <c r="D103" s="123" t="s">
        <v>334</v>
      </c>
      <c r="E103" s="124"/>
      <c r="F103" s="124"/>
      <c r="G103" s="124"/>
      <c r="H103" s="124"/>
      <c r="I103" s="124"/>
      <c r="J103" s="125">
        <f>J135</f>
        <v>12881.33</v>
      </c>
      <c r="L103" s="122"/>
    </row>
    <row r="104" spans="1:47" s="10" customFormat="1" ht="19.899999999999999" customHeight="1">
      <c r="B104" s="122"/>
      <c r="D104" s="123" t="s">
        <v>1859</v>
      </c>
      <c r="E104" s="124"/>
      <c r="F104" s="124"/>
      <c r="G104" s="124"/>
      <c r="H104" s="124"/>
      <c r="I104" s="124"/>
      <c r="J104" s="125">
        <f>J163</f>
        <v>10006.450000000001</v>
      </c>
      <c r="L104" s="122"/>
    </row>
    <row r="105" spans="1:47" s="10" customFormat="1" ht="19.899999999999999" customHeight="1">
      <c r="B105" s="122"/>
      <c r="D105" s="123" t="s">
        <v>338</v>
      </c>
      <c r="E105" s="124"/>
      <c r="F105" s="124"/>
      <c r="G105" s="124"/>
      <c r="H105" s="124"/>
      <c r="I105" s="124"/>
      <c r="J105" s="125">
        <f>J181</f>
        <v>1059.53</v>
      </c>
      <c r="L105" s="122"/>
    </row>
    <row r="106" spans="1:47" s="2" customFormat="1" ht="21.75" customHeight="1">
      <c r="A106" s="26"/>
      <c r="B106" s="27"/>
      <c r="C106" s="26"/>
      <c r="D106" s="26"/>
      <c r="E106" s="26"/>
      <c r="F106" s="26"/>
      <c r="G106" s="26"/>
      <c r="H106" s="26"/>
      <c r="I106" s="26"/>
      <c r="J106" s="26"/>
      <c r="K106" s="26"/>
      <c r="L106" s="39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47" s="2" customFormat="1" ht="6.95" customHeight="1">
      <c r="A107" s="26"/>
      <c r="B107" s="44"/>
      <c r="C107" s="45"/>
      <c r="D107" s="45"/>
      <c r="E107" s="45"/>
      <c r="F107" s="45"/>
      <c r="G107" s="45"/>
      <c r="H107" s="45"/>
      <c r="I107" s="45"/>
      <c r="J107" s="45"/>
      <c r="K107" s="45"/>
      <c r="L107" s="39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11" spans="1:47" s="2" customFormat="1" ht="6.95" customHeight="1">
      <c r="A111" s="26"/>
      <c r="B111" s="46"/>
      <c r="C111" s="47"/>
      <c r="D111" s="47"/>
      <c r="E111" s="47"/>
      <c r="F111" s="47"/>
      <c r="G111" s="47"/>
      <c r="H111" s="47"/>
      <c r="I111" s="47"/>
      <c r="J111" s="47"/>
      <c r="K111" s="47"/>
      <c r="L111" s="39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47" s="2" customFormat="1" ht="24.95" customHeight="1">
      <c r="A112" s="26"/>
      <c r="B112" s="27"/>
      <c r="C112" s="18" t="s">
        <v>152</v>
      </c>
      <c r="D112" s="26"/>
      <c r="E112" s="26"/>
      <c r="F112" s="26"/>
      <c r="G112" s="26"/>
      <c r="H112" s="26"/>
      <c r="I112" s="26"/>
      <c r="J112" s="26"/>
      <c r="K112" s="26"/>
      <c r="L112" s="39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31" s="2" customFormat="1" ht="6.95" customHeight="1">
      <c r="A113" s="26"/>
      <c r="B113" s="27"/>
      <c r="C113" s="26"/>
      <c r="D113" s="26"/>
      <c r="E113" s="26"/>
      <c r="F113" s="26"/>
      <c r="G113" s="26"/>
      <c r="H113" s="26"/>
      <c r="I113" s="26"/>
      <c r="J113" s="26"/>
      <c r="K113" s="26"/>
      <c r="L113" s="39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31" s="2" customFormat="1" ht="12" customHeight="1">
      <c r="A114" s="26"/>
      <c r="B114" s="27"/>
      <c r="C114" s="23" t="s">
        <v>13</v>
      </c>
      <c r="D114" s="26"/>
      <c r="E114" s="26"/>
      <c r="F114" s="26"/>
      <c r="G114" s="26"/>
      <c r="H114" s="26"/>
      <c r="I114" s="26"/>
      <c r="J114" s="26"/>
      <c r="K114" s="26"/>
      <c r="L114" s="39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31" s="2" customFormat="1" ht="16.5" customHeight="1">
      <c r="A115" s="26"/>
      <c r="B115" s="27"/>
      <c r="C115" s="26"/>
      <c r="D115" s="26"/>
      <c r="E115" s="221" t="str">
        <f>E7</f>
        <v>Adaptácia, prestavba, prístavba a nadstavba ZŠ Kalinkovo</v>
      </c>
      <c r="F115" s="222"/>
      <c r="G115" s="222"/>
      <c r="H115" s="222"/>
      <c r="I115" s="26"/>
      <c r="J115" s="26"/>
      <c r="K115" s="26"/>
      <c r="L115" s="39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31" s="1" customFormat="1" ht="12" customHeight="1">
      <c r="B116" s="17"/>
      <c r="C116" s="23" t="s">
        <v>135</v>
      </c>
      <c r="L116" s="17"/>
    </row>
    <row r="117" spans="1:31" s="1" customFormat="1" ht="16.5" customHeight="1">
      <c r="B117" s="17"/>
      <c r="E117" s="221" t="s">
        <v>323</v>
      </c>
      <c r="F117" s="188"/>
      <c r="G117" s="188"/>
      <c r="H117" s="188"/>
      <c r="L117" s="17"/>
    </row>
    <row r="118" spans="1:31" s="1" customFormat="1" ht="12" customHeight="1">
      <c r="B118" s="17"/>
      <c r="C118" s="23" t="s">
        <v>324</v>
      </c>
      <c r="L118" s="17"/>
    </row>
    <row r="119" spans="1:31" s="2" customFormat="1" ht="16.5" customHeight="1">
      <c r="A119" s="26"/>
      <c r="B119" s="27"/>
      <c r="C119" s="26"/>
      <c r="D119" s="26"/>
      <c r="E119" s="224" t="s">
        <v>1782</v>
      </c>
      <c r="F119" s="223"/>
      <c r="G119" s="223"/>
      <c r="H119" s="223"/>
      <c r="I119" s="26"/>
      <c r="J119" s="26"/>
      <c r="K119" s="26"/>
      <c r="L119" s="39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31" s="2" customFormat="1" ht="12" customHeight="1">
      <c r="A120" s="26"/>
      <c r="B120" s="27"/>
      <c r="C120" s="23" t="s">
        <v>1783</v>
      </c>
      <c r="D120" s="26"/>
      <c r="E120" s="26"/>
      <c r="F120" s="26"/>
      <c r="G120" s="26"/>
      <c r="H120" s="26"/>
      <c r="I120" s="26"/>
      <c r="J120" s="26"/>
      <c r="K120" s="26"/>
      <c r="L120" s="39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31" s="2" customFormat="1" ht="16.5" customHeight="1">
      <c r="A121" s="26"/>
      <c r="B121" s="27"/>
      <c r="C121" s="26"/>
      <c r="D121" s="26"/>
      <c r="E121" s="184" t="str">
        <f>E13</f>
        <v>01e-II - Zdravotechnika - vodovod a zariaďovacie predmety</v>
      </c>
      <c r="F121" s="223"/>
      <c r="G121" s="223"/>
      <c r="H121" s="223"/>
      <c r="I121" s="26"/>
      <c r="J121" s="26"/>
      <c r="K121" s="26"/>
      <c r="L121" s="39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31" s="2" customFormat="1" ht="6.95" customHeight="1">
      <c r="A122" s="26"/>
      <c r="B122" s="27"/>
      <c r="C122" s="26"/>
      <c r="D122" s="26"/>
      <c r="E122" s="26"/>
      <c r="F122" s="26"/>
      <c r="G122" s="26"/>
      <c r="H122" s="26"/>
      <c r="I122" s="26"/>
      <c r="J122" s="26"/>
      <c r="K122" s="26"/>
      <c r="L122" s="39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31" s="2" customFormat="1" ht="12" customHeight="1">
      <c r="A123" s="26"/>
      <c r="B123" s="27"/>
      <c r="C123" s="23" t="s">
        <v>17</v>
      </c>
      <c r="D123" s="26"/>
      <c r="E123" s="26"/>
      <c r="F123" s="21" t="str">
        <f>F16</f>
        <v>Kalinkovo</v>
      </c>
      <c r="G123" s="26"/>
      <c r="H123" s="26"/>
      <c r="I123" s="23" t="s">
        <v>19</v>
      </c>
      <c r="J123" s="52" t="str">
        <f>IF(J16="","",J16)</f>
        <v>9. 7. 2021</v>
      </c>
      <c r="K123" s="26"/>
      <c r="L123" s="39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31" s="2" customFormat="1" ht="6.95" customHeight="1">
      <c r="A124" s="26"/>
      <c r="B124" s="27"/>
      <c r="C124" s="26"/>
      <c r="D124" s="26"/>
      <c r="E124" s="26"/>
      <c r="F124" s="26"/>
      <c r="G124" s="26"/>
      <c r="H124" s="26"/>
      <c r="I124" s="26"/>
      <c r="J124" s="26"/>
      <c r="K124" s="26"/>
      <c r="L124" s="39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31" s="2" customFormat="1" ht="15.2" customHeight="1">
      <c r="A125" s="26"/>
      <c r="B125" s="27"/>
      <c r="C125" s="23" t="s">
        <v>21</v>
      </c>
      <c r="D125" s="26"/>
      <c r="E125" s="26"/>
      <c r="F125" s="21" t="str">
        <f>E19</f>
        <v>Obec Kalinkovo</v>
      </c>
      <c r="G125" s="26"/>
      <c r="H125" s="26"/>
      <c r="I125" s="23" t="s">
        <v>27</v>
      </c>
      <c r="J125" s="24" t="str">
        <f>E25</f>
        <v xml:space="preserve"> </v>
      </c>
      <c r="K125" s="26"/>
      <c r="L125" s="39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31" s="2" customFormat="1" ht="15.2" customHeight="1">
      <c r="A126" s="26"/>
      <c r="B126" s="27"/>
      <c r="C126" s="23" t="s">
        <v>25</v>
      </c>
      <c r="D126" s="26"/>
      <c r="E126" s="26"/>
      <c r="F126" s="21" t="str">
        <f>IF(E22="","",E22)</f>
        <v>AVA-stav, s.r.o.</v>
      </c>
      <c r="G126" s="26"/>
      <c r="H126" s="26"/>
      <c r="I126" s="23" t="s">
        <v>30</v>
      </c>
      <c r="J126" s="24" t="str">
        <f>E28</f>
        <v>Ing. BOTTLIK</v>
      </c>
      <c r="K126" s="26"/>
      <c r="L126" s="39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31" s="2" customFormat="1" ht="10.35" customHeight="1">
      <c r="A127" s="26"/>
      <c r="B127" s="27"/>
      <c r="C127" s="26"/>
      <c r="D127" s="26"/>
      <c r="E127" s="26"/>
      <c r="F127" s="26"/>
      <c r="G127" s="26"/>
      <c r="H127" s="26"/>
      <c r="I127" s="26"/>
      <c r="J127" s="26"/>
      <c r="K127" s="26"/>
      <c r="L127" s="39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11" customFormat="1" ht="29.25" customHeight="1">
      <c r="A128" s="126"/>
      <c r="B128" s="127"/>
      <c r="C128" s="128" t="s">
        <v>153</v>
      </c>
      <c r="D128" s="129" t="s">
        <v>58</v>
      </c>
      <c r="E128" s="129" t="s">
        <v>54</v>
      </c>
      <c r="F128" s="129" t="s">
        <v>55</v>
      </c>
      <c r="G128" s="129" t="s">
        <v>154</v>
      </c>
      <c r="H128" s="129" t="s">
        <v>155</v>
      </c>
      <c r="I128" s="129" t="s">
        <v>156</v>
      </c>
      <c r="J128" s="130" t="s">
        <v>139</v>
      </c>
      <c r="K128" s="131" t="s">
        <v>157</v>
      </c>
      <c r="L128" s="132"/>
      <c r="M128" s="59" t="s">
        <v>1</v>
      </c>
      <c r="N128" s="60" t="s">
        <v>37</v>
      </c>
      <c r="O128" s="60" t="s">
        <v>158</v>
      </c>
      <c r="P128" s="60" t="s">
        <v>159</v>
      </c>
      <c r="Q128" s="60" t="s">
        <v>160</v>
      </c>
      <c r="R128" s="60" t="s">
        <v>161</v>
      </c>
      <c r="S128" s="60" t="s">
        <v>162</v>
      </c>
      <c r="T128" s="61" t="s">
        <v>163</v>
      </c>
      <c r="U128" s="126"/>
      <c r="V128" s="126"/>
      <c r="W128" s="126"/>
      <c r="X128" s="126"/>
      <c r="Y128" s="126"/>
      <c r="Z128" s="126"/>
      <c r="AA128" s="126"/>
      <c r="AB128" s="126"/>
      <c r="AC128" s="126"/>
      <c r="AD128" s="126"/>
      <c r="AE128" s="126"/>
    </row>
    <row r="129" spans="1:65" s="2" customFormat="1" ht="22.9" customHeight="1">
      <c r="A129" s="26"/>
      <c r="B129" s="27"/>
      <c r="C129" s="66" t="s">
        <v>140</v>
      </c>
      <c r="D129" s="26"/>
      <c r="E129" s="26"/>
      <c r="F129" s="26"/>
      <c r="G129" s="26"/>
      <c r="H129" s="26"/>
      <c r="I129" s="26"/>
      <c r="J129" s="133">
        <f>BK129</f>
        <v>26357.49</v>
      </c>
      <c r="K129" s="26"/>
      <c r="L129" s="27"/>
      <c r="M129" s="62"/>
      <c r="N129" s="53"/>
      <c r="O129" s="63"/>
      <c r="P129" s="134">
        <f>P130</f>
        <v>0</v>
      </c>
      <c r="Q129" s="63"/>
      <c r="R129" s="134">
        <f>R130</f>
        <v>0</v>
      </c>
      <c r="S129" s="63"/>
      <c r="T129" s="135">
        <f>T130</f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T129" s="14" t="s">
        <v>72</v>
      </c>
      <c r="AU129" s="14" t="s">
        <v>141</v>
      </c>
      <c r="BK129" s="136">
        <f>BK130</f>
        <v>26357.49</v>
      </c>
    </row>
    <row r="130" spans="1:65" s="12" customFormat="1" ht="25.9" customHeight="1">
      <c r="B130" s="137"/>
      <c r="D130" s="138" t="s">
        <v>72</v>
      </c>
      <c r="E130" s="139" t="s">
        <v>261</v>
      </c>
      <c r="F130" s="139" t="s">
        <v>262</v>
      </c>
      <c r="J130" s="140">
        <f>BK130</f>
        <v>26357.49</v>
      </c>
      <c r="L130" s="137"/>
      <c r="M130" s="141"/>
      <c r="N130" s="142"/>
      <c r="O130" s="142"/>
      <c r="P130" s="143">
        <f>P131+P135+P163+P181</f>
        <v>0</v>
      </c>
      <c r="Q130" s="142"/>
      <c r="R130" s="143">
        <f>R131+R135+R163+R181</f>
        <v>0</v>
      </c>
      <c r="S130" s="142"/>
      <c r="T130" s="144">
        <f>T131+T135+T163+T181</f>
        <v>0</v>
      </c>
      <c r="AR130" s="138" t="s">
        <v>89</v>
      </c>
      <c r="AT130" s="145" t="s">
        <v>72</v>
      </c>
      <c r="AU130" s="145" t="s">
        <v>73</v>
      </c>
      <c r="AY130" s="138" t="s">
        <v>166</v>
      </c>
      <c r="BK130" s="146">
        <f>BK131+BK135+BK163+BK181</f>
        <v>26357.49</v>
      </c>
    </row>
    <row r="131" spans="1:65" s="12" customFormat="1" ht="22.9" customHeight="1">
      <c r="B131" s="137"/>
      <c r="D131" s="138" t="s">
        <v>72</v>
      </c>
      <c r="E131" s="147" t="s">
        <v>285</v>
      </c>
      <c r="F131" s="147" t="s">
        <v>286</v>
      </c>
      <c r="J131" s="148">
        <f>BK131</f>
        <v>2410.1799999999998</v>
      </c>
      <c r="L131" s="137"/>
      <c r="M131" s="141"/>
      <c r="N131" s="142"/>
      <c r="O131" s="142"/>
      <c r="P131" s="143">
        <f>SUM(P132:P134)</f>
        <v>0</v>
      </c>
      <c r="Q131" s="142"/>
      <c r="R131" s="143">
        <f>SUM(R132:R134)</f>
        <v>0</v>
      </c>
      <c r="S131" s="142"/>
      <c r="T131" s="144">
        <f>SUM(T132:T134)</f>
        <v>0</v>
      </c>
      <c r="AR131" s="138" t="s">
        <v>89</v>
      </c>
      <c r="AT131" s="145" t="s">
        <v>72</v>
      </c>
      <c r="AU131" s="145" t="s">
        <v>81</v>
      </c>
      <c r="AY131" s="138" t="s">
        <v>166</v>
      </c>
      <c r="BK131" s="146">
        <f>SUM(BK132:BK134)</f>
        <v>2410.1799999999998</v>
      </c>
    </row>
    <row r="132" spans="1:65" s="2" customFormat="1" ht="16.5" customHeight="1">
      <c r="A132" s="26"/>
      <c r="B132" s="149"/>
      <c r="C132" s="150" t="s">
        <v>81</v>
      </c>
      <c r="D132" s="150" t="s">
        <v>169</v>
      </c>
      <c r="E132" s="151" t="s">
        <v>1860</v>
      </c>
      <c r="F132" s="152" t="s">
        <v>1861</v>
      </c>
      <c r="G132" s="153" t="s">
        <v>374</v>
      </c>
      <c r="H132" s="154">
        <v>570</v>
      </c>
      <c r="I132" s="155">
        <v>3.17</v>
      </c>
      <c r="J132" s="155">
        <f>ROUND(I132*H132,2)</f>
        <v>1806.9</v>
      </c>
      <c r="K132" s="156"/>
      <c r="L132" s="27"/>
      <c r="M132" s="157" t="s">
        <v>1</v>
      </c>
      <c r="N132" s="158" t="s">
        <v>39</v>
      </c>
      <c r="O132" s="159">
        <v>0</v>
      </c>
      <c r="P132" s="159">
        <f>O132*H132</f>
        <v>0</v>
      </c>
      <c r="Q132" s="159">
        <v>0</v>
      </c>
      <c r="R132" s="159">
        <f>Q132*H132</f>
        <v>0</v>
      </c>
      <c r="S132" s="159">
        <v>0</v>
      </c>
      <c r="T132" s="160">
        <f>S132*H132</f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61" t="s">
        <v>196</v>
      </c>
      <c r="AT132" s="161" t="s">
        <v>169</v>
      </c>
      <c r="AU132" s="161" t="s">
        <v>89</v>
      </c>
      <c r="AY132" s="14" t="s">
        <v>166</v>
      </c>
      <c r="BE132" s="162">
        <f>IF(N132="základná",J132,0)</f>
        <v>0</v>
      </c>
      <c r="BF132" s="162">
        <f>IF(N132="znížená",J132,0)</f>
        <v>1806.9</v>
      </c>
      <c r="BG132" s="162">
        <f>IF(N132="zákl. prenesená",J132,0)</f>
        <v>0</v>
      </c>
      <c r="BH132" s="162">
        <f>IF(N132="zníž. prenesená",J132,0)</f>
        <v>0</v>
      </c>
      <c r="BI132" s="162">
        <f>IF(N132="nulová",J132,0)</f>
        <v>0</v>
      </c>
      <c r="BJ132" s="14" t="s">
        <v>89</v>
      </c>
      <c r="BK132" s="162">
        <f>ROUND(I132*H132,2)</f>
        <v>1806.9</v>
      </c>
      <c r="BL132" s="14" t="s">
        <v>196</v>
      </c>
      <c r="BM132" s="161" t="s">
        <v>1862</v>
      </c>
    </row>
    <row r="133" spans="1:65" s="2" customFormat="1" ht="16.5" customHeight="1">
      <c r="A133" s="26"/>
      <c r="B133" s="149"/>
      <c r="C133" s="150" t="s">
        <v>89</v>
      </c>
      <c r="D133" s="150" t="s">
        <v>169</v>
      </c>
      <c r="E133" s="151" t="s">
        <v>72</v>
      </c>
      <c r="F133" s="152" t="s">
        <v>1863</v>
      </c>
      <c r="G133" s="153" t="s">
        <v>374</v>
      </c>
      <c r="H133" s="154">
        <v>570</v>
      </c>
      <c r="I133" s="155">
        <v>1</v>
      </c>
      <c r="J133" s="155">
        <f>ROUND(I133*H133,2)</f>
        <v>570</v>
      </c>
      <c r="K133" s="156"/>
      <c r="L133" s="27"/>
      <c r="M133" s="157" t="s">
        <v>1</v>
      </c>
      <c r="N133" s="158" t="s">
        <v>39</v>
      </c>
      <c r="O133" s="159">
        <v>0</v>
      </c>
      <c r="P133" s="159">
        <f>O133*H133</f>
        <v>0</v>
      </c>
      <c r="Q133" s="159">
        <v>0</v>
      </c>
      <c r="R133" s="159">
        <f>Q133*H133</f>
        <v>0</v>
      </c>
      <c r="S133" s="159">
        <v>0</v>
      </c>
      <c r="T133" s="160">
        <f>S133*H133</f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61" t="s">
        <v>196</v>
      </c>
      <c r="AT133" s="161" t="s">
        <v>169</v>
      </c>
      <c r="AU133" s="161" t="s">
        <v>89</v>
      </c>
      <c r="AY133" s="14" t="s">
        <v>166</v>
      </c>
      <c r="BE133" s="162">
        <f>IF(N133="základná",J133,0)</f>
        <v>0</v>
      </c>
      <c r="BF133" s="162">
        <f>IF(N133="znížená",J133,0)</f>
        <v>570</v>
      </c>
      <c r="BG133" s="162">
        <f>IF(N133="zákl. prenesená",J133,0)</f>
        <v>0</v>
      </c>
      <c r="BH133" s="162">
        <f>IF(N133="zníž. prenesená",J133,0)</f>
        <v>0</v>
      </c>
      <c r="BI133" s="162">
        <f>IF(N133="nulová",J133,0)</f>
        <v>0</v>
      </c>
      <c r="BJ133" s="14" t="s">
        <v>89</v>
      </c>
      <c r="BK133" s="162">
        <f>ROUND(I133*H133,2)</f>
        <v>570</v>
      </c>
      <c r="BL133" s="14" t="s">
        <v>196</v>
      </c>
      <c r="BM133" s="161" t="s">
        <v>1864</v>
      </c>
    </row>
    <row r="134" spans="1:65" s="2" customFormat="1" ht="16.5" customHeight="1">
      <c r="A134" s="26"/>
      <c r="B134" s="149"/>
      <c r="C134" s="150" t="s">
        <v>105</v>
      </c>
      <c r="D134" s="150" t="s">
        <v>169</v>
      </c>
      <c r="E134" s="151" t="s">
        <v>812</v>
      </c>
      <c r="F134" s="152" t="s">
        <v>1865</v>
      </c>
      <c r="G134" s="153" t="s">
        <v>699</v>
      </c>
      <c r="H134" s="154">
        <v>23.768999999999998</v>
      </c>
      <c r="I134" s="155">
        <v>1.4</v>
      </c>
      <c r="J134" s="155">
        <f>ROUND(I134*H134,2)</f>
        <v>33.28</v>
      </c>
      <c r="K134" s="156"/>
      <c r="L134" s="27"/>
      <c r="M134" s="157" t="s">
        <v>1</v>
      </c>
      <c r="N134" s="158" t="s">
        <v>39</v>
      </c>
      <c r="O134" s="159">
        <v>0</v>
      </c>
      <c r="P134" s="159">
        <f>O134*H134</f>
        <v>0</v>
      </c>
      <c r="Q134" s="159">
        <v>0</v>
      </c>
      <c r="R134" s="159">
        <f>Q134*H134</f>
        <v>0</v>
      </c>
      <c r="S134" s="159">
        <v>0</v>
      </c>
      <c r="T134" s="160">
        <f>S134*H134</f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61" t="s">
        <v>196</v>
      </c>
      <c r="AT134" s="161" t="s">
        <v>169</v>
      </c>
      <c r="AU134" s="161" t="s">
        <v>89</v>
      </c>
      <c r="AY134" s="14" t="s">
        <v>166</v>
      </c>
      <c r="BE134" s="162">
        <f>IF(N134="základná",J134,0)</f>
        <v>0</v>
      </c>
      <c r="BF134" s="162">
        <f>IF(N134="znížená",J134,0)</f>
        <v>33.28</v>
      </c>
      <c r="BG134" s="162">
        <f>IF(N134="zákl. prenesená",J134,0)</f>
        <v>0</v>
      </c>
      <c r="BH134" s="162">
        <f>IF(N134="zníž. prenesená",J134,0)</f>
        <v>0</v>
      </c>
      <c r="BI134" s="162">
        <f>IF(N134="nulová",J134,0)</f>
        <v>0</v>
      </c>
      <c r="BJ134" s="14" t="s">
        <v>89</v>
      </c>
      <c r="BK134" s="162">
        <f>ROUND(I134*H134,2)</f>
        <v>33.28</v>
      </c>
      <c r="BL134" s="14" t="s">
        <v>196</v>
      </c>
      <c r="BM134" s="161" t="s">
        <v>1866</v>
      </c>
    </row>
    <row r="135" spans="1:65" s="12" customFormat="1" ht="22.9" customHeight="1">
      <c r="B135" s="137"/>
      <c r="D135" s="138" t="s">
        <v>72</v>
      </c>
      <c r="E135" s="147" t="s">
        <v>263</v>
      </c>
      <c r="F135" s="147" t="s">
        <v>815</v>
      </c>
      <c r="J135" s="148">
        <f>BK135</f>
        <v>12881.33</v>
      </c>
      <c r="L135" s="137"/>
      <c r="M135" s="141"/>
      <c r="N135" s="142"/>
      <c r="O135" s="142"/>
      <c r="P135" s="143">
        <f>SUM(P136:P162)</f>
        <v>0</v>
      </c>
      <c r="Q135" s="142"/>
      <c r="R135" s="143">
        <f>SUM(R136:R162)</f>
        <v>0</v>
      </c>
      <c r="S135" s="142"/>
      <c r="T135" s="144">
        <f>SUM(T136:T162)</f>
        <v>0</v>
      </c>
      <c r="AR135" s="138" t="s">
        <v>89</v>
      </c>
      <c r="AT135" s="145" t="s">
        <v>72</v>
      </c>
      <c r="AU135" s="145" t="s">
        <v>81</v>
      </c>
      <c r="AY135" s="138" t="s">
        <v>166</v>
      </c>
      <c r="BK135" s="146">
        <f>SUM(BK136:BK162)</f>
        <v>12881.33</v>
      </c>
    </row>
    <row r="136" spans="1:65" s="2" customFormat="1" ht="16.5" customHeight="1">
      <c r="A136" s="26"/>
      <c r="B136" s="149"/>
      <c r="C136" s="150" t="s">
        <v>173</v>
      </c>
      <c r="D136" s="150" t="s">
        <v>169</v>
      </c>
      <c r="E136" s="151" t="s">
        <v>1867</v>
      </c>
      <c r="F136" s="152" t="s">
        <v>1868</v>
      </c>
      <c r="G136" s="153" t="s">
        <v>374</v>
      </c>
      <c r="H136" s="154">
        <v>145</v>
      </c>
      <c r="I136" s="155">
        <v>10.57</v>
      </c>
      <c r="J136" s="155">
        <f t="shared" ref="J136:J162" si="0">ROUND(I136*H136,2)</f>
        <v>1532.65</v>
      </c>
      <c r="K136" s="156"/>
      <c r="L136" s="27"/>
      <c r="M136" s="157" t="s">
        <v>1</v>
      </c>
      <c r="N136" s="158" t="s">
        <v>39</v>
      </c>
      <c r="O136" s="159">
        <v>0</v>
      </c>
      <c r="P136" s="159">
        <f t="shared" ref="P136:P162" si="1">O136*H136</f>
        <v>0</v>
      </c>
      <c r="Q136" s="159">
        <v>0</v>
      </c>
      <c r="R136" s="159">
        <f t="shared" ref="R136:R162" si="2">Q136*H136</f>
        <v>0</v>
      </c>
      <c r="S136" s="159">
        <v>0</v>
      </c>
      <c r="T136" s="160">
        <f t="shared" ref="T136:T162" si="3">S136*H136</f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61" t="s">
        <v>196</v>
      </c>
      <c r="AT136" s="161" t="s">
        <v>169</v>
      </c>
      <c r="AU136" s="161" t="s">
        <v>89</v>
      </c>
      <c r="AY136" s="14" t="s">
        <v>166</v>
      </c>
      <c r="BE136" s="162">
        <f t="shared" ref="BE136:BE162" si="4">IF(N136="základná",J136,0)</f>
        <v>0</v>
      </c>
      <c r="BF136" s="162">
        <f t="shared" ref="BF136:BF162" si="5">IF(N136="znížená",J136,0)</f>
        <v>1532.65</v>
      </c>
      <c r="BG136" s="162">
        <f t="shared" ref="BG136:BG162" si="6">IF(N136="zákl. prenesená",J136,0)</f>
        <v>0</v>
      </c>
      <c r="BH136" s="162">
        <f t="shared" ref="BH136:BH162" si="7">IF(N136="zníž. prenesená",J136,0)</f>
        <v>0</v>
      </c>
      <c r="BI136" s="162">
        <f t="shared" ref="BI136:BI162" si="8">IF(N136="nulová",J136,0)</f>
        <v>0</v>
      </c>
      <c r="BJ136" s="14" t="s">
        <v>89</v>
      </c>
      <c r="BK136" s="162">
        <f t="shared" ref="BK136:BK162" si="9">ROUND(I136*H136,2)</f>
        <v>1532.65</v>
      </c>
      <c r="BL136" s="14" t="s">
        <v>196</v>
      </c>
      <c r="BM136" s="161" t="s">
        <v>1869</v>
      </c>
    </row>
    <row r="137" spans="1:65" s="2" customFormat="1" ht="16.5" customHeight="1">
      <c r="A137" s="26"/>
      <c r="B137" s="149"/>
      <c r="C137" s="150" t="s">
        <v>182</v>
      </c>
      <c r="D137" s="150" t="s">
        <v>169</v>
      </c>
      <c r="E137" s="151" t="s">
        <v>1870</v>
      </c>
      <c r="F137" s="152" t="s">
        <v>1871</v>
      </c>
      <c r="G137" s="153" t="s">
        <v>374</v>
      </c>
      <c r="H137" s="154">
        <v>264</v>
      </c>
      <c r="I137" s="155">
        <v>13.45</v>
      </c>
      <c r="J137" s="155">
        <f t="shared" si="0"/>
        <v>3550.8</v>
      </c>
      <c r="K137" s="156"/>
      <c r="L137" s="27"/>
      <c r="M137" s="157" t="s">
        <v>1</v>
      </c>
      <c r="N137" s="158" t="s">
        <v>39</v>
      </c>
      <c r="O137" s="159">
        <v>0</v>
      </c>
      <c r="P137" s="159">
        <f t="shared" si="1"/>
        <v>0</v>
      </c>
      <c r="Q137" s="159">
        <v>0</v>
      </c>
      <c r="R137" s="159">
        <f t="shared" si="2"/>
        <v>0</v>
      </c>
      <c r="S137" s="159">
        <v>0</v>
      </c>
      <c r="T137" s="160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61" t="s">
        <v>196</v>
      </c>
      <c r="AT137" s="161" t="s">
        <v>169</v>
      </c>
      <c r="AU137" s="161" t="s">
        <v>89</v>
      </c>
      <c r="AY137" s="14" t="s">
        <v>166</v>
      </c>
      <c r="BE137" s="162">
        <f t="shared" si="4"/>
        <v>0</v>
      </c>
      <c r="BF137" s="162">
        <f t="shared" si="5"/>
        <v>3550.8</v>
      </c>
      <c r="BG137" s="162">
        <f t="shared" si="6"/>
        <v>0</v>
      </c>
      <c r="BH137" s="162">
        <f t="shared" si="7"/>
        <v>0</v>
      </c>
      <c r="BI137" s="162">
        <f t="shared" si="8"/>
        <v>0</v>
      </c>
      <c r="BJ137" s="14" t="s">
        <v>89</v>
      </c>
      <c r="BK137" s="162">
        <f t="shared" si="9"/>
        <v>3550.8</v>
      </c>
      <c r="BL137" s="14" t="s">
        <v>196</v>
      </c>
      <c r="BM137" s="161" t="s">
        <v>1872</v>
      </c>
    </row>
    <row r="138" spans="1:65" s="2" customFormat="1" ht="16.5" customHeight="1">
      <c r="A138" s="26"/>
      <c r="B138" s="149"/>
      <c r="C138" s="150" t="s">
        <v>178</v>
      </c>
      <c r="D138" s="150" t="s">
        <v>169</v>
      </c>
      <c r="E138" s="151" t="s">
        <v>1873</v>
      </c>
      <c r="F138" s="152" t="s">
        <v>1874</v>
      </c>
      <c r="G138" s="153" t="s">
        <v>374</v>
      </c>
      <c r="H138" s="154">
        <v>66</v>
      </c>
      <c r="I138" s="155">
        <v>22.36</v>
      </c>
      <c r="J138" s="155">
        <f t="shared" si="0"/>
        <v>1475.76</v>
      </c>
      <c r="K138" s="156"/>
      <c r="L138" s="27"/>
      <c r="M138" s="157" t="s">
        <v>1</v>
      </c>
      <c r="N138" s="158" t="s">
        <v>39</v>
      </c>
      <c r="O138" s="159">
        <v>0</v>
      </c>
      <c r="P138" s="159">
        <f t="shared" si="1"/>
        <v>0</v>
      </c>
      <c r="Q138" s="159">
        <v>0</v>
      </c>
      <c r="R138" s="159">
        <f t="shared" si="2"/>
        <v>0</v>
      </c>
      <c r="S138" s="159">
        <v>0</v>
      </c>
      <c r="T138" s="160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61" t="s">
        <v>196</v>
      </c>
      <c r="AT138" s="161" t="s">
        <v>169</v>
      </c>
      <c r="AU138" s="161" t="s">
        <v>89</v>
      </c>
      <c r="AY138" s="14" t="s">
        <v>166</v>
      </c>
      <c r="BE138" s="162">
        <f t="shared" si="4"/>
        <v>0</v>
      </c>
      <c r="BF138" s="162">
        <f t="shared" si="5"/>
        <v>1475.76</v>
      </c>
      <c r="BG138" s="162">
        <f t="shared" si="6"/>
        <v>0</v>
      </c>
      <c r="BH138" s="162">
        <f t="shared" si="7"/>
        <v>0</v>
      </c>
      <c r="BI138" s="162">
        <f t="shared" si="8"/>
        <v>0</v>
      </c>
      <c r="BJ138" s="14" t="s">
        <v>89</v>
      </c>
      <c r="BK138" s="162">
        <f t="shared" si="9"/>
        <v>1475.76</v>
      </c>
      <c r="BL138" s="14" t="s">
        <v>196</v>
      </c>
      <c r="BM138" s="161" t="s">
        <v>1875</v>
      </c>
    </row>
    <row r="139" spans="1:65" s="2" customFormat="1" ht="16.5" customHeight="1">
      <c r="A139" s="26"/>
      <c r="B139" s="149"/>
      <c r="C139" s="150" t="s">
        <v>190</v>
      </c>
      <c r="D139" s="150" t="s">
        <v>169</v>
      </c>
      <c r="E139" s="151" t="s">
        <v>1876</v>
      </c>
      <c r="F139" s="152" t="s">
        <v>1877</v>
      </c>
      <c r="G139" s="153" t="s">
        <v>374</v>
      </c>
      <c r="H139" s="154">
        <v>48</v>
      </c>
      <c r="I139" s="155">
        <v>46.61</v>
      </c>
      <c r="J139" s="155">
        <f t="shared" si="0"/>
        <v>2237.2800000000002</v>
      </c>
      <c r="K139" s="156"/>
      <c r="L139" s="27"/>
      <c r="M139" s="157" t="s">
        <v>1</v>
      </c>
      <c r="N139" s="158" t="s">
        <v>39</v>
      </c>
      <c r="O139" s="159">
        <v>0</v>
      </c>
      <c r="P139" s="159">
        <f t="shared" si="1"/>
        <v>0</v>
      </c>
      <c r="Q139" s="159">
        <v>0</v>
      </c>
      <c r="R139" s="159">
        <f t="shared" si="2"/>
        <v>0</v>
      </c>
      <c r="S139" s="159">
        <v>0</v>
      </c>
      <c r="T139" s="160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61" t="s">
        <v>196</v>
      </c>
      <c r="AT139" s="161" t="s">
        <v>169</v>
      </c>
      <c r="AU139" s="161" t="s">
        <v>89</v>
      </c>
      <c r="AY139" s="14" t="s">
        <v>166</v>
      </c>
      <c r="BE139" s="162">
        <f t="shared" si="4"/>
        <v>0</v>
      </c>
      <c r="BF139" s="162">
        <f t="shared" si="5"/>
        <v>2237.2800000000002</v>
      </c>
      <c r="BG139" s="162">
        <f t="shared" si="6"/>
        <v>0</v>
      </c>
      <c r="BH139" s="162">
        <f t="shared" si="7"/>
        <v>0</v>
      </c>
      <c r="BI139" s="162">
        <f t="shared" si="8"/>
        <v>0</v>
      </c>
      <c r="BJ139" s="14" t="s">
        <v>89</v>
      </c>
      <c r="BK139" s="162">
        <f t="shared" si="9"/>
        <v>2237.2800000000002</v>
      </c>
      <c r="BL139" s="14" t="s">
        <v>196</v>
      </c>
      <c r="BM139" s="161" t="s">
        <v>1878</v>
      </c>
    </row>
    <row r="140" spans="1:65" s="2" customFormat="1" ht="16.5" customHeight="1">
      <c r="A140" s="26"/>
      <c r="B140" s="149"/>
      <c r="C140" s="150" t="s">
        <v>181</v>
      </c>
      <c r="D140" s="150" t="s">
        <v>169</v>
      </c>
      <c r="E140" s="151" t="s">
        <v>1879</v>
      </c>
      <c r="F140" s="152" t="s">
        <v>1880</v>
      </c>
      <c r="G140" s="153" t="s">
        <v>374</v>
      </c>
      <c r="H140" s="154">
        <v>2</v>
      </c>
      <c r="I140" s="155">
        <v>16.29</v>
      </c>
      <c r="J140" s="155">
        <f t="shared" si="0"/>
        <v>32.58</v>
      </c>
      <c r="K140" s="156"/>
      <c r="L140" s="27"/>
      <c r="M140" s="157" t="s">
        <v>1</v>
      </c>
      <c r="N140" s="158" t="s">
        <v>39</v>
      </c>
      <c r="O140" s="159">
        <v>0</v>
      </c>
      <c r="P140" s="159">
        <f t="shared" si="1"/>
        <v>0</v>
      </c>
      <c r="Q140" s="159">
        <v>0</v>
      </c>
      <c r="R140" s="159">
        <f t="shared" si="2"/>
        <v>0</v>
      </c>
      <c r="S140" s="159">
        <v>0</v>
      </c>
      <c r="T140" s="160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61" t="s">
        <v>196</v>
      </c>
      <c r="AT140" s="161" t="s">
        <v>169</v>
      </c>
      <c r="AU140" s="161" t="s">
        <v>89</v>
      </c>
      <c r="AY140" s="14" t="s">
        <v>166</v>
      </c>
      <c r="BE140" s="162">
        <f t="shared" si="4"/>
        <v>0</v>
      </c>
      <c r="BF140" s="162">
        <f t="shared" si="5"/>
        <v>32.58</v>
      </c>
      <c r="BG140" s="162">
        <f t="shared" si="6"/>
        <v>0</v>
      </c>
      <c r="BH140" s="162">
        <f t="shared" si="7"/>
        <v>0</v>
      </c>
      <c r="BI140" s="162">
        <f t="shared" si="8"/>
        <v>0</v>
      </c>
      <c r="BJ140" s="14" t="s">
        <v>89</v>
      </c>
      <c r="BK140" s="162">
        <f t="shared" si="9"/>
        <v>32.58</v>
      </c>
      <c r="BL140" s="14" t="s">
        <v>196</v>
      </c>
      <c r="BM140" s="161" t="s">
        <v>1881</v>
      </c>
    </row>
    <row r="141" spans="1:65" s="2" customFormat="1" ht="16.5" customHeight="1">
      <c r="A141" s="26"/>
      <c r="B141" s="149"/>
      <c r="C141" s="150" t="s">
        <v>167</v>
      </c>
      <c r="D141" s="150" t="s">
        <v>169</v>
      </c>
      <c r="E141" s="151" t="s">
        <v>1882</v>
      </c>
      <c r="F141" s="152" t="s">
        <v>1883</v>
      </c>
      <c r="G141" s="153" t="s">
        <v>374</v>
      </c>
      <c r="H141" s="154">
        <v>9</v>
      </c>
      <c r="I141" s="155">
        <v>17.18</v>
      </c>
      <c r="J141" s="155">
        <f t="shared" si="0"/>
        <v>154.62</v>
      </c>
      <c r="K141" s="156"/>
      <c r="L141" s="27"/>
      <c r="M141" s="157" t="s">
        <v>1</v>
      </c>
      <c r="N141" s="158" t="s">
        <v>39</v>
      </c>
      <c r="O141" s="159">
        <v>0</v>
      </c>
      <c r="P141" s="159">
        <f t="shared" si="1"/>
        <v>0</v>
      </c>
      <c r="Q141" s="159">
        <v>0</v>
      </c>
      <c r="R141" s="159">
        <f t="shared" si="2"/>
        <v>0</v>
      </c>
      <c r="S141" s="159">
        <v>0</v>
      </c>
      <c r="T141" s="160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61" t="s">
        <v>196</v>
      </c>
      <c r="AT141" s="161" t="s">
        <v>169</v>
      </c>
      <c r="AU141" s="161" t="s">
        <v>89</v>
      </c>
      <c r="AY141" s="14" t="s">
        <v>166</v>
      </c>
      <c r="BE141" s="162">
        <f t="shared" si="4"/>
        <v>0</v>
      </c>
      <c r="BF141" s="162">
        <f t="shared" si="5"/>
        <v>154.62</v>
      </c>
      <c r="BG141" s="162">
        <f t="shared" si="6"/>
        <v>0</v>
      </c>
      <c r="BH141" s="162">
        <f t="shared" si="7"/>
        <v>0</v>
      </c>
      <c r="BI141" s="162">
        <f t="shared" si="8"/>
        <v>0</v>
      </c>
      <c r="BJ141" s="14" t="s">
        <v>89</v>
      </c>
      <c r="BK141" s="162">
        <f t="shared" si="9"/>
        <v>154.62</v>
      </c>
      <c r="BL141" s="14" t="s">
        <v>196</v>
      </c>
      <c r="BM141" s="161" t="s">
        <v>1884</v>
      </c>
    </row>
    <row r="142" spans="1:65" s="2" customFormat="1" ht="16.5" customHeight="1">
      <c r="A142" s="26"/>
      <c r="B142" s="149"/>
      <c r="C142" s="150" t="s">
        <v>186</v>
      </c>
      <c r="D142" s="150" t="s">
        <v>169</v>
      </c>
      <c r="E142" s="151" t="s">
        <v>1885</v>
      </c>
      <c r="F142" s="152" t="s">
        <v>1886</v>
      </c>
      <c r="G142" s="153" t="s">
        <v>374</v>
      </c>
      <c r="H142" s="154">
        <v>36</v>
      </c>
      <c r="I142" s="155">
        <v>20.49</v>
      </c>
      <c r="J142" s="155">
        <f t="shared" si="0"/>
        <v>737.64</v>
      </c>
      <c r="K142" s="156"/>
      <c r="L142" s="27"/>
      <c r="M142" s="157" t="s">
        <v>1</v>
      </c>
      <c r="N142" s="158" t="s">
        <v>39</v>
      </c>
      <c r="O142" s="159">
        <v>0</v>
      </c>
      <c r="P142" s="159">
        <f t="shared" si="1"/>
        <v>0</v>
      </c>
      <c r="Q142" s="159">
        <v>0</v>
      </c>
      <c r="R142" s="159">
        <f t="shared" si="2"/>
        <v>0</v>
      </c>
      <c r="S142" s="159">
        <v>0</v>
      </c>
      <c r="T142" s="160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61" t="s">
        <v>196</v>
      </c>
      <c r="AT142" s="161" t="s">
        <v>169</v>
      </c>
      <c r="AU142" s="161" t="s">
        <v>89</v>
      </c>
      <c r="AY142" s="14" t="s">
        <v>166</v>
      </c>
      <c r="BE142" s="162">
        <f t="shared" si="4"/>
        <v>0</v>
      </c>
      <c r="BF142" s="162">
        <f t="shared" si="5"/>
        <v>737.64</v>
      </c>
      <c r="BG142" s="162">
        <f t="shared" si="6"/>
        <v>0</v>
      </c>
      <c r="BH142" s="162">
        <f t="shared" si="7"/>
        <v>0</v>
      </c>
      <c r="BI142" s="162">
        <f t="shared" si="8"/>
        <v>0</v>
      </c>
      <c r="BJ142" s="14" t="s">
        <v>89</v>
      </c>
      <c r="BK142" s="162">
        <f t="shared" si="9"/>
        <v>737.64</v>
      </c>
      <c r="BL142" s="14" t="s">
        <v>196</v>
      </c>
      <c r="BM142" s="161" t="s">
        <v>1887</v>
      </c>
    </row>
    <row r="143" spans="1:65" s="2" customFormat="1" ht="16.5" customHeight="1">
      <c r="A143" s="26"/>
      <c r="B143" s="149"/>
      <c r="C143" s="150" t="s">
        <v>202</v>
      </c>
      <c r="D143" s="150" t="s">
        <v>169</v>
      </c>
      <c r="E143" s="151" t="s">
        <v>1888</v>
      </c>
      <c r="F143" s="152" t="s">
        <v>1889</v>
      </c>
      <c r="G143" s="153" t="s">
        <v>1811</v>
      </c>
      <c r="H143" s="154">
        <v>60</v>
      </c>
      <c r="I143" s="155">
        <v>7.25</v>
      </c>
      <c r="J143" s="155">
        <f t="shared" si="0"/>
        <v>435</v>
      </c>
      <c r="K143" s="156"/>
      <c r="L143" s="27"/>
      <c r="M143" s="157" t="s">
        <v>1</v>
      </c>
      <c r="N143" s="158" t="s">
        <v>39</v>
      </c>
      <c r="O143" s="159">
        <v>0</v>
      </c>
      <c r="P143" s="159">
        <f t="shared" si="1"/>
        <v>0</v>
      </c>
      <c r="Q143" s="159">
        <v>0</v>
      </c>
      <c r="R143" s="159">
        <f t="shared" si="2"/>
        <v>0</v>
      </c>
      <c r="S143" s="159">
        <v>0</v>
      </c>
      <c r="T143" s="160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61" t="s">
        <v>196</v>
      </c>
      <c r="AT143" s="161" t="s">
        <v>169</v>
      </c>
      <c r="AU143" s="161" t="s">
        <v>89</v>
      </c>
      <c r="AY143" s="14" t="s">
        <v>166</v>
      </c>
      <c r="BE143" s="162">
        <f t="shared" si="4"/>
        <v>0</v>
      </c>
      <c r="BF143" s="162">
        <f t="shared" si="5"/>
        <v>435</v>
      </c>
      <c r="BG143" s="162">
        <f t="shared" si="6"/>
        <v>0</v>
      </c>
      <c r="BH143" s="162">
        <f t="shared" si="7"/>
        <v>0</v>
      </c>
      <c r="BI143" s="162">
        <f t="shared" si="8"/>
        <v>0</v>
      </c>
      <c r="BJ143" s="14" t="s">
        <v>89</v>
      </c>
      <c r="BK143" s="162">
        <f t="shared" si="9"/>
        <v>435</v>
      </c>
      <c r="BL143" s="14" t="s">
        <v>196</v>
      </c>
      <c r="BM143" s="161" t="s">
        <v>1890</v>
      </c>
    </row>
    <row r="144" spans="1:65" s="2" customFormat="1" ht="16.5" customHeight="1">
      <c r="A144" s="26"/>
      <c r="B144" s="149"/>
      <c r="C144" s="150" t="s">
        <v>189</v>
      </c>
      <c r="D144" s="150" t="s">
        <v>169</v>
      </c>
      <c r="E144" s="151" t="s">
        <v>1891</v>
      </c>
      <c r="F144" s="152" t="s">
        <v>1892</v>
      </c>
      <c r="G144" s="153" t="s">
        <v>1811</v>
      </c>
      <c r="H144" s="154">
        <v>42</v>
      </c>
      <c r="I144" s="155">
        <v>2.21</v>
      </c>
      <c r="J144" s="155">
        <f t="shared" si="0"/>
        <v>92.82</v>
      </c>
      <c r="K144" s="156"/>
      <c r="L144" s="27"/>
      <c r="M144" s="157" t="s">
        <v>1</v>
      </c>
      <c r="N144" s="158" t="s">
        <v>39</v>
      </c>
      <c r="O144" s="159">
        <v>0</v>
      </c>
      <c r="P144" s="159">
        <f t="shared" si="1"/>
        <v>0</v>
      </c>
      <c r="Q144" s="159">
        <v>0</v>
      </c>
      <c r="R144" s="159">
        <f t="shared" si="2"/>
        <v>0</v>
      </c>
      <c r="S144" s="159">
        <v>0</v>
      </c>
      <c r="T144" s="160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61" t="s">
        <v>196</v>
      </c>
      <c r="AT144" s="161" t="s">
        <v>169</v>
      </c>
      <c r="AU144" s="161" t="s">
        <v>89</v>
      </c>
      <c r="AY144" s="14" t="s">
        <v>166</v>
      </c>
      <c r="BE144" s="162">
        <f t="shared" si="4"/>
        <v>0</v>
      </c>
      <c r="BF144" s="162">
        <f t="shared" si="5"/>
        <v>92.82</v>
      </c>
      <c r="BG144" s="162">
        <f t="shared" si="6"/>
        <v>0</v>
      </c>
      <c r="BH144" s="162">
        <f t="shared" si="7"/>
        <v>0</v>
      </c>
      <c r="BI144" s="162">
        <f t="shared" si="8"/>
        <v>0</v>
      </c>
      <c r="BJ144" s="14" t="s">
        <v>89</v>
      </c>
      <c r="BK144" s="162">
        <f t="shared" si="9"/>
        <v>92.82</v>
      </c>
      <c r="BL144" s="14" t="s">
        <v>196</v>
      </c>
      <c r="BM144" s="161" t="s">
        <v>1893</v>
      </c>
    </row>
    <row r="145" spans="1:65" s="2" customFormat="1" ht="16.5" customHeight="1">
      <c r="A145" s="26"/>
      <c r="B145" s="149"/>
      <c r="C145" s="150" t="s">
        <v>209</v>
      </c>
      <c r="D145" s="150" t="s">
        <v>169</v>
      </c>
      <c r="E145" s="151" t="s">
        <v>1894</v>
      </c>
      <c r="F145" s="152" t="s">
        <v>1895</v>
      </c>
      <c r="G145" s="153" t="s">
        <v>1811</v>
      </c>
      <c r="H145" s="154">
        <v>4</v>
      </c>
      <c r="I145" s="155">
        <v>6.48</v>
      </c>
      <c r="J145" s="155">
        <f t="shared" si="0"/>
        <v>25.92</v>
      </c>
      <c r="K145" s="156"/>
      <c r="L145" s="27"/>
      <c r="M145" s="157" t="s">
        <v>1</v>
      </c>
      <c r="N145" s="158" t="s">
        <v>39</v>
      </c>
      <c r="O145" s="159">
        <v>0</v>
      </c>
      <c r="P145" s="159">
        <f t="shared" si="1"/>
        <v>0</v>
      </c>
      <c r="Q145" s="159">
        <v>0</v>
      </c>
      <c r="R145" s="159">
        <f t="shared" si="2"/>
        <v>0</v>
      </c>
      <c r="S145" s="159">
        <v>0</v>
      </c>
      <c r="T145" s="160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61" t="s">
        <v>196</v>
      </c>
      <c r="AT145" s="161" t="s">
        <v>169</v>
      </c>
      <c r="AU145" s="161" t="s">
        <v>89</v>
      </c>
      <c r="AY145" s="14" t="s">
        <v>166</v>
      </c>
      <c r="BE145" s="162">
        <f t="shared" si="4"/>
        <v>0</v>
      </c>
      <c r="BF145" s="162">
        <f t="shared" si="5"/>
        <v>25.92</v>
      </c>
      <c r="BG145" s="162">
        <f t="shared" si="6"/>
        <v>0</v>
      </c>
      <c r="BH145" s="162">
        <f t="shared" si="7"/>
        <v>0</v>
      </c>
      <c r="BI145" s="162">
        <f t="shared" si="8"/>
        <v>0</v>
      </c>
      <c r="BJ145" s="14" t="s">
        <v>89</v>
      </c>
      <c r="BK145" s="162">
        <f t="shared" si="9"/>
        <v>25.92</v>
      </c>
      <c r="BL145" s="14" t="s">
        <v>196</v>
      </c>
      <c r="BM145" s="161" t="s">
        <v>1896</v>
      </c>
    </row>
    <row r="146" spans="1:65" s="2" customFormat="1" ht="16.5" customHeight="1">
      <c r="A146" s="26"/>
      <c r="B146" s="149"/>
      <c r="C146" s="150" t="s">
        <v>193</v>
      </c>
      <c r="D146" s="150" t="s">
        <v>169</v>
      </c>
      <c r="E146" s="151" t="s">
        <v>1897</v>
      </c>
      <c r="F146" s="152" t="s">
        <v>1898</v>
      </c>
      <c r="G146" s="153" t="s">
        <v>1811</v>
      </c>
      <c r="H146" s="154">
        <v>35</v>
      </c>
      <c r="I146" s="155">
        <v>5.86</v>
      </c>
      <c r="J146" s="155">
        <f t="shared" si="0"/>
        <v>205.1</v>
      </c>
      <c r="K146" s="156"/>
      <c r="L146" s="27"/>
      <c r="M146" s="157" t="s">
        <v>1</v>
      </c>
      <c r="N146" s="158" t="s">
        <v>39</v>
      </c>
      <c r="O146" s="159">
        <v>0</v>
      </c>
      <c r="P146" s="159">
        <f t="shared" si="1"/>
        <v>0</v>
      </c>
      <c r="Q146" s="159">
        <v>0</v>
      </c>
      <c r="R146" s="159">
        <f t="shared" si="2"/>
        <v>0</v>
      </c>
      <c r="S146" s="159">
        <v>0</v>
      </c>
      <c r="T146" s="160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61" t="s">
        <v>196</v>
      </c>
      <c r="AT146" s="161" t="s">
        <v>169</v>
      </c>
      <c r="AU146" s="161" t="s">
        <v>89</v>
      </c>
      <c r="AY146" s="14" t="s">
        <v>166</v>
      </c>
      <c r="BE146" s="162">
        <f t="shared" si="4"/>
        <v>0</v>
      </c>
      <c r="BF146" s="162">
        <f t="shared" si="5"/>
        <v>205.1</v>
      </c>
      <c r="BG146" s="162">
        <f t="shared" si="6"/>
        <v>0</v>
      </c>
      <c r="BH146" s="162">
        <f t="shared" si="7"/>
        <v>0</v>
      </c>
      <c r="BI146" s="162">
        <f t="shared" si="8"/>
        <v>0</v>
      </c>
      <c r="BJ146" s="14" t="s">
        <v>89</v>
      </c>
      <c r="BK146" s="162">
        <f t="shared" si="9"/>
        <v>205.1</v>
      </c>
      <c r="BL146" s="14" t="s">
        <v>196</v>
      </c>
      <c r="BM146" s="161" t="s">
        <v>1899</v>
      </c>
    </row>
    <row r="147" spans="1:65" s="2" customFormat="1" ht="16.5" customHeight="1">
      <c r="A147" s="26"/>
      <c r="B147" s="149"/>
      <c r="C147" s="150" t="s">
        <v>216</v>
      </c>
      <c r="D147" s="150" t="s">
        <v>169</v>
      </c>
      <c r="E147" s="151" t="s">
        <v>1900</v>
      </c>
      <c r="F147" s="152" t="s">
        <v>1901</v>
      </c>
      <c r="G147" s="153" t="s">
        <v>1811</v>
      </c>
      <c r="H147" s="154">
        <v>3</v>
      </c>
      <c r="I147" s="155">
        <v>8.1</v>
      </c>
      <c r="J147" s="155">
        <f t="shared" si="0"/>
        <v>24.3</v>
      </c>
      <c r="K147" s="156"/>
      <c r="L147" s="27"/>
      <c r="M147" s="157" t="s">
        <v>1</v>
      </c>
      <c r="N147" s="158" t="s">
        <v>39</v>
      </c>
      <c r="O147" s="159">
        <v>0</v>
      </c>
      <c r="P147" s="159">
        <f t="shared" si="1"/>
        <v>0</v>
      </c>
      <c r="Q147" s="159">
        <v>0</v>
      </c>
      <c r="R147" s="159">
        <f t="shared" si="2"/>
        <v>0</v>
      </c>
      <c r="S147" s="159">
        <v>0</v>
      </c>
      <c r="T147" s="160">
        <f t="shared" si="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61" t="s">
        <v>196</v>
      </c>
      <c r="AT147" s="161" t="s">
        <v>169</v>
      </c>
      <c r="AU147" s="161" t="s">
        <v>89</v>
      </c>
      <c r="AY147" s="14" t="s">
        <v>166</v>
      </c>
      <c r="BE147" s="162">
        <f t="shared" si="4"/>
        <v>0</v>
      </c>
      <c r="BF147" s="162">
        <f t="shared" si="5"/>
        <v>24.3</v>
      </c>
      <c r="BG147" s="162">
        <f t="shared" si="6"/>
        <v>0</v>
      </c>
      <c r="BH147" s="162">
        <f t="shared" si="7"/>
        <v>0</v>
      </c>
      <c r="BI147" s="162">
        <f t="shared" si="8"/>
        <v>0</v>
      </c>
      <c r="BJ147" s="14" t="s">
        <v>89</v>
      </c>
      <c r="BK147" s="162">
        <f t="shared" si="9"/>
        <v>24.3</v>
      </c>
      <c r="BL147" s="14" t="s">
        <v>196</v>
      </c>
      <c r="BM147" s="161" t="s">
        <v>1902</v>
      </c>
    </row>
    <row r="148" spans="1:65" s="2" customFormat="1" ht="16.5" customHeight="1">
      <c r="A148" s="26"/>
      <c r="B148" s="149"/>
      <c r="C148" s="150" t="s">
        <v>196</v>
      </c>
      <c r="D148" s="150" t="s">
        <v>169</v>
      </c>
      <c r="E148" s="151" t="s">
        <v>1903</v>
      </c>
      <c r="F148" s="152" t="s">
        <v>1904</v>
      </c>
      <c r="G148" s="153" t="s">
        <v>1811</v>
      </c>
      <c r="H148" s="154">
        <v>1</v>
      </c>
      <c r="I148" s="155">
        <v>7.53</v>
      </c>
      <c r="J148" s="155">
        <f t="shared" si="0"/>
        <v>7.53</v>
      </c>
      <c r="K148" s="156"/>
      <c r="L148" s="27"/>
      <c r="M148" s="157" t="s">
        <v>1</v>
      </c>
      <c r="N148" s="158" t="s">
        <v>39</v>
      </c>
      <c r="O148" s="159">
        <v>0</v>
      </c>
      <c r="P148" s="159">
        <f t="shared" si="1"/>
        <v>0</v>
      </c>
      <c r="Q148" s="159">
        <v>0</v>
      </c>
      <c r="R148" s="159">
        <f t="shared" si="2"/>
        <v>0</v>
      </c>
      <c r="S148" s="159">
        <v>0</v>
      </c>
      <c r="T148" s="160">
        <f t="shared" si="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61" t="s">
        <v>196</v>
      </c>
      <c r="AT148" s="161" t="s">
        <v>169</v>
      </c>
      <c r="AU148" s="161" t="s">
        <v>89</v>
      </c>
      <c r="AY148" s="14" t="s">
        <v>166</v>
      </c>
      <c r="BE148" s="162">
        <f t="shared" si="4"/>
        <v>0</v>
      </c>
      <c r="BF148" s="162">
        <f t="shared" si="5"/>
        <v>7.53</v>
      </c>
      <c r="BG148" s="162">
        <f t="shared" si="6"/>
        <v>0</v>
      </c>
      <c r="BH148" s="162">
        <f t="shared" si="7"/>
        <v>0</v>
      </c>
      <c r="BI148" s="162">
        <f t="shared" si="8"/>
        <v>0</v>
      </c>
      <c r="BJ148" s="14" t="s">
        <v>89</v>
      </c>
      <c r="BK148" s="162">
        <f t="shared" si="9"/>
        <v>7.53</v>
      </c>
      <c r="BL148" s="14" t="s">
        <v>196</v>
      </c>
      <c r="BM148" s="161" t="s">
        <v>1905</v>
      </c>
    </row>
    <row r="149" spans="1:65" s="2" customFormat="1" ht="16.5" customHeight="1">
      <c r="A149" s="26"/>
      <c r="B149" s="149"/>
      <c r="C149" s="150" t="s">
        <v>224</v>
      </c>
      <c r="D149" s="150" t="s">
        <v>169</v>
      </c>
      <c r="E149" s="151" t="s">
        <v>1906</v>
      </c>
      <c r="F149" s="152" t="s">
        <v>1907</v>
      </c>
      <c r="G149" s="153" t="s">
        <v>1811</v>
      </c>
      <c r="H149" s="154">
        <v>5</v>
      </c>
      <c r="I149" s="155">
        <v>3.69</v>
      </c>
      <c r="J149" s="155">
        <f t="shared" si="0"/>
        <v>18.45</v>
      </c>
      <c r="K149" s="156"/>
      <c r="L149" s="27"/>
      <c r="M149" s="157" t="s">
        <v>1</v>
      </c>
      <c r="N149" s="158" t="s">
        <v>39</v>
      </c>
      <c r="O149" s="159">
        <v>0</v>
      </c>
      <c r="P149" s="159">
        <f t="shared" si="1"/>
        <v>0</v>
      </c>
      <c r="Q149" s="159">
        <v>0</v>
      </c>
      <c r="R149" s="159">
        <f t="shared" si="2"/>
        <v>0</v>
      </c>
      <c r="S149" s="159">
        <v>0</v>
      </c>
      <c r="T149" s="160">
        <f t="shared" si="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61" t="s">
        <v>196</v>
      </c>
      <c r="AT149" s="161" t="s">
        <v>169</v>
      </c>
      <c r="AU149" s="161" t="s">
        <v>89</v>
      </c>
      <c r="AY149" s="14" t="s">
        <v>166</v>
      </c>
      <c r="BE149" s="162">
        <f t="shared" si="4"/>
        <v>0</v>
      </c>
      <c r="BF149" s="162">
        <f t="shared" si="5"/>
        <v>18.45</v>
      </c>
      <c r="BG149" s="162">
        <f t="shared" si="6"/>
        <v>0</v>
      </c>
      <c r="BH149" s="162">
        <f t="shared" si="7"/>
        <v>0</v>
      </c>
      <c r="BI149" s="162">
        <f t="shared" si="8"/>
        <v>0</v>
      </c>
      <c r="BJ149" s="14" t="s">
        <v>89</v>
      </c>
      <c r="BK149" s="162">
        <f t="shared" si="9"/>
        <v>18.45</v>
      </c>
      <c r="BL149" s="14" t="s">
        <v>196</v>
      </c>
      <c r="BM149" s="161" t="s">
        <v>1908</v>
      </c>
    </row>
    <row r="150" spans="1:65" s="2" customFormat="1" ht="16.5" customHeight="1">
      <c r="A150" s="26"/>
      <c r="B150" s="149"/>
      <c r="C150" s="150" t="s">
        <v>199</v>
      </c>
      <c r="D150" s="150" t="s">
        <v>169</v>
      </c>
      <c r="E150" s="151" t="s">
        <v>1909</v>
      </c>
      <c r="F150" s="152" t="s">
        <v>1910</v>
      </c>
      <c r="G150" s="153" t="s">
        <v>1811</v>
      </c>
      <c r="H150" s="154">
        <v>5</v>
      </c>
      <c r="I150" s="155">
        <v>12.86</v>
      </c>
      <c r="J150" s="155">
        <f t="shared" si="0"/>
        <v>64.3</v>
      </c>
      <c r="K150" s="156"/>
      <c r="L150" s="27"/>
      <c r="M150" s="157" t="s">
        <v>1</v>
      </c>
      <c r="N150" s="158" t="s">
        <v>39</v>
      </c>
      <c r="O150" s="159">
        <v>0</v>
      </c>
      <c r="P150" s="159">
        <f t="shared" si="1"/>
        <v>0</v>
      </c>
      <c r="Q150" s="159">
        <v>0</v>
      </c>
      <c r="R150" s="159">
        <f t="shared" si="2"/>
        <v>0</v>
      </c>
      <c r="S150" s="159">
        <v>0</v>
      </c>
      <c r="T150" s="160">
        <f t="shared" si="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61" t="s">
        <v>196</v>
      </c>
      <c r="AT150" s="161" t="s">
        <v>169</v>
      </c>
      <c r="AU150" s="161" t="s">
        <v>89</v>
      </c>
      <c r="AY150" s="14" t="s">
        <v>166</v>
      </c>
      <c r="BE150" s="162">
        <f t="shared" si="4"/>
        <v>0</v>
      </c>
      <c r="BF150" s="162">
        <f t="shared" si="5"/>
        <v>64.3</v>
      </c>
      <c r="BG150" s="162">
        <f t="shared" si="6"/>
        <v>0</v>
      </c>
      <c r="BH150" s="162">
        <f t="shared" si="7"/>
        <v>0</v>
      </c>
      <c r="BI150" s="162">
        <f t="shared" si="8"/>
        <v>0</v>
      </c>
      <c r="BJ150" s="14" t="s">
        <v>89</v>
      </c>
      <c r="BK150" s="162">
        <f t="shared" si="9"/>
        <v>64.3</v>
      </c>
      <c r="BL150" s="14" t="s">
        <v>196</v>
      </c>
      <c r="BM150" s="161" t="s">
        <v>1911</v>
      </c>
    </row>
    <row r="151" spans="1:65" s="2" customFormat="1" ht="16.5" customHeight="1">
      <c r="A151" s="26"/>
      <c r="B151" s="149"/>
      <c r="C151" s="150" t="s">
        <v>231</v>
      </c>
      <c r="D151" s="150" t="s">
        <v>169</v>
      </c>
      <c r="E151" s="151" t="s">
        <v>1912</v>
      </c>
      <c r="F151" s="152" t="s">
        <v>1913</v>
      </c>
      <c r="G151" s="153" t="s">
        <v>1811</v>
      </c>
      <c r="H151" s="154">
        <v>1</v>
      </c>
      <c r="I151" s="155">
        <v>4.08</v>
      </c>
      <c r="J151" s="155">
        <f t="shared" si="0"/>
        <v>4.08</v>
      </c>
      <c r="K151" s="156"/>
      <c r="L151" s="27"/>
      <c r="M151" s="157" t="s">
        <v>1</v>
      </c>
      <c r="N151" s="158" t="s">
        <v>39</v>
      </c>
      <c r="O151" s="159">
        <v>0</v>
      </c>
      <c r="P151" s="159">
        <f t="shared" si="1"/>
        <v>0</v>
      </c>
      <c r="Q151" s="159">
        <v>0</v>
      </c>
      <c r="R151" s="159">
        <f t="shared" si="2"/>
        <v>0</v>
      </c>
      <c r="S151" s="159">
        <v>0</v>
      </c>
      <c r="T151" s="160">
        <f t="shared" si="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61" t="s">
        <v>196</v>
      </c>
      <c r="AT151" s="161" t="s">
        <v>169</v>
      </c>
      <c r="AU151" s="161" t="s">
        <v>89</v>
      </c>
      <c r="AY151" s="14" t="s">
        <v>166</v>
      </c>
      <c r="BE151" s="162">
        <f t="shared" si="4"/>
        <v>0</v>
      </c>
      <c r="BF151" s="162">
        <f t="shared" si="5"/>
        <v>4.08</v>
      </c>
      <c r="BG151" s="162">
        <f t="shared" si="6"/>
        <v>0</v>
      </c>
      <c r="BH151" s="162">
        <f t="shared" si="7"/>
        <v>0</v>
      </c>
      <c r="BI151" s="162">
        <f t="shared" si="8"/>
        <v>0</v>
      </c>
      <c r="BJ151" s="14" t="s">
        <v>89</v>
      </c>
      <c r="BK151" s="162">
        <f t="shared" si="9"/>
        <v>4.08</v>
      </c>
      <c r="BL151" s="14" t="s">
        <v>196</v>
      </c>
      <c r="BM151" s="161" t="s">
        <v>1914</v>
      </c>
    </row>
    <row r="152" spans="1:65" s="2" customFormat="1" ht="16.5" customHeight="1">
      <c r="A152" s="26"/>
      <c r="B152" s="149"/>
      <c r="C152" s="150" t="s">
        <v>7</v>
      </c>
      <c r="D152" s="150" t="s">
        <v>169</v>
      </c>
      <c r="E152" s="151" t="s">
        <v>1915</v>
      </c>
      <c r="F152" s="152" t="s">
        <v>1916</v>
      </c>
      <c r="G152" s="153" t="s">
        <v>1811</v>
      </c>
      <c r="H152" s="154">
        <v>1</v>
      </c>
      <c r="I152" s="155">
        <v>17.149999999999999</v>
      </c>
      <c r="J152" s="155">
        <f t="shared" si="0"/>
        <v>17.149999999999999</v>
      </c>
      <c r="K152" s="156"/>
      <c r="L152" s="27"/>
      <c r="M152" s="157" t="s">
        <v>1</v>
      </c>
      <c r="N152" s="158" t="s">
        <v>39</v>
      </c>
      <c r="O152" s="159">
        <v>0</v>
      </c>
      <c r="P152" s="159">
        <f t="shared" si="1"/>
        <v>0</v>
      </c>
      <c r="Q152" s="159">
        <v>0</v>
      </c>
      <c r="R152" s="159">
        <f t="shared" si="2"/>
        <v>0</v>
      </c>
      <c r="S152" s="159">
        <v>0</v>
      </c>
      <c r="T152" s="160">
        <f t="shared" si="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61" t="s">
        <v>196</v>
      </c>
      <c r="AT152" s="161" t="s">
        <v>169</v>
      </c>
      <c r="AU152" s="161" t="s">
        <v>89</v>
      </c>
      <c r="AY152" s="14" t="s">
        <v>166</v>
      </c>
      <c r="BE152" s="162">
        <f t="shared" si="4"/>
        <v>0</v>
      </c>
      <c r="BF152" s="162">
        <f t="shared" si="5"/>
        <v>17.149999999999999</v>
      </c>
      <c r="BG152" s="162">
        <f t="shared" si="6"/>
        <v>0</v>
      </c>
      <c r="BH152" s="162">
        <f t="shared" si="7"/>
        <v>0</v>
      </c>
      <c r="BI152" s="162">
        <f t="shared" si="8"/>
        <v>0</v>
      </c>
      <c r="BJ152" s="14" t="s">
        <v>89</v>
      </c>
      <c r="BK152" s="162">
        <f t="shared" si="9"/>
        <v>17.149999999999999</v>
      </c>
      <c r="BL152" s="14" t="s">
        <v>196</v>
      </c>
      <c r="BM152" s="161" t="s">
        <v>1917</v>
      </c>
    </row>
    <row r="153" spans="1:65" s="2" customFormat="1" ht="16.5" customHeight="1">
      <c r="A153" s="26"/>
      <c r="B153" s="149"/>
      <c r="C153" s="150" t="s">
        <v>239</v>
      </c>
      <c r="D153" s="150" t="s">
        <v>169</v>
      </c>
      <c r="E153" s="151" t="s">
        <v>1918</v>
      </c>
      <c r="F153" s="152" t="s">
        <v>1919</v>
      </c>
      <c r="G153" s="153" t="s">
        <v>1811</v>
      </c>
      <c r="H153" s="154">
        <v>1</v>
      </c>
      <c r="I153" s="155">
        <v>6.22</v>
      </c>
      <c r="J153" s="155">
        <f t="shared" si="0"/>
        <v>6.22</v>
      </c>
      <c r="K153" s="156"/>
      <c r="L153" s="27"/>
      <c r="M153" s="157" t="s">
        <v>1</v>
      </c>
      <c r="N153" s="158" t="s">
        <v>39</v>
      </c>
      <c r="O153" s="159">
        <v>0</v>
      </c>
      <c r="P153" s="159">
        <f t="shared" si="1"/>
        <v>0</v>
      </c>
      <c r="Q153" s="159">
        <v>0</v>
      </c>
      <c r="R153" s="159">
        <f t="shared" si="2"/>
        <v>0</v>
      </c>
      <c r="S153" s="159">
        <v>0</v>
      </c>
      <c r="T153" s="160">
        <f t="shared" si="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61" t="s">
        <v>196</v>
      </c>
      <c r="AT153" s="161" t="s">
        <v>169</v>
      </c>
      <c r="AU153" s="161" t="s">
        <v>89</v>
      </c>
      <c r="AY153" s="14" t="s">
        <v>166</v>
      </c>
      <c r="BE153" s="162">
        <f t="shared" si="4"/>
        <v>0</v>
      </c>
      <c r="BF153" s="162">
        <f t="shared" si="5"/>
        <v>6.22</v>
      </c>
      <c r="BG153" s="162">
        <f t="shared" si="6"/>
        <v>0</v>
      </c>
      <c r="BH153" s="162">
        <f t="shared" si="7"/>
        <v>0</v>
      </c>
      <c r="BI153" s="162">
        <f t="shared" si="8"/>
        <v>0</v>
      </c>
      <c r="BJ153" s="14" t="s">
        <v>89</v>
      </c>
      <c r="BK153" s="162">
        <f t="shared" si="9"/>
        <v>6.22</v>
      </c>
      <c r="BL153" s="14" t="s">
        <v>196</v>
      </c>
      <c r="BM153" s="161" t="s">
        <v>1920</v>
      </c>
    </row>
    <row r="154" spans="1:65" s="2" customFormat="1" ht="16.5" customHeight="1">
      <c r="A154" s="26"/>
      <c r="B154" s="149"/>
      <c r="C154" s="150" t="s">
        <v>205</v>
      </c>
      <c r="D154" s="150" t="s">
        <v>169</v>
      </c>
      <c r="E154" s="151" t="s">
        <v>1921</v>
      </c>
      <c r="F154" s="152" t="s">
        <v>1922</v>
      </c>
      <c r="G154" s="153" t="s">
        <v>1811</v>
      </c>
      <c r="H154" s="154">
        <v>1</v>
      </c>
      <c r="I154" s="155">
        <v>30.49</v>
      </c>
      <c r="J154" s="155">
        <f t="shared" si="0"/>
        <v>30.49</v>
      </c>
      <c r="K154" s="156"/>
      <c r="L154" s="27"/>
      <c r="M154" s="157" t="s">
        <v>1</v>
      </c>
      <c r="N154" s="158" t="s">
        <v>39</v>
      </c>
      <c r="O154" s="159">
        <v>0</v>
      </c>
      <c r="P154" s="159">
        <f t="shared" si="1"/>
        <v>0</v>
      </c>
      <c r="Q154" s="159">
        <v>0</v>
      </c>
      <c r="R154" s="159">
        <f t="shared" si="2"/>
        <v>0</v>
      </c>
      <c r="S154" s="159">
        <v>0</v>
      </c>
      <c r="T154" s="160">
        <f t="shared" si="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61" t="s">
        <v>196</v>
      </c>
      <c r="AT154" s="161" t="s">
        <v>169</v>
      </c>
      <c r="AU154" s="161" t="s">
        <v>89</v>
      </c>
      <c r="AY154" s="14" t="s">
        <v>166</v>
      </c>
      <c r="BE154" s="162">
        <f t="shared" si="4"/>
        <v>0</v>
      </c>
      <c r="BF154" s="162">
        <f t="shared" si="5"/>
        <v>30.49</v>
      </c>
      <c r="BG154" s="162">
        <f t="shared" si="6"/>
        <v>0</v>
      </c>
      <c r="BH154" s="162">
        <f t="shared" si="7"/>
        <v>0</v>
      </c>
      <c r="BI154" s="162">
        <f t="shared" si="8"/>
        <v>0</v>
      </c>
      <c r="BJ154" s="14" t="s">
        <v>89</v>
      </c>
      <c r="BK154" s="162">
        <f t="shared" si="9"/>
        <v>30.49</v>
      </c>
      <c r="BL154" s="14" t="s">
        <v>196</v>
      </c>
      <c r="BM154" s="161" t="s">
        <v>1923</v>
      </c>
    </row>
    <row r="155" spans="1:65" s="2" customFormat="1" ht="16.5" customHeight="1">
      <c r="A155" s="26"/>
      <c r="B155" s="149"/>
      <c r="C155" s="150" t="s">
        <v>247</v>
      </c>
      <c r="D155" s="150" t="s">
        <v>169</v>
      </c>
      <c r="E155" s="151" t="s">
        <v>1924</v>
      </c>
      <c r="F155" s="152" t="s">
        <v>1925</v>
      </c>
      <c r="G155" s="153" t="s">
        <v>374</v>
      </c>
      <c r="H155" s="154">
        <v>1</v>
      </c>
      <c r="I155" s="155">
        <v>20.96</v>
      </c>
      <c r="J155" s="155">
        <f t="shared" si="0"/>
        <v>20.96</v>
      </c>
      <c r="K155" s="156"/>
      <c r="L155" s="27"/>
      <c r="M155" s="157" t="s">
        <v>1</v>
      </c>
      <c r="N155" s="158" t="s">
        <v>39</v>
      </c>
      <c r="O155" s="159">
        <v>0</v>
      </c>
      <c r="P155" s="159">
        <f t="shared" si="1"/>
        <v>0</v>
      </c>
      <c r="Q155" s="159">
        <v>0</v>
      </c>
      <c r="R155" s="159">
        <f t="shared" si="2"/>
        <v>0</v>
      </c>
      <c r="S155" s="159">
        <v>0</v>
      </c>
      <c r="T155" s="160">
        <f t="shared" si="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61" t="s">
        <v>196</v>
      </c>
      <c r="AT155" s="161" t="s">
        <v>169</v>
      </c>
      <c r="AU155" s="161" t="s">
        <v>89</v>
      </c>
      <c r="AY155" s="14" t="s">
        <v>166</v>
      </c>
      <c r="BE155" s="162">
        <f t="shared" si="4"/>
        <v>0</v>
      </c>
      <c r="BF155" s="162">
        <f t="shared" si="5"/>
        <v>20.96</v>
      </c>
      <c r="BG155" s="162">
        <f t="shared" si="6"/>
        <v>0</v>
      </c>
      <c r="BH155" s="162">
        <f t="shared" si="7"/>
        <v>0</v>
      </c>
      <c r="BI155" s="162">
        <f t="shared" si="8"/>
        <v>0</v>
      </c>
      <c r="BJ155" s="14" t="s">
        <v>89</v>
      </c>
      <c r="BK155" s="162">
        <f t="shared" si="9"/>
        <v>20.96</v>
      </c>
      <c r="BL155" s="14" t="s">
        <v>196</v>
      </c>
      <c r="BM155" s="161" t="s">
        <v>1926</v>
      </c>
    </row>
    <row r="156" spans="1:65" s="2" customFormat="1" ht="16.5" customHeight="1">
      <c r="A156" s="26"/>
      <c r="B156" s="149"/>
      <c r="C156" s="150" t="s">
        <v>208</v>
      </c>
      <c r="D156" s="150" t="s">
        <v>169</v>
      </c>
      <c r="E156" s="151" t="s">
        <v>1927</v>
      </c>
      <c r="F156" s="152" t="s">
        <v>1928</v>
      </c>
      <c r="G156" s="153" t="s">
        <v>1811</v>
      </c>
      <c r="H156" s="154">
        <v>2</v>
      </c>
      <c r="I156" s="155">
        <v>14.29</v>
      </c>
      <c r="J156" s="155">
        <f t="shared" si="0"/>
        <v>28.58</v>
      </c>
      <c r="K156" s="156"/>
      <c r="L156" s="27"/>
      <c r="M156" s="157" t="s">
        <v>1</v>
      </c>
      <c r="N156" s="158" t="s">
        <v>39</v>
      </c>
      <c r="O156" s="159">
        <v>0</v>
      </c>
      <c r="P156" s="159">
        <f t="shared" si="1"/>
        <v>0</v>
      </c>
      <c r="Q156" s="159">
        <v>0</v>
      </c>
      <c r="R156" s="159">
        <f t="shared" si="2"/>
        <v>0</v>
      </c>
      <c r="S156" s="159">
        <v>0</v>
      </c>
      <c r="T156" s="160">
        <f t="shared" si="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61" t="s">
        <v>196</v>
      </c>
      <c r="AT156" s="161" t="s">
        <v>169</v>
      </c>
      <c r="AU156" s="161" t="s">
        <v>89</v>
      </c>
      <c r="AY156" s="14" t="s">
        <v>166</v>
      </c>
      <c r="BE156" s="162">
        <f t="shared" si="4"/>
        <v>0</v>
      </c>
      <c r="BF156" s="162">
        <f t="shared" si="5"/>
        <v>28.58</v>
      </c>
      <c r="BG156" s="162">
        <f t="shared" si="6"/>
        <v>0</v>
      </c>
      <c r="BH156" s="162">
        <f t="shared" si="7"/>
        <v>0</v>
      </c>
      <c r="BI156" s="162">
        <f t="shared" si="8"/>
        <v>0</v>
      </c>
      <c r="BJ156" s="14" t="s">
        <v>89</v>
      </c>
      <c r="BK156" s="162">
        <f t="shared" si="9"/>
        <v>28.58</v>
      </c>
      <c r="BL156" s="14" t="s">
        <v>196</v>
      </c>
      <c r="BM156" s="161" t="s">
        <v>1929</v>
      </c>
    </row>
    <row r="157" spans="1:65" s="2" customFormat="1" ht="16.5" customHeight="1">
      <c r="A157" s="26"/>
      <c r="B157" s="149"/>
      <c r="C157" s="150" t="s">
        <v>254</v>
      </c>
      <c r="D157" s="150" t="s">
        <v>169</v>
      </c>
      <c r="E157" s="151" t="s">
        <v>1930</v>
      </c>
      <c r="F157" s="152" t="s">
        <v>1931</v>
      </c>
      <c r="G157" s="153" t="s">
        <v>1811</v>
      </c>
      <c r="H157" s="154">
        <v>1</v>
      </c>
      <c r="I157" s="155">
        <v>19.05</v>
      </c>
      <c r="J157" s="155">
        <f t="shared" si="0"/>
        <v>19.05</v>
      </c>
      <c r="K157" s="156"/>
      <c r="L157" s="27"/>
      <c r="M157" s="157" t="s">
        <v>1</v>
      </c>
      <c r="N157" s="158" t="s">
        <v>39</v>
      </c>
      <c r="O157" s="159">
        <v>0</v>
      </c>
      <c r="P157" s="159">
        <f t="shared" si="1"/>
        <v>0</v>
      </c>
      <c r="Q157" s="159">
        <v>0</v>
      </c>
      <c r="R157" s="159">
        <f t="shared" si="2"/>
        <v>0</v>
      </c>
      <c r="S157" s="159">
        <v>0</v>
      </c>
      <c r="T157" s="160">
        <f t="shared" si="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61" t="s">
        <v>196</v>
      </c>
      <c r="AT157" s="161" t="s">
        <v>169</v>
      </c>
      <c r="AU157" s="161" t="s">
        <v>89</v>
      </c>
      <c r="AY157" s="14" t="s">
        <v>166</v>
      </c>
      <c r="BE157" s="162">
        <f t="shared" si="4"/>
        <v>0</v>
      </c>
      <c r="BF157" s="162">
        <f t="shared" si="5"/>
        <v>19.05</v>
      </c>
      <c r="BG157" s="162">
        <f t="shared" si="6"/>
        <v>0</v>
      </c>
      <c r="BH157" s="162">
        <f t="shared" si="7"/>
        <v>0</v>
      </c>
      <c r="BI157" s="162">
        <f t="shared" si="8"/>
        <v>0</v>
      </c>
      <c r="BJ157" s="14" t="s">
        <v>89</v>
      </c>
      <c r="BK157" s="162">
        <f t="shared" si="9"/>
        <v>19.05</v>
      </c>
      <c r="BL157" s="14" t="s">
        <v>196</v>
      </c>
      <c r="BM157" s="161" t="s">
        <v>1932</v>
      </c>
    </row>
    <row r="158" spans="1:65" s="2" customFormat="1" ht="16.5" customHeight="1">
      <c r="A158" s="26"/>
      <c r="B158" s="149"/>
      <c r="C158" s="150" t="s">
        <v>212</v>
      </c>
      <c r="D158" s="150" t="s">
        <v>169</v>
      </c>
      <c r="E158" s="151" t="s">
        <v>1933</v>
      </c>
      <c r="F158" s="152" t="s">
        <v>1934</v>
      </c>
      <c r="G158" s="153" t="s">
        <v>1811</v>
      </c>
      <c r="H158" s="154">
        <v>2</v>
      </c>
      <c r="I158" s="155">
        <v>23.82</v>
      </c>
      <c r="J158" s="155">
        <f t="shared" si="0"/>
        <v>47.64</v>
      </c>
      <c r="K158" s="156"/>
      <c r="L158" s="27"/>
      <c r="M158" s="157" t="s">
        <v>1</v>
      </c>
      <c r="N158" s="158" t="s">
        <v>39</v>
      </c>
      <c r="O158" s="159">
        <v>0</v>
      </c>
      <c r="P158" s="159">
        <f t="shared" si="1"/>
        <v>0</v>
      </c>
      <c r="Q158" s="159">
        <v>0</v>
      </c>
      <c r="R158" s="159">
        <f t="shared" si="2"/>
        <v>0</v>
      </c>
      <c r="S158" s="159">
        <v>0</v>
      </c>
      <c r="T158" s="160">
        <f t="shared" si="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61" t="s">
        <v>196</v>
      </c>
      <c r="AT158" s="161" t="s">
        <v>169</v>
      </c>
      <c r="AU158" s="161" t="s">
        <v>89</v>
      </c>
      <c r="AY158" s="14" t="s">
        <v>166</v>
      </c>
      <c r="BE158" s="162">
        <f t="shared" si="4"/>
        <v>0</v>
      </c>
      <c r="BF158" s="162">
        <f t="shared" si="5"/>
        <v>47.64</v>
      </c>
      <c r="BG158" s="162">
        <f t="shared" si="6"/>
        <v>0</v>
      </c>
      <c r="BH158" s="162">
        <f t="shared" si="7"/>
        <v>0</v>
      </c>
      <c r="BI158" s="162">
        <f t="shared" si="8"/>
        <v>0</v>
      </c>
      <c r="BJ158" s="14" t="s">
        <v>89</v>
      </c>
      <c r="BK158" s="162">
        <f t="shared" si="9"/>
        <v>47.64</v>
      </c>
      <c r="BL158" s="14" t="s">
        <v>196</v>
      </c>
      <c r="BM158" s="161" t="s">
        <v>1935</v>
      </c>
    </row>
    <row r="159" spans="1:65" s="2" customFormat="1" ht="16.5" customHeight="1">
      <c r="A159" s="26"/>
      <c r="B159" s="149"/>
      <c r="C159" s="150" t="s">
        <v>265</v>
      </c>
      <c r="D159" s="150" t="s">
        <v>169</v>
      </c>
      <c r="E159" s="151" t="s">
        <v>1936</v>
      </c>
      <c r="F159" s="152" t="s">
        <v>1937</v>
      </c>
      <c r="G159" s="153" t="s">
        <v>1811</v>
      </c>
      <c r="H159" s="154">
        <v>2</v>
      </c>
      <c r="I159" s="155">
        <v>318.56</v>
      </c>
      <c r="J159" s="155">
        <f t="shared" si="0"/>
        <v>637.12</v>
      </c>
      <c r="K159" s="156"/>
      <c r="L159" s="27"/>
      <c r="M159" s="157" t="s">
        <v>1</v>
      </c>
      <c r="N159" s="158" t="s">
        <v>39</v>
      </c>
      <c r="O159" s="159">
        <v>0</v>
      </c>
      <c r="P159" s="159">
        <f t="shared" si="1"/>
        <v>0</v>
      </c>
      <c r="Q159" s="159">
        <v>0</v>
      </c>
      <c r="R159" s="159">
        <f t="shared" si="2"/>
        <v>0</v>
      </c>
      <c r="S159" s="159">
        <v>0</v>
      </c>
      <c r="T159" s="160">
        <f t="shared" si="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61" t="s">
        <v>196</v>
      </c>
      <c r="AT159" s="161" t="s">
        <v>169</v>
      </c>
      <c r="AU159" s="161" t="s">
        <v>89</v>
      </c>
      <c r="AY159" s="14" t="s">
        <v>166</v>
      </c>
      <c r="BE159" s="162">
        <f t="shared" si="4"/>
        <v>0</v>
      </c>
      <c r="BF159" s="162">
        <f t="shared" si="5"/>
        <v>637.12</v>
      </c>
      <c r="BG159" s="162">
        <f t="shared" si="6"/>
        <v>0</v>
      </c>
      <c r="BH159" s="162">
        <f t="shared" si="7"/>
        <v>0</v>
      </c>
      <c r="BI159" s="162">
        <f t="shared" si="8"/>
        <v>0</v>
      </c>
      <c r="BJ159" s="14" t="s">
        <v>89</v>
      </c>
      <c r="BK159" s="162">
        <f t="shared" si="9"/>
        <v>637.12</v>
      </c>
      <c r="BL159" s="14" t="s">
        <v>196</v>
      </c>
      <c r="BM159" s="161" t="s">
        <v>1938</v>
      </c>
    </row>
    <row r="160" spans="1:65" s="2" customFormat="1" ht="21.75" customHeight="1">
      <c r="A160" s="26"/>
      <c r="B160" s="149"/>
      <c r="C160" s="150" t="s">
        <v>215</v>
      </c>
      <c r="D160" s="150" t="s">
        <v>169</v>
      </c>
      <c r="E160" s="151" t="s">
        <v>1939</v>
      </c>
      <c r="F160" s="152" t="s">
        <v>1940</v>
      </c>
      <c r="G160" s="153" t="s">
        <v>374</v>
      </c>
      <c r="H160" s="154">
        <v>570</v>
      </c>
      <c r="I160" s="155">
        <v>1.4</v>
      </c>
      <c r="J160" s="155">
        <f t="shared" si="0"/>
        <v>798</v>
      </c>
      <c r="K160" s="156"/>
      <c r="L160" s="27"/>
      <c r="M160" s="157" t="s">
        <v>1</v>
      </c>
      <c r="N160" s="158" t="s">
        <v>39</v>
      </c>
      <c r="O160" s="159">
        <v>0</v>
      </c>
      <c r="P160" s="159">
        <f t="shared" si="1"/>
        <v>0</v>
      </c>
      <c r="Q160" s="159">
        <v>0</v>
      </c>
      <c r="R160" s="159">
        <f t="shared" si="2"/>
        <v>0</v>
      </c>
      <c r="S160" s="159">
        <v>0</v>
      </c>
      <c r="T160" s="160">
        <f t="shared" si="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61" t="s">
        <v>196</v>
      </c>
      <c r="AT160" s="161" t="s">
        <v>169</v>
      </c>
      <c r="AU160" s="161" t="s">
        <v>89</v>
      </c>
      <c r="AY160" s="14" t="s">
        <v>166</v>
      </c>
      <c r="BE160" s="162">
        <f t="shared" si="4"/>
        <v>0</v>
      </c>
      <c r="BF160" s="162">
        <f t="shared" si="5"/>
        <v>798</v>
      </c>
      <c r="BG160" s="162">
        <f t="shared" si="6"/>
        <v>0</v>
      </c>
      <c r="BH160" s="162">
        <f t="shared" si="7"/>
        <v>0</v>
      </c>
      <c r="BI160" s="162">
        <f t="shared" si="8"/>
        <v>0</v>
      </c>
      <c r="BJ160" s="14" t="s">
        <v>89</v>
      </c>
      <c r="BK160" s="162">
        <f t="shared" si="9"/>
        <v>798</v>
      </c>
      <c r="BL160" s="14" t="s">
        <v>196</v>
      </c>
      <c r="BM160" s="161" t="s">
        <v>1941</v>
      </c>
    </row>
    <row r="161" spans="1:65" s="2" customFormat="1" ht="24.2" customHeight="1">
      <c r="A161" s="26"/>
      <c r="B161" s="149"/>
      <c r="C161" s="150" t="s">
        <v>274</v>
      </c>
      <c r="D161" s="150" t="s">
        <v>169</v>
      </c>
      <c r="E161" s="151" t="s">
        <v>1942</v>
      </c>
      <c r="F161" s="152" t="s">
        <v>1943</v>
      </c>
      <c r="G161" s="153" t="s">
        <v>374</v>
      </c>
      <c r="H161" s="154">
        <v>570</v>
      </c>
      <c r="I161" s="155">
        <v>1.02</v>
      </c>
      <c r="J161" s="155">
        <f t="shared" si="0"/>
        <v>581.4</v>
      </c>
      <c r="K161" s="156"/>
      <c r="L161" s="27"/>
      <c r="M161" s="157" t="s">
        <v>1</v>
      </c>
      <c r="N161" s="158" t="s">
        <v>39</v>
      </c>
      <c r="O161" s="159">
        <v>0</v>
      </c>
      <c r="P161" s="159">
        <f t="shared" si="1"/>
        <v>0</v>
      </c>
      <c r="Q161" s="159">
        <v>0</v>
      </c>
      <c r="R161" s="159">
        <f t="shared" si="2"/>
        <v>0</v>
      </c>
      <c r="S161" s="159">
        <v>0</v>
      </c>
      <c r="T161" s="160">
        <f t="shared" si="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61" t="s">
        <v>196</v>
      </c>
      <c r="AT161" s="161" t="s">
        <v>169</v>
      </c>
      <c r="AU161" s="161" t="s">
        <v>89</v>
      </c>
      <c r="AY161" s="14" t="s">
        <v>166</v>
      </c>
      <c r="BE161" s="162">
        <f t="shared" si="4"/>
        <v>0</v>
      </c>
      <c r="BF161" s="162">
        <f t="shared" si="5"/>
        <v>581.4</v>
      </c>
      <c r="BG161" s="162">
        <f t="shared" si="6"/>
        <v>0</v>
      </c>
      <c r="BH161" s="162">
        <f t="shared" si="7"/>
        <v>0</v>
      </c>
      <c r="BI161" s="162">
        <f t="shared" si="8"/>
        <v>0</v>
      </c>
      <c r="BJ161" s="14" t="s">
        <v>89</v>
      </c>
      <c r="BK161" s="162">
        <f t="shared" si="9"/>
        <v>581.4</v>
      </c>
      <c r="BL161" s="14" t="s">
        <v>196</v>
      </c>
      <c r="BM161" s="161" t="s">
        <v>1944</v>
      </c>
    </row>
    <row r="162" spans="1:65" s="2" customFormat="1" ht="16.5" customHeight="1">
      <c r="A162" s="26"/>
      <c r="B162" s="149"/>
      <c r="C162" s="150" t="s">
        <v>219</v>
      </c>
      <c r="D162" s="150" t="s">
        <v>169</v>
      </c>
      <c r="E162" s="151" t="s">
        <v>820</v>
      </c>
      <c r="F162" s="152" t="s">
        <v>1945</v>
      </c>
      <c r="G162" s="153" t="s">
        <v>699</v>
      </c>
      <c r="H162" s="154">
        <v>127.854</v>
      </c>
      <c r="I162" s="155">
        <v>0.75</v>
      </c>
      <c r="J162" s="155">
        <f t="shared" si="0"/>
        <v>95.89</v>
      </c>
      <c r="K162" s="156"/>
      <c r="L162" s="27"/>
      <c r="M162" s="157" t="s">
        <v>1</v>
      </c>
      <c r="N162" s="158" t="s">
        <v>39</v>
      </c>
      <c r="O162" s="159">
        <v>0</v>
      </c>
      <c r="P162" s="159">
        <f t="shared" si="1"/>
        <v>0</v>
      </c>
      <c r="Q162" s="159">
        <v>0</v>
      </c>
      <c r="R162" s="159">
        <f t="shared" si="2"/>
        <v>0</v>
      </c>
      <c r="S162" s="159">
        <v>0</v>
      </c>
      <c r="T162" s="160">
        <f t="shared" si="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61" t="s">
        <v>196</v>
      </c>
      <c r="AT162" s="161" t="s">
        <v>169</v>
      </c>
      <c r="AU162" s="161" t="s">
        <v>89</v>
      </c>
      <c r="AY162" s="14" t="s">
        <v>166</v>
      </c>
      <c r="BE162" s="162">
        <f t="shared" si="4"/>
        <v>0</v>
      </c>
      <c r="BF162" s="162">
        <f t="shared" si="5"/>
        <v>95.89</v>
      </c>
      <c r="BG162" s="162">
        <f t="shared" si="6"/>
        <v>0</v>
      </c>
      <c r="BH162" s="162">
        <f t="shared" si="7"/>
        <v>0</v>
      </c>
      <c r="BI162" s="162">
        <f t="shared" si="8"/>
        <v>0</v>
      </c>
      <c r="BJ162" s="14" t="s">
        <v>89</v>
      </c>
      <c r="BK162" s="162">
        <f t="shared" si="9"/>
        <v>95.89</v>
      </c>
      <c r="BL162" s="14" t="s">
        <v>196</v>
      </c>
      <c r="BM162" s="161" t="s">
        <v>1946</v>
      </c>
    </row>
    <row r="163" spans="1:65" s="12" customFormat="1" ht="22.9" customHeight="1">
      <c r="B163" s="137"/>
      <c r="D163" s="138" t="s">
        <v>72</v>
      </c>
      <c r="E163" s="147" t="s">
        <v>269</v>
      </c>
      <c r="F163" s="147" t="s">
        <v>1947</v>
      </c>
      <c r="J163" s="148">
        <f>BK163</f>
        <v>10006.450000000001</v>
      </c>
      <c r="L163" s="137"/>
      <c r="M163" s="141"/>
      <c r="N163" s="142"/>
      <c r="O163" s="142"/>
      <c r="P163" s="143">
        <f>SUM(P164:P180)</f>
        <v>0</v>
      </c>
      <c r="Q163" s="142"/>
      <c r="R163" s="143">
        <f>SUM(R164:R180)</f>
        <v>0</v>
      </c>
      <c r="S163" s="142"/>
      <c r="T163" s="144">
        <f>SUM(T164:T180)</f>
        <v>0</v>
      </c>
      <c r="AR163" s="138" t="s">
        <v>89</v>
      </c>
      <c r="AT163" s="145" t="s">
        <v>72</v>
      </c>
      <c r="AU163" s="145" t="s">
        <v>81</v>
      </c>
      <c r="AY163" s="138" t="s">
        <v>166</v>
      </c>
      <c r="BK163" s="146">
        <f>SUM(BK164:BK180)</f>
        <v>10006.450000000001</v>
      </c>
    </row>
    <row r="164" spans="1:65" s="2" customFormat="1" ht="16.5" customHeight="1">
      <c r="A164" s="26"/>
      <c r="B164" s="149"/>
      <c r="C164" s="150" t="s">
        <v>281</v>
      </c>
      <c r="D164" s="150" t="s">
        <v>169</v>
      </c>
      <c r="E164" s="151" t="s">
        <v>1948</v>
      </c>
      <c r="F164" s="152" t="s">
        <v>1949</v>
      </c>
      <c r="G164" s="153" t="s">
        <v>1629</v>
      </c>
      <c r="H164" s="154">
        <v>7</v>
      </c>
      <c r="I164" s="155">
        <v>47.64</v>
      </c>
      <c r="J164" s="155">
        <f t="shared" ref="J164:J180" si="10">ROUND(I164*H164,2)</f>
        <v>333.48</v>
      </c>
      <c r="K164" s="156"/>
      <c r="L164" s="27"/>
      <c r="M164" s="157" t="s">
        <v>1</v>
      </c>
      <c r="N164" s="158" t="s">
        <v>39</v>
      </c>
      <c r="O164" s="159">
        <v>0</v>
      </c>
      <c r="P164" s="159">
        <f t="shared" ref="P164:P180" si="11">O164*H164</f>
        <v>0</v>
      </c>
      <c r="Q164" s="159">
        <v>0</v>
      </c>
      <c r="R164" s="159">
        <f t="shared" ref="R164:R180" si="12">Q164*H164</f>
        <v>0</v>
      </c>
      <c r="S164" s="159">
        <v>0</v>
      </c>
      <c r="T164" s="160">
        <f t="shared" ref="T164:T180" si="13">S164*H164</f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61" t="s">
        <v>196</v>
      </c>
      <c r="AT164" s="161" t="s">
        <v>169</v>
      </c>
      <c r="AU164" s="161" t="s">
        <v>89</v>
      </c>
      <c r="AY164" s="14" t="s">
        <v>166</v>
      </c>
      <c r="BE164" s="162">
        <f t="shared" ref="BE164:BE180" si="14">IF(N164="základná",J164,0)</f>
        <v>0</v>
      </c>
      <c r="BF164" s="162">
        <f t="shared" ref="BF164:BF180" si="15">IF(N164="znížená",J164,0)</f>
        <v>333.48</v>
      </c>
      <c r="BG164" s="162">
        <f t="shared" ref="BG164:BG180" si="16">IF(N164="zákl. prenesená",J164,0)</f>
        <v>0</v>
      </c>
      <c r="BH164" s="162">
        <f t="shared" ref="BH164:BH180" si="17">IF(N164="zníž. prenesená",J164,0)</f>
        <v>0</v>
      </c>
      <c r="BI164" s="162">
        <f t="shared" ref="BI164:BI180" si="18">IF(N164="nulová",J164,0)</f>
        <v>0</v>
      </c>
      <c r="BJ164" s="14" t="s">
        <v>89</v>
      </c>
      <c r="BK164" s="162">
        <f t="shared" ref="BK164:BK180" si="19">ROUND(I164*H164,2)</f>
        <v>333.48</v>
      </c>
      <c r="BL164" s="14" t="s">
        <v>196</v>
      </c>
      <c r="BM164" s="161" t="s">
        <v>1950</v>
      </c>
    </row>
    <row r="165" spans="1:65" s="2" customFormat="1" ht="16.5" customHeight="1">
      <c r="A165" s="26"/>
      <c r="B165" s="149"/>
      <c r="C165" s="150" t="s">
        <v>223</v>
      </c>
      <c r="D165" s="150" t="s">
        <v>169</v>
      </c>
      <c r="E165" s="151" t="s">
        <v>1951</v>
      </c>
      <c r="F165" s="152" t="s">
        <v>1952</v>
      </c>
      <c r="G165" s="153" t="s">
        <v>1953</v>
      </c>
      <c r="H165" s="154">
        <v>7</v>
      </c>
      <c r="I165" s="155">
        <v>23.82</v>
      </c>
      <c r="J165" s="155">
        <f t="shared" si="10"/>
        <v>166.74</v>
      </c>
      <c r="K165" s="156"/>
      <c r="L165" s="27"/>
      <c r="M165" s="157" t="s">
        <v>1</v>
      </c>
      <c r="N165" s="158" t="s">
        <v>39</v>
      </c>
      <c r="O165" s="159">
        <v>0</v>
      </c>
      <c r="P165" s="159">
        <f t="shared" si="11"/>
        <v>0</v>
      </c>
      <c r="Q165" s="159">
        <v>0</v>
      </c>
      <c r="R165" s="159">
        <f t="shared" si="12"/>
        <v>0</v>
      </c>
      <c r="S165" s="159">
        <v>0</v>
      </c>
      <c r="T165" s="160">
        <f t="shared" si="1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61" t="s">
        <v>196</v>
      </c>
      <c r="AT165" s="161" t="s">
        <v>169</v>
      </c>
      <c r="AU165" s="161" t="s">
        <v>89</v>
      </c>
      <c r="AY165" s="14" t="s">
        <v>166</v>
      </c>
      <c r="BE165" s="162">
        <f t="shared" si="14"/>
        <v>0</v>
      </c>
      <c r="BF165" s="162">
        <f t="shared" si="15"/>
        <v>166.74</v>
      </c>
      <c r="BG165" s="162">
        <f t="shared" si="16"/>
        <v>0</v>
      </c>
      <c r="BH165" s="162">
        <f t="shared" si="17"/>
        <v>0</v>
      </c>
      <c r="BI165" s="162">
        <f t="shared" si="18"/>
        <v>0</v>
      </c>
      <c r="BJ165" s="14" t="s">
        <v>89</v>
      </c>
      <c r="BK165" s="162">
        <f t="shared" si="19"/>
        <v>166.74</v>
      </c>
      <c r="BL165" s="14" t="s">
        <v>196</v>
      </c>
      <c r="BM165" s="161" t="s">
        <v>1954</v>
      </c>
    </row>
    <row r="166" spans="1:65" s="2" customFormat="1" ht="16.5" customHeight="1">
      <c r="A166" s="26"/>
      <c r="B166" s="149"/>
      <c r="C166" s="150" t="s">
        <v>292</v>
      </c>
      <c r="D166" s="150" t="s">
        <v>169</v>
      </c>
      <c r="E166" s="151" t="s">
        <v>1955</v>
      </c>
      <c r="F166" s="152" t="s">
        <v>1956</v>
      </c>
      <c r="G166" s="153" t="s">
        <v>1811</v>
      </c>
      <c r="H166" s="154">
        <v>7</v>
      </c>
      <c r="I166" s="155">
        <v>11.43</v>
      </c>
      <c r="J166" s="155">
        <f t="shared" si="10"/>
        <v>80.010000000000005</v>
      </c>
      <c r="K166" s="156"/>
      <c r="L166" s="27"/>
      <c r="M166" s="157" t="s">
        <v>1</v>
      </c>
      <c r="N166" s="158" t="s">
        <v>39</v>
      </c>
      <c r="O166" s="159">
        <v>0</v>
      </c>
      <c r="P166" s="159">
        <f t="shared" si="11"/>
        <v>0</v>
      </c>
      <c r="Q166" s="159">
        <v>0</v>
      </c>
      <c r="R166" s="159">
        <f t="shared" si="12"/>
        <v>0</v>
      </c>
      <c r="S166" s="159">
        <v>0</v>
      </c>
      <c r="T166" s="160">
        <f t="shared" si="1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61" t="s">
        <v>196</v>
      </c>
      <c r="AT166" s="161" t="s">
        <v>169</v>
      </c>
      <c r="AU166" s="161" t="s">
        <v>89</v>
      </c>
      <c r="AY166" s="14" t="s">
        <v>166</v>
      </c>
      <c r="BE166" s="162">
        <f t="shared" si="14"/>
        <v>0</v>
      </c>
      <c r="BF166" s="162">
        <f t="shared" si="15"/>
        <v>80.010000000000005</v>
      </c>
      <c r="BG166" s="162">
        <f t="shared" si="16"/>
        <v>0</v>
      </c>
      <c r="BH166" s="162">
        <f t="shared" si="17"/>
        <v>0</v>
      </c>
      <c r="BI166" s="162">
        <f t="shared" si="18"/>
        <v>0</v>
      </c>
      <c r="BJ166" s="14" t="s">
        <v>89</v>
      </c>
      <c r="BK166" s="162">
        <f t="shared" si="19"/>
        <v>80.010000000000005</v>
      </c>
      <c r="BL166" s="14" t="s">
        <v>196</v>
      </c>
      <c r="BM166" s="161" t="s">
        <v>1957</v>
      </c>
    </row>
    <row r="167" spans="1:65" s="2" customFormat="1" ht="33" customHeight="1">
      <c r="A167" s="26"/>
      <c r="B167" s="149"/>
      <c r="C167" s="167" t="s">
        <v>227</v>
      </c>
      <c r="D167" s="167" t="s">
        <v>374</v>
      </c>
      <c r="E167" s="168" t="s">
        <v>1958</v>
      </c>
      <c r="F167" s="169" t="s">
        <v>1959</v>
      </c>
      <c r="G167" s="170" t="s">
        <v>1811</v>
      </c>
      <c r="H167" s="171">
        <v>6</v>
      </c>
      <c r="I167" s="172">
        <v>242.94</v>
      </c>
      <c r="J167" s="172">
        <f t="shared" si="10"/>
        <v>1457.64</v>
      </c>
      <c r="K167" s="173"/>
      <c r="L167" s="174"/>
      <c r="M167" s="175" t="s">
        <v>1</v>
      </c>
      <c r="N167" s="176" t="s">
        <v>39</v>
      </c>
      <c r="O167" s="159">
        <v>0</v>
      </c>
      <c r="P167" s="159">
        <f t="shared" si="11"/>
        <v>0</v>
      </c>
      <c r="Q167" s="159">
        <v>0</v>
      </c>
      <c r="R167" s="159">
        <f t="shared" si="12"/>
        <v>0</v>
      </c>
      <c r="S167" s="159">
        <v>0</v>
      </c>
      <c r="T167" s="160">
        <f t="shared" si="13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61" t="s">
        <v>223</v>
      </c>
      <c r="AT167" s="161" t="s">
        <v>374</v>
      </c>
      <c r="AU167" s="161" t="s">
        <v>89</v>
      </c>
      <c r="AY167" s="14" t="s">
        <v>166</v>
      </c>
      <c r="BE167" s="162">
        <f t="shared" si="14"/>
        <v>0</v>
      </c>
      <c r="BF167" s="162">
        <f t="shared" si="15"/>
        <v>1457.64</v>
      </c>
      <c r="BG167" s="162">
        <f t="shared" si="16"/>
        <v>0</v>
      </c>
      <c r="BH167" s="162">
        <f t="shared" si="17"/>
        <v>0</v>
      </c>
      <c r="BI167" s="162">
        <f t="shared" si="18"/>
        <v>0</v>
      </c>
      <c r="BJ167" s="14" t="s">
        <v>89</v>
      </c>
      <c r="BK167" s="162">
        <f t="shared" si="19"/>
        <v>1457.64</v>
      </c>
      <c r="BL167" s="14" t="s">
        <v>196</v>
      </c>
      <c r="BM167" s="161" t="s">
        <v>1960</v>
      </c>
    </row>
    <row r="168" spans="1:65" s="2" customFormat="1" ht="37.9" customHeight="1">
      <c r="A168" s="26"/>
      <c r="B168" s="149"/>
      <c r="C168" s="167" t="s">
        <v>299</v>
      </c>
      <c r="D168" s="167" t="s">
        <v>374</v>
      </c>
      <c r="E168" s="168" t="s">
        <v>1961</v>
      </c>
      <c r="F168" s="169" t="s">
        <v>1962</v>
      </c>
      <c r="G168" s="170" t="s">
        <v>1811</v>
      </c>
      <c r="H168" s="171">
        <v>1</v>
      </c>
      <c r="I168" s="172">
        <v>285.81</v>
      </c>
      <c r="J168" s="172">
        <f t="shared" si="10"/>
        <v>285.81</v>
      </c>
      <c r="K168" s="173"/>
      <c r="L168" s="174"/>
      <c r="M168" s="175" t="s">
        <v>1</v>
      </c>
      <c r="N168" s="176" t="s">
        <v>39</v>
      </c>
      <c r="O168" s="159">
        <v>0</v>
      </c>
      <c r="P168" s="159">
        <f t="shared" si="11"/>
        <v>0</v>
      </c>
      <c r="Q168" s="159">
        <v>0</v>
      </c>
      <c r="R168" s="159">
        <f t="shared" si="12"/>
        <v>0</v>
      </c>
      <c r="S168" s="159">
        <v>0</v>
      </c>
      <c r="T168" s="160">
        <f t="shared" si="1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61" t="s">
        <v>223</v>
      </c>
      <c r="AT168" s="161" t="s">
        <v>374</v>
      </c>
      <c r="AU168" s="161" t="s">
        <v>89</v>
      </c>
      <c r="AY168" s="14" t="s">
        <v>166</v>
      </c>
      <c r="BE168" s="162">
        <f t="shared" si="14"/>
        <v>0</v>
      </c>
      <c r="BF168" s="162">
        <f t="shared" si="15"/>
        <v>285.81</v>
      </c>
      <c r="BG168" s="162">
        <f t="shared" si="16"/>
        <v>0</v>
      </c>
      <c r="BH168" s="162">
        <f t="shared" si="17"/>
        <v>0</v>
      </c>
      <c r="BI168" s="162">
        <f t="shared" si="18"/>
        <v>0</v>
      </c>
      <c r="BJ168" s="14" t="s">
        <v>89</v>
      </c>
      <c r="BK168" s="162">
        <f t="shared" si="19"/>
        <v>285.81</v>
      </c>
      <c r="BL168" s="14" t="s">
        <v>196</v>
      </c>
      <c r="BM168" s="161" t="s">
        <v>1963</v>
      </c>
    </row>
    <row r="169" spans="1:65" s="2" customFormat="1" ht="24.2" customHeight="1">
      <c r="A169" s="26"/>
      <c r="B169" s="149"/>
      <c r="C169" s="150" t="s">
        <v>230</v>
      </c>
      <c r="D169" s="150" t="s">
        <v>169</v>
      </c>
      <c r="E169" s="151" t="s">
        <v>1964</v>
      </c>
      <c r="F169" s="152" t="s">
        <v>1965</v>
      </c>
      <c r="G169" s="153" t="s">
        <v>1953</v>
      </c>
      <c r="H169" s="154">
        <v>1</v>
      </c>
      <c r="I169" s="155">
        <v>47.64</v>
      </c>
      <c r="J169" s="155">
        <f t="shared" si="10"/>
        <v>47.64</v>
      </c>
      <c r="K169" s="156"/>
      <c r="L169" s="27"/>
      <c r="M169" s="157" t="s">
        <v>1</v>
      </c>
      <c r="N169" s="158" t="s">
        <v>39</v>
      </c>
      <c r="O169" s="159">
        <v>0</v>
      </c>
      <c r="P169" s="159">
        <f t="shared" si="11"/>
        <v>0</v>
      </c>
      <c r="Q169" s="159">
        <v>0</v>
      </c>
      <c r="R169" s="159">
        <f t="shared" si="12"/>
        <v>0</v>
      </c>
      <c r="S169" s="159">
        <v>0</v>
      </c>
      <c r="T169" s="160">
        <f t="shared" si="1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61" t="s">
        <v>196</v>
      </c>
      <c r="AT169" s="161" t="s">
        <v>169</v>
      </c>
      <c r="AU169" s="161" t="s">
        <v>89</v>
      </c>
      <c r="AY169" s="14" t="s">
        <v>166</v>
      </c>
      <c r="BE169" s="162">
        <f t="shared" si="14"/>
        <v>0</v>
      </c>
      <c r="BF169" s="162">
        <f t="shared" si="15"/>
        <v>47.64</v>
      </c>
      <c r="BG169" s="162">
        <f t="shared" si="16"/>
        <v>0</v>
      </c>
      <c r="BH169" s="162">
        <f t="shared" si="17"/>
        <v>0</v>
      </c>
      <c r="BI169" s="162">
        <f t="shared" si="18"/>
        <v>0</v>
      </c>
      <c r="BJ169" s="14" t="s">
        <v>89</v>
      </c>
      <c r="BK169" s="162">
        <f t="shared" si="19"/>
        <v>47.64</v>
      </c>
      <c r="BL169" s="14" t="s">
        <v>196</v>
      </c>
      <c r="BM169" s="161" t="s">
        <v>1966</v>
      </c>
    </row>
    <row r="170" spans="1:65" s="2" customFormat="1" ht="21.75" customHeight="1">
      <c r="A170" s="26"/>
      <c r="B170" s="149"/>
      <c r="C170" s="167" t="s">
        <v>308</v>
      </c>
      <c r="D170" s="167" t="s">
        <v>374</v>
      </c>
      <c r="E170" s="168" t="s">
        <v>1967</v>
      </c>
      <c r="F170" s="169" t="s">
        <v>1968</v>
      </c>
      <c r="G170" s="170" t="s">
        <v>1953</v>
      </c>
      <c r="H170" s="171">
        <v>1</v>
      </c>
      <c r="I170" s="172">
        <v>76.22</v>
      </c>
      <c r="J170" s="172">
        <f t="shared" si="10"/>
        <v>76.22</v>
      </c>
      <c r="K170" s="173"/>
      <c r="L170" s="174"/>
      <c r="M170" s="175" t="s">
        <v>1</v>
      </c>
      <c r="N170" s="176" t="s">
        <v>39</v>
      </c>
      <c r="O170" s="159">
        <v>0</v>
      </c>
      <c r="P170" s="159">
        <f t="shared" si="11"/>
        <v>0</v>
      </c>
      <c r="Q170" s="159">
        <v>0</v>
      </c>
      <c r="R170" s="159">
        <f t="shared" si="12"/>
        <v>0</v>
      </c>
      <c r="S170" s="159">
        <v>0</v>
      </c>
      <c r="T170" s="160">
        <f t="shared" si="1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61" t="s">
        <v>223</v>
      </c>
      <c r="AT170" s="161" t="s">
        <v>374</v>
      </c>
      <c r="AU170" s="161" t="s">
        <v>89</v>
      </c>
      <c r="AY170" s="14" t="s">
        <v>166</v>
      </c>
      <c r="BE170" s="162">
        <f t="shared" si="14"/>
        <v>0</v>
      </c>
      <c r="BF170" s="162">
        <f t="shared" si="15"/>
        <v>76.22</v>
      </c>
      <c r="BG170" s="162">
        <f t="shared" si="16"/>
        <v>0</v>
      </c>
      <c r="BH170" s="162">
        <f t="shared" si="17"/>
        <v>0</v>
      </c>
      <c r="BI170" s="162">
        <f t="shared" si="18"/>
        <v>0</v>
      </c>
      <c r="BJ170" s="14" t="s">
        <v>89</v>
      </c>
      <c r="BK170" s="162">
        <f t="shared" si="19"/>
        <v>76.22</v>
      </c>
      <c r="BL170" s="14" t="s">
        <v>196</v>
      </c>
      <c r="BM170" s="161" t="s">
        <v>1969</v>
      </c>
    </row>
    <row r="171" spans="1:65" s="2" customFormat="1" ht="24.2" customHeight="1">
      <c r="A171" s="26"/>
      <c r="B171" s="149"/>
      <c r="C171" s="150" t="s">
        <v>234</v>
      </c>
      <c r="D171" s="150" t="s">
        <v>169</v>
      </c>
      <c r="E171" s="151" t="s">
        <v>1964</v>
      </c>
      <c r="F171" s="152" t="s">
        <v>1965</v>
      </c>
      <c r="G171" s="153" t="s">
        <v>1953</v>
      </c>
      <c r="H171" s="154">
        <v>19</v>
      </c>
      <c r="I171" s="155">
        <v>47.64</v>
      </c>
      <c r="J171" s="155">
        <f t="shared" si="10"/>
        <v>905.16</v>
      </c>
      <c r="K171" s="156"/>
      <c r="L171" s="27"/>
      <c r="M171" s="157" t="s">
        <v>1</v>
      </c>
      <c r="N171" s="158" t="s">
        <v>39</v>
      </c>
      <c r="O171" s="159">
        <v>0</v>
      </c>
      <c r="P171" s="159">
        <f t="shared" si="11"/>
        <v>0</v>
      </c>
      <c r="Q171" s="159">
        <v>0</v>
      </c>
      <c r="R171" s="159">
        <f t="shared" si="12"/>
        <v>0</v>
      </c>
      <c r="S171" s="159">
        <v>0</v>
      </c>
      <c r="T171" s="160">
        <f t="shared" si="1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61" t="s">
        <v>196</v>
      </c>
      <c r="AT171" s="161" t="s">
        <v>169</v>
      </c>
      <c r="AU171" s="161" t="s">
        <v>89</v>
      </c>
      <c r="AY171" s="14" t="s">
        <v>166</v>
      </c>
      <c r="BE171" s="162">
        <f t="shared" si="14"/>
        <v>0</v>
      </c>
      <c r="BF171" s="162">
        <f t="shared" si="15"/>
        <v>905.16</v>
      </c>
      <c r="BG171" s="162">
        <f t="shared" si="16"/>
        <v>0</v>
      </c>
      <c r="BH171" s="162">
        <f t="shared" si="17"/>
        <v>0</v>
      </c>
      <c r="BI171" s="162">
        <f t="shared" si="18"/>
        <v>0</v>
      </c>
      <c r="BJ171" s="14" t="s">
        <v>89</v>
      </c>
      <c r="BK171" s="162">
        <f t="shared" si="19"/>
        <v>905.16</v>
      </c>
      <c r="BL171" s="14" t="s">
        <v>196</v>
      </c>
      <c r="BM171" s="161" t="s">
        <v>1970</v>
      </c>
    </row>
    <row r="172" spans="1:65" s="2" customFormat="1" ht="16.5" customHeight="1">
      <c r="A172" s="26"/>
      <c r="B172" s="149"/>
      <c r="C172" s="167" t="s">
        <v>319</v>
      </c>
      <c r="D172" s="167" t="s">
        <v>374</v>
      </c>
      <c r="E172" s="168" t="s">
        <v>1971</v>
      </c>
      <c r="F172" s="169" t="s">
        <v>1972</v>
      </c>
      <c r="G172" s="170" t="s">
        <v>1953</v>
      </c>
      <c r="H172" s="171">
        <v>19</v>
      </c>
      <c r="I172" s="172">
        <v>61.93</v>
      </c>
      <c r="J172" s="172">
        <f t="shared" si="10"/>
        <v>1176.67</v>
      </c>
      <c r="K172" s="173"/>
      <c r="L172" s="174"/>
      <c r="M172" s="175" t="s">
        <v>1</v>
      </c>
      <c r="N172" s="176" t="s">
        <v>39</v>
      </c>
      <c r="O172" s="159">
        <v>0</v>
      </c>
      <c r="P172" s="159">
        <f t="shared" si="11"/>
        <v>0</v>
      </c>
      <c r="Q172" s="159">
        <v>0</v>
      </c>
      <c r="R172" s="159">
        <f t="shared" si="12"/>
        <v>0</v>
      </c>
      <c r="S172" s="159">
        <v>0</v>
      </c>
      <c r="T172" s="160">
        <f t="shared" si="1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61" t="s">
        <v>223</v>
      </c>
      <c r="AT172" s="161" t="s">
        <v>374</v>
      </c>
      <c r="AU172" s="161" t="s">
        <v>89</v>
      </c>
      <c r="AY172" s="14" t="s">
        <v>166</v>
      </c>
      <c r="BE172" s="162">
        <f t="shared" si="14"/>
        <v>0</v>
      </c>
      <c r="BF172" s="162">
        <f t="shared" si="15"/>
        <v>1176.67</v>
      </c>
      <c r="BG172" s="162">
        <f t="shared" si="16"/>
        <v>0</v>
      </c>
      <c r="BH172" s="162">
        <f t="shared" si="17"/>
        <v>0</v>
      </c>
      <c r="BI172" s="162">
        <f t="shared" si="18"/>
        <v>0</v>
      </c>
      <c r="BJ172" s="14" t="s">
        <v>89</v>
      </c>
      <c r="BK172" s="162">
        <f t="shared" si="19"/>
        <v>1176.67</v>
      </c>
      <c r="BL172" s="14" t="s">
        <v>196</v>
      </c>
      <c r="BM172" s="161" t="s">
        <v>1973</v>
      </c>
    </row>
    <row r="173" spans="1:65" s="2" customFormat="1" ht="21.75" customHeight="1">
      <c r="A173" s="26"/>
      <c r="B173" s="149"/>
      <c r="C173" s="150" t="s">
        <v>238</v>
      </c>
      <c r="D173" s="150" t="s">
        <v>169</v>
      </c>
      <c r="E173" s="151" t="s">
        <v>1974</v>
      </c>
      <c r="F173" s="152" t="s">
        <v>1975</v>
      </c>
      <c r="G173" s="153" t="s">
        <v>1811</v>
      </c>
      <c r="H173" s="154">
        <v>1</v>
      </c>
      <c r="I173" s="155">
        <v>271.52</v>
      </c>
      <c r="J173" s="155">
        <f t="shared" si="10"/>
        <v>271.52</v>
      </c>
      <c r="K173" s="156"/>
      <c r="L173" s="27"/>
      <c r="M173" s="157" t="s">
        <v>1</v>
      </c>
      <c r="N173" s="158" t="s">
        <v>39</v>
      </c>
      <c r="O173" s="159">
        <v>0</v>
      </c>
      <c r="P173" s="159">
        <f t="shared" si="11"/>
        <v>0</v>
      </c>
      <c r="Q173" s="159">
        <v>0</v>
      </c>
      <c r="R173" s="159">
        <f t="shared" si="12"/>
        <v>0</v>
      </c>
      <c r="S173" s="159">
        <v>0</v>
      </c>
      <c r="T173" s="160">
        <f t="shared" si="1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61" t="s">
        <v>196</v>
      </c>
      <c r="AT173" s="161" t="s">
        <v>169</v>
      </c>
      <c r="AU173" s="161" t="s">
        <v>89</v>
      </c>
      <c r="AY173" s="14" t="s">
        <v>166</v>
      </c>
      <c r="BE173" s="162">
        <f t="shared" si="14"/>
        <v>0</v>
      </c>
      <c r="BF173" s="162">
        <f t="shared" si="15"/>
        <v>271.52</v>
      </c>
      <c r="BG173" s="162">
        <f t="shared" si="16"/>
        <v>0</v>
      </c>
      <c r="BH173" s="162">
        <f t="shared" si="17"/>
        <v>0</v>
      </c>
      <c r="BI173" s="162">
        <f t="shared" si="18"/>
        <v>0</v>
      </c>
      <c r="BJ173" s="14" t="s">
        <v>89</v>
      </c>
      <c r="BK173" s="162">
        <f t="shared" si="19"/>
        <v>271.52</v>
      </c>
      <c r="BL173" s="14" t="s">
        <v>196</v>
      </c>
      <c r="BM173" s="161" t="s">
        <v>1976</v>
      </c>
    </row>
    <row r="174" spans="1:65" s="2" customFormat="1" ht="16.5" customHeight="1">
      <c r="A174" s="26"/>
      <c r="B174" s="149"/>
      <c r="C174" s="150" t="s">
        <v>430</v>
      </c>
      <c r="D174" s="150" t="s">
        <v>169</v>
      </c>
      <c r="E174" s="151" t="s">
        <v>1977</v>
      </c>
      <c r="F174" s="152" t="s">
        <v>1978</v>
      </c>
      <c r="G174" s="153" t="s">
        <v>1953</v>
      </c>
      <c r="H174" s="154">
        <v>3</v>
      </c>
      <c r="I174" s="155">
        <v>157.19999999999999</v>
      </c>
      <c r="J174" s="155">
        <f t="shared" si="10"/>
        <v>471.6</v>
      </c>
      <c r="K174" s="156"/>
      <c r="L174" s="27"/>
      <c r="M174" s="157" t="s">
        <v>1</v>
      </c>
      <c r="N174" s="158" t="s">
        <v>39</v>
      </c>
      <c r="O174" s="159">
        <v>0</v>
      </c>
      <c r="P174" s="159">
        <f t="shared" si="11"/>
        <v>0</v>
      </c>
      <c r="Q174" s="159">
        <v>0</v>
      </c>
      <c r="R174" s="159">
        <f t="shared" si="12"/>
        <v>0</v>
      </c>
      <c r="S174" s="159">
        <v>0</v>
      </c>
      <c r="T174" s="160">
        <f t="shared" si="13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61" t="s">
        <v>196</v>
      </c>
      <c r="AT174" s="161" t="s">
        <v>169</v>
      </c>
      <c r="AU174" s="161" t="s">
        <v>89</v>
      </c>
      <c r="AY174" s="14" t="s">
        <v>166</v>
      </c>
      <c r="BE174" s="162">
        <f t="shared" si="14"/>
        <v>0</v>
      </c>
      <c r="BF174" s="162">
        <f t="shared" si="15"/>
        <v>471.6</v>
      </c>
      <c r="BG174" s="162">
        <f t="shared" si="16"/>
        <v>0</v>
      </c>
      <c r="BH174" s="162">
        <f t="shared" si="17"/>
        <v>0</v>
      </c>
      <c r="BI174" s="162">
        <f t="shared" si="18"/>
        <v>0</v>
      </c>
      <c r="BJ174" s="14" t="s">
        <v>89</v>
      </c>
      <c r="BK174" s="162">
        <f t="shared" si="19"/>
        <v>471.6</v>
      </c>
      <c r="BL174" s="14" t="s">
        <v>196</v>
      </c>
      <c r="BM174" s="161" t="s">
        <v>1979</v>
      </c>
    </row>
    <row r="175" spans="1:65" s="2" customFormat="1" ht="24.2" customHeight="1">
      <c r="A175" s="26"/>
      <c r="B175" s="149"/>
      <c r="C175" s="150" t="s">
        <v>242</v>
      </c>
      <c r="D175" s="150" t="s">
        <v>169</v>
      </c>
      <c r="E175" s="151" t="s">
        <v>1980</v>
      </c>
      <c r="F175" s="152" t="s">
        <v>1981</v>
      </c>
      <c r="G175" s="153" t="s">
        <v>1811</v>
      </c>
      <c r="H175" s="154">
        <v>23</v>
      </c>
      <c r="I175" s="155">
        <v>11.91</v>
      </c>
      <c r="J175" s="155">
        <f t="shared" si="10"/>
        <v>273.93</v>
      </c>
      <c r="K175" s="156"/>
      <c r="L175" s="27"/>
      <c r="M175" s="157" t="s">
        <v>1</v>
      </c>
      <c r="N175" s="158" t="s">
        <v>39</v>
      </c>
      <c r="O175" s="159">
        <v>0</v>
      </c>
      <c r="P175" s="159">
        <f t="shared" si="11"/>
        <v>0</v>
      </c>
      <c r="Q175" s="159">
        <v>0</v>
      </c>
      <c r="R175" s="159">
        <f t="shared" si="12"/>
        <v>0</v>
      </c>
      <c r="S175" s="159">
        <v>0</v>
      </c>
      <c r="T175" s="160">
        <f t="shared" si="1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61" t="s">
        <v>196</v>
      </c>
      <c r="AT175" s="161" t="s">
        <v>169</v>
      </c>
      <c r="AU175" s="161" t="s">
        <v>89</v>
      </c>
      <c r="AY175" s="14" t="s">
        <v>166</v>
      </c>
      <c r="BE175" s="162">
        <f t="shared" si="14"/>
        <v>0</v>
      </c>
      <c r="BF175" s="162">
        <f t="shared" si="15"/>
        <v>273.93</v>
      </c>
      <c r="BG175" s="162">
        <f t="shared" si="16"/>
        <v>0</v>
      </c>
      <c r="BH175" s="162">
        <f t="shared" si="17"/>
        <v>0</v>
      </c>
      <c r="BI175" s="162">
        <f t="shared" si="18"/>
        <v>0</v>
      </c>
      <c r="BJ175" s="14" t="s">
        <v>89</v>
      </c>
      <c r="BK175" s="162">
        <f t="shared" si="19"/>
        <v>273.93</v>
      </c>
      <c r="BL175" s="14" t="s">
        <v>196</v>
      </c>
      <c r="BM175" s="161" t="s">
        <v>1982</v>
      </c>
    </row>
    <row r="176" spans="1:65" s="2" customFormat="1" ht="16.5" customHeight="1">
      <c r="A176" s="26"/>
      <c r="B176" s="149"/>
      <c r="C176" s="167" t="s">
        <v>437</v>
      </c>
      <c r="D176" s="167" t="s">
        <v>374</v>
      </c>
      <c r="E176" s="168" t="s">
        <v>1983</v>
      </c>
      <c r="F176" s="169" t="s">
        <v>1984</v>
      </c>
      <c r="G176" s="170" t="s">
        <v>1811</v>
      </c>
      <c r="H176" s="171">
        <v>23</v>
      </c>
      <c r="I176" s="172">
        <v>71.45</v>
      </c>
      <c r="J176" s="172">
        <f t="shared" si="10"/>
        <v>1643.35</v>
      </c>
      <c r="K176" s="173"/>
      <c r="L176" s="174"/>
      <c r="M176" s="175" t="s">
        <v>1</v>
      </c>
      <c r="N176" s="176" t="s">
        <v>39</v>
      </c>
      <c r="O176" s="159">
        <v>0</v>
      </c>
      <c r="P176" s="159">
        <f t="shared" si="11"/>
        <v>0</v>
      </c>
      <c r="Q176" s="159">
        <v>0</v>
      </c>
      <c r="R176" s="159">
        <f t="shared" si="12"/>
        <v>0</v>
      </c>
      <c r="S176" s="159">
        <v>0</v>
      </c>
      <c r="T176" s="160">
        <f t="shared" si="1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61" t="s">
        <v>223</v>
      </c>
      <c r="AT176" s="161" t="s">
        <v>374</v>
      </c>
      <c r="AU176" s="161" t="s">
        <v>89</v>
      </c>
      <c r="AY176" s="14" t="s">
        <v>166</v>
      </c>
      <c r="BE176" s="162">
        <f t="shared" si="14"/>
        <v>0</v>
      </c>
      <c r="BF176" s="162">
        <f t="shared" si="15"/>
        <v>1643.35</v>
      </c>
      <c r="BG176" s="162">
        <f t="shared" si="16"/>
        <v>0</v>
      </c>
      <c r="BH176" s="162">
        <f t="shared" si="17"/>
        <v>0</v>
      </c>
      <c r="BI176" s="162">
        <f t="shared" si="18"/>
        <v>0</v>
      </c>
      <c r="BJ176" s="14" t="s">
        <v>89</v>
      </c>
      <c r="BK176" s="162">
        <f t="shared" si="19"/>
        <v>1643.35</v>
      </c>
      <c r="BL176" s="14" t="s">
        <v>196</v>
      </c>
      <c r="BM176" s="161" t="s">
        <v>1985</v>
      </c>
    </row>
    <row r="177" spans="1:65" s="2" customFormat="1" ht="16.5" customHeight="1">
      <c r="A177" s="26"/>
      <c r="B177" s="149"/>
      <c r="C177" s="150" t="s">
        <v>246</v>
      </c>
      <c r="D177" s="150" t="s">
        <v>169</v>
      </c>
      <c r="E177" s="151" t="s">
        <v>1986</v>
      </c>
      <c r="F177" s="152" t="s">
        <v>1987</v>
      </c>
      <c r="G177" s="153" t="s">
        <v>1811</v>
      </c>
      <c r="H177" s="154">
        <v>5</v>
      </c>
      <c r="I177" s="155">
        <v>47.64</v>
      </c>
      <c r="J177" s="155">
        <f t="shared" si="10"/>
        <v>238.2</v>
      </c>
      <c r="K177" s="156"/>
      <c r="L177" s="27"/>
      <c r="M177" s="157" t="s">
        <v>1</v>
      </c>
      <c r="N177" s="158" t="s">
        <v>39</v>
      </c>
      <c r="O177" s="159">
        <v>0</v>
      </c>
      <c r="P177" s="159">
        <f t="shared" si="11"/>
        <v>0</v>
      </c>
      <c r="Q177" s="159">
        <v>0</v>
      </c>
      <c r="R177" s="159">
        <f t="shared" si="12"/>
        <v>0</v>
      </c>
      <c r="S177" s="159">
        <v>0</v>
      </c>
      <c r="T177" s="160">
        <f t="shared" si="13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61" t="s">
        <v>196</v>
      </c>
      <c r="AT177" s="161" t="s">
        <v>169</v>
      </c>
      <c r="AU177" s="161" t="s">
        <v>89</v>
      </c>
      <c r="AY177" s="14" t="s">
        <v>166</v>
      </c>
      <c r="BE177" s="162">
        <f t="shared" si="14"/>
        <v>0</v>
      </c>
      <c r="BF177" s="162">
        <f t="shared" si="15"/>
        <v>238.2</v>
      </c>
      <c r="BG177" s="162">
        <f t="shared" si="16"/>
        <v>0</v>
      </c>
      <c r="BH177" s="162">
        <f t="shared" si="17"/>
        <v>0</v>
      </c>
      <c r="BI177" s="162">
        <f t="shared" si="18"/>
        <v>0</v>
      </c>
      <c r="BJ177" s="14" t="s">
        <v>89</v>
      </c>
      <c r="BK177" s="162">
        <f t="shared" si="19"/>
        <v>238.2</v>
      </c>
      <c r="BL177" s="14" t="s">
        <v>196</v>
      </c>
      <c r="BM177" s="161" t="s">
        <v>1988</v>
      </c>
    </row>
    <row r="178" spans="1:65" s="2" customFormat="1" ht="16.5" customHeight="1">
      <c r="A178" s="26"/>
      <c r="B178" s="149"/>
      <c r="C178" s="150" t="s">
        <v>444</v>
      </c>
      <c r="D178" s="150" t="s">
        <v>169</v>
      </c>
      <c r="E178" s="151" t="s">
        <v>1989</v>
      </c>
      <c r="F178" s="152" t="s">
        <v>1990</v>
      </c>
      <c r="G178" s="153" t="s">
        <v>1811</v>
      </c>
      <c r="H178" s="154">
        <v>5</v>
      </c>
      <c r="I178" s="155">
        <v>47.64</v>
      </c>
      <c r="J178" s="155">
        <f t="shared" si="10"/>
        <v>238.2</v>
      </c>
      <c r="K178" s="156"/>
      <c r="L178" s="27"/>
      <c r="M178" s="157" t="s">
        <v>1</v>
      </c>
      <c r="N178" s="158" t="s">
        <v>39</v>
      </c>
      <c r="O178" s="159">
        <v>0</v>
      </c>
      <c r="P178" s="159">
        <f t="shared" si="11"/>
        <v>0</v>
      </c>
      <c r="Q178" s="159">
        <v>0</v>
      </c>
      <c r="R178" s="159">
        <f t="shared" si="12"/>
        <v>0</v>
      </c>
      <c r="S178" s="159">
        <v>0</v>
      </c>
      <c r="T178" s="160">
        <f t="shared" si="13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61" t="s">
        <v>196</v>
      </c>
      <c r="AT178" s="161" t="s">
        <v>169</v>
      </c>
      <c r="AU178" s="161" t="s">
        <v>89</v>
      </c>
      <c r="AY178" s="14" t="s">
        <v>166</v>
      </c>
      <c r="BE178" s="162">
        <f t="shared" si="14"/>
        <v>0</v>
      </c>
      <c r="BF178" s="162">
        <f t="shared" si="15"/>
        <v>238.2</v>
      </c>
      <c r="BG178" s="162">
        <f t="shared" si="16"/>
        <v>0</v>
      </c>
      <c r="BH178" s="162">
        <f t="shared" si="17"/>
        <v>0</v>
      </c>
      <c r="BI178" s="162">
        <f t="shared" si="18"/>
        <v>0</v>
      </c>
      <c r="BJ178" s="14" t="s">
        <v>89</v>
      </c>
      <c r="BK178" s="162">
        <f t="shared" si="19"/>
        <v>238.2</v>
      </c>
      <c r="BL178" s="14" t="s">
        <v>196</v>
      </c>
      <c r="BM178" s="161" t="s">
        <v>1991</v>
      </c>
    </row>
    <row r="179" spans="1:65" s="2" customFormat="1" ht="16.5" customHeight="1">
      <c r="A179" s="26"/>
      <c r="B179" s="149"/>
      <c r="C179" s="150" t="s">
        <v>250</v>
      </c>
      <c r="D179" s="150" t="s">
        <v>169</v>
      </c>
      <c r="E179" s="151" t="s">
        <v>1992</v>
      </c>
      <c r="F179" s="152" t="s">
        <v>1993</v>
      </c>
      <c r="G179" s="153" t="s">
        <v>1811</v>
      </c>
      <c r="H179" s="154">
        <v>5</v>
      </c>
      <c r="I179" s="155">
        <v>462.07</v>
      </c>
      <c r="J179" s="155">
        <f t="shared" si="10"/>
        <v>2310.35</v>
      </c>
      <c r="K179" s="156"/>
      <c r="L179" s="27"/>
      <c r="M179" s="157" t="s">
        <v>1</v>
      </c>
      <c r="N179" s="158" t="s">
        <v>39</v>
      </c>
      <c r="O179" s="159">
        <v>0</v>
      </c>
      <c r="P179" s="159">
        <f t="shared" si="11"/>
        <v>0</v>
      </c>
      <c r="Q179" s="159">
        <v>0</v>
      </c>
      <c r="R179" s="159">
        <f t="shared" si="12"/>
        <v>0</v>
      </c>
      <c r="S179" s="159">
        <v>0</v>
      </c>
      <c r="T179" s="160">
        <f t="shared" si="13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61" t="s">
        <v>196</v>
      </c>
      <c r="AT179" s="161" t="s">
        <v>169</v>
      </c>
      <c r="AU179" s="161" t="s">
        <v>89</v>
      </c>
      <c r="AY179" s="14" t="s">
        <v>166</v>
      </c>
      <c r="BE179" s="162">
        <f t="shared" si="14"/>
        <v>0</v>
      </c>
      <c r="BF179" s="162">
        <f t="shared" si="15"/>
        <v>2310.35</v>
      </c>
      <c r="BG179" s="162">
        <f t="shared" si="16"/>
        <v>0</v>
      </c>
      <c r="BH179" s="162">
        <f t="shared" si="17"/>
        <v>0</v>
      </c>
      <c r="BI179" s="162">
        <f t="shared" si="18"/>
        <v>0</v>
      </c>
      <c r="BJ179" s="14" t="s">
        <v>89</v>
      </c>
      <c r="BK179" s="162">
        <f t="shared" si="19"/>
        <v>2310.35</v>
      </c>
      <c r="BL179" s="14" t="s">
        <v>196</v>
      </c>
      <c r="BM179" s="161" t="s">
        <v>1994</v>
      </c>
    </row>
    <row r="180" spans="1:65" s="2" customFormat="1" ht="21.75" customHeight="1">
      <c r="A180" s="26"/>
      <c r="B180" s="149"/>
      <c r="C180" s="150" t="s">
        <v>451</v>
      </c>
      <c r="D180" s="150" t="s">
        <v>169</v>
      </c>
      <c r="E180" s="151" t="s">
        <v>1995</v>
      </c>
      <c r="F180" s="152" t="s">
        <v>1996</v>
      </c>
      <c r="G180" s="153" t="s">
        <v>699</v>
      </c>
      <c r="H180" s="154">
        <v>99.765000000000001</v>
      </c>
      <c r="I180" s="155">
        <v>0.3</v>
      </c>
      <c r="J180" s="155">
        <f t="shared" si="10"/>
        <v>29.93</v>
      </c>
      <c r="K180" s="156"/>
      <c r="L180" s="27"/>
      <c r="M180" s="157" t="s">
        <v>1</v>
      </c>
      <c r="N180" s="158" t="s">
        <v>39</v>
      </c>
      <c r="O180" s="159">
        <v>0</v>
      </c>
      <c r="P180" s="159">
        <f t="shared" si="11"/>
        <v>0</v>
      </c>
      <c r="Q180" s="159">
        <v>0</v>
      </c>
      <c r="R180" s="159">
        <f t="shared" si="12"/>
        <v>0</v>
      </c>
      <c r="S180" s="159">
        <v>0</v>
      </c>
      <c r="T180" s="160">
        <f t="shared" si="13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61" t="s">
        <v>196</v>
      </c>
      <c r="AT180" s="161" t="s">
        <v>169</v>
      </c>
      <c r="AU180" s="161" t="s">
        <v>89</v>
      </c>
      <c r="AY180" s="14" t="s">
        <v>166</v>
      </c>
      <c r="BE180" s="162">
        <f t="shared" si="14"/>
        <v>0</v>
      </c>
      <c r="BF180" s="162">
        <f t="shared" si="15"/>
        <v>29.93</v>
      </c>
      <c r="BG180" s="162">
        <f t="shared" si="16"/>
        <v>0</v>
      </c>
      <c r="BH180" s="162">
        <f t="shared" si="17"/>
        <v>0</v>
      </c>
      <c r="BI180" s="162">
        <f t="shared" si="18"/>
        <v>0</v>
      </c>
      <c r="BJ180" s="14" t="s">
        <v>89</v>
      </c>
      <c r="BK180" s="162">
        <f t="shared" si="19"/>
        <v>29.93</v>
      </c>
      <c r="BL180" s="14" t="s">
        <v>196</v>
      </c>
      <c r="BM180" s="161" t="s">
        <v>1997</v>
      </c>
    </row>
    <row r="181" spans="1:65" s="12" customFormat="1" ht="22.9" customHeight="1">
      <c r="B181" s="137"/>
      <c r="D181" s="138" t="s">
        <v>72</v>
      </c>
      <c r="E181" s="147" t="s">
        <v>1035</v>
      </c>
      <c r="F181" s="147" t="s">
        <v>1036</v>
      </c>
      <c r="J181" s="148">
        <f>BK181</f>
        <v>1059.53</v>
      </c>
      <c r="L181" s="137"/>
      <c r="M181" s="141"/>
      <c r="N181" s="142"/>
      <c r="O181" s="142"/>
      <c r="P181" s="143">
        <f>SUM(P182:P183)</f>
        <v>0</v>
      </c>
      <c r="Q181" s="142"/>
      <c r="R181" s="143">
        <f>SUM(R182:R183)</f>
        <v>0</v>
      </c>
      <c r="S181" s="142"/>
      <c r="T181" s="144">
        <f>SUM(T182:T183)</f>
        <v>0</v>
      </c>
      <c r="AR181" s="138" t="s">
        <v>89</v>
      </c>
      <c r="AT181" s="145" t="s">
        <v>72</v>
      </c>
      <c r="AU181" s="145" t="s">
        <v>81</v>
      </c>
      <c r="AY181" s="138" t="s">
        <v>166</v>
      </c>
      <c r="BK181" s="146">
        <f>SUM(BK182:BK183)</f>
        <v>1059.53</v>
      </c>
    </row>
    <row r="182" spans="1:65" s="2" customFormat="1" ht="16.5" customHeight="1">
      <c r="A182" s="26"/>
      <c r="B182" s="149"/>
      <c r="C182" s="150" t="s">
        <v>253</v>
      </c>
      <c r="D182" s="150" t="s">
        <v>169</v>
      </c>
      <c r="E182" s="151" t="s">
        <v>1852</v>
      </c>
      <c r="F182" s="152" t="s">
        <v>1853</v>
      </c>
      <c r="G182" s="153" t="s">
        <v>1485</v>
      </c>
      <c r="H182" s="154">
        <v>200</v>
      </c>
      <c r="I182" s="155">
        <v>5.24</v>
      </c>
      <c r="J182" s="155">
        <f>ROUND(I182*H182,2)</f>
        <v>1048</v>
      </c>
      <c r="K182" s="156"/>
      <c r="L182" s="27"/>
      <c r="M182" s="157" t="s">
        <v>1</v>
      </c>
      <c r="N182" s="158" t="s">
        <v>39</v>
      </c>
      <c r="O182" s="159">
        <v>0</v>
      </c>
      <c r="P182" s="159">
        <f>O182*H182</f>
        <v>0</v>
      </c>
      <c r="Q182" s="159">
        <v>0</v>
      </c>
      <c r="R182" s="159">
        <f>Q182*H182</f>
        <v>0</v>
      </c>
      <c r="S182" s="159">
        <v>0</v>
      </c>
      <c r="T182" s="160">
        <f>S182*H182</f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61" t="s">
        <v>196</v>
      </c>
      <c r="AT182" s="161" t="s">
        <v>169</v>
      </c>
      <c r="AU182" s="161" t="s">
        <v>89</v>
      </c>
      <c r="AY182" s="14" t="s">
        <v>166</v>
      </c>
      <c r="BE182" s="162">
        <f>IF(N182="základná",J182,0)</f>
        <v>0</v>
      </c>
      <c r="BF182" s="162">
        <f>IF(N182="znížená",J182,0)</f>
        <v>1048</v>
      </c>
      <c r="BG182" s="162">
        <f>IF(N182="zákl. prenesená",J182,0)</f>
        <v>0</v>
      </c>
      <c r="BH182" s="162">
        <f>IF(N182="zníž. prenesená",J182,0)</f>
        <v>0</v>
      </c>
      <c r="BI182" s="162">
        <f>IF(N182="nulová",J182,0)</f>
        <v>0</v>
      </c>
      <c r="BJ182" s="14" t="s">
        <v>89</v>
      </c>
      <c r="BK182" s="162">
        <f>ROUND(I182*H182,2)</f>
        <v>1048</v>
      </c>
      <c r="BL182" s="14" t="s">
        <v>196</v>
      </c>
      <c r="BM182" s="161" t="s">
        <v>1998</v>
      </c>
    </row>
    <row r="183" spans="1:65" s="2" customFormat="1" ht="16.5" customHeight="1">
      <c r="A183" s="26"/>
      <c r="B183" s="149"/>
      <c r="C183" s="150" t="s">
        <v>458</v>
      </c>
      <c r="D183" s="150" t="s">
        <v>169</v>
      </c>
      <c r="E183" s="151" t="s">
        <v>1855</v>
      </c>
      <c r="F183" s="152" t="s">
        <v>1856</v>
      </c>
      <c r="G183" s="153" t="s">
        <v>699</v>
      </c>
      <c r="H183" s="154">
        <v>10.48</v>
      </c>
      <c r="I183" s="155">
        <v>1.1000000000000001</v>
      </c>
      <c r="J183" s="155">
        <f>ROUND(I183*H183,2)</f>
        <v>11.53</v>
      </c>
      <c r="K183" s="156"/>
      <c r="L183" s="27"/>
      <c r="M183" s="163" t="s">
        <v>1</v>
      </c>
      <c r="N183" s="164" t="s">
        <v>39</v>
      </c>
      <c r="O183" s="165">
        <v>0</v>
      </c>
      <c r="P183" s="165">
        <f>O183*H183</f>
        <v>0</v>
      </c>
      <c r="Q183" s="165">
        <v>0</v>
      </c>
      <c r="R183" s="165">
        <f>Q183*H183</f>
        <v>0</v>
      </c>
      <c r="S183" s="165">
        <v>0</v>
      </c>
      <c r="T183" s="166">
        <f>S183*H183</f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61" t="s">
        <v>196</v>
      </c>
      <c r="AT183" s="161" t="s">
        <v>169</v>
      </c>
      <c r="AU183" s="161" t="s">
        <v>89</v>
      </c>
      <c r="AY183" s="14" t="s">
        <v>166</v>
      </c>
      <c r="BE183" s="162">
        <f>IF(N183="základná",J183,0)</f>
        <v>0</v>
      </c>
      <c r="BF183" s="162">
        <f>IF(N183="znížená",J183,0)</f>
        <v>11.53</v>
      </c>
      <c r="BG183" s="162">
        <f>IF(N183="zákl. prenesená",J183,0)</f>
        <v>0</v>
      </c>
      <c r="BH183" s="162">
        <f>IF(N183="zníž. prenesená",J183,0)</f>
        <v>0</v>
      </c>
      <c r="BI183" s="162">
        <f>IF(N183="nulová",J183,0)</f>
        <v>0</v>
      </c>
      <c r="BJ183" s="14" t="s">
        <v>89</v>
      </c>
      <c r="BK183" s="162">
        <f>ROUND(I183*H183,2)</f>
        <v>11.53</v>
      </c>
      <c r="BL183" s="14" t="s">
        <v>196</v>
      </c>
      <c r="BM183" s="161" t="s">
        <v>1999</v>
      </c>
    </row>
    <row r="184" spans="1:65" s="2" customFormat="1" ht="6.95" customHeight="1">
      <c r="A184" s="26"/>
      <c r="B184" s="44"/>
      <c r="C184" s="45"/>
      <c r="D184" s="45"/>
      <c r="E184" s="45"/>
      <c r="F184" s="45"/>
      <c r="G184" s="45"/>
      <c r="H184" s="45"/>
      <c r="I184" s="45"/>
      <c r="J184" s="45"/>
      <c r="K184" s="45"/>
      <c r="L184" s="27"/>
      <c r="M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</row>
  </sheetData>
  <autoFilter ref="C128:K183" xr:uid="{00000000-0009-0000-0000-000007000000}"/>
  <mergeCells count="14">
    <mergeCell ref="E119:H119"/>
    <mergeCell ref="E117:H117"/>
    <mergeCell ref="E121:H121"/>
    <mergeCell ref="L2:V2"/>
    <mergeCell ref="E85:H85"/>
    <mergeCell ref="E89:H89"/>
    <mergeCell ref="E87:H87"/>
    <mergeCell ref="E91:H91"/>
    <mergeCell ref="E115:H115"/>
    <mergeCell ref="E7:H7"/>
    <mergeCell ref="E11:H11"/>
    <mergeCell ref="E9:H9"/>
    <mergeCell ref="E13:H13"/>
    <mergeCell ref="E31:H31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BM13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95"/>
    </row>
    <row r="2" spans="1:46" s="1" customFormat="1" ht="36.950000000000003" customHeight="1">
      <c r="L2" s="204" t="s">
        <v>5</v>
      </c>
      <c r="M2" s="188"/>
      <c r="N2" s="188"/>
      <c r="O2" s="188"/>
      <c r="P2" s="188"/>
      <c r="Q2" s="188"/>
      <c r="R2" s="188"/>
      <c r="S2" s="188"/>
      <c r="T2" s="188"/>
      <c r="U2" s="188"/>
      <c r="V2" s="188"/>
      <c r="AT2" s="14" t="s">
        <v>112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5" customHeight="1">
      <c r="B4" s="17"/>
      <c r="D4" s="18" t="s">
        <v>134</v>
      </c>
      <c r="L4" s="17"/>
      <c r="M4" s="96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16.5" customHeight="1">
      <c r="B7" s="17"/>
      <c r="E7" s="221" t="str">
        <f>'Rekapitulácia stavby'!K6</f>
        <v>Adaptácia, prestavba, prístavba a nadstavba ZŠ Kalinkovo</v>
      </c>
      <c r="F7" s="222"/>
      <c r="G7" s="222"/>
      <c r="H7" s="222"/>
      <c r="L7" s="17"/>
    </row>
    <row r="8" spans="1:46" ht="12.75">
      <c r="B8" s="17"/>
      <c r="D8" s="23" t="s">
        <v>135</v>
      </c>
      <c r="L8" s="17"/>
    </row>
    <row r="9" spans="1:46" s="1" customFormat="1" ht="16.5" customHeight="1">
      <c r="B9" s="17"/>
      <c r="E9" s="221" t="s">
        <v>323</v>
      </c>
      <c r="F9" s="188"/>
      <c r="G9" s="188"/>
      <c r="H9" s="188"/>
      <c r="L9" s="17"/>
    </row>
    <row r="10" spans="1:46" s="1" customFormat="1" ht="12" customHeight="1">
      <c r="B10" s="17"/>
      <c r="D10" s="23" t="s">
        <v>324</v>
      </c>
      <c r="L10" s="17"/>
    </row>
    <row r="11" spans="1:46" s="2" customFormat="1" ht="16.5" customHeight="1">
      <c r="A11" s="26"/>
      <c r="B11" s="27"/>
      <c r="C11" s="26"/>
      <c r="D11" s="26"/>
      <c r="E11" s="224" t="s">
        <v>1782</v>
      </c>
      <c r="F11" s="223"/>
      <c r="G11" s="223"/>
      <c r="H11" s="223"/>
      <c r="I11" s="26"/>
      <c r="J11" s="26"/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1783</v>
      </c>
      <c r="E12" s="26"/>
      <c r="F12" s="26"/>
      <c r="G12" s="26"/>
      <c r="H12" s="26"/>
      <c r="I12" s="26"/>
      <c r="J12" s="26"/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6.5" customHeight="1">
      <c r="A13" s="26"/>
      <c r="B13" s="27"/>
      <c r="C13" s="26"/>
      <c r="D13" s="26"/>
      <c r="E13" s="184" t="s">
        <v>2000</v>
      </c>
      <c r="F13" s="223"/>
      <c r="G13" s="223"/>
      <c r="H13" s="223"/>
      <c r="I13" s="26"/>
      <c r="J13" s="26"/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1.25">
      <c r="A14" s="26"/>
      <c r="B14" s="27"/>
      <c r="C14" s="26"/>
      <c r="D14" s="26"/>
      <c r="E14" s="26"/>
      <c r="F14" s="26"/>
      <c r="G14" s="26"/>
      <c r="H14" s="26"/>
      <c r="I14" s="26"/>
      <c r="J14" s="26"/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2" customHeight="1">
      <c r="A15" s="26"/>
      <c r="B15" s="27"/>
      <c r="C15" s="26"/>
      <c r="D15" s="23" t="s">
        <v>15</v>
      </c>
      <c r="E15" s="26"/>
      <c r="F15" s="21" t="s">
        <v>1</v>
      </c>
      <c r="G15" s="26"/>
      <c r="H15" s="26"/>
      <c r="I15" s="23" t="s">
        <v>16</v>
      </c>
      <c r="J15" s="21" t="s">
        <v>1</v>
      </c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17</v>
      </c>
      <c r="E16" s="26"/>
      <c r="F16" s="21" t="s">
        <v>18</v>
      </c>
      <c r="G16" s="26"/>
      <c r="H16" s="26"/>
      <c r="I16" s="23" t="s">
        <v>19</v>
      </c>
      <c r="J16" s="52" t="str">
        <f>'Rekapitulácia stavby'!AN8</f>
        <v>9. 7. 2021</v>
      </c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0.9" customHeight="1">
      <c r="A17" s="26"/>
      <c r="B17" s="27"/>
      <c r="C17" s="26"/>
      <c r="D17" s="26"/>
      <c r="E17" s="26"/>
      <c r="F17" s="26"/>
      <c r="G17" s="26"/>
      <c r="H17" s="26"/>
      <c r="I17" s="26"/>
      <c r="J17" s="26"/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2" customHeight="1">
      <c r="A18" s="26"/>
      <c r="B18" s="27"/>
      <c r="C18" s="26"/>
      <c r="D18" s="23" t="s">
        <v>21</v>
      </c>
      <c r="E18" s="26"/>
      <c r="F18" s="26"/>
      <c r="G18" s="26"/>
      <c r="H18" s="26"/>
      <c r="I18" s="23" t="s">
        <v>22</v>
      </c>
      <c r="J18" s="21" t="s">
        <v>1</v>
      </c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8" customHeight="1">
      <c r="A19" s="26"/>
      <c r="B19" s="27"/>
      <c r="C19" s="26"/>
      <c r="D19" s="26"/>
      <c r="E19" s="21" t="s">
        <v>23</v>
      </c>
      <c r="F19" s="26"/>
      <c r="G19" s="26"/>
      <c r="H19" s="26"/>
      <c r="I19" s="23" t="s">
        <v>24</v>
      </c>
      <c r="J19" s="21" t="s">
        <v>1</v>
      </c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6.95" customHeight="1">
      <c r="A20" s="26"/>
      <c r="B20" s="27"/>
      <c r="C20" s="26"/>
      <c r="D20" s="26"/>
      <c r="E20" s="26"/>
      <c r="F20" s="26"/>
      <c r="G20" s="26"/>
      <c r="H20" s="26"/>
      <c r="I20" s="26"/>
      <c r="J20" s="26"/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2" customHeight="1">
      <c r="A21" s="26"/>
      <c r="B21" s="27"/>
      <c r="C21" s="26"/>
      <c r="D21" s="23" t="s">
        <v>25</v>
      </c>
      <c r="E21" s="26"/>
      <c r="F21" s="26"/>
      <c r="G21" s="26"/>
      <c r="H21" s="26"/>
      <c r="I21" s="23" t="s">
        <v>22</v>
      </c>
      <c r="J21" s="21" t="s">
        <v>1</v>
      </c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8" customHeight="1">
      <c r="A22" s="26"/>
      <c r="B22" s="27"/>
      <c r="C22" s="26"/>
      <c r="D22" s="26"/>
      <c r="E22" s="21" t="s">
        <v>26</v>
      </c>
      <c r="F22" s="26"/>
      <c r="G22" s="26"/>
      <c r="H22" s="26"/>
      <c r="I22" s="23" t="s">
        <v>24</v>
      </c>
      <c r="J22" s="21" t="s">
        <v>1</v>
      </c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6.95" customHeight="1">
      <c r="A23" s="26"/>
      <c r="B23" s="27"/>
      <c r="C23" s="26"/>
      <c r="D23" s="26"/>
      <c r="E23" s="26"/>
      <c r="F23" s="26"/>
      <c r="G23" s="26"/>
      <c r="H23" s="26"/>
      <c r="I23" s="26"/>
      <c r="J23" s="26"/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2" customHeight="1">
      <c r="A24" s="26"/>
      <c r="B24" s="27"/>
      <c r="C24" s="26"/>
      <c r="D24" s="23" t="s">
        <v>27</v>
      </c>
      <c r="E24" s="26"/>
      <c r="F24" s="26"/>
      <c r="G24" s="26"/>
      <c r="H24" s="26"/>
      <c r="I24" s="23" t="s">
        <v>22</v>
      </c>
      <c r="J24" s="21" t="str">
        <f>IF('Rekapitulácia stavby'!AN16="","",'Rekapitulácia stavby'!AN16)</f>
        <v/>
      </c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8" customHeight="1">
      <c r="A25" s="26"/>
      <c r="B25" s="27"/>
      <c r="C25" s="26"/>
      <c r="D25" s="26"/>
      <c r="E25" s="21" t="str">
        <f>IF('Rekapitulácia stavby'!E17="","",'Rekapitulácia stavby'!E17)</f>
        <v xml:space="preserve"> </v>
      </c>
      <c r="F25" s="26"/>
      <c r="G25" s="26"/>
      <c r="H25" s="26"/>
      <c r="I25" s="23" t="s">
        <v>24</v>
      </c>
      <c r="J25" s="21" t="str">
        <f>IF('Rekapitulácia stavby'!AN17="","",'Rekapitulácia stavby'!AN17)</f>
        <v/>
      </c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6.95" customHeight="1">
      <c r="A26" s="26"/>
      <c r="B26" s="27"/>
      <c r="C26" s="26"/>
      <c r="D26" s="26"/>
      <c r="E26" s="26"/>
      <c r="F26" s="26"/>
      <c r="G26" s="26"/>
      <c r="H26" s="26"/>
      <c r="I26" s="26"/>
      <c r="J26" s="26"/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12" customHeight="1">
      <c r="A27" s="26"/>
      <c r="B27" s="27"/>
      <c r="C27" s="26"/>
      <c r="D27" s="23" t="s">
        <v>30</v>
      </c>
      <c r="E27" s="26"/>
      <c r="F27" s="26"/>
      <c r="G27" s="26"/>
      <c r="H27" s="26"/>
      <c r="I27" s="23" t="s">
        <v>22</v>
      </c>
      <c r="J27" s="21" t="s">
        <v>1</v>
      </c>
      <c r="K27" s="26"/>
      <c r="L27" s="39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8" customHeight="1">
      <c r="A28" s="26"/>
      <c r="B28" s="27"/>
      <c r="C28" s="26"/>
      <c r="D28" s="26"/>
      <c r="E28" s="21" t="s">
        <v>31</v>
      </c>
      <c r="F28" s="26"/>
      <c r="G28" s="26"/>
      <c r="H28" s="26"/>
      <c r="I28" s="23" t="s">
        <v>24</v>
      </c>
      <c r="J28" s="21" t="s">
        <v>1</v>
      </c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26"/>
      <c r="E29" s="26"/>
      <c r="F29" s="26"/>
      <c r="G29" s="26"/>
      <c r="H29" s="26"/>
      <c r="I29" s="26"/>
      <c r="J29" s="26"/>
      <c r="K29" s="26"/>
      <c r="L29" s="39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12" customHeight="1">
      <c r="A30" s="26"/>
      <c r="B30" s="27"/>
      <c r="C30" s="26"/>
      <c r="D30" s="23" t="s">
        <v>32</v>
      </c>
      <c r="E30" s="26"/>
      <c r="F30" s="26"/>
      <c r="G30" s="26"/>
      <c r="H30" s="26"/>
      <c r="I30" s="26"/>
      <c r="J30" s="26"/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8" customFormat="1" ht="16.5" customHeight="1">
      <c r="A31" s="97"/>
      <c r="B31" s="98"/>
      <c r="C31" s="97"/>
      <c r="D31" s="97"/>
      <c r="E31" s="190" t="s">
        <v>1</v>
      </c>
      <c r="F31" s="190"/>
      <c r="G31" s="190"/>
      <c r="H31" s="190"/>
      <c r="I31" s="97"/>
      <c r="J31" s="97"/>
      <c r="K31" s="97"/>
      <c r="L31" s="99"/>
      <c r="S31" s="97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</row>
    <row r="32" spans="1:31" s="2" customFormat="1" ht="6.95" customHeight="1">
      <c r="A32" s="26"/>
      <c r="B32" s="27"/>
      <c r="C32" s="26"/>
      <c r="D32" s="26"/>
      <c r="E32" s="26"/>
      <c r="F32" s="26"/>
      <c r="G32" s="26"/>
      <c r="H32" s="26"/>
      <c r="I32" s="26"/>
      <c r="J32" s="26"/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63"/>
      <c r="E33" s="63"/>
      <c r="F33" s="63"/>
      <c r="G33" s="63"/>
      <c r="H33" s="63"/>
      <c r="I33" s="63"/>
      <c r="J33" s="63"/>
      <c r="K33" s="63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25.35" customHeight="1">
      <c r="A34" s="26"/>
      <c r="B34" s="27"/>
      <c r="C34" s="26"/>
      <c r="D34" s="100" t="s">
        <v>33</v>
      </c>
      <c r="E34" s="26"/>
      <c r="F34" s="26"/>
      <c r="G34" s="26"/>
      <c r="H34" s="26"/>
      <c r="I34" s="26"/>
      <c r="J34" s="68">
        <f>ROUND(J127, 2)</f>
        <v>1040.1099999999999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6.95" customHeight="1">
      <c r="A35" s="26"/>
      <c r="B35" s="27"/>
      <c r="C35" s="26"/>
      <c r="D35" s="63"/>
      <c r="E35" s="63"/>
      <c r="F35" s="63"/>
      <c r="G35" s="63"/>
      <c r="H35" s="63"/>
      <c r="I35" s="63"/>
      <c r="J35" s="63"/>
      <c r="K35" s="63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26"/>
      <c r="F36" s="30" t="s">
        <v>35</v>
      </c>
      <c r="G36" s="26"/>
      <c r="H36" s="26"/>
      <c r="I36" s="30" t="s">
        <v>34</v>
      </c>
      <c r="J36" s="30" t="s">
        <v>36</v>
      </c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customHeight="1">
      <c r="A37" s="26"/>
      <c r="B37" s="27"/>
      <c r="C37" s="26"/>
      <c r="D37" s="101" t="s">
        <v>37</v>
      </c>
      <c r="E37" s="32" t="s">
        <v>38</v>
      </c>
      <c r="F37" s="102">
        <f>ROUND((SUM(BE127:BE136)),  2)</f>
        <v>0</v>
      </c>
      <c r="G37" s="103"/>
      <c r="H37" s="103"/>
      <c r="I37" s="104">
        <v>0.2</v>
      </c>
      <c r="J37" s="102">
        <f>ROUND(((SUM(BE127:BE136))*I37),  2)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customHeight="1">
      <c r="A38" s="26"/>
      <c r="B38" s="27"/>
      <c r="C38" s="26"/>
      <c r="D38" s="26"/>
      <c r="E38" s="32" t="s">
        <v>39</v>
      </c>
      <c r="F38" s="105">
        <f>ROUND((SUM(BF127:BF136)),  2)</f>
        <v>1040.1099999999999</v>
      </c>
      <c r="G38" s="26"/>
      <c r="H38" s="26"/>
      <c r="I38" s="106">
        <v>0.2</v>
      </c>
      <c r="J38" s="105">
        <f>ROUND(((SUM(BF127:BF136))*I38),  2)</f>
        <v>208.02</v>
      </c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23" t="s">
        <v>40</v>
      </c>
      <c r="F39" s="105">
        <f>ROUND((SUM(BG127:BG136)),  2)</f>
        <v>0</v>
      </c>
      <c r="G39" s="26"/>
      <c r="H39" s="26"/>
      <c r="I39" s="106">
        <v>0.2</v>
      </c>
      <c r="J39" s="105">
        <f>0</f>
        <v>0</v>
      </c>
      <c r="K39" s="26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hidden="1" customHeight="1">
      <c r="A40" s="26"/>
      <c r="B40" s="27"/>
      <c r="C40" s="26"/>
      <c r="D40" s="26"/>
      <c r="E40" s="23" t="s">
        <v>41</v>
      </c>
      <c r="F40" s="105">
        <f>ROUND((SUM(BH127:BH136)),  2)</f>
        <v>0</v>
      </c>
      <c r="G40" s="26"/>
      <c r="H40" s="26"/>
      <c r="I40" s="106">
        <v>0.2</v>
      </c>
      <c r="J40" s="105">
        <f>0</f>
        <v>0</v>
      </c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14.45" hidden="1" customHeight="1">
      <c r="A41" s="26"/>
      <c r="B41" s="27"/>
      <c r="C41" s="26"/>
      <c r="D41" s="26"/>
      <c r="E41" s="32" t="s">
        <v>42</v>
      </c>
      <c r="F41" s="102">
        <f>ROUND((SUM(BI127:BI136)),  2)</f>
        <v>0</v>
      </c>
      <c r="G41" s="103"/>
      <c r="H41" s="103"/>
      <c r="I41" s="104">
        <v>0</v>
      </c>
      <c r="J41" s="102">
        <f>0</f>
        <v>0</v>
      </c>
      <c r="K41" s="26"/>
      <c r="L41" s="39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6.9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9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2" customFormat="1" ht="25.35" customHeight="1">
      <c r="A43" s="26"/>
      <c r="B43" s="27"/>
      <c r="C43" s="107"/>
      <c r="D43" s="108" t="s">
        <v>43</v>
      </c>
      <c r="E43" s="57"/>
      <c r="F43" s="57"/>
      <c r="G43" s="109" t="s">
        <v>44</v>
      </c>
      <c r="H43" s="110" t="s">
        <v>45</v>
      </c>
      <c r="I43" s="57"/>
      <c r="J43" s="111">
        <f>SUM(J34:J41)</f>
        <v>1248.1300000000001</v>
      </c>
      <c r="K43" s="112"/>
      <c r="L43" s="39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</row>
    <row r="44" spans="1:31" s="2" customFormat="1" ht="14.45" customHeight="1">
      <c r="A44" s="26"/>
      <c r="B44" s="27"/>
      <c r="C44" s="26"/>
      <c r="D44" s="26"/>
      <c r="E44" s="26"/>
      <c r="F44" s="26"/>
      <c r="G44" s="26"/>
      <c r="H44" s="26"/>
      <c r="I44" s="26"/>
      <c r="J44" s="26"/>
      <c r="K44" s="26"/>
      <c r="L44" s="39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6"/>
      <c r="B61" s="27"/>
      <c r="C61" s="26"/>
      <c r="D61" s="42" t="s">
        <v>48</v>
      </c>
      <c r="E61" s="29"/>
      <c r="F61" s="113" t="s">
        <v>49</v>
      </c>
      <c r="G61" s="42" t="s">
        <v>48</v>
      </c>
      <c r="H61" s="29"/>
      <c r="I61" s="29"/>
      <c r="J61" s="114" t="s">
        <v>49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6"/>
      <c r="B65" s="27"/>
      <c r="C65" s="26"/>
      <c r="D65" s="40" t="s">
        <v>50</v>
      </c>
      <c r="E65" s="43"/>
      <c r="F65" s="43"/>
      <c r="G65" s="40" t="s">
        <v>51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6"/>
      <c r="B76" s="27"/>
      <c r="C76" s="26"/>
      <c r="D76" s="42" t="s">
        <v>48</v>
      </c>
      <c r="E76" s="29"/>
      <c r="F76" s="113" t="s">
        <v>49</v>
      </c>
      <c r="G76" s="42" t="s">
        <v>48</v>
      </c>
      <c r="H76" s="29"/>
      <c r="I76" s="29"/>
      <c r="J76" s="114" t="s">
        <v>49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137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16.5" customHeight="1">
      <c r="A85" s="26"/>
      <c r="B85" s="27"/>
      <c r="C85" s="26"/>
      <c r="D85" s="26"/>
      <c r="E85" s="221" t="str">
        <f>E7</f>
        <v>Adaptácia, prestavba, prístavba a nadstavba ZŠ Kalinkovo</v>
      </c>
      <c r="F85" s="222"/>
      <c r="G85" s="222"/>
      <c r="H85" s="222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135</v>
      </c>
      <c r="L86" s="17"/>
    </row>
    <row r="87" spans="1:31" s="1" customFormat="1" ht="16.5" customHeight="1">
      <c r="B87" s="17"/>
      <c r="E87" s="221" t="s">
        <v>323</v>
      </c>
      <c r="F87" s="188"/>
      <c r="G87" s="188"/>
      <c r="H87" s="188"/>
      <c r="L87" s="17"/>
    </row>
    <row r="88" spans="1:31" s="1" customFormat="1" ht="12" customHeight="1">
      <c r="B88" s="17"/>
      <c r="C88" s="23" t="s">
        <v>324</v>
      </c>
      <c r="L88" s="17"/>
    </row>
    <row r="89" spans="1:31" s="2" customFormat="1" ht="16.5" customHeight="1">
      <c r="A89" s="26"/>
      <c r="B89" s="27"/>
      <c r="C89" s="26"/>
      <c r="D89" s="26"/>
      <c r="E89" s="224" t="s">
        <v>1782</v>
      </c>
      <c r="F89" s="223"/>
      <c r="G89" s="223"/>
      <c r="H89" s="223"/>
      <c r="I89" s="26"/>
      <c r="J89" s="26"/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12" customHeight="1">
      <c r="A90" s="26"/>
      <c r="B90" s="27"/>
      <c r="C90" s="23" t="s">
        <v>1783</v>
      </c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6.5" customHeight="1">
      <c r="A91" s="26"/>
      <c r="B91" s="27"/>
      <c r="C91" s="26"/>
      <c r="D91" s="26"/>
      <c r="E91" s="184" t="str">
        <f>E13</f>
        <v>01e-III - Zdravotechnika - plynovod</v>
      </c>
      <c r="F91" s="223"/>
      <c r="G91" s="223"/>
      <c r="H91" s="223"/>
      <c r="I91" s="26"/>
      <c r="J91" s="26"/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12" customHeight="1">
      <c r="A93" s="26"/>
      <c r="B93" s="27"/>
      <c r="C93" s="23" t="s">
        <v>17</v>
      </c>
      <c r="D93" s="26"/>
      <c r="E93" s="26"/>
      <c r="F93" s="21" t="str">
        <f>F16</f>
        <v>Kalinkovo</v>
      </c>
      <c r="G93" s="26"/>
      <c r="H93" s="26"/>
      <c r="I93" s="23" t="s">
        <v>19</v>
      </c>
      <c r="J93" s="52" t="str">
        <f>IF(J16="","",J16)</f>
        <v>9. 7. 2021</v>
      </c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6.95" customHeight="1">
      <c r="A94" s="26"/>
      <c r="B94" s="27"/>
      <c r="C94" s="26"/>
      <c r="D94" s="26"/>
      <c r="E94" s="26"/>
      <c r="F94" s="26"/>
      <c r="G94" s="26"/>
      <c r="H94" s="26"/>
      <c r="I94" s="26"/>
      <c r="J94" s="26"/>
      <c r="K94" s="26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5.2" customHeight="1">
      <c r="A95" s="26"/>
      <c r="B95" s="27"/>
      <c r="C95" s="23" t="s">
        <v>21</v>
      </c>
      <c r="D95" s="26"/>
      <c r="E95" s="26"/>
      <c r="F95" s="21" t="str">
        <f>E19</f>
        <v>Obec Kalinkovo</v>
      </c>
      <c r="G95" s="26"/>
      <c r="H95" s="26"/>
      <c r="I95" s="23" t="s">
        <v>27</v>
      </c>
      <c r="J95" s="24" t="str">
        <f>E25</f>
        <v xml:space="preserve"> </v>
      </c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15.2" customHeight="1">
      <c r="A96" s="26"/>
      <c r="B96" s="27"/>
      <c r="C96" s="23" t="s">
        <v>25</v>
      </c>
      <c r="D96" s="26"/>
      <c r="E96" s="26"/>
      <c r="F96" s="21" t="str">
        <f>IF(E22="","",E22)</f>
        <v>AVA-stav, s.r.o.</v>
      </c>
      <c r="G96" s="26"/>
      <c r="H96" s="26"/>
      <c r="I96" s="23" t="s">
        <v>30</v>
      </c>
      <c r="J96" s="24" t="str">
        <f>E28</f>
        <v>Ing. BOTTLIK</v>
      </c>
      <c r="K96" s="26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9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9.25" customHeight="1">
      <c r="A98" s="26"/>
      <c r="B98" s="27"/>
      <c r="C98" s="115" t="s">
        <v>138</v>
      </c>
      <c r="D98" s="107"/>
      <c r="E98" s="107"/>
      <c r="F98" s="107"/>
      <c r="G98" s="107"/>
      <c r="H98" s="107"/>
      <c r="I98" s="107"/>
      <c r="J98" s="116" t="s">
        <v>139</v>
      </c>
      <c r="K98" s="107"/>
      <c r="L98" s="39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</row>
    <row r="99" spans="1:47" s="2" customFormat="1" ht="10.35" customHeight="1">
      <c r="A99" s="26"/>
      <c r="B99" s="27"/>
      <c r="C99" s="26"/>
      <c r="D99" s="26"/>
      <c r="E99" s="26"/>
      <c r="F99" s="26"/>
      <c r="G99" s="26"/>
      <c r="H99" s="26"/>
      <c r="I99" s="26"/>
      <c r="J99" s="26"/>
      <c r="K99" s="26"/>
      <c r="L99" s="39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</row>
    <row r="100" spans="1:47" s="2" customFormat="1" ht="22.9" customHeight="1">
      <c r="A100" s="26"/>
      <c r="B100" s="27"/>
      <c r="C100" s="117" t="s">
        <v>140</v>
      </c>
      <c r="D100" s="26"/>
      <c r="E100" s="26"/>
      <c r="F100" s="26"/>
      <c r="G100" s="26"/>
      <c r="H100" s="26"/>
      <c r="I100" s="26"/>
      <c r="J100" s="68">
        <f>J127</f>
        <v>1040.1099999999999</v>
      </c>
      <c r="K100" s="26"/>
      <c r="L100" s="39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U100" s="14" t="s">
        <v>141</v>
      </c>
    </row>
    <row r="101" spans="1:47" s="9" customFormat="1" ht="24.95" customHeight="1">
      <c r="B101" s="118"/>
      <c r="D101" s="119" t="s">
        <v>144</v>
      </c>
      <c r="E101" s="120"/>
      <c r="F101" s="120"/>
      <c r="G101" s="120"/>
      <c r="H101" s="120"/>
      <c r="I101" s="120"/>
      <c r="J101" s="121">
        <f>J128</f>
        <v>1040.1099999999999</v>
      </c>
      <c r="L101" s="118"/>
    </row>
    <row r="102" spans="1:47" s="10" customFormat="1" ht="19.899999999999999" customHeight="1">
      <c r="B102" s="122"/>
      <c r="D102" s="123" t="s">
        <v>2001</v>
      </c>
      <c r="E102" s="124"/>
      <c r="F102" s="124"/>
      <c r="G102" s="124"/>
      <c r="H102" s="124"/>
      <c r="I102" s="124"/>
      <c r="J102" s="125">
        <f>J129</f>
        <v>990.39</v>
      </c>
      <c r="L102" s="122"/>
    </row>
    <row r="103" spans="1:47" s="10" customFormat="1" ht="19.899999999999999" customHeight="1">
      <c r="B103" s="122"/>
      <c r="D103" s="123" t="s">
        <v>2002</v>
      </c>
      <c r="E103" s="124"/>
      <c r="F103" s="124"/>
      <c r="G103" s="124"/>
      <c r="H103" s="124"/>
      <c r="I103" s="124"/>
      <c r="J103" s="125">
        <f>J135</f>
        <v>49.72</v>
      </c>
      <c r="L103" s="122"/>
    </row>
    <row r="104" spans="1:47" s="2" customFormat="1" ht="21.75" customHeight="1">
      <c r="A104" s="26"/>
      <c r="B104" s="27"/>
      <c r="C104" s="26"/>
      <c r="D104" s="26"/>
      <c r="E104" s="26"/>
      <c r="F104" s="26"/>
      <c r="G104" s="26"/>
      <c r="H104" s="26"/>
      <c r="I104" s="26"/>
      <c r="J104" s="26"/>
      <c r="K104" s="26"/>
      <c r="L104" s="39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5" spans="1:47" s="2" customFormat="1" ht="6.95" customHeight="1">
      <c r="A105" s="26"/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39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9" spans="1:47" s="2" customFormat="1" ht="6.95" customHeight="1">
      <c r="A109" s="26"/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39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47" s="2" customFormat="1" ht="24.95" customHeight="1">
      <c r="A110" s="26"/>
      <c r="B110" s="27"/>
      <c r="C110" s="18" t="s">
        <v>152</v>
      </c>
      <c r="D110" s="26"/>
      <c r="E110" s="26"/>
      <c r="F110" s="26"/>
      <c r="G110" s="26"/>
      <c r="H110" s="26"/>
      <c r="I110" s="26"/>
      <c r="J110" s="26"/>
      <c r="K110" s="26"/>
      <c r="L110" s="39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47" s="2" customFormat="1" ht="6.95" customHeight="1">
      <c r="A111" s="26"/>
      <c r="B111" s="27"/>
      <c r="C111" s="26"/>
      <c r="D111" s="26"/>
      <c r="E111" s="26"/>
      <c r="F111" s="26"/>
      <c r="G111" s="26"/>
      <c r="H111" s="26"/>
      <c r="I111" s="26"/>
      <c r="J111" s="26"/>
      <c r="K111" s="26"/>
      <c r="L111" s="39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47" s="2" customFormat="1" ht="12" customHeight="1">
      <c r="A112" s="26"/>
      <c r="B112" s="27"/>
      <c r="C112" s="23" t="s">
        <v>13</v>
      </c>
      <c r="D112" s="26"/>
      <c r="E112" s="26"/>
      <c r="F112" s="26"/>
      <c r="G112" s="26"/>
      <c r="H112" s="26"/>
      <c r="I112" s="26"/>
      <c r="J112" s="26"/>
      <c r="K112" s="26"/>
      <c r="L112" s="39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3" s="2" customFormat="1" ht="16.5" customHeight="1">
      <c r="A113" s="26"/>
      <c r="B113" s="27"/>
      <c r="C113" s="26"/>
      <c r="D113" s="26"/>
      <c r="E113" s="221" t="str">
        <f>E7</f>
        <v>Adaptácia, prestavba, prístavba a nadstavba ZŠ Kalinkovo</v>
      </c>
      <c r="F113" s="222"/>
      <c r="G113" s="222"/>
      <c r="H113" s="222"/>
      <c r="I113" s="26"/>
      <c r="J113" s="26"/>
      <c r="K113" s="26"/>
      <c r="L113" s="39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3" s="1" customFormat="1" ht="12" customHeight="1">
      <c r="B114" s="17"/>
      <c r="C114" s="23" t="s">
        <v>135</v>
      </c>
      <c r="L114" s="17"/>
    </row>
    <row r="115" spans="1:63" s="1" customFormat="1" ht="16.5" customHeight="1">
      <c r="B115" s="17"/>
      <c r="E115" s="221" t="s">
        <v>323</v>
      </c>
      <c r="F115" s="188"/>
      <c r="G115" s="188"/>
      <c r="H115" s="188"/>
      <c r="L115" s="17"/>
    </row>
    <row r="116" spans="1:63" s="1" customFormat="1" ht="12" customHeight="1">
      <c r="B116" s="17"/>
      <c r="C116" s="23" t="s">
        <v>324</v>
      </c>
      <c r="L116" s="17"/>
    </row>
    <row r="117" spans="1:63" s="2" customFormat="1" ht="16.5" customHeight="1">
      <c r="A117" s="26"/>
      <c r="B117" s="27"/>
      <c r="C117" s="26"/>
      <c r="D117" s="26"/>
      <c r="E117" s="224" t="s">
        <v>1782</v>
      </c>
      <c r="F117" s="223"/>
      <c r="G117" s="223"/>
      <c r="H117" s="223"/>
      <c r="I117" s="26"/>
      <c r="J117" s="26"/>
      <c r="K117" s="26"/>
      <c r="L117" s="39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3" s="2" customFormat="1" ht="12" customHeight="1">
      <c r="A118" s="26"/>
      <c r="B118" s="27"/>
      <c r="C118" s="23" t="s">
        <v>1783</v>
      </c>
      <c r="D118" s="26"/>
      <c r="E118" s="26"/>
      <c r="F118" s="26"/>
      <c r="G118" s="26"/>
      <c r="H118" s="26"/>
      <c r="I118" s="26"/>
      <c r="J118" s="26"/>
      <c r="K118" s="26"/>
      <c r="L118" s="39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3" s="2" customFormat="1" ht="16.5" customHeight="1">
      <c r="A119" s="26"/>
      <c r="B119" s="27"/>
      <c r="C119" s="26"/>
      <c r="D119" s="26"/>
      <c r="E119" s="184" t="str">
        <f>E13</f>
        <v>01e-III - Zdravotechnika - plynovod</v>
      </c>
      <c r="F119" s="223"/>
      <c r="G119" s="223"/>
      <c r="H119" s="223"/>
      <c r="I119" s="26"/>
      <c r="J119" s="26"/>
      <c r="K119" s="26"/>
      <c r="L119" s="39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3" s="2" customFormat="1" ht="6.95" customHeight="1">
      <c r="A120" s="26"/>
      <c r="B120" s="27"/>
      <c r="C120" s="26"/>
      <c r="D120" s="26"/>
      <c r="E120" s="26"/>
      <c r="F120" s="26"/>
      <c r="G120" s="26"/>
      <c r="H120" s="26"/>
      <c r="I120" s="26"/>
      <c r="J120" s="26"/>
      <c r="K120" s="26"/>
      <c r="L120" s="39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3" s="2" customFormat="1" ht="12" customHeight="1">
      <c r="A121" s="26"/>
      <c r="B121" s="27"/>
      <c r="C121" s="23" t="s">
        <v>17</v>
      </c>
      <c r="D121" s="26"/>
      <c r="E121" s="26"/>
      <c r="F121" s="21" t="str">
        <f>F16</f>
        <v>Kalinkovo</v>
      </c>
      <c r="G121" s="26"/>
      <c r="H121" s="26"/>
      <c r="I121" s="23" t="s">
        <v>19</v>
      </c>
      <c r="J121" s="52" t="str">
        <f>IF(J16="","",J16)</f>
        <v>9. 7. 2021</v>
      </c>
      <c r="K121" s="26"/>
      <c r="L121" s="39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3" s="2" customFormat="1" ht="6.95" customHeight="1">
      <c r="A122" s="26"/>
      <c r="B122" s="27"/>
      <c r="C122" s="26"/>
      <c r="D122" s="26"/>
      <c r="E122" s="26"/>
      <c r="F122" s="26"/>
      <c r="G122" s="26"/>
      <c r="H122" s="26"/>
      <c r="I122" s="26"/>
      <c r="J122" s="26"/>
      <c r="K122" s="26"/>
      <c r="L122" s="39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3" s="2" customFormat="1" ht="15.2" customHeight="1">
      <c r="A123" s="26"/>
      <c r="B123" s="27"/>
      <c r="C123" s="23" t="s">
        <v>21</v>
      </c>
      <c r="D123" s="26"/>
      <c r="E123" s="26"/>
      <c r="F123" s="21" t="str">
        <f>E19</f>
        <v>Obec Kalinkovo</v>
      </c>
      <c r="G123" s="26"/>
      <c r="H123" s="26"/>
      <c r="I123" s="23" t="s">
        <v>27</v>
      </c>
      <c r="J123" s="24" t="str">
        <f>E25</f>
        <v xml:space="preserve"> </v>
      </c>
      <c r="K123" s="26"/>
      <c r="L123" s="39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63" s="2" customFormat="1" ht="15.2" customHeight="1">
      <c r="A124" s="26"/>
      <c r="B124" s="27"/>
      <c r="C124" s="23" t="s">
        <v>25</v>
      </c>
      <c r="D124" s="26"/>
      <c r="E124" s="26"/>
      <c r="F124" s="21" t="str">
        <f>IF(E22="","",E22)</f>
        <v>AVA-stav, s.r.o.</v>
      </c>
      <c r="G124" s="26"/>
      <c r="H124" s="26"/>
      <c r="I124" s="23" t="s">
        <v>30</v>
      </c>
      <c r="J124" s="24" t="str">
        <f>E28</f>
        <v>Ing. BOTTLIK</v>
      </c>
      <c r="K124" s="26"/>
      <c r="L124" s="39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63" s="2" customFormat="1" ht="10.35" customHeight="1">
      <c r="A125" s="26"/>
      <c r="B125" s="27"/>
      <c r="C125" s="26"/>
      <c r="D125" s="26"/>
      <c r="E125" s="26"/>
      <c r="F125" s="26"/>
      <c r="G125" s="26"/>
      <c r="H125" s="26"/>
      <c r="I125" s="26"/>
      <c r="J125" s="26"/>
      <c r="K125" s="26"/>
      <c r="L125" s="39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63" s="11" customFormat="1" ht="29.25" customHeight="1">
      <c r="A126" s="126"/>
      <c r="B126" s="127"/>
      <c r="C126" s="128" t="s">
        <v>153</v>
      </c>
      <c r="D126" s="129" t="s">
        <v>58</v>
      </c>
      <c r="E126" s="129" t="s">
        <v>54</v>
      </c>
      <c r="F126" s="129" t="s">
        <v>55</v>
      </c>
      <c r="G126" s="129" t="s">
        <v>154</v>
      </c>
      <c r="H126" s="129" t="s">
        <v>155</v>
      </c>
      <c r="I126" s="129" t="s">
        <v>156</v>
      </c>
      <c r="J126" s="130" t="s">
        <v>139</v>
      </c>
      <c r="K126" s="131" t="s">
        <v>157</v>
      </c>
      <c r="L126" s="132"/>
      <c r="M126" s="59" t="s">
        <v>1</v>
      </c>
      <c r="N126" s="60" t="s">
        <v>37</v>
      </c>
      <c r="O126" s="60" t="s">
        <v>158</v>
      </c>
      <c r="P126" s="60" t="s">
        <v>159</v>
      </c>
      <c r="Q126" s="60" t="s">
        <v>160</v>
      </c>
      <c r="R126" s="60" t="s">
        <v>161</v>
      </c>
      <c r="S126" s="60" t="s">
        <v>162</v>
      </c>
      <c r="T126" s="61" t="s">
        <v>163</v>
      </c>
      <c r="U126" s="126"/>
      <c r="V126" s="126"/>
      <c r="W126" s="126"/>
      <c r="X126" s="126"/>
      <c r="Y126" s="126"/>
      <c r="Z126" s="126"/>
      <c r="AA126" s="126"/>
      <c r="AB126" s="126"/>
      <c r="AC126" s="126"/>
      <c r="AD126" s="126"/>
      <c r="AE126" s="126"/>
    </row>
    <row r="127" spans="1:63" s="2" customFormat="1" ht="22.9" customHeight="1">
      <c r="A127" s="26"/>
      <c r="B127" s="27"/>
      <c r="C127" s="66" t="s">
        <v>140</v>
      </c>
      <c r="D127" s="26"/>
      <c r="E127" s="26"/>
      <c r="F127" s="26"/>
      <c r="G127" s="26"/>
      <c r="H127" s="26"/>
      <c r="I127" s="26"/>
      <c r="J127" s="133">
        <f>BK127</f>
        <v>1040.1099999999999</v>
      </c>
      <c r="K127" s="26"/>
      <c r="L127" s="27"/>
      <c r="M127" s="62"/>
      <c r="N127" s="53"/>
      <c r="O127" s="63"/>
      <c r="P127" s="134">
        <f>P128</f>
        <v>0</v>
      </c>
      <c r="Q127" s="63"/>
      <c r="R127" s="134">
        <f>R128</f>
        <v>0</v>
      </c>
      <c r="S127" s="63"/>
      <c r="T127" s="135">
        <f>T128</f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T127" s="14" t="s">
        <v>72</v>
      </c>
      <c r="AU127" s="14" t="s">
        <v>141</v>
      </c>
      <c r="BK127" s="136">
        <f>BK128</f>
        <v>1040.1099999999999</v>
      </c>
    </row>
    <row r="128" spans="1:63" s="12" customFormat="1" ht="25.9" customHeight="1">
      <c r="B128" s="137"/>
      <c r="D128" s="138" t="s">
        <v>72</v>
      </c>
      <c r="E128" s="139" t="s">
        <v>261</v>
      </c>
      <c r="F128" s="139" t="s">
        <v>262</v>
      </c>
      <c r="J128" s="140">
        <f>BK128</f>
        <v>1040.1099999999999</v>
      </c>
      <c r="L128" s="137"/>
      <c r="M128" s="141"/>
      <c r="N128" s="142"/>
      <c r="O128" s="142"/>
      <c r="P128" s="143">
        <f>P129+P135</f>
        <v>0</v>
      </c>
      <c r="Q128" s="142"/>
      <c r="R128" s="143">
        <f>R129+R135</f>
        <v>0</v>
      </c>
      <c r="S128" s="142"/>
      <c r="T128" s="144">
        <f>T129+T135</f>
        <v>0</v>
      </c>
      <c r="AR128" s="138" t="s">
        <v>89</v>
      </c>
      <c r="AT128" s="145" t="s">
        <v>72</v>
      </c>
      <c r="AU128" s="145" t="s">
        <v>73</v>
      </c>
      <c r="AY128" s="138" t="s">
        <v>166</v>
      </c>
      <c r="BK128" s="146">
        <f>BK129+BK135</f>
        <v>1040.1099999999999</v>
      </c>
    </row>
    <row r="129" spans="1:65" s="12" customFormat="1" ht="22.9" customHeight="1">
      <c r="B129" s="137"/>
      <c r="D129" s="138" t="s">
        <v>72</v>
      </c>
      <c r="E129" s="147" t="s">
        <v>2003</v>
      </c>
      <c r="F129" s="147" t="s">
        <v>111</v>
      </c>
      <c r="J129" s="148">
        <f>BK129</f>
        <v>990.39</v>
      </c>
      <c r="L129" s="137"/>
      <c r="M129" s="141"/>
      <c r="N129" s="142"/>
      <c r="O129" s="142"/>
      <c r="P129" s="143">
        <f>SUM(P130:P134)</f>
        <v>0</v>
      </c>
      <c r="Q129" s="142"/>
      <c r="R129" s="143">
        <f>SUM(R130:R134)</f>
        <v>0</v>
      </c>
      <c r="S129" s="142"/>
      <c r="T129" s="144">
        <f>SUM(T130:T134)</f>
        <v>0</v>
      </c>
      <c r="AR129" s="138" t="s">
        <v>89</v>
      </c>
      <c r="AT129" s="145" t="s">
        <v>72</v>
      </c>
      <c r="AU129" s="145" t="s">
        <v>81</v>
      </c>
      <c r="AY129" s="138" t="s">
        <v>166</v>
      </c>
      <c r="BK129" s="146">
        <f>SUM(BK130:BK134)</f>
        <v>990.39</v>
      </c>
    </row>
    <row r="130" spans="1:65" s="2" customFormat="1" ht="16.5" customHeight="1">
      <c r="A130" s="26"/>
      <c r="B130" s="149"/>
      <c r="C130" s="150" t="s">
        <v>81</v>
      </c>
      <c r="D130" s="150" t="s">
        <v>169</v>
      </c>
      <c r="E130" s="151" t="s">
        <v>2004</v>
      </c>
      <c r="F130" s="152" t="s">
        <v>2005</v>
      </c>
      <c r="G130" s="153" t="s">
        <v>374</v>
      </c>
      <c r="H130" s="154">
        <v>22</v>
      </c>
      <c r="I130" s="155">
        <v>29.42</v>
      </c>
      <c r="J130" s="155">
        <f>ROUND(I130*H130,2)</f>
        <v>647.24</v>
      </c>
      <c r="K130" s="156"/>
      <c r="L130" s="27"/>
      <c r="M130" s="157" t="s">
        <v>1</v>
      </c>
      <c r="N130" s="158" t="s">
        <v>39</v>
      </c>
      <c r="O130" s="159">
        <v>0</v>
      </c>
      <c r="P130" s="159">
        <f>O130*H130</f>
        <v>0</v>
      </c>
      <c r="Q130" s="159">
        <v>0</v>
      </c>
      <c r="R130" s="159">
        <f>Q130*H130</f>
        <v>0</v>
      </c>
      <c r="S130" s="159">
        <v>0</v>
      </c>
      <c r="T130" s="160">
        <f>S130*H130</f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61" t="s">
        <v>196</v>
      </c>
      <c r="AT130" s="161" t="s">
        <v>169</v>
      </c>
      <c r="AU130" s="161" t="s">
        <v>89</v>
      </c>
      <c r="AY130" s="14" t="s">
        <v>166</v>
      </c>
      <c r="BE130" s="162">
        <f>IF(N130="základná",J130,0)</f>
        <v>0</v>
      </c>
      <c r="BF130" s="162">
        <f>IF(N130="znížená",J130,0)</f>
        <v>647.24</v>
      </c>
      <c r="BG130" s="162">
        <f>IF(N130="zákl. prenesená",J130,0)</f>
        <v>0</v>
      </c>
      <c r="BH130" s="162">
        <f>IF(N130="zníž. prenesená",J130,0)</f>
        <v>0</v>
      </c>
      <c r="BI130" s="162">
        <f>IF(N130="nulová",J130,0)</f>
        <v>0</v>
      </c>
      <c r="BJ130" s="14" t="s">
        <v>89</v>
      </c>
      <c r="BK130" s="162">
        <f>ROUND(I130*H130,2)</f>
        <v>647.24</v>
      </c>
      <c r="BL130" s="14" t="s">
        <v>196</v>
      </c>
      <c r="BM130" s="161" t="s">
        <v>2006</v>
      </c>
    </row>
    <row r="131" spans="1:65" s="2" customFormat="1" ht="24.2" customHeight="1">
      <c r="A131" s="26"/>
      <c r="B131" s="149"/>
      <c r="C131" s="150" t="s">
        <v>89</v>
      </c>
      <c r="D131" s="150" t="s">
        <v>169</v>
      </c>
      <c r="E131" s="151" t="s">
        <v>2007</v>
      </c>
      <c r="F131" s="152" t="s">
        <v>2008</v>
      </c>
      <c r="G131" s="153" t="s">
        <v>1811</v>
      </c>
      <c r="H131" s="154">
        <v>1</v>
      </c>
      <c r="I131" s="155">
        <v>6.37</v>
      </c>
      <c r="J131" s="155">
        <f>ROUND(I131*H131,2)</f>
        <v>6.37</v>
      </c>
      <c r="K131" s="156"/>
      <c r="L131" s="27"/>
      <c r="M131" s="157" t="s">
        <v>1</v>
      </c>
      <c r="N131" s="158" t="s">
        <v>39</v>
      </c>
      <c r="O131" s="159">
        <v>0</v>
      </c>
      <c r="P131" s="159">
        <f>O131*H131</f>
        <v>0</v>
      </c>
      <c r="Q131" s="159">
        <v>0</v>
      </c>
      <c r="R131" s="159">
        <f>Q131*H131</f>
        <v>0</v>
      </c>
      <c r="S131" s="159">
        <v>0</v>
      </c>
      <c r="T131" s="160">
        <f>S131*H131</f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61" t="s">
        <v>196</v>
      </c>
      <c r="AT131" s="161" t="s">
        <v>169</v>
      </c>
      <c r="AU131" s="161" t="s">
        <v>89</v>
      </c>
      <c r="AY131" s="14" t="s">
        <v>166</v>
      </c>
      <c r="BE131" s="162">
        <f>IF(N131="základná",J131,0)</f>
        <v>0</v>
      </c>
      <c r="BF131" s="162">
        <f>IF(N131="znížená",J131,0)</f>
        <v>6.37</v>
      </c>
      <c r="BG131" s="162">
        <f>IF(N131="zákl. prenesená",J131,0)</f>
        <v>0</v>
      </c>
      <c r="BH131" s="162">
        <f>IF(N131="zníž. prenesená",J131,0)</f>
        <v>0</v>
      </c>
      <c r="BI131" s="162">
        <f>IF(N131="nulová",J131,0)</f>
        <v>0</v>
      </c>
      <c r="BJ131" s="14" t="s">
        <v>89</v>
      </c>
      <c r="BK131" s="162">
        <f>ROUND(I131*H131,2)</f>
        <v>6.37</v>
      </c>
      <c r="BL131" s="14" t="s">
        <v>196</v>
      </c>
      <c r="BM131" s="161" t="s">
        <v>2009</v>
      </c>
    </row>
    <row r="132" spans="1:65" s="2" customFormat="1" ht="21.75" customHeight="1">
      <c r="A132" s="26"/>
      <c r="B132" s="149"/>
      <c r="C132" s="167" t="s">
        <v>105</v>
      </c>
      <c r="D132" s="167" t="s">
        <v>374</v>
      </c>
      <c r="E132" s="168" t="s">
        <v>2010</v>
      </c>
      <c r="F132" s="169" t="s">
        <v>2011</v>
      </c>
      <c r="G132" s="170" t="s">
        <v>1811</v>
      </c>
      <c r="H132" s="171">
        <v>1</v>
      </c>
      <c r="I132" s="172">
        <v>41.69</v>
      </c>
      <c r="J132" s="172">
        <f>ROUND(I132*H132,2)</f>
        <v>41.69</v>
      </c>
      <c r="K132" s="173"/>
      <c r="L132" s="174"/>
      <c r="M132" s="175" t="s">
        <v>1</v>
      </c>
      <c r="N132" s="176" t="s">
        <v>39</v>
      </c>
      <c r="O132" s="159">
        <v>0</v>
      </c>
      <c r="P132" s="159">
        <f>O132*H132</f>
        <v>0</v>
      </c>
      <c r="Q132" s="159">
        <v>0</v>
      </c>
      <c r="R132" s="159">
        <f>Q132*H132</f>
        <v>0</v>
      </c>
      <c r="S132" s="159">
        <v>0</v>
      </c>
      <c r="T132" s="160">
        <f>S132*H132</f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61" t="s">
        <v>223</v>
      </c>
      <c r="AT132" s="161" t="s">
        <v>374</v>
      </c>
      <c r="AU132" s="161" t="s">
        <v>89</v>
      </c>
      <c r="AY132" s="14" t="s">
        <v>166</v>
      </c>
      <c r="BE132" s="162">
        <f>IF(N132="základná",J132,0)</f>
        <v>0</v>
      </c>
      <c r="BF132" s="162">
        <f>IF(N132="znížená",J132,0)</f>
        <v>41.69</v>
      </c>
      <c r="BG132" s="162">
        <f>IF(N132="zákl. prenesená",J132,0)</f>
        <v>0</v>
      </c>
      <c r="BH132" s="162">
        <f>IF(N132="zníž. prenesená",J132,0)</f>
        <v>0</v>
      </c>
      <c r="BI132" s="162">
        <f>IF(N132="nulová",J132,0)</f>
        <v>0</v>
      </c>
      <c r="BJ132" s="14" t="s">
        <v>89</v>
      </c>
      <c r="BK132" s="162">
        <f>ROUND(I132*H132,2)</f>
        <v>41.69</v>
      </c>
      <c r="BL132" s="14" t="s">
        <v>196</v>
      </c>
      <c r="BM132" s="161" t="s">
        <v>2012</v>
      </c>
    </row>
    <row r="133" spans="1:65" s="2" customFormat="1" ht="16.5" customHeight="1">
      <c r="A133" s="26"/>
      <c r="B133" s="149"/>
      <c r="C133" s="150" t="s">
        <v>173</v>
      </c>
      <c r="D133" s="150" t="s">
        <v>169</v>
      </c>
      <c r="E133" s="151" t="s">
        <v>2013</v>
      </c>
      <c r="F133" s="152" t="s">
        <v>2014</v>
      </c>
      <c r="G133" s="153" t="s">
        <v>1629</v>
      </c>
      <c r="H133" s="154">
        <v>1</v>
      </c>
      <c r="I133" s="155">
        <v>285.77</v>
      </c>
      <c r="J133" s="155">
        <f>ROUND(I133*H133,2)</f>
        <v>285.77</v>
      </c>
      <c r="K133" s="156"/>
      <c r="L133" s="27"/>
      <c r="M133" s="157" t="s">
        <v>1</v>
      </c>
      <c r="N133" s="158" t="s">
        <v>39</v>
      </c>
      <c r="O133" s="159">
        <v>0</v>
      </c>
      <c r="P133" s="159">
        <f>O133*H133</f>
        <v>0</v>
      </c>
      <c r="Q133" s="159">
        <v>0</v>
      </c>
      <c r="R133" s="159">
        <f>Q133*H133</f>
        <v>0</v>
      </c>
      <c r="S133" s="159">
        <v>0</v>
      </c>
      <c r="T133" s="160">
        <f>S133*H133</f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61" t="s">
        <v>196</v>
      </c>
      <c r="AT133" s="161" t="s">
        <v>169</v>
      </c>
      <c r="AU133" s="161" t="s">
        <v>89</v>
      </c>
      <c r="AY133" s="14" t="s">
        <v>166</v>
      </c>
      <c r="BE133" s="162">
        <f>IF(N133="základná",J133,0)</f>
        <v>0</v>
      </c>
      <c r="BF133" s="162">
        <f>IF(N133="znížená",J133,0)</f>
        <v>285.77</v>
      </c>
      <c r="BG133" s="162">
        <f>IF(N133="zákl. prenesená",J133,0)</f>
        <v>0</v>
      </c>
      <c r="BH133" s="162">
        <f>IF(N133="zníž. prenesená",J133,0)</f>
        <v>0</v>
      </c>
      <c r="BI133" s="162">
        <f>IF(N133="nulová",J133,0)</f>
        <v>0</v>
      </c>
      <c r="BJ133" s="14" t="s">
        <v>89</v>
      </c>
      <c r="BK133" s="162">
        <f>ROUND(I133*H133,2)</f>
        <v>285.77</v>
      </c>
      <c r="BL133" s="14" t="s">
        <v>196</v>
      </c>
      <c r="BM133" s="161" t="s">
        <v>2015</v>
      </c>
    </row>
    <row r="134" spans="1:65" s="2" customFormat="1" ht="16.5" customHeight="1">
      <c r="A134" s="26"/>
      <c r="B134" s="149"/>
      <c r="C134" s="150" t="s">
        <v>182</v>
      </c>
      <c r="D134" s="150" t="s">
        <v>169</v>
      </c>
      <c r="E134" s="151" t="s">
        <v>2016</v>
      </c>
      <c r="F134" s="152" t="s">
        <v>2017</v>
      </c>
      <c r="G134" s="153" t="s">
        <v>699</v>
      </c>
      <c r="H134" s="154">
        <v>9.8109999999999999</v>
      </c>
      <c r="I134" s="155">
        <v>0.95</v>
      </c>
      <c r="J134" s="155">
        <f>ROUND(I134*H134,2)</f>
        <v>9.32</v>
      </c>
      <c r="K134" s="156"/>
      <c r="L134" s="27"/>
      <c r="M134" s="157" t="s">
        <v>1</v>
      </c>
      <c r="N134" s="158" t="s">
        <v>39</v>
      </c>
      <c r="O134" s="159">
        <v>0</v>
      </c>
      <c r="P134" s="159">
        <f>O134*H134</f>
        <v>0</v>
      </c>
      <c r="Q134" s="159">
        <v>0</v>
      </c>
      <c r="R134" s="159">
        <f>Q134*H134</f>
        <v>0</v>
      </c>
      <c r="S134" s="159">
        <v>0</v>
      </c>
      <c r="T134" s="160">
        <f>S134*H134</f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61" t="s">
        <v>196</v>
      </c>
      <c r="AT134" s="161" t="s">
        <v>169</v>
      </c>
      <c r="AU134" s="161" t="s">
        <v>89</v>
      </c>
      <c r="AY134" s="14" t="s">
        <v>166</v>
      </c>
      <c r="BE134" s="162">
        <f>IF(N134="základná",J134,0)</f>
        <v>0</v>
      </c>
      <c r="BF134" s="162">
        <f>IF(N134="znížená",J134,0)</f>
        <v>9.32</v>
      </c>
      <c r="BG134" s="162">
        <f>IF(N134="zákl. prenesená",J134,0)</f>
        <v>0</v>
      </c>
      <c r="BH134" s="162">
        <f>IF(N134="zníž. prenesená",J134,0)</f>
        <v>0</v>
      </c>
      <c r="BI134" s="162">
        <f>IF(N134="nulová",J134,0)</f>
        <v>0</v>
      </c>
      <c r="BJ134" s="14" t="s">
        <v>89</v>
      </c>
      <c r="BK134" s="162">
        <f>ROUND(I134*H134,2)</f>
        <v>9.32</v>
      </c>
      <c r="BL134" s="14" t="s">
        <v>196</v>
      </c>
      <c r="BM134" s="161" t="s">
        <v>2018</v>
      </c>
    </row>
    <row r="135" spans="1:65" s="12" customFormat="1" ht="22.9" customHeight="1">
      <c r="B135" s="137"/>
      <c r="D135" s="138" t="s">
        <v>72</v>
      </c>
      <c r="E135" s="147" t="s">
        <v>317</v>
      </c>
      <c r="F135" s="147" t="s">
        <v>2019</v>
      </c>
      <c r="J135" s="148">
        <f>BK135</f>
        <v>49.72</v>
      </c>
      <c r="L135" s="137"/>
      <c r="M135" s="141"/>
      <c r="N135" s="142"/>
      <c r="O135" s="142"/>
      <c r="P135" s="143">
        <f>P136</f>
        <v>0</v>
      </c>
      <c r="Q135" s="142"/>
      <c r="R135" s="143">
        <f>R136</f>
        <v>0</v>
      </c>
      <c r="S135" s="142"/>
      <c r="T135" s="144">
        <f>T136</f>
        <v>0</v>
      </c>
      <c r="AR135" s="138" t="s">
        <v>89</v>
      </c>
      <c r="AT135" s="145" t="s">
        <v>72</v>
      </c>
      <c r="AU135" s="145" t="s">
        <v>81</v>
      </c>
      <c r="AY135" s="138" t="s">
        <v>166</v>
      </c>
      <c r="BK135" s="146">
        <f>BK136</f>
        <v>49.72</v>
      </c>
    </row>
    <row r="136" spans="1:65" s="2" customFormat="1" ht="24.2" customHeight="1">
      <c r="A136" s="26"/>
      <c r="B136" s="149"/>
      <c r="C136" s="150" t="s">
        <v>178</v>
      </c>
      <c r="D136" s="150" t="s">
        <v>169</v>
      </c>
      <c r="E136" s="151" t="s">
        <v>2020</v>
      </c>
      <c r="F136" s="152" t="s">
        <v>2021</v>
      </c>
      <c r="G136" s="153" t="s">
        <v>237</v>
      </c>
      <c r="H136" s="154">
        <v>22</v>
      </c>
      <c r="I136" s="155">
        <v>2.2599999999999998</v>
      </c>
      <c r="J136" s="155">
        <f>ROUND(I136*H136,2)</f>
        <v>49.72</v>
      </c>
      <c r="K136" s="156"/>
      <c r="L136" s="27"/>
      <c r="M136" s="163" t="s">
        <v>1</v>
      </c>
      <c r="N136" s="164" t="s">
        <v>39</v>
      </c>
      <c r="O136" s="165">
        <v>0</v>
      </c>
      <c r="P136" s="165">
        <f>O136*H136</f>
        <v>0</v>
      </c>
      <c r="Q136" s="165">
        <v>0</v>
      </c>
      <c r="R136" s="165">
        <f>Q136*H136</f>
        <v>0</v>
      </c>
      <c r="S136" s="165">
        <v>0</v>
      </c>
      <c r="T136" s="166">
        <f>S136*H136</f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61" t="s">
        <v>196</v>
      </c>
      <c r="AT136" s="161" t="s">
        <v>169</v>
      </c>
      <c r="AU136" s="161" t="s">
        <v>89</v>
      </c>
      <c r="AY136" s="14" t="s">
        <v>166</v>
      </c>
      <c r="BE136" s="162">
        <f>IF(N136="základná",J136,0)</f>
        <v>0</v>
      </c>
      <c r="BF136" s="162">
        <f>IF(N136="znížená",J136,0)</f>
        <v>49.72</v>
      </c>
      <c r="BG136" s="162">
        <f>IF(N136="zákl. prenesená",J136,0)</f>
        <v>0</v>
      </c>
      <c r="BH136" s="162">
        <f>IF(N136="zníž. prenesená",J136,0)</f>
        <v>0</v>
      </c>
      <c r="BI136" s="162">
        <f>IF(N136="nulová",J136,0)</f>
        <v>0</v>
      </c>
      <c r="BJ136" s="14" t="s">
        <v>89</v>
      </c>
      <c r="BK136" s="162">
        <f>ROUND(I136*H136,2)</f>
        <v>49.72</v>
      </c>
      <c r="BL136" s="14" t="s">
        <v>196</v>
      </c>
      <c r="BM136" s="161" t="s">
        <v>2022</v>
      </c>
    </row>
    <row r="137" spans="1:65" s="2" customFormat="1" ht="6.95" customHeight="1">
      <c r="A137" s="26"/>
      <c r="B137" s="44"/>
      <c r="C137" s="45"/>
      <c r="D137" s="45"/>
      <c r="E137" s="45"/>
      <c r="F137" s="45"/>
      <c r="G137" s="45"/>
      <c r="H137" s="45"/>
      <c r="I137" s="45"/>
      <c r="J137" s="45"/>
      <c r="K137" s="45"/>
      <c r="L137" s="27"/>
      <c r="M137" s="26"/>
      <c r="O137" s="26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</row>
  </sheetData>
  <autoFilter ref="C126:K136" xr:uid="{00000000-0009-0000-0000-000008000000}"/>
  <mergeCells count="14">
    <mergeCell ref="E117:H117"/>
    <mergeCell ref="E115:H115"/>
    <mergeCell ref="E119:H119"/>
    <mergeCell ref="L2:V2"/>
    <mergeCell ref="E85:H85"/>
    <mergeCell ref="E89:H89"/>
    <mergeCell ref="E87:H87"/>
    <mergeCell ref="E91:H91"/>
    <mergeCell ref="E113:H113"/>
    <mergeCell ref="E7:H7"/>
    <mergeCell ref="E11:H11"/>
    <mergeCell ref="E9:H9"/>
    <mergeCell ref="E13:H13"/>
    <mergeCell ref="E31:H31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16</vt:i4>
      </vt:variant>
      <vt:variant>
        <vt:lpstr>Pomenované rozsahy</vt:lpstr>
      </vt:variant>
      <vt:variant>
        <vt:i4>32</vt:i4>
      </vt:variant>
    </vt:vector>
  </HeadingPairs>
  <TitlesOfParts>
    <vt:vector size="48" baseType="lpstr">
      <vt:lpstr>Rekapitulácia stavby</vt:lpstr>
      <vt:lpstr>00 - Búracie práce, hlavn...</vt:lpstr>
      <vt:lpstr>01a - Architektúra a statika</vt:lpstr>
      <vt:lpstr>01b - Elektroinštalácia</vt:lpstr>
      <vt:lpstr>01c - Slaboprúdové inštal...</vt:lpstr>
      <vt:lpstr>01d - Slaboprúdové inštal...</vt:lpstr>
      <vt:lpstr>01e-I - Zdravotechnika - ...</vt:lpstr>
      <vt:lpstr>01e-II - Zdravotechnika -...</vt:lpstr>
      <vt:lpstr>01e-III - Zdravotechnika ...</vt:lpstr>
      <vt:lpstr>01f - Vykurovanie</vt:lpstr>
      <vt:lpstr>01g - Vzduchotechnika</vt:lpstr>
      <vt:lpstr>02 - SO-02 Areálové spevn...</vt:lpstr>
      <vt:lpstr>03 - Sadové úpravy</vt:lpstr>
      <vt:lpstr>04 - Vodovodná prípojka</vt:lpstr>
      <vt:lpstr>05 - Prípojka splašk. kan...</vt:lpstr>
      <vt:lpstr>06 - Predĺženie areálovéh...</vt:lpstr>
      <vt:lpstr>'00 - Búracie práce, hlavn...'!Názvy_tlače</vt:lpstr>
      <vt:lpstr>'01a - Architektúra a statika'!Názvy_tlače</vt:lpstr>
      <vt:lpstr>'01b - Elektroinštalácia'!Názvy_tlače</vt:lpstr>
      <vt:lpstr>'01c - Slaboprúdové inštal...'!Názvy_tlače</vt:lpstr>
      <vt:lpstr>'01d - Slaboprúdové inštal...'!Názvy_tlače</vt:lpstr>
      <vt:lpstr>'01e-I - Zdravotechnika - ...'!Názvy_tlače</vt:lpstr>
      <vt:lpstr>'01e-II - Zdravotechnika -...'!Názvy_tlače</vt:lpstr>
      <vt:lpstr>'01e-III - Zdravotechnika ...'!Názvy_tlače</vt:lpstr>
      <vt:lpstr>'01f - Vykurovanie'!Názvy_tlače</vt:lpstr>
      <vt:lpstr>'01g - Vzduchotechnika'!Názvy_tlače</vt:lpstr>
      <vt:lpstr>'02 - SO-02 Areálové spevn...'!Názvy_tlače</vt:lpstr>
      <vt:lpstr>'03 - Sadové úpravy'!Názvy_tlače</vt:lpstr>
      <vt:lpstr>'04 - Vodovodná prípojka'!Názvy_tlače</vt:lpstr>
      <vt:lpstr>'05 - Prípojka splašk. kan...'!Názvy_tlače</vt:lpstr>
      <vt:lpstr>'06 - Predĺženie areálovéh...'!Názvy_tlače</vt:lpstr>
      <vt:lpstr>'Rekapitulácia stavby'!Názvy_tlače</vt:lpstr>
      <vt:lpstr>'00 - Búracie práce, hlavn...'!Oblasť_tlače</vt:lpstr>
      <vt:lpstr>'01a - Architektúra a statika'!Oblasť_tlače</vt:lpstr>
      <vt:lpstr>'01b - Elektroinštalácia'!Oblasť_tlače</vt:lpstr>
      <vt:lpstr>'01c - Slaboprúdové inštal...'!Oblasť_tlače</vt:lpstr>
      <vt:lpstr>'01d - Slaboprúdové inštal...'!Oblasť_tlače</vt:lpstr>
      <vt:lpstr>'01e-I - Zdravotechnika - ...'!Oblasť_tlače</vt:lpstr>
      <vt:lpstr>'01e-II - Zdravotechnika -...'!Oblasť_tlače</vt:lpstr>
      <vt:lpstr>'01e-III - Zdravotechnika ...'!Oblasť_tlače</vt:lpstr>
      <vt:lpstr>'01f - Vykurovanie'!Oblasť_tlače</vt:lpstr>
      <vt:lpstr>'01g - Vzduchotechnika'!Oblasť_tlače</vt:lpstr>
      <vt:lpstr>'02 - SO-02 Areálové spevn...'!Oblasť_tlače</vt:lpstr>
      <vt:lpstr>'03 - Sadové úpravy'!Oblasť_tlače</vt:lpstr>
      <vt:lpstr>'04 - Vodovodná prípojka'!Oblasť_tlače</vt:lpstr>
      <vt:lpstr>'05 - Prípojka splašk. kan...'!Oblasť_tlače</vt:lpstr>
      <vt:lpstr>'06 - Predĺženie areálovéh...'!Oblasť_tlače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ZZZ\Bottlik</dc:creator>
  <cp:lastModifiedBy>ZZZ</cp:lastModifiedBy>
  <cp:lastPrinted>2021-07-09T08:46:57Z</cp:lastPrinted>
  <dcterms:created xsi:type="dcterms:W3CDTF">2021-07-09T08:44:49Z</dcterms:created>
  <dcterms:modified xsi:type="dcterms:W3CDTF">2021-07-09T08:46:59Z</dcterms:modified>
</cp:coreProperties>
</file>