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Roko\Kamarati\UPGEO\01_Velky Saris_cykloalej\DSP\DWG\G_Rozpocet\G_Velky Saris_cykloalej_Komplet\DSP\"/>
    </mc:Choice>
  </mc:AlternateContent>
  <xr:revisionPtr revIDLastSave="0" documentId="13_ncr:1_{1FE4E99A-618E-40BA-AFAE-F5B070FFBEC7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Rekapitulácia stavby" sheetId="1" state="veryHidden" r:id="rId1"/>
    <sheet name="23 - SO 01 Spoločná cesti..." sheetId="2" r:id="rId2"/>
  </sheets>
  <definedNames>
    <definedName name="_xlnm._FilterDatabase" localSheetId="1" hidden="1">'23 - SO 01 Spoločná cesti...'!$C$148:$K$246</definedName>
    <definedName name="_xlnm.Print_Titles" localSheetId="1">'23 - SO 01 Spoločná cesti...'!$148:$148</definedName>
    <definedName name="_xlnm.Print_Titles" localSheetId="0">'Rekapitulácia stavby'!$92:$92</definedName>
    <definedName name="_xlnm.Print_Area" localSheetId="1">'23 - SO 01 Spoločná cesti...'!$C$136:$J$246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246" i="2"/>
  <c r="BH246" i="2"/>
  <c r="BG246" i="2"/>
  <c r="BE246" i="2"/>
  <c r="T246" i="2"/>
  <c r="T245" i="2" s="1"/>
  <c r="T244" i="2" s="1"/>
  <c r="R246" i="2"/>
  <c r="R245" i="2" s="1"/>
  <c r="R244" i="2" s="1"/>
  <c r="P246" i="2"/>
  <c r="P245" i="2" s="1"/>
  <c r="P244" i="2" s="1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T201" i="2"/>
  <c r="T200" i="2" s="1"/>
  <c r="R202" i="2"/>
  <c r="R201" i="2"/>
  <c r="R200" i="2" s="1"/>
  <c r="P202" i="2"/>
  <c r="P201" i="2"/>
  <c r="P200" i="2" s="1"/>
  <c r="BI199" i="2"/>
  <c r="BH199" i="2"/>
  <c r="BG199" i="2"/>
  <c r="BE199" i="2"/>
  <c r="T199" i="2"/>
  <c r="T198" i="2" s="1"/>
  <c r="T197" i="2" s="1"/>
  <c r="R199" i="2"/>
  <c r="R198" i="2" s="1"/>
  <c r="R197" i="2" s="1"/>
  <c r="P199" i="2"/>
  <c r="P198" i="2" s="1"/>
  <c r="P197" i="2" s="1"/>
  <c r="BI196" i="2"/>
  <c r="BH196" i="2"/>
  <c r="BG196" i="2"/>
  <c r="BE196" i="2"/>
  <c r="T196" i="2"/>
  <c r="T195" i="2"/>
  <c r="R196" i="2"/>
  <c r="R195" i="2" s="1"/>
  <c r="P196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T185" i="2"/>
  <c r="R186" i="2"/>
  <c r="R185" i="2"/>
  <c r="P186" i="2"/>
  <c r="P185" i="2" s="1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T178" i="2"/>
  <c r="T177" i="2" s="1"/>
  <c r="R179" i="2"/>
  <c r="R178" i="2" s="1"/>
  <c r="R177" i="2" s="1"/>
  <c r="P179" i="2"/>
  <c r="P178" i="2"/>
  <c r="P177" i="2" s="1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F143" i="2"/>
  <c r="E141" i="2"/>
  <c r="F89" i="2"/>
  <c r="E87" i="2"/>
  <c r="J24" i="2"/>
  <c r="E24" i="2"/>
  <c r="J146" i="2" s="1"/>
  <c r="J23" i="2"/>
  <c r="J21" i="2"/>
  <c r="E21" i="2"/>
  <c r="J145" i="2" s="1"/>
  <c r="J20" i="2"/>
  <c r="J18" i="2"/>
  <c r="E18" i="2"/>
  <c r="F146" i="2" s="1"/>
  <c r="J17" i="2"/>
  <c r="J15" i="2"/>
  <c r="E15" i="2"/>
  <c r="F145" i="2" s="1"/>
  <c r="J14" i="2"/>
  <c r="J12" i="2"/>
  <c r="E7" i="2"/>
  <c r="E139" i="2"/>
  <c r="L90" i="1"/>
  <c r="AM90" i="1"/>
  <c r="AM89" i="1"/>
  <c r="L89" i="1"/>
  <c r="AM87" i="1"/>
  <c r="L87" i="1"/>
  <c r="L85" i="1"/>
  <c r="L84" i="1"/>
  <c r="BK246" i="2"/>
  <c r="J246" i="2"/>
  <c r="BK243" i="2"/>
  <c r="J243" i="2"/>
  <c r="BK242" i="2"/>
  <c r="J242" i="2"/>
  <c r="BK239" i="2"/>
  <c r="J239" i="2"/>
  <c r="BK238" i="2"/>
  <c r="J238" i="2"/>
  <c r="BK235" i="2"/>
  <c r="J235" i="2"/>
  <c r="BK234" i="2"/>
  <c r="J234" i="2"/>
  <c r="BK232" i="2"/>
  <c r="J232" i="2"/>
  <c r="BK231" i="2"/>
  <c r="J231" i="2"/>
  <c r="BK229" i="2"/>
  <c r="J229" i="2"/>
  <c r="BK228" i="2"/>
  <c r="J228" i="2"/>
  <c r="BK227" i="2"/>
  <c r="J227" i="2"/>
  <c r="BK226" i="2"/>
  <c r="J226" i="2"/>
  <c r="BK225" i="2"/>
  <c r="J225" i="2"/>
  <c r="BK224" i="2"/>
  <c r="J224" i="2"/>
  <c r="BK223" i="2"/>
  <c r="J223" i="2"/>
  <c r="BK222" i="2"/>
  <c r="J222" i="2"/>
  <c r="BK221" i="2"/>
  <c r="J221" i="2"/>
  <c r="BK218" i="2"/>
  <c r="J218" i="2"/>
  <c r="BK217" i="2"/>
  <c r="J217" i="2"/>
  <c r="BK215" i="2"/>
  <c r="J215" i="2"/>
  <c r="BK214" i="2"/>
  <c r="J214" i="2"/>
  <c r="BK212" i="2"/>
  <c r="J212" i="2"/>
  <c r="BK211" i="2"/>
  <c r="J211" i="2"/>
  <c r="BK210" i="2"/>
  <c r="J210" i="2"/>
  <c r="BK209" i="2"/>
  <c r="J209" i="2"/>
  <c r="BK207" i="2"/>
  <c r="J207" i="2"/>
  <c r="BK206" i="2"/>
  <c r="J206" i="2"/>
  <c r="BK205" i="2"/>
  <c r="J205" i="2"/>
  <c r="BK202" i="2"/>
  <c r="J202" i="2"/>
  <c r="BK199" i="2"/>
  <c r="J199" i="2"/>
  <c r="BK196" i="2"/>
  <c r="J196" i="2"/>
  <c r="BK194" i="2"/>
  <c r="J194" i="2"/>
  <c r="BK193" i="2"/>
  <c r="J193" i="2"/>
  <c r="BK191" i="2"/>
  <c r="J191" i="2"/>
  <c r="BK190" i="2"/>
  <c r="J190" i="2"/>
  <c r="BK189" i="2"/>
  <c r="J189" i="2"/>
  <c r="BK188" i="2"/>
  <c r="J188" i="2"/>
  <c r="BK186" i="2"/>
  <c r="J186" i="2"/>
  <c r="BK184" i="2"/>
  <c r="J184" i="2"/>
  <c r="BK183" i="2"/>
  <c r="J183" i="2"/>
  <c r="BK182" i="2"/>
  <c r="J182" i="2"/>
  <c r="BK179" i="2"/>
  <c r="J179" i="2"/>
  <c r="BK175" i="2"/>
  <c r="J175" i="2"/>
  <c r="BK174" i="2"/>
  <c r="J174" i="2"/>
  <c r="BK170" i="2"/>
  <c r="J170" i="2"/>
  <c r="BK169" i="2"/>
  <c r="J169" i="2"/>
  <c r="BK166" i="2"/>
  <c r="J166" i="2"/>
  <c r="BK165" i="2"/>
  <c r="J165" i="2"/>
  <c r="BK163" i="2"/>
  <c r="J163" i="2"/>
  <c r="BK162" i="2"/>
  <c r="J162" i="2"/>
  <c r="BK160" i="2"/>
  <c r="J160" i="2"/>
  <c r="BK159" i="2"/>
  <c r="J159" i="2"/>
  <c r="BK157" i="2"/>
  <c r="J157" i="2"/>
  <c r="BK156" i="2"/>
  <c r="J156" i="2"/>
  <c r="BK155" i="2"/>
  <c r="J155" i="2"/>
  <c r="BK153" i="2"/>
  <c r="J153" i="2"/>
  <c r="BK152" i="2"/>
  <c r="J152" i="2"/>
  <c r="AS94" i="1"/>
  <c r="BK151" i="2" l="1"/>
  <c r="J151" i="2" s="1"/>
  <c r="J98" i="2" s="1"/>
  <c r="P151" i="2"/>
  <c r="R151" i="2"/>
  <c r="T151" i="2"/>
  <c r="BK154" i="2"/>
  <c r="J154" i="2" s="1"/>
  <c r="J99" i="2" s="1"/>
  <c r="P154" i="2"/>
  <c r="R154" i="2"/>
  <c r="T154" i="2"/>
  <c r="BK158" i="2"/>
  <c r="J158" i="2" s="1"/>
  <c r="J100" i="2" s="1"/>
  <c r="P158" i="2"/>
  <c r="R158" i="2"/>
  <c r="T158" i="2"/>
  <c r="BK161" i="2"/>
  <c r="J161" i="2" s="1"/>
  <c r="J101" i="2" s="1"/>
  <c r="P161" i="2"/>
  <c r="R161" i="2"/>
  <c r="T161" i="2"/>
  <c r="BK164" i="2"/>
  <c r="J164" i="2" s="1"/>
  <c r="J102" i="2" s="1"/>
  <c r="P164" i="2"/>
  <c r="R164" i="2"/>
  <c r="T164" i="2"/>
  <c r="BK168" i="2"/>
  <c r="J168" i="2" s="1"/>
  <c r="J104" i="2" s="1"/>
  <c r="P168" i="2"/>
  <c r="P167" i="2"/>
  <c r="R168" i="2"/>
  <c r="R167" i="2" s="1"/>
  <c r="T168" i="2"/>
  <c r="T167" i="2" s="1"/>
  <c r="BK173" i="2"/>
  <c r="J173" i="2"/>
  <c r="J106" i="2" s="1"/>
  <c r="P173" i="2"/>
  <c r="P172" i="2"/>
  <c r="R173" i="2"/>
  <c r="R172" i="2"/>
  <c r="T173" i="2"/>
  <c r="T172" i="2" s="1"/>
  <c r="BK181" i="2"/>
  <c r="J181" i="2"/>
  <c r="J110" i="2"/>
  <c r="P181" i="2"/>
  <c r="R181" i="2"/>
  <c r="T181" i="2"/>
  <c r="BK187" i="2"/>
  <c r="J187" i="2"/>
  <c r="J112" i="2"/>
  <c r="P187" i="2"/>
  <c r="R187" i="2"/>
  <c r="T187" i="2"/>
  <c r="BK192" i="2"/>
  <c r="J192" i="2"/>
  <c r="J113" i="2"/>
  <c r="P192" i="2"/>
  <c r="R192" i="2"/>
  <c r="T192" i="2"/>
  <c r="BK204" i="2"/>
  <c r="J204" i="2"/>
  <c r="J120" i="2"/>
  <c r="P204" i="2"/>
  <c r="R204" i="2"/>
  <c r="T204" i="2"/>
  <c r="BK208" i="2"/>
  <c r="J208" i="2"/>
  <c r="J121" i="2" s="1"/>
  <c r="P208" i="2"/>
  <c r="R208" i="2"/>
  <c r="T208" i="2"/>
  <c r="BK213" i="2"/>
  <c r="J213" i="2" s="1"/>
  <c r="J122" i="2" s="1"/>
  <c r="P213" i="2"/>
  <c r="R213" i="2"/>
  <c r="T213" i="2"/>
  <c r="BK220" i="2"/>
  <c r="J220" i="2" s="1"/>
  <c r="J123" i="2" s="1"/>
  <c r="P220" i="2"/>
  <c r="R220" i="2"/>
  <c r="T220" i="2"/>
  <c r="BK237" i="2"/>
  <c r="J237" i="2" s="1"/>
  <c r="J125" i="2" s="1"/>
  <c r="P237" i="2"/>
  <c r="P236" i="2" s="1"/>
  <c r="R237" i="2"/>
  <c r="R236" i="2" s="1"/>
  <c r="T237" i="2"/>
  <c r="T236" i="2" s="1"/>
  <c r="BK241" i="2"/>
  <c r="J241" i="2"/>
  <c r="J127" i="2" s="1"/>
  <c r="P241" i="2"/>
  <c r="P240" i="2" s="1"/>
  <c r="R241" i="2"/>
  <c r="R240" i="2"/>
  <c r="T241" i="2"/>
  <c r="T240" i="2" s="1"/>
  <c r="E85" i="2"/>
  <c r="J89" i="2"/>
  <c r="F91" i="2"/>
  <c r="J91" i="2"/>
  <c r="F92" i="2"/>
  <c r="J92" i="2"/>
  <c r="BF152" i="2"/>
  <c r="BF153" i="2"/>
  <c r="BF155" i="2"/>
  <c r="BF156" i="2"/>
  <c r="BF157" i="2"/>
  <c r="BF159" i="2"/>
  <c r="BF160" i="2"/>
  <c r="BF162" i="2"/>
  <c r="BF163" i="2"/>
  <c r="BF165" i="2"/>
  <c r="BF166" i="2"/>
  <c r="BF169" i="2"/>
  <c r="BF170" i="2"/>
  <c r="BF174" i="2"/>
  <c r="BF175" i="2"/>
  <c r="BF179" i="2"/>
  <c r="BF182" i="2"/>
  <c r="BF183" i="2"/>
  <c r="BF184" i="2"/>
  <c r="BF186" i="2"/>
  <c r="BF188" i="2"/>
  <c r="BF189" i="2"/>
  <c r="BF190" i="2"/>
  <c r="BF191" i="2"/>
  <c r="BF193" i="2"/>
  <c r="BF194" i="2"/>
  <c r="BF196" i="2"/>
  <c r="BF199" i="2"/>
  <c r="BF202" i="2"/>
  <c r="BF205" i="2"/>
  <c r="BF206" i="2"/>
  <c r="BF207" i="2"/>
  <c r="BF209" i="2"/>
  <c r="BF210" i="2"/>
  <c r="BF211" i="2"/>
  <c r="BF212" i="2"/>
  <c r="BF214" i="2"/>
  <c r="BF215" i="2"/>
  <c r="BF217" i="2"/>
  <c r="BF218" i="2"/>
  <c r="BF221" i="2"/>
  <c r="BF222" i="2"/>
  <c r="BF223" i="2"/>
  <c r="BF224" i="2"/>
  <c r="BF225" i="2"/>
  <c r="BF226" i="2"/>
  <c r="BF227" i="2"/>
  <c r="BF228" i="2"/>
  <c r="BF229" i="2"/>
  <c r="BF231" i="2"/>
  <c r="BF232" i="2"/>
  <c r="BF234" i="2"/>
  <c r="BF235" i="2"/>
  <c r="BF238" i="2"/>
  <c r="BF239" i="2"/>
  <c r="BF242" i="2"/>
  <c r="BF243" i="2"/>
  <c r="BF246" i="2"/>
  <c r="BK178" i="2"/>
  <c r="J178" i="2" s="1"/>
  <c r="J108" i="2" s="1"/>
  <c r="BK185" i="2"/>
  <c r="J185" i="2"/>
  <c r="J111" i="2"/>
  <c r="BK195" i="2"/>
  <c r="J195" i="2"/>
  <c r="J114" i="2" s="1"/>
  <c r="BK198" i="2"/>
  <c r="J198" i="2"/>
  <c r="J116" i="2"/>
  <c r="BK201" i="2"/>
  <c r="J201" i="2" s="1"/>
  <c r="J118" i="2" s="1"/>
  <c r="BK245" i="2"/>
  <c r="J245" i="2" s="1"/>
  <c r="J129" i="2" s="1"/>
  <c r="J33" i="2"/>
  <c r="AV95" i="1" s="1"/>
  <c r="F33" i="2"/>
  <c r="AZ95" i="1" s="1"/>
  <c r="AZ94" i="1" s="1"/>
  <c r="W29" i="1" s="1"/>
  <c r="F37" i="2"/>
  <c r="BD95" i="1" s="1"/>
  <c r="BD94" i="1" s="1"/>
  <c r="W33" i="1" s="1"/>
  <c r="F35" i="2"/>
  <c r="BB95" i="1" s="1"/>
  <c r="BB94" i="1" s="1"/>
  <c r="W31" i="1" s="1"/>
  <c r="F36" i="2"/>
  <c r="BC95" i="1" s="1"/>
  <c r="BC94" i="1" s="1"/>
  <c r="W32" i="1" s="1"/>
  <c r="T203" i="2" l="1"/>
  <c r="R180" i="2"/>
  <c r="R203" i="2"/>
  <c r="R149" i="2" s="1"/>
  <c r="P203" i="2"/>
  <c r="T180" i="2"/>
  <c r="T150" i="2"/>
  <c r="R150" i="2"/>
  <c r="P150" i="2"/>
  <c r="P180" i="2"/>
  <c r="BK150" i="2"/>
  <c r="J150" i="2" s="1"/>
  <c r="J97" i="2" s="1"/>
  <c r="BK167" i="2"/>
  <c r="J167" i="2"/>
  <c r="J103" i="2"/>
  <c r="BK172" i="2"/>
  <c r="J172" i="2" s="1"/>
  <c r="J105" i="2" s="1"/>
  <c r="BK177" i="2"/>
  <c r="J177" i="2"/>
  <c r="J107" i="2" s="1"/>
  <c r="BK180" i="2"/>
  <c r="J180" i="2" s="1"/>
  <c r="J109" i="2" s="1"/>
  <c r="BK197" i="2"/>
  <c r="J197" i="2"/>
  <c r="J115" i="2"/>
  <c r="BK200" i="2"/>
  <c r="J200" i="2" s="1"/>
  <c r="J117" i="2" s="1"/>
  <c r="BK203" i="2"/>
  <c r="J203" i="2"/>
  <c r="J119" i="2"/>
  <c r="BK236" i="2"/>
  <c r="J236" i="2" s="1"/>
  <c r="J124" i="2" s="1"/>
  <c r="BK240" i="2"/>
  <c r="J240" i="2"/>
  <c r="J126" i="2" s="1"/>
  <c r="BK244" i="2"/>
  <c r="J244" i="2" s="1"/>
  <c r="J128" i="2" s="1"/>
  <c r="AV94" i="1"/>
  <c r="AK29" i="1"/>
  <c r="AX94" i="1"/>
  <c r="J34" i="2"/>
  <c r="AW95" i="1" s="1"/>
  <c r="AT95" i="1" s="1"/>
  <c r="AY94" i="1"/>
  <c r="F34" i="2"/>
  <c r="BA95" i="1"/>
  <c r="BA94" i="1"/>
  <c r="W30" i="1" s="1"/>
  <c r="T149" i="2" l="1"/>
  <c r="P149" i="2"/>
  <c r="AU95" i="1"/>
  <c r="BK149" i="2"/>
  <c r="J149" i="2" s="1"/>
  <c r="J96" i="2" s="1"/>
  <c r="AU94" i="1"/>
  <c r="AW94" i="1"/>
  <c r="AK30" i="1"/>
  <c r="AT94" i="1" l="1"/>
  <c r="J30" i="2"/>
  <c r="AG95" i="1"/>
  <c r="AG94" i="1"/>
  <c r="AK26" i="1"/>
  <c r="AK35" i="1" s="1"/>
  <c r="AN94" i="1" l="1"/>
  <c r="AN95" i="1"/>
  <c r="J39" i="2"/>
</calcChain>
</file>

<file path=xl/sharedStrings.xml><?xml version="1.0" encoding="utf-8"?>
<sst xmlns="http://schemas.openxmlformats.org/spreadsheetml/2006/main" count="1363" uniqueCount="416">
  <si>
    <t>Export Komplet</t>
  </si>
  <si>
    <t/>
  </si>
  <si>
    <t>2.0</t>
  </si>
  <si>
    <t>True</t>
  </si>
  <si>
    <t>False</t>
  </si>
  <si>
    <t>{54943e36-1700-4751-881c-df23ed98266a}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</si>
  <si>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</si>
  <si>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</si>
  <si>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</si>
  <si>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</si>
  <si>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</si>
  <si>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</si>
  <si>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</si>
  <si>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</si>
  <si>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</si>
  <si>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</si>
  <si>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</si>
  <si>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 Alej</t>
  </si>
  <si>
    <t>JKSO:</t>
  </si>
  <si>
    <t>KS:</t>
  </si>
  <si>
    <t>Miesto:</t>
  </si>
  <si>
    <t>Veľký Šariš</t>
  </si>
  <si>
    <t>Dátum:</t>
  </si>
  <si>
    <t>24. 6. 2021</t>
  </si>
  <si>
    <t>Objednávateľ:</t>
  </si>
  <si>
    <t>IČO:</t>
  </si>
  <si>
    <t>Mesto Veľký Šariš</t>
  </si>
  <si>
    <t>IČ DPH:</t>
  </si>
  <si>
    <t>Zhotoviteľ:</t>
  </si>
  <si>
    <t>Vyplň údaj</t>
  </si>
  <si>
    <t>Projektant:</t>
  </si>
  <si>
    <t>Upgeo s.r.o.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</si>
  <si>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</si>
  <si>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</si>
  <si>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</si>
  <si>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</si>
  <si>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</si>
  <si>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</si>
  <si>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</si>
  <si>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</si>
  <si>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</si>
  <si>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</si>
  <si>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</si>
  <si>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</si>
  <si>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</si>
  <si>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</si>
  <si>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</si>
  <si>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</si>
  <si>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</si>
  <si>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</si>
  <si>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</si>
  <si>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</si>
  <si>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</si>
  <si>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</si>
  <si>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</si>
  <si>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</si>
  <si>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</si>
  <si>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</si>
  <si>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</si>
  <si>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</si>
  <si>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</si>
  <si>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</si>
  <si>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</si>
  <si>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</si>
  <si>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</si>
  <si>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</si>
  <si>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</si>
  <si>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</si>
  <si>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</si>
  <si>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</si>
  <si>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</si>
  <si>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</si>
  <si>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</si>
  <si>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</si>
  <si>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</si>
  <si>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</si>
  <si>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</si>
  <si>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</si>
  <si>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</si>
  <si>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 Spoločná cestička pre cyklistov a chodcov</t>
  </si>
  <si>
    <t>STA</t>
  </si>
  <si>
    <t>1</t>
  </si>
  <si>
    <t>{a4d94491-b96e-4413-926d-97d16b8d0acc}</t>
  </si>
  <si>
    <t>KRYCÍ LIST ROZPOČTU</t>
  </si>
  <si>
    <t>Objekt:</t>
  </si>
  <si>
    <t>23 - SO 01 Spoločná cestička pre cyklistov a chodcov</t>
  </si>
  <si>
    <t>REKAPITULÁCIA ROZPOČTU</t>
  </si>
  <si>
    <t>Kód dielu - Popis</t>
  </si>
  <si>
    <t>Cena celkom [EUR]</t>
  </si>
  <si>
    <t>Náklady z rozpočtu</t>
  </si>
  <si>
    <t>-1</t>
  </si>
  <si>
    <t>01 - Zemné práce</t>
  </si>
  <si>
    <t xml:space="preserve">    0101 - Prípravné práce</t>
  </si>
  <si>
    <t xml:space="preserve">    0102 - Odkopávky a prekopávky</t>
  </si>
  <si>
    <t xml:space="preserve">    0104 - Konštrukcie z hornín</t>
  </si>
  <si>
    <t xml:space="preserve">    0106 - Premiestnenie</t>
  </si>
  <si>
    <t xml:space="preserve">    0108 - Povrchové úpravy terénu</t>
  </si>
  <si>
    <t>02 - Práce špeciálneho zakladania</t>
  </si>
  <si>
    <t xml:space="preserve">    0206 - Spevňovanie hornín a konštrukcií</t>
  </si>
  <si>
    <t xml:space="preserve">    0201 - Zlepšovanie základovej pôdy</t>
  </si>
  <si>
    <t>05 - Búracie práce a demolácie</t>
  </si>
  <si>
    <t xml:space="preserve">    0501 - Búranie konštrukcií</t>
  </si>
  <si>
    <t xml:space="preserve">    0502 - Vybúranie konštrukcií a demontáže</t>
  </si>
  <si>
    <t xml:space="preserve">    0503 - Odstránenie spevnených plôch  vozoviek a doplňujúcich konštrukcií</t>
  </si>
  <si>
    <t xml:space="preserve">    0508 - Doprava vybúraných hmôt</t>
  </si>
  <si>
    <t xml:space="preserve">    0509 - Doplňujúce práce</t>
  </si>
  <si>
    <t>22 - Práce na pozemných komunikáciach a letiskách</t>
  </si>
  <si>
    <t xml:space="preserve">    2201 - Podkladné a krycie vrstvy bez spojiva</t>
  </si>
  <si>
    <t xml:space="preserve">    2203 - Podkladné a krycie vrstvy z asfaltových zmesí</t>
  </si>
  <si>
    <t xml:space="preserve">    2204 - Kryty dláždené chodníkov komunikácií,rigolov</t>
  </si>
  <si>
    <t xml:space="preserve">    2225 - Doplňujúce konštrukcie</t>
  </si>
  <si>
    <t>27 - Montážne práce na plynovodoch, vodovodoch, kanalizáciach, teplovod., produkt. a rozvod. medi. plynov</t>
  </si>
  <si>
    <t xml:space="preserve">    2703 - Kanalizácie</t>
  </si>
  <si>
    <t>32 - Špeciálne práce na stavbách vodných diel</t>
  </si>
  <si>
    <t xml:space="preserve">    3221 - Spevnené plochy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</si>
  <si>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</si>
  <si>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</si>
  <si>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</si>
  <si>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</si>
  <si>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</si>
  <si>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</si>
  <si>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</si>
  <si>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</si>
  <si>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</si>
  <si>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</si>
  <si>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</si>
  <si>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01</t>
  </si>
  <si>
    <t>Zemné práce</t>
  </si>
  <si>
    <t>ROZPOCET</t>
  </si>
  <si>
    <t>0101</t>
  </si>
  <si>
    <t>Prípravné práce</t>
  </si>
  <si>
    <t>K</t>
  </si>
  <si>
    <t>01010102020030.S</t>
  </si>
  <si>
    <t>Odstránenie travín a tŕstia s príp. nutným premiestnením a uložením na hromady na vzdialenosť do 50 m, pri celkovej ploche tŕstie vo vode pre akúkoľvek plochu</t>
  </si>
  <si>
    <t>m2</t>
  </si>
  <si>
    <t>4</t>
  </si>
  <si>
    <t>2</t>
  </si>
  <si>
    <t>-2003763272</t>
  </si>
  <si>
    <t>01010301020110.S</t>
  </si>
  <si>
    <t>Čerpanie vody na dopravnú výšku nad 10 do 25 m, s uvažovaným priemerným prítokom litrov za minútu nad 500 do 1000 l</t>
  </si>
  <si>
    <t>hod</t>
  </si>
  <si>
    <t>1185408147</t>
  </si>
  <si>
    <t>0102</t>
  </si>
  <si>
    <t>Odkopávky a prekopávky</t>
  </si>
  <si>
    <t>3</t>
  </si>
  <si>
    <t>01020200010010.S</t>
  </si>
  <si>
    <t>Odkopávky a prekopávky nezapažené s prehodením výkopku na vzdialenosť do 3 m alebo s naložením na dopravný prostriedok v horninách 1 a 2 do 100 m3</t>
  </si>
  <si>
    <t>m3</t>
  </si>
  <si>
    <t>-1734551248</t>
  </si>
  <si>
    <t>01020400010010.S</t>
  </si>
  <si>
    <t>Odkopávky a prekopávky nezapažené pre cesty s premiestením výkopku v priečnych prof. na vzdial. do 15 m alebo s naložením na dopravný prostriedok, v horninách 1 a 2 do 100 m3</t>
  </si>
  <si>
    <t>-1693461283</t>
  </si>
  <si>
    <t>5</t>
  </si>
  <si>
    <t>01020600010220.S</t>
  </si>
  <si>
    <t>Čistenie otvorených korýt vodotokov s prehodením rozpojeného nánosu do 3 m alebo s naložením na dopravný prostriedok pri šírke pôvodného dna nad 5 m a hĺbke koryta do 5,0 m v horninách 1 a 2</t>
  </si>
  <si>
    <t>914952346</t>
  </si>
  <si>
    <t>0104</t>
  </si>
  <si>
    <t>Konštrukcie z hornín</t>
  </si>
  <si>
    <t>6</t>
  </si>
  <si>
    <t>01040202020110.S</t>
  </si>
  <si>
    <t>Uloženie sypaniny do zhutnených násypov pre diaľnice a letiská s rozprestretím sypaniny vo vrstvách, z hornín nesúdržných sypkých v aktívnej zóne</t>
  </si>
  <si>
    <t>1915433177</t>
  </si>
  <si>
    <t>7</t>
  </si>
  <si>
    <t>01040202020120.S</t>
  </si>
  <si>
    <t>Uloženie sypaniny do zhutnených násypov pre diaľnice a letiská s rozprestretím sypaniny vo vrstvách, z hornín nesúdržných sypkých mimo aktívnej zóny</t>
  </si>
  <si>
    <t>-607296980</t>
  </si>
  <si>
    <t>0106</t>
  </si>
  <si>
    <t>Premiestnenie</t>
  </si>
  <si>
    <t>8</t>
  </si>
  <si>
    <t>01060203010240.S</t>
  </si>
  <si>
    <t>Vodorovné premiestnenie výkopku za sucha pre všetky druhy dopravných prostriedkov bez naloženia výkopu, avšak so zložením bez rozhrnutia po spevnenej ceste, z horniny 1 až 4 v množstve nad 100 do 1000 m3 na vzdialenosť nad 2500 do 3000 m</t>
  </si>
  <si>
    <t>-893231839</t>
  </si>
  <si>
    <t>9</t>
  </si>
  <si>
    <t>01060700070030.S</t>
  </si>
  <si>
    <t>Nakladanie a prekladanie neuľahnutého výkopku nakladanie výkopku z hornín nad 100 do 1000 m3 1 až 4</t>
  </si>
  <si>
    <t>-2016562701</t>
  </si>
  <si>
    <t>0108</t>
  </si>
  <si>
    <t>Povrchové úpravy terénu</t>
  </si>
  <si>
    <t>10</t>
  </si>
  <si>
    <t>01080101020010.S</t>
  </si>
  <si>
    <t>Úprava pláne vyrovnaním výškových rozdielov v zárezoch v hornine 5 so zhutnením</t>
  </si>
  <si>
    <t>389572467</t>
  </si>
  <si>
    <t>11</t>
  </si>
  <si>
    <t>01080501010120.S</t>
  </si>
  <si>
    <t>Rozprestretie a urovnanie ornice s príp. nutným premiestnením hromád alebo dočasných skládok na miesto spotreby zo vzdial. do 30 m v rovine pri súvislej ploche. nad 500 m2, hrúbky vrstvy do 150 mm</t>
  </si>
  <si>
    <t>-144997069</t>
  </si>
  <si>
    <t>12</t>
  </si>
  <si>
    <t>01080503010010.S</t>
  </si>
  <si>
    <t>Výsev trávniku hydroosevom na ornicu</t>
  </si>
  <si>
    <t>2097462</t>
  </si>
  <si>
    <t>13</t>
  </si>
  <si>
    <t>M</t>
  </si>
  <si>
    <t>005720001400.S</t>
  </si>
  <si>
    <t>Osivá tráv - semená parkovej zmesi</t>
  </si>
  <si>
    <t>kg</t>
  </si>
  <si>
    <t>258571787</t>
  </si>
  <si>
    <t>VV</t>
  </si>
  <si>
    <t>963*0,0309 'Přepočítané koeficientom množstva</t>
  </si>
  <si>
    <t>02</t>
  </si>
  <si>
    <t>Práce špeciálneho zakladania</t>
  </si>
  <si>
    <t>0206</t>
  </si>
  <si>
    <t>Spevňovanie hornín a konštrukcií</t>
  </si>
  <si>
    <t>14</t>
  </si>
  <si>
    <t>02060905010020.S</t>
  </si>
  <si>
    <t>Zhotovenie vrstvy z geotextílie na upravenom povrchu v sklone do 1:5 , šírky nad 3 do 6 m</t>
  </si>
  <si>
    <t>-1209142432</t>
  </si>
  <si>
    <t>15</t>
  </si>
  <si>
    <t>693110002000.S</t>
  </si>
  <si>
    <t>Geotextília polypropylénová netkaná 200 g/m2</t>
  </si>
  <si>
    <t>149699736</t>
  </si>
  <si>
    <t>1831*1,02 'Přepočítané koeficientom množstva</t>
  </si>
  <si>
    <t>0201</t>
  </si>
  <si>
    <t>Zlepšovanie základovej pôdy</t>
  </si>
  <si>
    <t>16</t>
  </si>
  <si>
    <t>02010309050020</t>
  </si>
  <si>
    <t>Trativody z drenážnych rúr so zriadením štrkopieskov. lôžka pod rúry a s ich obsypom v priemernom celkovom množstve do 0,15 m3/m, v otvorenom výkope z flexodrenážnych rúr DN 125 mm</t>
  </si>
  <si>
    <t>m</t>
  </si>
  <si>
    <t>-1488405843</t>
  </si>
  <si>
    <t>05</t>
  </si>
  <si>
    <t>Búracie práce a demolácie</t>
  </si>
  <si>
    <t>0501</t>
  </si>
  <si>
    <t>Búranie konštrukcií</t>
  </si>
  <si>
    <t>17</t>
  </si>
  <si>
    <t>05010105002200.S</t>
  </si>
  <si>
    <t>Búranie mostných základov, muriva a pilierov alebo nosných konštrukcií zo železobetónu -2,400 t</t>
  </si>
  <si>
    <t>-1792939935</t>
  </si>
  <si>
    <t>18</t>
  </si>
  <si>
    <t>05010204000030.S</t>
  </si>
  <si>
    <t>Búranie muriva z betónu prostého alebo vybúranie otvoru prierezovej plochy nad 4 m2 v murive z betónu prostého, nadzákladového -2,200 t</t>
  </si>
  <si>
    <t>-456873119</t>
  </si>
  <si>
    <t>19</t>
  </si>
  <si>
    <t>05010407000110.S</t>
  </si>
  <si>
    <t>Vybúranie valcovaných nosníkov uložených v murive betónovom alebo kamennom na maltu cementovú hmotnosti nad 55 kg/m -1,250t</t>
  </si>
  <si>
    <t>t</t>
  </si>
  <si>
    <t>-151869380</t>
  </si>
  <si>
    <t>0502</t>
  </si>
  <si>
    <t>Vybúranie konštrukcií a demontáže</t>
  </si>
  <si>
    <t>21</t>
  </si>
  <si>
    <t>05020907002100.S</t>
  </si>
  <si>
    <t>Rozobratie plotov výšky do 250 cm, s uložením hmôt na skládku na vzdialenosť do 20 m alebo s naložením na doprav. prostriedok z drôteného pletiva alebo plechu -0,010t</t>
  </si>
  <si>
    <t>-117862484</t>
  </si>
  <si>
    <t>0503</t>
  </si>
  <si>
    <t>Odstránenie spevnených plôch  vozoviek a doplňujúcich konštrukcií</t>
  </si>
  <si>
    <t>22</t>
  </si>
  <si>
    <t>05030162012410.S</t>
  </si>
  <si>
    <t>Odstránenie krytov s premiestnením hmôt na skládku na vzdialenosť do 3 m alebo s naložením na dopravný prostriedok, v ploche jednotlivo do 200 m2 asfaltových, hr. vrstvy nad 50 do 100 mm -0,181 t</t>
  </si>
  <si>
    <t>-153016245</t>
  </si>
  <si>
    <t>05030166012520.S</t>
  </si>
  <si>
    <t>Rozoberanie zámkovej dlažby všetkých druhov v ploche nad 20 m2 -0,260 t</t>
  </si>
  <si>
    <t>722108818</t>
  </si>
  <si>
    <t>24</t>
  </si>
  <si>
    <t>05030263032400.S</t>
  </si>
  <si>
    <t>Odstránenie podkladov s premiestnením hmôt na skládku na vzdialenosť do 3 m alebo s naložením na dopravný prostriedok, v ploche jednotlivo do 200 m2 z kameniva ťaženého, hr. vrstvy nad 200 do 300 mm -0,500 t</t>
  </si>
  <si>
    <t>-2001224113</t>
  </si>
  <si>
    <t>25</t>
  </si>
  <si>
    <t>05030407002405.S</t>
  </si>
  <si>
    <t>Rozobratie a odstránenie cestného zábradlia a zvodidiel s jednou pásnicou a s premiestnením hmôt na skládku na vzdialenosť do 10 m alebo s naložením na dopravný prostriedok, so zásypom jám po odstránených stĺpoch a s jeho zhutnením cestného zábradlia so stĺpikmi osadenými do ríms alebo krycích dosiek -0,025 t</t>
  </si>
  <si>
    <t>-2055460844</t>
  </si>
  <si>
    <t>0508</t>
  </si>
  <si>
    <t>Doprava vybúraných hmôt</t>
  </si>
  <si>
    <t>26</t>
  </si>
  <si>
    <t>05080200031710.S</t>
  </si>
  <si>
    <t>Vodorovné premiestnenie sutiny na skládku vrátane naloženia na dopravný prostriedok a zloženie nad 2000 do 3000 m</t>
  </si>
  <si>
    <t>-1264679254</t>
  </si>
  <si>
    <t>27</t>
  </si>
  <si>
    <t>05080200031790.S</t>
  </si>
  <si>
    <t>Vodorovné premiestnenie sutiny na skládku vrátane naloženia na dopravný prostriedok a zloženie príplatok za každých ďalších aj začatých 1000 m po komunikácii spevnenej</t>
  </si>
  <si>
    <t>1025221194</t>
  </si>
  <si>
    <t>0509</t>
  </si>
  <si>
    <t>Doplňujúce práce</t>
  </si>
  <si>
    <t>28</t>
  </si>
  <si>
    <t>05090462022400.S</t>
  </si>
  <si>
    <t>Rezanie existujúceho asfaltového krytu alebo podkladu hĺbky nad 50 do 100 mm</t>
  </si>
  <si>
    <t>-1011932098</t>
  </si>
  <si>
    <t>29</t>
  </si>
  <si>
    <t>606777502</t>
  </si>
  <si>
    <t>Práce na pozemných komunikáciach a letiskách</t>
  </si>
  <si>
    <t>2201</t>
  </si>
  <si>
    <t>Podkladné a krycie vrstvy bez spojiva</t>
  </si>
  <si>
    <t>30</t>
  </si>
  <si>
    <t>22010103000010.S</t>
  </si>
  <si>
    <t>Podklad spevnenej plochy z kameniva drveného so zhutnením frakcie 0-63 mm</t>
  </si>
  <si>
    <t>322267224</t>
  </si>
  <si>
    <t>31</t>
  </si>
  <si>
    <t>22010104000140.S</t>
  </si>
  <si>
    <t>Podklad zo štrkodrvy s rozprestretím a zhutnením, po zhutnení hr. 150 mm</t>
  </si>
  <si>
    <t>-1490927746</t>
  </si>
  <si>
    <t>32</t>
  </si>
  <si>
    <t>22010104000250.S</t>
  </si>
  <si>
    <t>Podklad zo štrkodrvy s rozprestretím a zhutnením, po zhutnení hr. 250 mm</t>
  </si>
  <si>
    <t>1465007786</t>
  </si>
  <si>
    <t>33</t>
  </si>
  <si>
    <t>22010201011010.S</t>
  </si>
  <si>
    <t>Zhotovenie zemných krajníc z hornín akejkoľvek triedy so zhutnením</t>
  </si>
  <si>
    <t>1187207798</t>
  </si>
  <si>
    <t>2203</t>
  </si>
  <si>
    <t>Podkladné a krycie vrstvy z asfaltových zmesí</t>
  </si>
  <si>
    <t>34</t>
  </si>
  <si>
    <t>22030329030120.S</t>
  </si>
  <si>
    <t>Postrek asfaltový infiltračný s posypom kamenivom z cestnej emulzie v množstve 0,80 kg/m2</t>
  </si>
  <si>
    <t>-1521869702</t>
  </si>
  <si>
    <t>35</t>
  </si>
  <si>
    <t>22030330030030.S</t>
  </si>
  <si>
    <t>Postrek asfaltový spojovací bez posypu kamenivom z cestnej emulzie v množstve 0,50 kg/m2</t>
  </si>
  <si>
    <t>1918828858</t>
  </si>
  <si>
    <t>36</t>
  </si>
  <si>
    <t>22030640012460.S</t>
  </si>
  <si>
    <t>Podklad z asfaltového betónu AC 22 P s rozprestretím a zhutnením v pruhu šírky do 3 m, po zhutnení hr. 100 mm</t>
  </si>
  <si>
    <t>-1001179262</t>
  </si>
  <si>
    <t>37</t>
  </si>
  <si>
    <t>22030640022230.S</t>
  </si>
  <si>
    <t>Asfaltový betón vrstva obrusná AC 11 O s rozprestretím a zhutnením z nemodifikovaného asfaltu tr. II, v pruhu šírky do 3 m, po zhutnení hr. 50 mm</t>
  </si>
  <si>
    <t>300386193</t>
  </si>
  <si>
    <t>2204</t>
  </si>
  <si>
    <t>Kryty dláždené chodníkov komunikácií,rigolov</t>
  </si>
  <si>
    <t>38</t>
  </si>
  <si>
    <t>935840289</t>
  </si>
  <si>
    <t>39</t>
  </si>
  <si>
    <t>592460006800</t>
  </si>
  <si>
    <t>Dlažba betónová Low value PREMAC Dlažba betónová pre nevidiacich, nopková, rozmer 200x200x60 mm, červená</t>
  </si>
  <si>
    <t>-561181862</t>
  </si>
  <si>
    <t>9*1,02 'Přepočítané koeficientom množstva</t>
  </si>
  <si>
    <t>40</t>
  </si>
  <si>
    <t>836688559</t>
  </si>
  <si>
    <t>41</t>
  </si>
  <si>
    <t>592460018600</t>
  </si>
  <si>
    <t>Dlažba betónová SEMMELROCK BEHATON základný prvok s fázou, rozmer 200x165x60 mm, sivá</t>
  </si>
  <si>
    <t>1647508602</t>
  </si>
  <si>
    <t>657*1,02 'Přepočítané koeficientom množstva</t>
  </si>
  <si>
    <t>2225</t>
  </si>
  <si>
    <t>Doplňujúce konštrukcie</t>
  </si>
  <si>
    <t>42</t>
  </si>
  <si>
    <t>22250671060010.S</t>
  </si>
  <si>
    <t>Osadenie a montáž cestných zvislých dopravných značiek na stĺpiky, stĺpy, konzoly alebo objekty</t>
  </si>
  <si>
    <t>ks</t>
  </si>
  <si>
    <t>-357472261</t>
  </si>
  <si>
    <t>43</t>
  </si>
  <si>
    <t>22250674010110.S</t>
  </si>
  <si>
    <t>Osadenie a montáž stĺpika cestných zvislých dopravných značiek dĺžky do 3,5 m do betónového základu</t>
  </si>
  <si>
    <t>1626335038</t>
  </si>
  <si>
    <t>44</t>
  </si>
  <si>
    <t>404490008400.S</t>
  </si>
  <si>
    <t>Stĺpik Zn, d 60 mm/1 bm, pre dopravné značky</t>
  </si>
  <si>
    <t>-1190556745</t>
  </si>
  <si>
    <t>45</t>
  </si>
  <si>
    <t>22250776012220.S</t>
  </si>
  <si>
    <t>Vodorovné značenie krytov striekané farbou vodiacich čiar prerušovaných, šírky 250 mm, biela retroreflexná</t>
  </si>
  <si>
    <t>-1195510203</t>
  </si>
  <si>
    <t>46</t>
  </si>
  <si>
    <t>22250671060010.S1</t>
  </si>
  <si>
    <t>-1299649205</t>
  </si>
  <si>
    <t>47</t>
  </si>
  <si>
    <t>22250776021220.S</t>
  </si>
  <si>
    <t>Vodorovné značenie krytov striekané farbou deliacich čiar prerušovaných, šírky 125 mm, biela retroreflexná</t>
  </si>
  <si>
    <t>-604337327</t>
  </si>
  <si>
    <t>48</t>
  </si>
  <si>
    <t>22250776031020.S</t>
  </si>
  <si>
    <t>Vodorovné značenie krytov striekané farbou prechodov pre chodcov, šípky, symboly a pod., biela retroreflexná</t>
  </si>
  <si>
    <t>-1702743934</t>
  </si>
  <si>
    <t>49</t>
  </si>
  <si>
    <t>22250980010430.S</t>
  </si>
  <si>
    <t>Osadenie cestného obrubníka betónového stojatého so zaliatím a zatrením škár cementovou maltou, so zhotovením lôžka s bočnou oporou z betónu prostého tr. C 12/15</t>
  </si>
  <si>
    <t>437983329</t>
  </si>
  <si>
    <t>50</t>
  </si>
  <si>
    <t>592170002100</t>
  </si>
  <si>
    <t>Obrubník PREMAC cestný, lxšxv 1000x100x200 mm, skosenie 15/15 mm</t>
  </si>
  <si>
    <t>-891605594</t>
  </si>
  <si>
    <t>405*1,01 'Přepočítané koeficientom množstva</t>
  </si>
  <si>
    <t>51</t>
  </si>
  <si>
    <t>22250981010020.S</t>
  </si>
  <si>
    <t>Osadenie záhonového alebo parkového obrubníka betónového so zaliatím a zatrením škár cementovou maltou, so zhotovením lôžka s bočnou oporou z betónu prostého tr. C 12/15</t>
  </si>
  <si>
    <t>-1802540203</t>
  </si>
  <si>
    <t>52</t>
  </si>
  <si>
    <t>592170001800</t>
  </si>
  <si>
    <t>Obrubník PREMAC parkový, lxšxv 1000x50x200 mm, sivá</t>
  </si>
  <si>
    <t>802630413</t>
  </si>
  <si>
    <t>865*1,01 'Přepočítané koeficientom množstva</t>
  </si>
  <si>
    <t>53</t>
  </si>
  <si>
    <t>22251083016020.S</t>
  </si>
  <si>
    <t>Tesnenie dilatačných škár zálievkou za tepla v cementobetónovom alebo živičnom kryte vrátane adhézneho náteru s tesniacim profilom pod zálievku, pre komôrku šírky 10 mm hĺbky 25 mm</t>
  </si>
  <si>
    <t>-523014094</t>
  </si>
  <si>
    <t>54</t>
  </si>
  <si>
    <t>22251491028010.S</t>
  </si>
  <si>
    <t>Úprava plôch okolo hydrantov, šupátok, kanalizačných poklopov a mreží, stĺpov a pod. v asfaltových krytoch akejkoľvek hrúbky jednotlivo v pôdorysnej ploche do 2 m2</t>
  </si>
  <si>
    <t>-1722775088</t>
  </si>
  <si>
    <t>Montážne práce na plynovodoch, vodovodoch, kanalizáciach, teplovod., produkt. a rozvod. medi. plynov</t>
  </si>
  <si>
    <t>2703</t>
  </si>
  <si>
    <t>Kanalizácie</t>
  </si>
  <si>
    <t>55</t>
  </si>
  <si>
    <t>27030422046004</t>
  </si>
  <si>
    <t>Montáž kanalizačného PVC-U potrubia hladkého viacvrstvového DN 150</t>
  </si>
  <si>
    <t>-597533268</t>
  </si>
  <si>
    <t>56</t>
  </si>
  <si>
    <t>286110006900</t>
  </si>
  <si>
    <t>Rúra kanalizačná PVC-U gravitačná, hladká SN4 - KG, ML - viacvrstvová, DN 160, dĺ. 5 m, WAVIN</t>
  </si>
  <si>
    <t>251028005</t>
  </si>
  <si>
    <t>57</t>
  </si>
  <si>
    <t>27031172030030</t>
  </si>
  <si>
    <t>Osadenie kanalizačného polypropylénového uličného vpustu DN 400, vývod DN 150 mm</t>
  </si>
  <si>
    <t>1159691249</t>
  </si>
  <si>
    <t>58</t>
  </si>
  <si>
    <t>286630036900</t>
  </si>
  <si>
    <t>Uličný vpust DN 400, vývod DN 150, výška 1,0 m, PP, PIPELIFE</t>
  </si>
  <si>
    <t>-1004253531</t>
  </si>
  <si>
    <t>Špeciálne práce na stavbách vodných diel</t>
  </si>
  <si>
    <t>3221</t>
  </si>
  <si>
    <t>Spevnené plochy</t>
  </si>
  <si>
    <t>59</t>
  </si>
  <si>
    <t>32210508010010.S</t>
  </si>
  <si>
    <t>Pohádzka dna alebo svahov akejkoľvek hrúbky z lomového kameňa neupraveného triedeného z terénu</t>
  </si>
  <si>
    <t>-915648016</t>
  </si>
  <si>
    <t>Kladenie betónovej zámkovej dlažby komunikácií pre peších, so zhotovením lôžka z kameniva hr. 40 mm, s vyplnením škár kamenivom drobným s dvojitým zhutnením všetkých tvarov dlažba hr. 60 mm, plochy nad 300 m2</t>
  </si>
  <si>
    <t>Kladenie betónovej zámkovej dlažby komunikácií pre peších, so zhotovením lôžka z kameniva hr. 40 mm, s vyplnením škár kamenivom drobným s dvojitým zhutnením všetkých tvarov dlažba hr. 60 mm, plochy do 50 m2</t>
  </si>
  <si>
    <t>22040417010051.S1</t>
  </si>
  <si>
    <t>22040417010054.S1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</si>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</sst>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4</v>
      </c>
      <c r="BV1" s="14" t="s">
        <v>5</v>
      </c>
    </row>
    <row r="2" spans="1:74" s="1" customFormat="1" ht="36.950000000000003" customHeight="1">
      <c r="AR2" s="178" t="s">
        <v>6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209" t="s">
        <v>14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8"/>
      <c r="BE5" s="206" t="s">
        <v>15</v>
      </c>
      <c r="BS5" s="15" t="s">
        <v>7</v>
      </c>
    </row>
    <row r="6" spans="1:74" s="1" customFormat="1" ht="36.950000000000003" customHeight="1">
      <c r="B6" s="18"/>
      <c r="D6" s="24" t="s">
        <v>16</v>
      </c>
      <c r="K6" s="210" t="s">
        <v>17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8"/>
      <c r="BE6" s="207"/>
      <c r="BS6" s="15" t="s">
        <v>7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07"/>
      <c r="BS7" s="15" t="s">
        <v>7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07"/>
      <c r="BS8" s="15" t="s">
        <v>7</v>
      </c>
    </row>
    <row r="9" spans="1:74" s="1" customFormat="1" ht="14.45" customHeight="1">
      <c r="B9" s="18"/>
      <c r="AR9" s="18"/>
      <c r="BE9" s="207"/>
      <c r="BS9" s="15" t="s">
        <v>7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207"/>
      <c r="BS10" s="15" t="s">
        <v>7</v>
      </c>
    </row>
    <row r="11" spans="1:74" s="1" customFormat="1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207"/>
      <c r="BS11" s="15" t="s">
        <v>7</v>
      </c>
    </row>
    <row r="12" spans="1:74" s="1" customFormat="1" ht="6.95" customHeight="1">
      <c r="B12" s="18"/>
      <c r="AR12" s="18"/>
      <c r="BE12" s="207"/>
      <c r="BS12" s="15" t="s">
        <v>7</v>
      </c>
    </row>
    <row r="13" spans="1:74" s="1" customFormat="1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207"/>
      <c r="BS13" s="15" t="s">
        <v>7</v>
      </c>
    </row>
    <row r="14" spans="1:74" ht="12.75">
      <c r="B14" s="18"/>
      <c r="E14" s="211" t="s">
        <v>29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5" t="s">
        <v>27</v>
      </c>
      <c r="AN14" s="27" t="s">
        <v>29</v>
      </c>
      <c r="AR14" s="18"/>
      <c r="BE14" s="207"/>
      <c r="BS14" s="15" t="s">
        <v>7</v>
      </c>
    </row>
    <row r="15" spans="1:74" s="1" customFormat="1" ht="6.95" customHeight="1">
      <c r="B15" s="18"/>
      <c r="AR15" s="18"/>
      <c r="BE15" s="207"/>
      <c r="BS15" s="15" t="s">
        <v>4</v>
      </c>
    </row>
    <row r="16" spans="1:74" s="1" customFormat="1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207"/>
      <c r="BS16" s="15" t="s">
        <v>4</v>
      </c>
    </row>
    <row r="17" spans="1:71" s="1" customFormat="1" ht="18.399999999999999" customHeight="1">
      <c r="B17" s="18"/>
      <c r="E17" s="23" t="s">
        <v>31</v>
      </c>
      <c r="AK17" s="25" t="s">
        <v>27</v>
      </c>
      <c r="AN17" s="23" t="s">
        <v>1</v>
      </c>
      <c r="AR17" s="18"/>
      <c r="BE17" s="207"/>
      <c r="BS17" s="15" t="s">
        <v>3</v>
      </c>
    </row>
    <row r="18" spans="1:71" s="1" customFormat="1" ht="6.95" customHeight="1">
      <c r="B18" s="18"/>
      <c r="AR18" s="18"/>
      <c r="BE18" s="207"/>
      <c r="BS18" s="15" t="s">
        <v>7</v>
      </c>
    </row>
    <row r="19" spans="1:71" s="1" customFormat="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207"/>
      <c r="BS19" s="15" t="s">
        <v>7</v>
      </c>
    </row>
    <row r="20" spans="1:71" s="1" customFormat="1" ht="18.399999999999999" customHeight="1">
      <c r="B20" s="18"/>
      <c r="E20" s="23" t="s">
        <v>31</v>
      </c>
      <c r="AK20" s="25" t="s">
        <v>27</v>
      </c>
      <c r="AN20" s="23" t="s">
        <v>1</v>
      </c>
      <c r="AR20" s="18"/>
      <c r="BE20" s="207"/>
      <c r="BS20" s="15" t="s">
        <v>4</v>
      </c>
    </row>
    <row r="21" spans="1:71" s="1" customFormat="1" ht="6.95" customHeight="1">
      <c r="B21" s="18"/>
      <c r="AR21" s="18"/>
      <c r="BE21" s="207"/>
    </row>
    <row r="22" spans="1:71" s="1" customFormat="1" ht="12" customHeight="1">
      <c r="B22" s="18"/>
      <c r="D22" s="25" t="s">
        <v>33</v>
      </c>
      <c r="AR22" s="18"/>
      <c r="BE22" s="207"/>
    </row>
    <row r="23" spans="1:71" s="1" customFormat="1" ht="16.5" customHeight="1">
      <c r="B23" s="18"/>
      <c r="E23" s="213" t="s">
        <v>1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8"/>
      <c r="BE23" s="207"/>
    </row>
    <row r="24" spans="1:71" s="1" customFormat="1" ht="6.95" customHeight="1">
      <c r="B24" s="18"/>
      <c r="AR24" s="18"/>
      <c r="BE24" s="207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7"/>
    </row>
    <row r="26" spans="1:71" s="2" customFormat="1" ht="25.9" customHeight="1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4">
        <f>ROUND(AG94,2)</f>
        <v>0</v>
      </c>
      <c r="AL26" s="215"/>
      <c r="AM26" s="215"/>
      <c r="AN26" s="215"/>
      <c r="AO26" s="215"/>
      <c r="AP26" s="30"/>
      <c r="AQ26" s="30"/>
      <c r="AR26" s="31"/>
      <c r="BE26" s="207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207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16" t="s">
        <v>35</v>
      </c>
      <c r="M28" s="216"/>
      <c r="N28" s="216"/>
      <c r="O28" s="216"/>
      <c r="P28" s="216"/>
      <c r="Q28" s="30"/>
      <c r="R28" s="30"/>
      <c r="S28" s="30"/>
      <c r="T28" s="30"/>
      <c r="U28" s="30"/>
      <c r="V28" s="30"/>
      <c r="W28" s="216" t="s">
        <v>36</v>
      </c>
      <c r="X28" s="216"/>
      <c r="Y28" s="216"/>
      <c r="Z28" s="216"/>
      <c r="AA28" s="216"/>
      <c r="AB28" s="216"/>
      <c r="AC28" s="216"/>
      <c r="AD28" s="216"/>
      <c r="AE28" s="216"/>
      <c r="AF28" s="30"/>
      <c r="AG28" s="30"/>
      <c r="AH28" s="30"/>
      <c r="AI28" s="30"/>
      <c r="AJ28" s="30"/>
      <c r="AK28" s="216" t="s">
        <v>37</v>
      </c>
      <c r="AL28" s="216"/>
      <c r="AM28" s="216"/>
      <c r="AN28" s="216"/>
      <c r="AO28" s="216"/>
      <c r="AP28" s="30"/>
      <c r="AQ28" s="30"/>
      <c r="AR28" s="31"/>
      <c r="BE28" s="207"/>
    </row>
    <row r="29" spans="1:71" s="3" customFormat="1" ht="14.45" customHeight="1">
      <c r="B29" s="35"/>
      <c r="D29" s="25" t="s">
        <v>38</v>
      </c>
      <c r="F29" s="25" t="s">
        <v>39</v>
      </c>
      <c r="L29" s="201">
        <v>0.2</v>
      </c>
      <c r="M29" s="200"/>
      <c r="N29" s="200"/>
      <c r="O29" s="200"/>
      <c r="P29" s="200"/>
      <c r="W29" s="199">
        <f>ROUND(AZ94, 2)</f>
        <v>0</v>
      </c>
      <c r="X29" s="200"/>
      <c r="Y29" s="200"/>
      <c r="Z29" s="200"/>
      <c r="AA29" s="200"/>
      <c r="AB29" s="200"/>
      <c r="AC29" s="200"/>
      <c r="AD29" s="200"/>
      <c r="AE29" s="200"/>
      <c r="AK29" s="199">
        <f>ROUND(AV94, 2)</f>
        <v>0</v>
      </c>
      <c r="AL29" s="200"/>
      <c r="AM29" s="200"/>
      <c r="AN29" s="200"/>
      <c r="AO29" s="200"/>
      <c r="AR29" s="35"/>
      <c r="BE29" s="208"/>
    </row>
    <row r="30" spans="1:71" s="3" customFormat="1" ht="14.45" customHeight="1">
      <c r="B30" s="35"/>
      <c r="F30" s="25" t="s">
        <v>40</v>
      </c>
      <c r="L30" s="201">
        <v>0.2</v>
      </c>
      <c r="M30" s="200"/>
      <c r="N30" s="200"/>
      <c r="O30" s="200"/>
      <c r="P30" s="200"/>
      <c r="W30" s="199">
        <f>ROUND(BA94, 2)</f>
        <v>0</v>
      </c>
      <c r="X30" s="200"/>
      <c r="Y30" s="200"/>
      <c r="Z30" s="200"/>
      <c r="AA30" s="200"/>
      <c r="AB30" s="200"/>
      <c r="AC30" s="200"/>
      <c r="AD30" s="200"/>
      <c r="AE30" s="200"/>
      <c r="AK30" s="199">
        <f>ROUND(AW94, 2)</f>
        <v>0</v>
      </c>
      <c r="AL30" s="200"/>
      <c r="AM30" s="200"/>
      <c r="AN30" s="200"/>
      <c r="AO30" s="200"/>
      <c r="AR30" s="35"/>
      <c r="BE30" s="208"/>
    </row>
    <row r="31" spans="1:71" s="3" customFormat="1" ht="14.45" hidden="1" customHeight="1">
      <c r="B31" s="35"/>
      <c r="F31" s="25" t="s">
        <v>41</v>
      </c>
      <c r="L31" s="201">
        <v>0.2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35"/>
      <c r="BE31" s="208"/>
    </row>
    <row r="32" spans="1:71" s="3" customFormat="1" ht="14.45" hidden="1" customHeight="1">
      <c r="B32" s="35"/>
      <c r="F32" s="25" t="s">
        <v>42</v>
      </c>
      <c r="L32" s="201">
        <v>0.2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35"/>
      <c r="BE32" s="208"/>
    </row>
    <row r="33" spans="1:57" s="3" customFormat="1" ht="14.45" hidden="1" customHeight="1">
      <c r="B33" s="35"/>
      <c r="F33" s="25" t="s">
        <v>43</v>
      </c>
      <c r="L33" s="201">
        <v>0</v>
      </c>
      <c r="M33" s="200"/>
      <c r="N33" s="200"/>
      <c r="O33" s="200"/>
      <c r="P33" s="200"/>
      <c r="W33" s="199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K33" s="199">
        <v>0</v>
      </c>
      <c r="AL33" s="200"/>
      <c r="AM33" s="200"/>
      <c r="AN33" s="200"/>
      <c r="AO33" s="200"/>
      <c r="AR33" s="35"/>
      <c r="BE33" s="208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207"/>
    </row>
    <row r="35" spans="1:57" s="2" customFormat="1" ht="25.9" customHeight="1">
      <c r="A35" s="30"/>
      <c r="B35" s="31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202" t="s">
        <v>46</v>
      </c>
      <c r="Y35" s="203"/>
      <c r="Z35" s="203"/>
      <c r="AA35" s="203"/>
      <c r="AB35" s="203"/>
      <c r="AC35" s="38"/>
      <c r="AD35" s="38"/>
      <c r="AE35" s="38"/>
      <c r="AF35" s="38"/>
      <c r="AG35" s="38"/>
      <c r="AH35" s="38"/>
      <c r="AI35" s="38"/>
      <c r="AJ35" s="38"/>
      <c r="AK35" s="204">
        <f>SUM(AK26:AK33)</f>
        <v>0</v>
      </c>
      <c r="AL35" s="203"/>
      <c r="AM35" s="203"/>
      <c r="AN35" s="203"/>
      <c r="AO35" s="205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47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48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8"/>
      <c r="AR50" s="18"/>
    </row>
    <row r="51" spans="1:57">
      <c r="B51" s="18"/>
      <c r="AR51" s="18"/>
    </row>
    <row r="52" spans="1:57">
      <c r="B52" s="18"/>
      <c r="AR52" s="18"/>
    </row>
    <row r="53" spans="1:57">
      <c r="B53" s="18"/>
      <c r="AR53" s="18"/>
    </row>
    <row r="54" spans="1:57">
      <c r="B54" s="18"/>
      <c r="AR54" s="18"/>
    </row>
    <row r="55" spans="1:57">
      <c r="B55" s="18"/>
      <c r="AR55" s="18"/>
    </row>
    <row r="56" spans="1:57">
      <c r="B56" s="18"/>
      <c r="AR56" s="18"/>
    </row>
    <row r="57" spans="1:57">
      <c r="B57" s="18"/>
      <c r="AR57" s="18"/>
    </row>
    <row r="58" spans="1:57">
      <c r="B58" s="18"/>
      <c r="AR58" s="18"/>
    </row>
    <row r="59" spans="1:57">
      <c r="B59" s="18"/>
      <c r="AR59" s="18"/>
    </row>
    <row r="60" spans="1:57" s="2" customFormat="1" ht="12.75">
      <c r="A60" s="30"/>
      <c r="B60" s="31"/>
      <c r="C60" s="30"/>
      <c r="D60" s="43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49</v>
      </c>
      <c r="AI60" s="33"/>
      <c r="AJ60" s="33"/>
      <c r="AK60" s="33"/>
      <c r="AL60" s="33"/>
      <c r="AM60" s="43" t="s">
        <v>50</v>
      </c>
      <c r="AN60" s="33"/>
      <c r="AO60" s="33"/>
      <c r="AP60" s="30"/>
      <c r="AQ60" s="30"/>
      <c r="AR60" s="31"/>
      <c r="BE60" s="30"/>
    </row>
    <row r="61" spans="1:57">
      <c r="B61" s="18"/>
      <c r="AR61" s="18"/>
    </row>
    <row r="62" spans="1:57">
      <c r="B62" s="18"/>
      <c r="AR62" s="18"/>
    </row>
    <row r="63" spans="1:57">
      <c r="B63" s="18"/>
      <c r="AR63" s="18"/>
    </row>
    <row r="64" spans="1:57" s="2" customFormat="1" ht="12.75">
      <c r="A64" s="30"/>
      <c r="B64" s="31"/>
      <c r="C64" s="30"/>
      <c r="D64" s="41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52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>
      <c r="B65" s="18"/>
      <c r="AR65" s="18"/>
    </row>
    <row r="66" spans="1:57">
      <c r="B66" s="18"/>
      <c r="AR66" s="18"/>
    </row>
    <row r="67" spans="1:57">
      <c r="B67" s="18"/>
      <c r="AR67" s="18"/>
    </row>
    <row r="68" spans="1:57">
      <c r="B68" s="18"/>
      <c r="AR68" s="18"/>
    </row>
    <row r="69" spans="1:57">
      <c r="B69" s="18"/>
      <c r="AR69" s="18"/>
    </row>
    <row r="70" spans="1:57">
      <c r="B70" s="18"/>
      <c r="AR70" s="18"/>
    </row>
    <row r="71" spans="1:57">
      <c r="B71" s="18"/>
      <c r="AR71" s="18"/>
    </row>
    <row r="72" spans="1:57">
      <c r="B72" s="18"/>
      <c r="AR72" s="18"/>
    </row>
    <row r="73" spans="1:57">
      <c r="B73" s="18"/>
      <c r="AR73" s="18"/>
    </row>
    <row r="74" spans="1:57">
      <c r="B74" s="18"/>
      <c r="AR74" s="18"/>
    </row>
    <row r="75" spans="1:57" s="2" customFormat="1" ht="12.75">
      <c r="A75" s="30"/>
      <c r="B75" s="31"/>
      <c r="C75" s="30"/>
      <c r="D75" s="43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49</v>
      </c>
      <c r="AI75" s="33"/>
      <c r="AJ75" s="33"/>
      <c r="AK75" s="33"/>
      <c r="AL75" s="33"/>
      <c r="AM75" s="43" t="s">
        <v>50</v>
      </c>
      <c r="AN75" s="33"/>
      <c r="AO75" s="33"/>
      <c r="AP75" s="30"/>
      <c r="AQ75" s="30"/>
      <c r="AR75" s="31"/>
      <c r="BE75" s="30"/>
    </row>
    <row r="76" spans="1:57" s="2" customForma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>
      <c r="A82" s="30"/>
      <c r="B82" s="31"/>
      <c r="C82" s="19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49"/>
      <c r="C84" s="25" t="s">
        <v>13</v>
      </c>
      <c r="L84" s="4" t="str">
        <f>K5</f>
        <v>23</v>
      </c>
      <c r="AR84" s="49"/>
    </row>
    <row r="85" spans="1:91" s="5" customFormat="1" ht="36.950000000000003" customHeight="1">
      <c r="B85" s="50"/>
      <c r="C85" s="51" t="s">
        <v>16</v>
      </c>
      <c r="L85" s="190" t="str">
        <f>K6</f>
        <v>Cyklo Alej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R85" s="50"/>
    </row>
    <row r="86" spans="1:91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Veľký Šariš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192" t="str">
        <f>IF(AN8= "","",AN8)</f>
        <v>24. 6. 2021</v>
      </c>
      <c r="AN87" s="192"/>
      <c r="AO87" s="30"/>
      <c r="AP87" s="30"/>
      <c r="AQ87" s="30"/>
      <c r="AR87" s="31"/>
      <c r="BE87" s="30"/>
    </row>
    <row r="88" spans="1:91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Mesto Veľký Šariš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30</v>
      </c>
      <c r="AJ89" s="30"/>
      <c r="AK89" s="30"/>
      <c r="AL89" s="30"/>
      <c r="AM89" s="193" t="str">
        <f>IF(E17="","",E17)</f>
        <v>Upgeo s.r.o.</v>
      </c>
      <c r="AN89" s="194"/>
      <c r="AO89" s="194"/>
      <c r="AP89" s="194"/>
      <c r="AQ89" s="30"/>
      <c r="AR89" s="31"/>
      <c r="AS89" s="195" t="s">
        <v>54</v>
      </c>
      <c r="AT89" s="196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>
      <c r="A90" s="30"/>
      <c r="B90" s="31"/>
      <c r="C90" s="25" t="s">
        <v>28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193" t="str">
        <f>IF(E20="","",E20)</f>
        <v>Upgeo s.r.o.</v>
      </c>
      <c r="AN90" s="194"/>
      <c r="AO90" s="194"/>
      <c r="AP90" s="194"/>
      <c r="AQ90" s="30"/>
      <c r="AR90" s="31"/>
      <c r="AS90" s="197"/>
      <c r="AT90" s="198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197"/>
      <c r="AT91" s="198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>
      <c r="A92" s="30"/>
      <c r="B92" s="31"/>
      <c r="C92" s="180" t="s">
        <v>55</v>
      </c>
      <c r="D92" s="181"/>
      <c r="E92" s="181"/>
      <c r="F92" s="181"/>
      <c r="G92" s="181"/>
      <c r="H92" s="58"/>
      <c r="I92" s="182" t="s">
        <v>56</v>
      </c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3" t="s">
        <v>57</v>
      </c>
      <c r="AH92" s="181"/>
      <c r="AI92" s="181"/>
      <c r="AJ92" s="181"/>
      <c r="AK92" s="181"/>
      <c r="AL92" s="181"/>
      <c r="AM92" s="181"/>
      <c r="AN92" s="182" t="s">
        <v>58</v>
      </c>
      <c r="AO92" s="181"/>
      <c r="AP92" s="184"/>
      <c r="AQ92" s="59" t="s">
        <v>59</v>
      </c>
      <c r="AR92" s="31"/>
      <c r="AS92" s="60" t="s">
        <v>60</v>
      </c>
      <c r="AT92" s="61" t="s">
        <v>61</v>
      </c>
      <c r="AU92" s="61" t="s">
        <v>62</v>
      </c>
      <c r="AV92" s="61" t="s">
        <v>63</v>
      </c>
      <c r="AW92" s="61" t="s">
        <v>64</v>
      </c>
      <c r="AX92" s="61" t="s">
        <v>65</v>
      </c>
      <c r="AY92" s="61" t="s">
        <v>66</v>
      </c>
      <c r="AZ92" s="61" t="s">
        <v>67</v>
      </c>
      <c r="BA92" s="61" t="s">
        <v>68</v>
      </c>
      <c r="BB92" s="61" t="s">
        <v>69</v>
      </c>
      <c r="BC92" s="61" t="s">
        <v>70</v>
      </c>
      <c r="BD92" s="62" t="s">
        <v>71</v>
      </c>
      <c r="BE92" s="30"/>
    </row>
    <row r="93" spans="1:91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>
      <c r="B94" s="66"/>
      <c r="C94" s="67" t="s">
        <v>72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188">
        <f>ROUND(AG95,2)</f>
        <v>0</v>
      </c>
      <c r="AH94" s="188"/>
      <c r="AI94" s="188"/>
      <c r="AJ94" s="188"/>
      <c r="AK94" s="188"/>
      <c r="AL94" s="188"/>
      <c r="AM94" s="188"/>
      <c r="AN94" s="189">
        <f>SUM(AG94,AT94)</f>
        <v>0</v>
      </c>
      <c r="AO94" s="189"/>
      <c r="AP94" s="189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73</v>
      </c>
      <c r="BT94" s="75" t="s">
        <v>74</v>
      </c>
      <c r="BU94" s="76" t="s">
        <v>75</v>
      </c>
      <c r="BV94" s="75" t="s">
        <v>76</v>
      </c>
      <c r="BW94" s="75" t="s">
        <v>5</v>
      </c>
      <c r="BX94" s="75" t="s">
        <v>77</v>
      </c>
      <c r="CL94" s="75" t="s">
        <v>1</v>
      </c>
    </row>
    <row r="95" spans="1:91" s="7" customFormat="1" ht="24.75" customHeight="1">
      <c r="A95" s="77" t="s">
        <v>78</v>
      </c>
      <c r="B95" s="78"/>
      <c r="C95" s="79"/>
      <c r="D95" s="187" t="s">
        <v>14</v>
      </c>
      <c r="E95" s="187"/>
      <c r="F95" s="187"/>
      <c r="G95" s="187"/>
      <c r="H95" s="187"/>
      <c r="I95" s="80"/>
      <c r="J95" s="187" t="s">
        <v>79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5">
        <f>'23 - SO 01 Spoločná cesti...'!J30</f>
        <v>0</v>
      </c>
      <c r="AH95" s="186"/>
      <c r="AI95" s="186"/>
      <c r="AJ95" s="186"/>
      <c r="AK95" s="186"/>
      <c r="AL95" s="186"/>
      <c r="AM95" s="186"/>
      <c r="AN95" s="185">
        <f>SUM(AG95,AT95)</f>
        <v>0</v>
      </c>
      <c r="AO95" s="186"/>
      <c r="AP95" s="186"/>
      <c r="AQ95" s="81" t="s">
        <v>80</v>
      </c>
      <c r="AR95" s="78"/>
      <c r="AS95" s="82">
        <v>0</v>
      </c>
      <c r="AT95" s="83">
        <f>ROUND(SUM(AV95:AW95),2)</f>
        <v>0</v>
      </c>
      <c r="AU95" s="84">
        <f>'23 - SO 01 Spoločná cesti...'!P149</f>
        <v>0</v>
      </c>
      <c r="AV95" s="83">
        <f>'23 - SO 01 Spoločná cesti...'!J33</f>
        <v>0</v>
      </c>
      <c r="AW95" s="83">
        <f>'23 - SO 01 Spoločná cesti...'!J34</f>
        <v>0</v>
      </c>
      <c r="AX95" s="83">
        <f>'23 - SO 01 Spoločná cesti...'!J35</f>
        <v>0</v>
      </c>
      <c r="AY95" s="83">
        <f>'23 - SO 01 Spoločná cesti...'!J36</f>
        <v>0</v>
      </c>
      <c r="AZ95" s="83">
        <f>'23 - SO 01 Spoločná cesti...'!F33</f>
        <v>0</v>
      </c>
      <c r="BA95" s="83">
        <f>'23 - SO 01 Spoločná cesti...'!F34</f>
        <v>0</v>
      </c>
      <c r="BB95" s="83">
        <f>'23 - SO 01 Spoločná cesti...'!F35</f>
        <v>0</v>
      </c>
      <c r="BC95" s="83">
        <f>'23 - SO 01 Spoločná cesti...'!F36</f>
        <v>0</v>
      </c>
      <c r="BD95" s="85">
        <f>'23 - SO 01 Spoločná cesti...'!F37</f>
        <v>0</v>
      </c>
      <c r="BT95" s="86" t="s">
        <v>81</v>
      </c>
      <c r="BV95" s="86" t="s">
        <v>76</v>
      </c>
      <c r="BW95" s="86" t="s">
        <v>82</v>
      </c>
      <c r="BX95" s="86" t="s">
        <v>5</v>
      </c>
      <c r="CL95" s="86" t="s">
        <v>1</v>
      </c>
      <c r="CM95" s="86" t="s">
        <v>74</v>
      </c>
    </row>
    <row r="96" spans="1:91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23 - SO 01 Spoločná cesti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47"/>
  <sheetViews>
    <sheetView showGridLines="0" tabSelected="1" topLeftCell="A165" workbookViewId="0">
      <selection activeCell="E188" sqref="E18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70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8" t="s">
        <v>6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5" t="s">
        <v>82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83</v>
      </c>
      <c r="L4" s="18"/>
      <c r="M4" s="87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18" t="str">
        <f>'Rekapitulácia stavby'!K6</f>
        <v>Cyklo Alej</v>
      </c>
      <c r="F7" s="219"/>
      <c r="G7" s="219"/>
      <c r="H7" s="219"/>
      <c r="L7" s="18"/>
    </row>
    <row r="8" spans="1:46" s="2" customFormat="1" ht="12" hidden="1" customHeight="1">
      <c r="A8" s="30"/>
      <c r="B8" s="31"/>
      <c r="C8" s="30"/>
      <c r="D8" s="25" t="s">
        <v>84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190" t="s">
        <v>85</v>
      </c>
      <c r="F9" s="217"/>
      <c r="G9" s="217"/>
      <c r="H9" s="21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20" t="str">
        <f>'Rekapitulácia stavby'!E14</f>
        <v>Vyplň údaj</v>
      </c>
      <c r="F18" s="209"/>
      <c r="G18" s="209"/>
      <c r="H18" s="209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88"/>
      <c r="B27" s="89"/>
      <c r="C27" s="88"/>
      <c r="D27" s="88"/>
      <c r="E27" s="213" t="s">
        <v>1</v>
      </c>
      <c r="F27" s="213"/>
      <c r="G27" s="213"/>
      <c r="H27" s="213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1" t="s">
        <v>34</v>
      </c>
      <c r="E30" s="30"/>
      <c r="F30" s="30"/>
      <c r="G30" s="30"/>
      <c r="H30" s="30"/>
      <c r="I30" s="30"/>
      <c r="J30" s="69">
        <f>ROUND(J149,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2" t="s">
        <v>38</v>
      </c>
      <c r="E33" s="25" t="s">
        <v>39</v>
      </c>
      <c r="F33" s="93">
        <f>ROUND((SUM(BE149:BE246)),  2)</f>
        <v>0</v>
      </c>
      <c r="G33" s="30"/>
      <c r="H33" s="30"/>
      <c r="I33" s="94">
        <v>0.2</v>
      </c>
      <c r="J33" s="93">
        <f>ROUND(((SUM(BE149:BE246))*I33),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3">
        <f>ROUND((SUM(BF149:BF246)),  2)</f>
        <v>0</v>
      </c>
      <c r="G34" s="30"/>
      <c r="H34" s="30"/>
      <c r="I34" s="94">
        <v>0.2</v>
      </c>
      <c r="J34" s="93">
        <f>ROUND(((SUM(BF149:BF246))*I34),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3">
        <f>ROUND((SUM(BG149:BG246)),  2)</f>
        <v>0</v>
      </c>
      <c r="G35" s="30"/>
      <c r="H35" s="30"/>
      <c r="I35" s="94">
        <v>0.2</v>
      </c>
      <c r="J35" s="9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3">
        <f>ROUND((SUM(BH149:BH246)),  2)</f>
        <v>0</v>
      </c>
      <c r="G36" s="30"/>
      <c r="H36" s="30"/>
      <c r="I36" s="94">
        <v>0.2</v>
      </c>
      <c r="J36" s="9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3">
        <f>ROUND((SUM(BI149:BI246)),  2)</f>
        <v>0</v>
      </c>
      <c r="G37" s="30"/>
      <c r="H37" s="30"/>
      <c r="I37" s="94">
        <v>0</v>
      </c>
      <c r="J37" s="9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5"/>
      <c r="D39" s="96" t="s">
        <v>44</v>
      </c>
      <c r="E39" s="58"/>
      <c r="F39" s="58"/>
      <c r="G39" s="97" t="s">
        <v>45</v>
      </c>
      <c r="H39" s="98" t="s">
        <v>46</v>
      </c>
      <c r="I39" s="58"/>
      <c r="J39" s="99">
        <f>SUM(J30:J37)</f>
        <v>0</v>
      </c>
      <c r="K39" s="10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1" t="s">
        <v>50</v>
      </c>
      <c r="G61" s="43" t="s">
        <v>49</v>
      </c>
      <c r="H61" s="33"/>
      <c r="I61" s="33"/>
      <c r="J61" s="102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1" t="s">
        <v>50</v>
      </c>
      <c r="G76" s="43" t="s">
        <v>49</v>
      </c>
      <c r="H76" s="33"/>
      <c r="I76" s="33"/>
      <c r="J76" s="102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86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18" t="str">
        <f>E7</f>
        <v>Cyklo Alej</v>
      </c>
      <c r="F85" s="219"/>
      <c r="G85" s="219"/>
      <c r="H85" s="21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84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190" t="str">
        <f>E9</f>
        <v>23 - SO 01 Spoločná cestička pre cyklistov a chodcov</v>
      </c>
      <c r="F87" s="217"/>
      <c r="G87" s="217"/>
      <c r="H87" s="21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3" t="s">
        <v>87</v>
      </c>
      <c r="D94" s="95"/>
      <c r="E94" s="95"/>
      <c r="F94" s="95"/>
      <c r="G94" s="95"/>
      <c r="H94" s="95"/>
      <c r="I94" s="95"/>
      <c r="J94" s="104" t="s">
        <v>88</v>
      </c>
      <c r="K94" s="9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5" t="s">
        <v>89</v>
      </c>
      <c r="D96" s="30"/>
      <c r="E96" s="30"/>
      <c r="F96" s="30"/>
      <c r="G96" s="30"/>
      <c r="H96" s="30"/>
      <c r="I96" s="30"/>
      <c r="J96" s="69">
        <f>J149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90</v>
      </c>
    </row>
    <row r="97" spans="2:12" s="9" customFormat="1" ht="24.95" hidden="1" customHeight="1">
      <c r="B97" s="106"/>
      <c r="D97" s="107" t="s">
        <v>91</v>
      </c>
      <c r="E97" s="108"/>
      <c r="F97" s="108"/>
      <c r="G97" s="108"/>
      <c r="H97" s="108"/>
      <c r="I97" s="108"/>
      <c r="J97" s="109">
        <f>J150</f>
        <v>0</v>
      </c>
      <c r="L97" s="106"/>
    </row>
    <row r="98" spans="2:12" s="10" customFormat="1" ht="19.899999999999999" hidden="1" customHeight="1">
      <c r="B98" s="110"/>
      <c r="D98" s="111" t="s">
        <v>92</v>
      </c>
      <c r="E98" s="112"/>
      <c r="F98" s="112"/>
      <c r="G98" s="112"/>
      <c r="H98" s="112"/>
      <c r="I98" s="112"/>
      <c r="J98" s="113">
        <f>J151</f>
        <v>0</v>
      </c>
      <c r="L98" s="110"/>
    </row>
    <row r="99" spans="2:12" s="10" customFormat="1" ht="19.899999999999999" hidden="1" customHeight="1">
      <c r="B99" s="110"/>
      <c r="D99" s="111" t="s">
        <v>93</v>
      </c>
      <c r="E99" s="112"/>
      <c r="F99" s="112"/>
      <c r="G99" s="112"/>
      <c r="H99" s="112"/>
      <c r="I99" s="112"/>
      <c r="J99" s="113">
        <f>J154</f>
        <v>0</v>
      </c>
      <c r="L99" s="110"/>
    </row>
    <row r="100" spans="2:12" s="10" customFormat="1" ht="19.899999999999999" hidden="1" customHeight="1">
      <c r="B100" s="110"/>
      <c r="D100" s="111" t="s">
        <v>94</v>
      </c>
      <c r="E100" s="112"/>
      <c r="F100" s="112"/>
      <c r="G100" s="112"/>
      <c r="H100" s="112"/>
      <c r="I100" s="112"/>
      <c r="J100" s="113">
        <f>J158</f>
        <v>0</v>
      </c>
      <c r="L100" s="110"/>
    </row>
    <row r="101" spans="2:12" s="10" customFormat="1" ht="19.899999999999999" hidden="1" customHeight="1">
      <c r="B101" s="110"/>
      <c r="D101" s="111" t="s">
        <v>95</v>
      </c>
      <c r="E101" s="112"/>
      <c r="F101" s="112"/>
      <c r="G101" s="112"/>
      <c r="H101" s="112"/>
      <c r="I101" s="112"/>
      <c r="J101" s="113">
        <f>J161</f>
        <v>0</v>
      </c>
      <c r="L101" s="110"/>
    </row>
    <row r="102" spans="2:12" s="10" customFormat="1" ht="19.899999999999999" hidden="1" customHeight="1">
      <c r="B102" s="110"/>
      <c r="D102" s="111" t="s">
        <v>96</v>
      </c>
      <c r="E102" s="112"/>
      <c r="F102" s="112"/>
      <c r="G102" s="112"/>
      <c r="H102" s="112"/>
      <c r="I102" s="112"/>
      <c r="J102" s="113">
        <f>J164</f>
        <v>0</v>
      </c>
      <c r="L102" s="110"/>
    </row>
    <row r="103" spans="2:12" s="9" customFormat="1" ht="24.95" hidden="1" customHeight="1">
      <c r="B103" s="106"/>
      <c r="D103" s="107" t="s">
        <v>91</v>
      </c>
      <c r="E103" s="108"/>
      <c r="F103" s="108"/>
      <c r="G103" s="108"/>
      <c r="H103" s="108"/>
      <c r="I103" s="108"/>
      <c r="J103" s="109">
        <f>J167</f>
        <v>0</v>
      </c>
      <c r="L103" s="106"/>
    </row>
    <row r="104" spans="2:12" s="10" customFormat="1" ht="19.899999999999999" hidden="1" customHeight="1">
      <c r="B104" s="110"/>
      <c r="D104" s="111" t="s">
        <v>96</v>
      </c>
      <c r="E104" s="112"/>
      <c r="F104" s="112"/>
      <c r="G104" s="112"/>
      <c r="H104" s="112"/>
      <c r="I104" s="112"/>
      <c r="J104" s="113">
        <f>J168</f>
        <v>0</v>
      </c>
      <c r="L104" s="110"/>
    </row>
    <row r="105" spans="2:12" s="9" customFormat="1" ht="24.95" hidden="1" customHeight="1">
      <c r="B105" s="106"/>
      <c r="D105" s="107" t="s">
        <v>97</v>
      </c>
      <c r="E105" s="108"/>
      <c r="F105" s="108"/>
      <c r="G105" s="108"/>
      <c r="H105" s="108"/>
      <c r="I105" s="108"/>
      <c r="J105" s="109">
        <f>J172</f>
        <v>0</v>
      </c>
      <c r="L105" s="106"/>
    </row>
    <row r="106" spans="2:12" s="10" customFormat="1" ht="19.899999999999999" hidden="1" customHeight="1">
      <c r="B106" s="110"/>
      <c r="D106" s="111" t="s">
        <v>98</v>
      </c>
      <c r="E106" s="112"/>
      <c r="F106" s="112"/>
      <c r="G106" s="112"/>
      <c r="H106" s="112"/>
      <c r="I106" s="112"/>
      <c r="J106" s="113">
        <f>J173</f>
        <v>0</v>
      </c>
      <c r="L106" s="110"/>
    </row>
    <row r="107" spans="2:12" s="9" customFormat="1" ht="24.95" hidden="1" customHeight="1">
      <c r="B107" s="106"/>
      <c r="D107" s="107" t="s">
        <v>97</v>
      </c>
      <c r="E107" s="108"/>
      <c r="F107" s="108"/>
      <c r="G107" s="108"/>
      <c r="H107" s="108"/>
      <c r="I107" s="108"/>
      <c r="J107" s="109">
        <f>J177</f>
        <v>0</v>
      </c>
      <c r="L107" s="106"/>
    </row>
    <row r="108" spans="2:12" s="10" customFormat="1" ht="19.899999999999999" hidden="1" customHeight="1">
      <c r="B108" s="110"/>
      <c r="D108" s="111" t="s">
        <v>99</v>
      </c>
      <c r="E108" s="112"/>
      <c r="F108" s="112"/>
      <c r="G108" s="112"/>
      <c r="H108" s="112"/>
      <c r="I108" s="112"/>
      <c r="J108" s="113">
        <f>J178</f>
        <v>0</v>
      </c>
      <c r="L108" s="110"/>
    </row>
    <row r="109" spans="2:12" s="9" customFormat="1" ht="24.95" hidden="1" customHeight="1">
      <c r="B109" s="106"/>
      <c r="D109" s="107" t="s">
        <v>100</v>
      </c>
      <c r="E109" s="108"/>
      <c r="F109" s="108"/>
      <c r="G109" s="108"/>
      <c r="H109" s="108"/>
      <c r="I109" s="108"/>
      <c r="J109" s="109">
        <f>J180</f>
        <v>0</v>
      </c>
      <c r="L109" s="106"/>
    </row>
    <row r="110" spans="2:12" s="10" customFormat="1" ht="19.899999999999999" hidden="1" customHeight="1">
      <c r="B110" s="110"/>
      <c r="D110" s="111" t="s">
        <v>101</v>
      </c>
      <c r="E110" s="112"/>
      <c r="F110" s="112"/>
      <c r="G110" s="112"/>
      <c r="H110" s="112"/>
      <c r="I110" s="112"/>
      <c r="J110" s="113">
        <f>J181</f>
        <v>0</v>
      </c>
      <c r="L110" s="110"/>
    </row>
    <row r="111" spans="2:12" s="10" customFormat="1" ht="19.899999999999999" hidden="1" customHeight="1">
      <c r="B111" s="110"/>
      <c r="D111" s="111" t="s">
        <v>102</v>
      </c>
      <c r="E111" s="112"/>
      <c r="F111" s="112"/>
      <c r="G111" s="112"/>
      <c r="H111" s="112"/>
      <c r="I111" s="112"/>
      <c r="J111" s="113">
        <f>J185</f>
        <v>0</v>
      </c>
      <c r="L111" s="110"/>
    </row>
    <row r="112" spans="2:12" s="10" customFormat="1" ht="19.899999999999999" hidden="1" customHeight="1">
      <c r="B112" s="110"/>
      <c r="D112" s="111" t="s">
        <v>103</v>
      </c>
      <c r="E112" s="112"/>
      <c r="F112" s="112"/>
      <c r="G112" s="112"/>
      <c r="H112" s="112"/>
      <c r="I112" s="112"/>
      <c r="J112" s="113">
        <f>J187</f>
        <v>0</v>
      </c>
      <c r="L112" s="110"/>
    </row>
    <row r="113" spans="2:12" s="10" customFormat="1" ht="19.899999999999999" hidden="1" customHeight="1">
      <c r="B113" s="110"/>
      <c r="D113" s="111" t="s">
        <v>104</v>
      </c>
      <c r="E113" s="112"/>
      <c r="F113" s="112"/>
      <c r="G113" s="112"/>
      <c r="H113" s="112"/>
      <c r="I113" s="112"/>
      <c r="J113" s="113">
        <f>J192</f>
        <v>0</v>
      </c>
      <c r="L113" s="110"/>
    </row>
    <row r="114" spans="2:12" s="10" customFormat="1" ht="19.899999999999999" hidden="1" customHeight="1">
      <c r="B114" s="110"/>
      <c r="D114" s="111" t="s">
        <v>105</v>
      </c>
      <c r="E114" s="112"/>
      <c r="F114" s="112"/>
      <c r="G114" s="112"/>
      <c r="H114" s="112"/>
      <c r="I114" s="112"/>
      <c r="J114" s="113">
        <f>J195</f>
        <v>0</v>
      </c>
      <c r="L114" s="110"/>
    </row>
    <row r="115" spans="2:12" s="9" customFormat="1" ht="24.95" hidden="1" customHeight="1">
      <c r="B115" s="106"/>
      <c r="D115" s="107" t="s">
        <v>100</v>
      </c>
      <c r="E115" s="108"/>
      <c r="F115" s="108"/>
      <c r="G115" s="108"/>
      <c r="H115" s="108"/>
      <c r="I115" s="108"/>
      <c r="J115" s="109">
        <f>J197</f>
        <v>0</v>
      </c>
      <c r="L115" s="106"/>
    </row>
    <row r="116" spans="2:12" s="10" customFormat="1" ht="19.899999999999999" hidden="1" customHeight="1">
      <c r="B116" s="110"/>
      <c r="D116" s="111" t="s">
        <v>103</v>
      </c>
      <c r="E116" s="112"/>
      <c r="F116" s="112"/>
      <c r="G116" s="112"/>
      <c r="H116" s="112"/>
      <c r="I116" s="112"/>
      <c r="J116" s="113">
        <f>J198</f>
        <v>0</v>
      </c>
      <c r="L116" s="110"/>
    </row>
    <row r="117" spans="2:12" s="9" customFormat="1" ht="24.95" hidden="1" customHeight="1">
      <c r="B117" s="106"/>
      <c r="D117" s="107" t="s">
        <v>106</v>
      </c>
      <c r="E117" s="108"/>
      <c r="F117" s="108"/>
      <c r="G117" s="108"/>
      <c r="H117" s="108"/>
      <c r="I117" s="108"/>
      <c r="J117" s="109">
        <f>J200</f>
        <v>0</v>
      </c>
      <c r="L117" s="106"/>
    </row>
    <row r="118" spans="2:12" s="10" customFormat="1" ht="19.899999999999999" hidden="1" customHeight="1">
      <c r="B118" s="110"/>
      <c r="D118" s="111" t="s">
        <v>107</v>
      </c>
      <c r="E118" s="112"/>
      <c r="F118" s="112"/>
      <c r="G118" s="112"/>
      <c r="H118" s="112"/>
      <c r="I118" s="112"/>
      <c r="J118" s="113">
        <f>J201</f>
        <v>0</v>
      </c>
      <c r="L118" s="110"/>
    </row>
    <row r="119" spans="2:12" s="9" customFormat="1" ht="24.95" hidden="1" customHeight="1">
      <c r="B119" s="106"/>
      <c r="D119" s="107" t="s">
        <v>106</v>
      </c>
      <c r="E119" s="108"/>
      <c r="F119" s="108"/>
      <c r="G119" s="108"/>
      <c r="H119" s="108"/>
      <c r="I119" s="108"/>
      <c r="J119" s="109">
        <f>J203</f>
        <v>0</v>
      </c>
      <c r="L119" s="106"/>
    </row>
    <row r="120" spans="2:12" s="10" customFormat="1" ht="19.899999999999999" hidden="1" customHeight="1">
      <c r="B120" s="110"/>
      <c r="D120" s="111" t="s">
        <v>107</v>
      </c>
      <c r="E120" s="112"/>
      <c r="F120" s="112"/>
      <c r="G120" s="112"/>
      <c r="H120" s="112"/>
      <c r="I120" s="112"/>
      <c r="J120" s="113">
        <f>J204</f>
        <v>0</v>
      </c>
      <c r="L120" s="110"/>
    </row>
    <row r="121" spans="2:12" s="10" customFormat="1" ht="19.899999999999999" hidden="1" customHeight="1">
      <c r="B121" s="110"/>
      <c r="D121" s="111" t="s">
        <v>108</v>
      </c>
      <c r="E121" s="112"/>
      <c r="F121" s="112"/>
      <c r="G121" s="112"/>
      <c r="H121" s="112"/>
      <c r="I121" s="112"/>
      <c r="J121" s="113">
        <f>J208</f>
        <v>0</v>
      </c>
      <c r="L121" s="110"/>
    </row>
    <row r="122" spans="2:12" s="10" customFormat="1" ht="19.899999999999999" hidden="1" customHeight="1">
      <c r="B122" s="110"/>
      <c r="D122" s="111" t="s">
        <v>109</v>
      </c>
      <c r="E122" s="112"/>
      <c r="F122" s="112"/>
      <c r="G122" s="112"/>
      <c r="H122" s="112"/>
      <c r="I122" s="112"/>
      <c r="J122" s="113">
        <f>J213</f>
        <v>0</v>
      </c>
      <c r="L122" s="110"/>
    </row>
    <row r="123" spans="2:12" s="10" customFormat="1" ht="19.899999999999999" hidden="1" customHeight="1">
      <c r="B123" s="110"/>
      <c r="D123" s="111" t="s">
        <v>110</v>
      </c>
      <c r="E123" s="112"/>
      <c r="F123" s="112"/>
      <c r="G123" s="112"/>
      <c r="H123" s="112"/>
      <c r="I123" s="112"/>
      <c r="J123" s="113">
        <f>J220</f>
        <v>0</v>
      </c>
      <c r="L123" s="110"/>
    </row>
    <row r="124" spans="2:12" s="9" customFormat="1" ht="24.95" hidden="1" customHeight="1">
      <c r="B124" s="106"/>
      <c r="D124" s="107" t="s">
        <v>111</v>
      </c>
      <c r="E124" s="108"/>
      <c r="F124" s="108"/>
      <c r="G124" s="108"/>
      <c r="H124" s="108"/>
      <c r="I124" s="108"/>
      <c r="J124" s="109">
        <f>J236</f>
        <v>0</v>
      </c>
      <c r="L124" s="106"/>
    </row>
    <row r="125" spans="2:12" s="10" customFormat="1" ht="19.899999999999999" hidden="1" customHeight="1">
      <c r="B125" s="110"/>
      <c r="D125" s="111" t="s">
        <v>112</v>
      </c>
      <c r="E125" s="112"/>
      <c r="F125" s="112"/>
      <c r="G125" s="112"/>
      <c r="H125" s="112"/>
      <c r="I125" s="112"/>
      <c r="J125" s="113">
        <f>J237</f>
        <v>0</v>
      </c>
      <c r="L125" s="110"/>
    </row>
    <row r="126" spans="2:12" s="9" customFormat="1" ht="24.95" hidden="1" customHeight="1">
      <c r="B126" s="106"/>
      <c r="D126" s="107" t="s">
        <v>111</v>
      </c>
      <c r="E126" s="108"/>
      <c r="F126" s="108"/>
      <c r="G126" s="108"/>
      <c r="H126" s="108"/>
      <c r="I126" s="108"/>
      <c r="J126" s="109">
        <f>J240</f>
        <v>0</v>
      </c>
      <c r="L126" s="106"/>
    </row>
    <row r="127" spans="2:12" s="10" customFormat="1" ht="19.899999999999999" hidden="1" customHeight="1">
      <c r="B127" s="110"/>
      <c r="D127" s="111" t="s">
        <v>112</v>
      </c>
      <c r="E127" s="112"/>
      <c r="F127" s="112"/>
      <c r="G127" s="112"/>
      <c r="H127" s="112"/>
      <c r="I127" s="112"/>
      <c r="J127" s="113">
        <f>J241</f>
        <v>0</v>
      </c>
      <c r="L127" s="110"/>
    </row>
    <row r="128" spans="2:12" s="9" customFormat="1" ht="24.95" hidden="1" customHeight="1">
      <c r="B128" s="106"/>
      <c r="D128" s="107" t="s">
        <v>113</v>
      </c>
      <c r="E128" s="108"/>
      <c r="F128" s="108"/>
      <c r="G128" s="108"/>
      <c r="H128" s="108"/>
      <c r="I128" s="108"/>
      <c r="J128" s="109">
        <f>J244</f>
        <v>0</v>
      </c>
      <c r="L128" s="106"/>
    </row>
    <row r="129" spans="1:31" s="10" customFormat="1" ht="19.899999999999999" hidden="1" customHeight="1">
      <c r="B129" s="110"/>
      <c r="D129" s="111" t="s">
        <v>114</v>
      </c>
      <c r="E129" s="112"/>
      <c r="F129" s="112"/>
      <c r="G129" s="112"/>
      <c r="H129" s="112"/>
      <c r="I129" s="112"/>
      <c r="J129" s="113">
        <f>J245</f>
        <v>0</v>
      </c>
      <c r="L129" s="110"/>
    </row>
    <row r="130" spans="1:31" s="2" customFormat="1" ht="21.75" hidden="1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 s="2" customFormat="1" ht="6.95" hidden="1" customHeight="1">
      <c r="A131" s="30"/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 hidden="1"/>
    <row r="133" spans="1:31" hidden="1"/>
    <row r="134" spans="1:31" hidden="1"/>
    <row r="135" spans="1:31" s="2" customFormat="1" ht="6.95" customHeight="1">
      <c r="A135" s="30"/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 s="2" customFormat="1" ht="24.95" customHeight="1">
      <c r="A136" s="30"/>
      <c r="B136" s="31"/>
      <c r="C136" s="19" t="s">
        <v>415</v>
      </c>
      <c r="D136" s="30"/>
      <c r="E136" s="30"/>
      <c r="F136" s="30"/>
      <c r="G136" s="30"/>
      <c r="H136" s="3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 s="2" customFormat="1" ht="6.95" customHeight="1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 s="2" customFormat="1" ht="12" customHeight="1">
      <c r="A138" s="30"/>
      <c r="B138" s="31"/>
      <c r="C138" s="25" t="s">
        <v>16</v>
      </c>
      <c r="D138" s="30"/>
      <c r="E138" s="30"/>
      <c r="F138" s="30"/>
      <c r="G138" s="30"/>
      <c r="H138" s="30"/>
      <c r="I138" s="30"/>
      <c r="J138" s="30"/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 s="2" customFormat="1" ht="16.5" customHeight="1">
      <c r="A139" s="30"/>
      <c r="B139" s="31"/>
      <c r="C139" s="30"/>
      <c r="D139" s="30"/>
      <c r="E139" s="218" t="str">
        <f>E7</f>
        <v>Cyklo Alej</v>
      </c>
      <c r="F139" s="219"/>
      <c r="G139" s="219"/>
      <c r="H139" s="219"/>
      <c r="I139" s="30"/>
      <c r="J139" s="30"/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 s="2" customFormat="1" ht="12" customHeight="1">
      <c r="A140" s="30"/>
      <c r="B140" s="31"/>
      <c r="C140" s="25" t="s">
        <v>84</v>
      </c>
      <c r="D140" s="30"/>
      <c r="E140" s="30"/>
      <c r="F140" s="30"/>
      <c r="G140" s="30"/>
      <c r="H140" s="30"/>
      <c r="I140" s="30"/>
      <c r="J140" s="30"/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 s="2" customFormat="1" ht="16.5" customHeight="1">
      <c r="A141" s="30"/>
      <c r="B141" s="31"/>
      <c r="C141" s="30"/>
      <c r="D141" s="30"/>
      <c r="E141" s="190" t="str">
        <f>E9</f>
        <v>23 - SO 01 Spoločná cestička pre cyklistov a chodcov</v>
      </c>
      <c r="F141" s="217"/>
      <c r="G141" s="217"/>
      <c r="H141" s="217"/>
      <c r="I141" s="30"/>
      <c r="J141" s="30"/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 s="2" customFormat="1" ht="6.95" customHeight="1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 s="2" customFormat="1" ht="12" customHeight="1">
      <c r="A143" s="30"/>
      <c r="B143" s="31"/>
      <c r="C143" s="25" t="s">
        <v>20</v>
      </c>
      <c r="D143" s="30"/>
      <c r="E143" s="30"/>
      <c r="F143" s="23" t="str">
        <f>F12</f>
        <v>Veľký Šariš</v>
      </c>
      <c r="G143" s="30"/>
      <c r="H143" s="30"/>
      <c r="I143" s="25" t="s">
        <v>22</v>
      </c>
      <c r="J143" s="53">
        <v>44400</v>
      </c>
      <c r="K143" s="30"/>
      <c r="L143" s="4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 s="2" customFormat="1" ht="6.95" customHeight="1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4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65" s="2" customFormat="1" ht="15.2" customHeight="1">
      <c r="A145" s="30"/>
      <c r="B145" s="31"/>
      <c r="C145" s="25" t="s">
        <v>24</v>
      </c>
      <c r="D145" s="30"/>
      <c r="E145" s="30"/>
      <c r="F145" s="23" t="str">
        <f>E15</f>
        <v>Mesto Veľký Šariš</v>
      </c>
      <c r="G145" s="30"/>
      <c r="H145" s="30"/>
      <c r="I145" s="25" t="s">
        <v>30</v>
      </c>
      <c r="J145" s="28" t="str">
        <f>E21</f>
        <v>Upgeo s.r.o.</v>
      </c>
      <c r="K145" s="30"/>
      <c r="L145" s="4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65" s="2" customFormat="1" ht="15.2" customHeight="1">
      <c r="A146" s="30"/>
      <c r="B146" s="31"/>
      <c r="C146" s="25" t="s">
        <v>28</v>
      </c>
      <c r="D146" s="30"/>
      <c r="E146" s="30"/>
      <c r="F146" s="23" t="str">
        <f>IF(E18="","",E18)</f>
        <v>Vyplň údaj</v>
      </c>
      <c r="G146" s="30"/>
      <c r="H146" s="30"/>
      <c r="I146" s="25" t="s">
        <v>32</v>
      </c>
      <c r="J146" s="28" t="str">
        <f>E24</f>
        <v>Upgeo s.r.o.</v>
      </c>
      <c r="K146" s="30"/>
      <c r="L146" s="4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65" s="2" customFormat="1" ht="10.35" customHeight="1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4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65" s="11" customFormat="1" ht="29.25" customHeight="1">
      <c r="A148" s="114"/>
      <c r="B148" s="115"/>
      <c r="C148" s="116" t="s">
        <v>115</v>
      </c>
      <c r="D148" s="117" t="s">
        <v>59</v>
      </c>
      <c r="E148" s="117" t="s">
        <v>55</v>
      </c>
      <c r="F148" s="117" t="s">
        <v>56</v>
      </c>
      <c r="G148" s="117" t="s">
        <v>116</v>
      </c>
      <c r="H148" s="117" t="s">
        <v>117</v>
      </c>
      <c r="I148" s="117" t="s">
        <v>118</v>
      </c>
      <c r="J148" s="118" t="s">
        <v>88</v>
      </c>
      <c r="K148" s="119" t="s">
        <v>119</v>
      </c>
      <c r="L148" s="120"/>
      <c r="M148" s="60" t="s">
        <v>1</v>
      </c>
      <c r="N148" s="61" t="s">
        <v>38</v>
      </c>
      <c r="O148" s="61" t="s">
        <v>120</v>
      </c>
      <c r="P148" s="61" t="s">
        <v>121</v>
      </c>
      <c r="Q148" s="61" t="s">
        <v>122</v>
      </c>
      <c r="R148" s="61" t="s">
        <v>123</v>
      </c>
      <c r="S148" s="61" t="s">
        <v>124</v>
      </c>
      <c r="T148" s="62" t="s">
        <v>125</v>
      </c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</row>
    <row r="149" spans="1:65" s="2" customFormat="1" ht="22.9" customHeight="1">
      <c r="A149" s="30"/>
      <c r="B149" s="31"/>
      <c r="C149" s="67" t="s">
        <v>89</v>
      </c>
      <c r="D149" s="30"/>
      <c r="E149" s="30"/>
      <c r="F149" s="30"/>
      <c r="G149" s="30"/>
      <c r="H149" s="30"/>
      <c r="I149" s="30"/>
      <c r="J149" s="121">
        <f>BK149</f>
        <v>0</v>
      </c>
      <c r="K149" s="30"/>
      <c r="L149" s="31"/>
      <c r="M149" s="63"/>
      <c r="N149" s="54"/>
      <c r="O149" s="64"/>
      <c r="P149" s="122">
        <f>P150+P167+P172+P177+P180+P197+P200+P203+P236+P240+P244</f>
        <v>0</v>
      </c>
      <c r="Q149" s="64"/>
      <c r="R149" s="122">
        <f>R150+R167+R172+R177+R180+R197+R200+R203+R236+R240+R244</f>
        <v>11808.997028999998</v>
      </c>
      <c r="S149" s="64"/>
      <c r="T149" s="123">
        <f>T150+T167+T172+T177+T180+T197+T200+T203+T236+T240+T244</f>
        <v>871.92399999999998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73</v>
      </c>
      <c r="AU149" s="15" t="s">
        <v>90</v>
      </c>
      <c r="BK149" s="124">
        <f>BK150+BK167+BK172+BK177+BK180+BK197+BK200+BK203+BK236+BK240+BK244</f>
        <v>0</v>
      </c>
    </row>
    <row r="150" spans="1:65" s="12" customFormat="1" ht="25.9" customHeight="1">
      <c r="B150" s="125"/>
      <c r="D150" s="126" t="s">
        <v>73</v>
      </c>
      <c r="E150" s="127" t="s">
        <v>126</v>
      </c>
      <c r="F150" s="127" t="s">
        <v>127</v>
      </c>
      <c r="I150" s="128"/>
      <c r="J150" s="129">
        <f>BK150</f>
        <v>0</v>
      </c>
      <c r="L150" s="125"/>
      <c r="M150" s="130"/>
      <c r="N150" s="131"/>
      <c r="O150" s="131"/>
      <c r="P150" s="132">
        <f>P151+P154+P158+P161+P164</f>
        <v>0</v>
      </c>
      <c r="Q150" s="131"/>
      <c r="R150" s="132">
        <f>R151+R154+R158+R161+R164</f>
        <v>0</v>
      </c>
      <c r="S150" s="131"/>
      <c r="T150" s="133">
        <f>T151+T154+T158+T161+T164</f>
        <v>0</v>
      </c>
      <c r="AR150" s="126" t="s">
        <v>81</v>
      </c>
      <c r="AT150" s="134" t="s">
        <v>73</v>
      </c>
      <c r="AU150" s="134" t="s">
        <v>74</v>
      </c>
      <c r="AY150" s="126" t="s">
        <v>128</v>
      </c>
      <c r="BK150" s="135">
        <f>BK151+BK154+BK158+BK161+BK164</f>
        <v>0</v>
      </c>
    </row>
    <row r="151" spans="1:65" s="12" customFormat="1" ht="22.9" customHeight="1">
      <c r="B151" s="125"/>
      <c r="D151" s="126" t="s">
        <v>73</v>
      </c>
      <c r="E151" s="136" t="s">
        <v>129</v>
      </c>
      <c r="F151" s="136" t="s">
        <v>130</v>
      </c>
      <c r="I151" s="128"/>
      <c r="J151" s="137">
        <f>BK151</f>
        <v>0</v>
      </c>
      <c r="L151" s="125"/>
      <c r="M151" s="130"/>
      <c r="N151" s="131"/>
      <c r="O151" s="131"/>
      <c r="P151" s="132">
        <f>SUM(P152:P153)</f>
        <v>0</v>
      </c>
      <c r="Q151" s="131"/>
      <c r="R151" s="132">
        <f>SUM(R152:R153)</f>
        <v>0</v>
      </c>
      <c r="S151" s="131"/>
      <c r="T151" s="133">
        <f>SUM(T152:T153)</f>
        <v>0</v>
      </c>
      <c r="AR151" s="126" t="s">
        <v>81</v>
      </c>
      <c r="AT151" s="134" t="s">
        <v>73</v>
      </c>
      <c r="AU151" s="134" t="s">
        <v>81</v>
      </c>
      <c r="AY151" s="126" t="s">
        <v>128</v>
      </c>
      <c r="BK151" s="135">
        <f>SUM(BK152:BK153)</f>
        <v>0</v>
      </c>
    </row>
    <row r="152" spans="1:65" s="2" customFormat="1" ht="49.15" customHeight="1">
      <c r="A152" s="30"/>
      <c r="B152" s="138"/>
      <c r="C152" s="139" t="s">
        <v>81</v>
      </c>
      <c r="D152" s="139" t="s">
        <v>131</v>
      </c>
      <c r="E152" s="140" t="s">
        <v>132</v>
      </c>
      <c r="F152" s="141" t="s">
        <v>133</v>
      </c>
      <c r="G152" s="142" t="s">
        <v>134</v>
      </c>
      <c r="H152" s="143">
        <v>2272</v>
      </c>
      <c r="I152" s="144"/>
      <c r="J152" s="145">
        <f>ROUND(I152*H152,2)</f>
        <v>0</v>
      </c>
      <c r="K152" s="146"/>
      <c r="L152" s="31"/>
      <c r="M152" s="147" t="s">
        <v>1</v>
      </c>
      <c r="N152" s="148" t="s">
        <v>40</v>
      </c>
      <c r="O152" s="56"/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1" t="s">
        <v>135</v>
      </c>
      <c r="AT152" s="151" t="s">
        <v>131</v>
      </c>
      <c r="AU152" s="151" t="s">
        <v>136</v>
      </c>
      <c r="AY152" s="15" t="s">
        <v>128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5" t="s">
        <v>136</v>
      </c>
      <c r="BK152" s="152">
        <f>ROUND(I152*H152,2)</f>
        <v>0</v>
      </c>
      <c r="BL152" s="15" t="s">
        <v>135</v>
      </c>
      <c r="BM152" s="151" t="s">
        <v>137</v>
      </c>
    </row>
    <row r="153" spans="1:65" s="2" customFormat="1" ht="37.9" customHeight="1">
      <c r="A153" s="30"/>
      <c r="B153" s="138"/>
      <c r="C153" s="139" t="s">
        <v>136</v>
      </c>
      <c r="D153" s="139" t="s">
        <v>131</v>
      </c>
      <c r="E153" s="140" t="s">
        <v>138</v>
      </c>
      <c r="F153" s="141" t="s">
        <v>139</v>
      </c>
      <c r="G153" s="142" t="s">
        <v>140</v>
      </c>
      <c r="H153" s="143">
        <v>12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40</v>
      </c>
      <c r="O153" s="56"/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1" t="s">
        <v>135</v>
      </c>
      <c r="AT153" s="151" t="s">
        <v>131</v>
      </c>
      <c r="AU153" s="151" t="s">
        <v>136</v>
      </c>
      <c r="AY153" s="15" t="s">
        <v>128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5" t="s">
        <v>136</v>
      </c>
      <c r="BK153" s="152">
        <f>ROUND(I153*H153,2)</f>
        <v>0</v>
      </c>
      <c r="BL153" s="15" t="s">
        <v>135</v>
      </c>
      <c r="BM153" s="151" t="s">
        <v>141</v>
      </c>
    </row>
    <row r="154" spans="1:65" s="12" customFormat="1" ht="22.9" customHeight="1">
      <c r="B154" s="125"/>
      <c r="D154" s="126" t="s">
        <v>73</v>
      </c>
      <c r="E154" s="136" t="s">
        <v>142</v>
      </c>
      <c r="F154" s="136" t="s">
        <v>143</v>
      </c>
      <c r="I154" s="128"/>
      <c r="J154" s="137">
        <f>BK154</f>
        <v>0</v>
      </c>
      <c r="L154" s="125"/>
      <c r="M154" s="130"/>
      <c r="N154" s="131"/>
      <c r="O154" s="131"/>
      <c r="P154" s="132">
        <f>SUM(P155:P157)</f>
        <v>0</v>
      </c>
      <c r="Q154" s="131"/>
      <c r="R154" s="132">
        <f>SUM(R155:R157)</f>
        <v>0</v>
      </c>
      <c r="S154" s="131"/>
      <c r="T154" s="133">
        <f>SUM(T155:T157)</f>
        <v>0</v>
      </c>
      <c r="AR154" s="126" t="s">
        <v>81</v>
      </c>
      <c r="AT154" s="134" t="s">
        <v>73</v>
      </c>
      <c r="AU154" s="134" t="s">
        <v>81</v>
      </c>
      <c r="AY154" s="126" t="s">
        <v>128</v>
      </c>
      <c r="BK154" s="135">
        <f>SUM(BK155:BK157)</f>
        <v>0</v>
      </c>
    </row>
    <row r="155" spans="1:65" s="2" customFormat="1" ht="37.9" customHeight="1">
      <c r="A155" s="30"/>
      <c r="B155" s="138"/>
      <c r="C155" s="139" t="s">
        <v>144</v>
      </c>
      <c r="D155" s="139" t="s">
        <v>131</v>
      </c>
      <c r="E155" s="140" t="s">
        <v>145</v>
      </c>
      <c r="F155" s="141" t="s">
        <v>146</v>
      </c>
      <c r="G155" s="142" t="s">
        <v>147</v>
      </c>
      <c r="H155" s="143">
        <v>83</v>
      </c>
      <c r="I155" s="144"/>
      <c r="J155" s="145">
        <f>ROUND(I155*H155,2)</f>
        <v>0</v>
      </c>
      <c r="K155" s="146"/>
      <c r="L155" s="31"/>
      <c r="M155" s="147" t="s">
        <v>1</v>
      </c>
      <c r="N155" s="148" t="s">
        <v>40</v>
      </c>
      <c r="O155" s="56"/>
      <c r="P155" s="149">
        <f>O155*H155</f>
        <v>0</v>
      </c>
      <c r="Q155" s="149">
        <v>0</v>
      </c>
      <c r="R155" s="149">
        <f>Q155*H155</f>
        <v>0</v>
      </c>
      <c r="S155" s="149">
        <v>0</v>
      </c>
      <c r="T155" s="150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1" t="s">
        <v>135</v>
      </c>
      <c r="AT155" s="151" t="s">
        <v>131</v>
      </c>
      <c r="AU155" s="151" t="s">
        <v>136</v>
      </c>
      <c r="AY155" s="15" t="s">
        <v>128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5" t="s">
        <v>136</v>
      </c>
      <c r="BK155" s="152">
        <f>ROUND(I155*H155,2)</f>
        <v>0</v>
      </c>
      <c r="BL155" s="15" t="s">
        <v>135</v>
      </c>
      <c r="BM155" s="151" t="s">
        <v>148</v>
      </c>
    </row>
    <row r="156" spans="1:65" s="2" customFormat="1" ht="49.15" customHeight="1">
      <c r="A156" s="30"/>
      <c r="B156" s="138"/>
      <c r="C156" s="139" t="s">
        <v>135</v>
      </c>
      <c r="D156" s="139" t="s">
        <v>131</v>
      </c>
      <c r="E156" s="140" t="s">
        <v>149</v>
      </c>
      <c r="F156" s="141" t="s">
        <v>150</v>
      </c>
      <c r="G156" s="142" t="s">
        <v>147</v>
      </c>
      <c r="H156" s="143">
        <v>55</v>
      </c>
      <c r="I156" s="144"/>
      <c r="J156" s="145">
        <f>ROUND(I156*H156,2)</f>
        <v>0</v>
      </c>
      <c r="K156" s="146"/>
      <c r="L156" s="31"/>
      <c r="M156" s="147" t="s">
        <v>1</v>
      </c>
      <c r="N156" s="148" t="s">
        <v>40</v>
      </c>
      <c r="O156" s="56"/>
      <c r="P156" s="149">
        <f>O156*H156</f>
        <v>0</v>
      </c>
      <c r="Q156" s="149">
        <v>0</v>
      </c>
      <c r="R156" s="149">
        <f>Q156*H156</f>
        <v>0</v>
      </c>
      <c r="S156" s="149">
        <v>0</v>
      </c>
      <c r="T156" s="150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1" t="s">
        <v>135</v>
      </c>
      <c r="AT156" s="151" t="s">
        <v>131</v>
      </c>
      <c r="AU156" s="151" t="s">
        <v>136</v>
      </c>
      <c r="AY156" s="15" t="s">
        <v>128</v>
      </c>
      <c r="BE156" s="152">
        <f>IF(N156="základná",J156,0)</f>
        <v>0</v>
      </c>
      <c r="BF156" s="152">
        <f>IF(N156="znížená",J156,0)</f>
        <v>0</v>
      </c>
      <c r="BG156" s="152">
        <f>IF(N156="zákl. prenesená",J156,0)</f>
        <v>0</v>
      </c>
      <c r="BH156" s="152">
        <f>IF(N156="zníž. prenesená",J156,0)</f>
        <v>0</v>
      </c>
      <c r="BI156" s="152">
        <f>IF(N156="nulová",J156,0)</f>
        <v>0</v>
      </c>
      <c r="BJ156" s="15" t="s">
        <v>136</v>
      </c>
      <c r="BK156" s="152">
        <f>ROUND(I156*H156,2)</f>
        <v>0</v>
      </c>
      <c r="BL156" s="15" t="s">
        <v>135</v>
      </c>
      <c r="BM156" s="151" t="s">
        <v>151</v>
      </c>
    </row>
    <row r="157" spans="1:65" s="2" customFormat="1" ht="49.15" customHeight="1">
      <c r="A157" s="30"/>
      <c r="B157" s="138"/>
      <c r="C157" s="139" t="s">
        <v>152</v>
      </c>
      <c r="D157" s="139" t="s">
        <v>131</v>
      </c>
      <c r="E157" s="140" t="s">
        <v>153</v>
      </c>
      <c r="F157" s="141" t="s">
        <v>154</v>
      </c>
      <c r="G157" s="142" t="s">
        <v>147</v>
      </c>
      <c r="H157" s="143">
        <v>3408</v>
      </c>
      <c r="I157" s="144"/>
      <c r="J157" s="145">
        <f>ROUND(I157*H157,2)</f>
        <v>0</v>
      </c>
      <c r="K157" s="146"/>
      <c r="L157" s="31"/>
      <c r="M157" s="147" t="s">
        <v>1</v>
      </c>
      <c r="N157" s="148" t="s">
        <v>40</v>
      </c>
      <c r="O157" s="56"/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1" t="s">
        <v>135</v>
      </c>
      <c r="AT157" s="151" t="s">
        <v>131</v>
      </c>
      <c r="AU157" s="151" t="s">
        <v>136</v>
      </c>
      <c r="AY157" s="15" t="s">
        <v>128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5" t="s">
        <v>136</v>
      </c>
      <c r="BK157" s="152">
        <f>ROUND(I157*H157,2)</f>
        <v>0</v>
      </c>
      <c r="BL157" s="15" t="s">
        <v>135</v>
      </c>
      <c r="BM157" s="151" t="s">
        <v>155</v>
      </c>
    </row>
    <row r="158" spans="1:65" s="12" customFormat="1" ht="22.9" customHeight="1">
      <c r="B158" s="125"/>
      <c r="D158" s="126" t="s">
        <v>73</v>
      </c>
      <c r="E158" s="136" t="s">
        <v>156</v>
      </c>
      <c r="F158" s="136" t="s">
        <v>157</v>
      </c>
      <c r="I158" s="128"/>
      <c r="J158" s="137">
        <f>BK158</f>
        <v>0</v>
      </c>
      <c r="L158" s="125"/>
      <c r="M158" s="130"/>
      <c r="N158" s="131"/>
      <c r="O158" s="131"/>
      <c r="P158" s="132">
        <f>SUM(P159:P160)</f>
        <v>0</v>
      </c>
      <c r="Q158" s="131"/>
      <c r="R158" s="132">
        <f>SUM(R159:R160)</f>
        <v>0</v>
      </c>
      <c r="S158" s="131"/>
      <c r="T158" s="133">
        <f>SUM(T159:T160)</f>
        <v>0</v>
      </c>
      <c r="AR158" s="126" t="s">
        <v>81</v>
      </c>
      <c r="AT158" s="134" t="s">
        <v>73</v>
      </c>
      <c r="AU158" s="134" t="s">
        <v>81</v>
      </c>
      <c r="AY158" s="126" t="s">
        <v>128</v>
      </c>
      <c r="BK158" s="135">
        <f>SUM(BK159:BK160)</f>
        <v>0</v>
      </c>
    </row>
    <row r="159" spans="1:65" s="2" customFormat="1" ht="37.9" customHeight="1">
      <c r="A159" s="30"/>
      <c r="B159" s="138"/>
      <c r="C159" s="139" t="s">
        <v>158</v>
      </c>
      <c r="D159" s="139" t="s">
        <v>131</v>
      </c>
      <c r="E159" s="140" t="s">
        <v>159</v>
      </c>
      <c r="F159" s="141" t="s">
        <v>160</v>
      </c>
      <c r="G159" s="142" t="s">
        <v>147</v>
      </c>
      <c r="H159" s="143">
        <v>731</v>
      </c>
      <c r="I159" s="144"/>
      <c r="J159" s="145">
        <f>ROUND(I159*H159,2)</f>
        <v>0</v>
      </c>
      <c r="K159" s="146"/>
      <c r="L159" s="31"/>
      <c r="M159" s="147" t="s">
        <v>1</v>
      </c>
      <c r="N159" s="148" t="s">
        <v>40</v>
      </c>
      <c r="O159" s="56"/>
      <c r="P159" s="149">
        <f>O159*H159</f>
        <v>0</v>
      </c>
      <c r="Q159" s="149">
        <v>0</v>
      </c>
      <c r="R159" s="149">
        <f>Q159*H159</f>
        <v>0</v>
      </c>
      <c r="S159" s="149">
        <v>0</v>
      </c>
      <c r="T159" s="150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1" t="s">
        <v>135</v>
      </c>
      <c r="AT159" s="151" t="s">
        <v>131</v>
      </c>
      <c r="AU159" s="151" t="s">
        <v>136</v>
      </c>
      <c r="AY159" s="15" t="s">
        <v>128</v>
      </c>
      <c r="BE159" s="152">
        <f>IF(N159="základná",J159,0)</f>
        <v>0</v>
      </c>
      <c r="BF159" s="152">
        <f>IF(N159="znížená",J159,0)</f>
        <v>0</v>
      </c>
      <c r="BG159" s="152">
        <f>IF(N159="zákl. prenesená",J159,0)</f>
        <v>0</v>
      </c>
      <c r="BH159" s="152">
        <f>IF(N159="zníž. prenesená",J159,0)</f>
        <v>0</v>
      </c>
      <c r="BI159" s="152">
        <f>IF(N159="nulová",J159,0)</f>
        <v>0</v>
      </c>
      <c r="BJ159" s="15" t="s">
        <v>136</v>
      </c>
      <c r="BK159" s="152">
        <f>ROUND(I159*H159,2)</f>
        <v>0</v>
      </c>
      <c r="BL159" s="15" t="s">
        <v>135</v>
      </c>
      <c r="BM159" s="151" t="s">
        <v>161</v>
      </c>
    </row>
    <row r="160" spans="1:65" s="2" customFormat="1" ht="37.9" customHeight="1">
      <c r="A160" s="30"/>
      <c r="B160" s="138"/>
      <c r="C160" s="139" t="s">
        <v>162</v>
      </c>
      <c r="D160" s="139" t="s">
        <v>131</v>
      </c>
      <c r="E160" s="140" t="s">
        <v>163</v>
      </c>
      <c r="F160" s="141" t="s">
        <v>164</v>
      </c>
      <c r="G160" s="142" t="s">
        <v>147</v>
      </c>
      <c r="H160" s="143">
        <v>840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40</v>
      </c>
      <c r="O160" s="56"/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1" t="s">
        <v>135</v>
      </c>
      <c r="AT160" s="151" t="s">
        <v>131</v>
      </c>
      <c r="AU160" s="151" t="s">
        <v>136</v>
      </c>
      <c r="AY160" s="15" t="s">
        <v>128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5" t="s">
        <v>136</v>
      </c>
      <c r="BK160" s="152">
        <f>ROUND(I160*H160,2)</f>
        <v>0</v>
      </c>
      <c r="BL160" s="15" t="s">
        <v>135</v>
      </c>
      <c r="BM160" s="151" t="s">
        <v>165</v>
      </c>
    </row>
    <row r="161" spans="1:65" s="12" customFormat="1" ht="22.9" customHeight="1">
      <c r="B161" s="125"/>
      <c r="D161" s="126" t="s">
        <v>73</v>
      </c>
      <c r="E161" s="136" t="s">
        <v>166</v>
      </c>
      <c r="F161" s="136" t="s">
        <v>167</v>
      </c>
      <c r="I161" s="128"/>
      <c r="J161" s="137">
        <f>BK161</f>
        <v>0</v>
      </c>
      <c r="L161" s="125"/>
      <c r="M161" s="130"/>
      <c r="N161" s="131"/>
      <c r="O161" s="131"/>
      <c r="P161" s="132">
        <f>SUM(P162:P163)</f>
        <v>0</v>
      </c>
      <c r="Q161" s="131"/>
      <c r="R161" s="132">
        <f>SUM(R162:R163)</f>
        <v>0</v>
      </c>
      <c r="S161" s="131"/>
      <c r="T161" s="133">
        <f>SUM(T162:T163)</f>
        <v>0</v>
      </c>
      <c r="AR161" s="126" t="s">
        <v>81</v>
      </c>
      <c r="AT161" s="134" t="s">
        <v>73</v>
      </c>
      <c r="AU161" s="134" t="s">
        <v>81</v>
      </c>
      <c r="AY161" s="126" t="s">
        <v>128</v>
      </c>
      <c r="BK161" s="135">
        <f>SUM(BK162:BK163)</f>
        <v>0</v>
      </c>
    </row>
    <row r="162" spans="1:65" s="2" customFormat="1" ht="62.65" customHeight="1">
      <c r="A162" s="30"/>
      <c r="B162" s="138"/>
      <c r="C162" s="139" t="s">
        <v>168</v>
      </c>
      <c r="D162" s="139" t="s">
        <v>131</v>
      </c>
      <c r="E162" s="140" t="s">
        <v>169</v>
      </c>
      <c r="F162" s="141" t="s">
        <v>170</v>
      </c>
      <c r="G162" s="142" t="s">
        <v>147</v>
      </c>
      <c r="H162" s="143">
        <v>138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40</v>
      </c>
      <c r="O162" s="56"/>
      <c r="P162" s="149">
        <f>O162*H162</f>
        <v>0</v>
      </c>
      <c r="Q162" s="149">
        <v>0</v>
      </c>
      <c r="R162" s="149">
        <f>Q162*H162</f>
        <v>0</v>
      </c>
      <c r="S162" s="149">
        <v>0</v>
      </c>
      <c r="T162" s="150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1" t="s">
        <v>135</v>
      </c>
      <c r="AT162" s="151" t="s">
        <v>131</v>
      </c>
      <c r="AU162" s="151" t="s">
        <v>136</v>
      </c>
      <c r="AY162" s="15" t="s">
        <v>128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5" t="s">
        <v>136</v>
      </c>
      <c r="BK162" s="152">
        <f>ROUND(I162*H162,2)</f>
        <v>0</v>
      </c>
      <c r="BL162" s="15" t="s">
        <v>135</v>
      </c>
      <c r="BM162" s="151" t="s">
        <v>171</v>
      </c>
    </row>
    <row r="163" spans="1:65" s="2" customFormat="1" ht="37.9" customHeight="1">
      <c r="A163" s="30"/>
      <c r="B163" s="138"/>
      <c r="C163" s="139" t="s">
        <v>172</v>
      </c>
      <c r="D163" s="139" t="s">
        <v>131</v>
      </c>
      <c r="E163" s="140" t="s">
        <v>173</v>
      </c>
      <c r="F163" s="141" t="s">
        <v>174</v>
      </c>
      <c r="G163" s="142" t="s">
        <v>147</v>
      </c>
      <c r="H163" s="143">
        <v>138</v>
      </c>
      <c r="I163" s="144"/>
      <c r="J163" s="145">
        <f>ROUND(I163*H163,2)</f>
        <v>0</v>
      </c>
      <c r="K163" s="146"/>
      <c r="L163" s="31"/>
      <c r="M163" s="147" t="s">
        <v>1</v>
      </c>
      <c r="N163" s="148" t="s">
        <v>40</v>
      </c>
      <c r="O163" s="56"/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1" t="s">
        <v>135</v>
      </c>
      <c r="AT163" s="151" t="s">
        <v>131</v>
      </c>
      <c r="AU163" s="151" t="s">
        <v>136</v>
      </c>
      <c r="AY163" s="15" t="s">
        <v>128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5" t="s">
        <v>136</v>
      </c>
      <c r="BK163" s="152">
        <f>ROUND(I163*H163,2)</f>
        <v>0</v>
      </c>
      <c r="BL163" s="15" t="s">
        <v>135</v>
      </c>
      <c r="BM163" s="151" t="s">
        <v>175</v>
      </c>
    </row>
    <row r="164" spans="1:65" s="12" customFormat="1" ht="22.9" customHeight="1">
      <c r="B164" s="125"/>
      <c r="D164" s="126" t="s">
        <v>73</v>
      </c>
      <c r="E164" s="136" t="s">
        <v>176</v>
      </c>
      <c r="F164" s="136" t="s">
        <v>177</v>
      </c>
      <c r="I164" s="128"/>
      <c r="J164" s="137">
        <f>BK164</f>
        <v>0</v>
      </c>
      <c r="L164" s="125"/>
      <c r="M164" s="130"/>
      <c r="N164" s="131"/>
      <c r="O164" s="131"/>
      <c r="P164" s="132">
        <f>SUM(P165:P166)</f>
        <v>0</v>
      </c>
      <c r="Q164" s="131"/>
      <c r="R164" s="132">
        <f>SUM(R165:R166)</f>
        <v>0</v>
      </c>
      <c r="S164" s="131"/>
      <c r="T164" s="133">
        <f>SUM(T165:T166)</f>
        <v>0</v>
      </c>
      <c r="AR164" s="126" t="s">
        <v>81</v>
      </c>
      <c r="AT164" s="134" t="s">
        <v>73</v>
      </c>
      <c r="AU164" s="134" t="s">
        <v>81</v>
      </c>
      <c r="AY164" s="126" t="s">
        <v>128</v>
      </c>
      <c r="BK164" s="135">
        <f>SUM(BK165:BK166)</f>
        <v>0</v>
      </c>
    </row>
    <row r="165" spans="1:65" s="2" customFormat="1" ht="24.2" customHeight="1">
      <c r="A165" s="30"/>
      <c r="B165" s="138"/>
      <c r="C165" s="139" t="s">
        <v>178</v>
      </c>
      <c r="D165" s="139" t="s">
        <v>131</v>
      </c>
      <c r="E165" s="140" t="s">
        <v>179</v>
      </c>
      <c r="F165" s="141" t="s">
        <v>180</v>
      </c>
      <c r="G165" s="142" t="s">
        <v>134</v>
      </c>
      <c r="H165" s="143">
        <v>2277</v>
      </c>
      <c r="I165" s="144"/>
      <c r="J165" s="145">
        <f>ROUND(I165*H165,2)</f>
        <v>0</v>
      </c>
      <c r="K165" s="146"/>
      <c r="L165" s="31"/>
      <c r="M165" s="147" t="s">
        <v>1</v>
      </c>
      <c r="N165" s="148" t="s">
        <v>40</v>
      </c>
      <c r="O165" s="56"/>
      <c r="P165" s="149">
        <f>O165*H165</f>
        <v>0</v>
      </c>
      <c r="Q165" s="149">
        <v>0</v>
      </c>
      <c r="R165" s="149">
        <f>Q165*H165</f>
        <v>0</v>
      </c>
      <c r="S165" s="149">
        <v>0</v>
      </c>
      <c r="T165" s="150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1" t="s">
        <v>135</v>
      </c>
      <c r="AT165" s="151" t="s">
        <v>131</v>
      </c>
      <c r="AU165" s="151" t="s">
        <v>136</v>
      </c>
      <c r="AY165" s="15" t="s">
        <v>128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5" t="s">
        <v>136</v>
      </c>
      <c r="BK165" s="152">
        <f>ROUND(I165*H165,2)</f>
        <v>0</v>
      </c>
      <c r="BL165" s="15" t="s">
        <v>135</v>
      </c>
      <c r="BM165" s="151" t="s">
        <v>181</v>
      </c>
    </row>
    <row r="166" spans="1:65" s="2" customFormat="1" ht="49.15" customHeight="1">
      <c r="A166" s="30"/>
      <c r="B166" s="138"/>
      <c r="C166" s="139" t="s">
        <v>182</v>
      </c>
      <c r="D166" s="139" t="s">
        <v>131</v>
      </c>
      <c r="E166" s="140" t="s">
        <v>183</v>
      </c>
      <c r="F166" s="141" t="s">
        <v>184</v>
      </c>
      <c r="G166" s="142" t="s">
        <v>134</v>
      </c>
      <c r="H166" s="143">
        <v>963</v>
      </c>
      <c r="I166" s="144"/>
      <c r="J166" s="145">
        <f>ROUND(I166*H166,2)</f>
        <v>0</v>
      </c>
      <c r="K166" s="146"/>
      <c r="L166" s="31"/>
      <c r="M166" s="147" t="s">
        <v>1</v>
      </c>
      <c r="N166" s="148" t="s">
        <v>40</v>
      </c>
      <c r="O166" s="56"/>
      <c r="P166" s="149">
        <f>O166*H166</f>
        <v>0</v>
      </c>
      <c r="Q166" s="149">
        <v>0</v>
      </c>
      <c r="R166" s="149">
        <f>Q166*H166</f>
        <v>0</v>
      </c>
      <c r="S166" s="149">
        <v>0</v>
      </c>
      <c r="T166" s="150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1" t="s">
        <v>135</v>
      </c>
      <c r="AT166" s="151" t="s">
        <v>131</v>
      </c>
      <c r="AU166" s="151" t="s">
        <v>136</v>
      </c>
      <c r="AY166" s="15" t="s">
        <v>128</v>
      </c>
      <c r="BE166" s="152">
        <f>IF(N166="základná",J166,0)</f>
        <v>0</v>
      </c>
      <c r="BF166" s="152">
        <f>IF(N166="znížená",J166,0)</f>
        <v>0</v>
      </c>
      <c r="BG166" s="152">
        <f>IF(N166="zákl. prenesená",J166,0)</f>
        <v>0</v>
      </c>
      <c r="BH166" s="152">
        <f>IF(N166="zníž. prenesená",J166,0)</f>
        <v>0</v>
      </c>
      <c r="BI166" s="152">
        <f>IF(N166="nulová",J166,0)</f>
        <v>0</v>
      </c>
      <c r="BJ166" s="15" t="s">
        <v>136</v>
      </c>
      <c r="BK166" s="152">
        <f>ROUND(I166*H166,2)</f>
        <v>0</v>
      </c>
      <c r="BL166" s="15" t="s">
        <v>135</v>
      </c>
      <c r="BM166" s="151" t="s">
        <v>185</v>
      </c>
    </row>
    <row r="167" spans="1:65" s="12" customFormat="1" ht="25.9" customHeight="1">
      <c r="B167" s="125"/>
      <c r="D167" s="126" t="s">
        <v>73</v>
      </c>
      <c r="E167" s="127" t="s">
        <v>126</v>
      </c>
      <c r="F167" s="127" t="s">
        <v>127</v>
      </c>
      <c r="I167" s="128"/>
      <c r="J167" s="129">
        <f>BK167</f>
        <v>0</v>
      </c>
      <c r="L167" s="125"/>
      <c r="M167" s="130"/>
      <c r="N167" s="131"/>
      <c r="O167" s="131"/>
      <c r="P167" s="132">
        <f>P168</f>
        <v>0</v>
      </c>
      <c r="Q167" s="131"/>
      <c r="R167" s="132">
        <f>R168</f>
        <v>0.64607700000000012</v>
      </c>
      <c r="S167" s="131"/>
      <c r="T167" s="133">
        <f>T168</f>
        <v>0</v>
      </c>
      <c r="AR167" s="126" t="s">
        <v>81</v>
      </c>
      <c r="AT167" s="134" t="s">
        <v>73</v>
      </c>
      <c r="AU167" s="134" t="s">
        <v>74</v>
      </c>
      <c r="AY167" s="126" t="s">
        <v>128</v>
      </c>
      <c r="BK167" s="135">
        <f>BK168</f>
        <v>0</v>
      </c>
    </row>
    <row r="168" spans="1:65" s="12" customFormat="1" ht="22.9" customHeight="1">
      <c r="B168" s="125"/>
      <c r="D168" s="126" t="s">
        <v>73</v>
      </c>
      <c r="E168" s="136" t="s">
        <v>176</v>
      </c>
      <c r="F168" s="136" t="s">
        <v>177</v>
      </c>
      <c r="I168" s="128"/>
      <c r="J168" s="137">
        <f>BK168</f>
        <v>0</v>
      </c>
      <c r="L168" s="125"/>
      <c r="M168" s="130"/>
      <c r="N168" s="131"/>
      <c r="O168" s="131"/>
      <c r="P168" s="132">
        <f>SUM(P169:P171)</f>
        <v>0</v>
      </c>
      <c r="Q168" s="131"/>
      <c r="R168" s="132">
        <f>SUM(R169:R171)</f>
        <v>0.64607700000000012</v>
      </c>
      <c r="S168" s="131"/>
      <c r="T168" s="133">
        <f>SUM(T169:T171)</f>
        <v>0</v>
      </c>
      <c r="AR168" s="126" t="s">
        <v>81</v>
      </c>
      <c r="AT168" s="134" t="s">
        <v>73</v>
      </c>
      <c r="AU168" s="134" t="s">
        <v>81</v>
      </c>
      <c r="AY168" s="126" t="s">
        <v>128</v>
      </c>
      <c r="BK168" s="135">
        <f>SUM(BK169:BK171)</f>
        <v>0</v>
      </c>
    </row>
    <row r="169" spans="1:65" s="2" customFormat="1" ht="24.2" customHeight="1">
      <c r="A169" s="30"/>
      <c r="B169" s="138"/>
      <c r="C169" s="139" t="s">
        <v>186</v>
      </c>
      <c r="D169" s="139" t="s">
        <v>131</v>
      </c>
      <c r="E169" s="140" t="s">
        <v>187</v>
      </c>
      <c r="F169" s="141" t="s">
        <v>188</v>
      </c>
      <c r="G169" s="142" t="s">
        <v>134</v>
      </c>
      <c r="H169" s="143">
        <v>963</v>
      </c>
      <c r="I169" s="144"/>
      <c r="J169" s="145">
        <f>ROUND(I169*H169,2)</f>
        <v>0</v>
      </c>
      <c r="K169" s="146"/>
      <c r="L169" s="31"/>
      <c r="M169" s="147" t="s">
        <v>1</v>
      </c>
      <c r="N169" s="148" t="s">
        <v>40</v>
      </c>
      <c r="O169" s="56"/>
      <c r="P169" s="149">
        <f>O169*H169</f>
        <v>0</v>
      </c>
      <c r="Q169" s="149">
        <v>6.4000000000000005E-4</v>
      </c>
      <c r="R169" s="149">
        <f>Q169*H169</f>
        <v>0.61632000000000009</v>
      </c>
      <c r="S169" s="149">
        <v>0</v>
      </c>
      <c r="T169" s="150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1" t="s">
        <v>135</v>
      </c>
      <c r="AT169" s="151" t="s">
        <v>131</v>
      </c>
      <c r="AU169" s="151" t="s">
        <v>136</v>
      </c>
      <c r="AY169" s="15" t="s">
        <v>128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5" t="s">
        <v>136</v>
      </c>
      <c r="BK169" s="152">
        <f>ROUND(I169*H169,2)</f>
        <v>0</v>
      </c>
      <c r="BL169" s="15" t="s">
        <v>135</v>
      </c>
      <c r="BM169" s="151" t="s">
        <v>189</v>
      </c>
    </row>
    <row r="170" spans="1:65" s="2" customFormat="1" ht="14.45" customHeight="1">
      <c r="A170" s="30"/>
      <c r="B170" s="138"/>
      <c r="C170" s="153" t="s">
        <v>190</v>
      </c>
      <c r="D170" s="153" t="s">
        <v>191</v>
      </c>
      <c r="E170" s="154" t="s">
        <v>192</v>
      </c>
      <c r="F170" s="155" t="s">
        <v>193</v>
      </c>
      <c r="G170" s="156" t="s">
        <v>194</v>
      </c>
      <c r="H170" s="157">
        <v>29.757000000000001</v>
      </c>
      <c r="I170" s="158"/>
      <c r="J170" s="159">
        <f>ROUND(I170*H170,2)</f>
        <v>0</v>
      </c>
      <c r="K170" s="160"/>
      <c r="L170" s="161"/>
      <c r="M170" s="162" t="s">
        <v>1</v>
      </c>
      <c r="N170" s="163" t="s">
        <v>40</v>
      </c>
      <c r="O170" s="56"/>
      <c r="P170" s="149">
        <f>O170*H170</f>
        <v>0</v>
      </c>
      <c r="Q170" s="149">
        <v>1E-3</v>
      </c>
      <c r="R170" s="149">
        <f>Q170*H170</f>
        <v>2.9757000000000002E-2</v>
      </c>
      <c r="S170" s="149">
        <v>0</v>
      </c>
      <c r="T170" s="150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1" t="s">
        <v>168</v>
      </c>
      <c r="AT170" s="151" t="s">
        <v>191</v>
      </c>
      <c r="AU170" s="151" t="s">
        <v>136</v>
      </c>
      <c r="AY170" s="15" t="s">
        <v>128</v>
      </c>
      <c r="BE170" s="152">
        <f>IF(N170="základná",J170,0)</f>
        <v>0</v>
      </c>
      <c r="BF170" s="152">
        <f>IF(N170="znížená",J170,0)</f>
        <v>0</v>
      </c>
      <c r="BG170" s="152">
        <f>IF(N170="zákl. prenesená",J170,0)</f>
        <v>0</v>
      </c>
      <c r="BH170" s="152">
        <f>IF(N170="zníž. prenesená",J170,0)</f>
        <v>0</v>
      </c>
      <c r="BI170" s="152">
        <f>IF(N170="nulová",J170,0)</f>
        <v>0</v>
      </c>
      <c r="BJ170" s="15" t="s">
        <v>136</v>
      </c>
      <c r="BK170" s="152">
        <f>ROUND(I170*H170,2)</f>
        <v>0</v>
      </c>
      <c r="BL170" s="15" t="s">
        <v>135</v>
      </c>
      <c r="BM170" s="151" t="s">
        <v>195</v>
      </c>
    </row>
    <row r="171" spans="1:65" s="13" customFormat="1">
      <c r="B171" s="164"/>
      <c r="D171" s="165" t="s">
        <v>196</v>
      </c>
      <c r="F171" s="166" t="s">
        <v>197</v>
      </c>
      <c r="H171" s="167">
        <v>29.757000000000001</v>
      </c>
      <c r="I171" s="168"/>
      <c r="L171" s="164"/>
      <c r="M171" s="169"/>
      <c r="N171" s="170"/>
      <c r="O171" s="170"/>
      <c r="P171" s="170"/>
      <c r="Q171" s="170"/>
      <c r="R171" s="170"/>
      <c r="S171" s="170"/>
      <c r="T171" s="171"/>
      <c r="AT171" s="172" t="s">
        <v>196</v>
      </c>
      <c r="AU171" s="172" t="s">
        <v>136</v>
      </c>
      <c r="AV171" s="13" t="s">
        <v>136</v>
      </c>
      <c r="AW171" s="13" t="s">
        <v>4</v>
      </c>
      <c r="AX171" s="13" t="s">
        <v>81</v>
      </c>
      <c r="AY171" s="172" t="s">
        <v>128</v>
      </c>
    </row>
    <row r="172" spans="1:65" s="12" customFormat="1" ht="25.9" customHeight="1">
      <c r="B172" s="125"/>
      <c r="D172" s="126" t="s">
        <v>73</v>
      </c>
      <c r="E172" s="127" t="s">
        <v>198</v>
      </c>
      <c r="F172" s="127" t="s">
        <v>199</v>
      </c>
      <c r="I172" s="128"/>
      <c r="J172" s="129">
        <f>BK172</f>
        <v>0</v>
      </c>
      <c r="L172" s="125"/>
      <c r="M172" s="130"/>
      <c r="N172" s="131"/>
      <c r="O172" s="131"/>
      <c r="P172" s="132">
        <f>P173</f>
        <v>0</v>
      </c>
      <c r="Q172" s="131"/>
      <c r="R172" s="132">
        <f>R173</f>
        <v>0.428454</v>
      </c>
      <c r="S172" s="131"/>
      <c r="T172" s="133">
        <f>T173</f>
        <v>0</v>
      </c>
      <c r="AR172" s="126" t="s">
        <v>81</v>
      </c>
      <c r="AT172" s="134" t="s">
        <v>73</v>
      </c>
      <c r="AU172" s="134" t="s">
        <v>74</v>
      </c>
      <c r="AY172" s="126" t="s">
        <v>128</v>
      </c>
      <c r="BK172" s="135">
        <f>BK173</f>
        <v>0</v>
      </c>
    </row>
    <row r="173" spans="1:65" s="12" customFormat="1" ht="22.9" customHeight="1">
      <c r="B173" s="125"/>
      <c r="D173" s="126" t="s">
        <v>73</v>
      </c>
      <c r="E173" s="136" t="s">
        <v>200</v>
      </c>
      <c r="F173" s="136" t="s">
        <v>201</v>
      </c>
      <c r="I173" s="128"/>
      <c r="J173" s="137">
        <f>BK173</f>
        <v>0</v>
      </c>
      <c r="L173" s="125"/>
      <c r="M173" s="130"/>
      <c r="N173" s="131"/>
      <c r="O173" s="131"/>
      <c r="P173" s="132">
        <f>SUM(P174:P176)</f>
        <v>0</v>
      </c>
      <c r="Q173" s="131"/>
      <c r="R173" s="132">
        <f>SUM(R174:R176)</f>
        <v>0.428454</v>
      </c>
      <c r="S173" s="131"/>
      <c r="T173" s="133">
        <f>SUM(T174:T176)</f>
        <v>0</v>
      </c>
      <c r="AR173" s="126" t="s">
        <v>81</v>
      </c>
      <c r="AT173" s="134" t="s">
        <v>73</v>
      </c>
      <c r="AU173" s="134" t="s">
        <v>81</v>
      </c>
      <c r="AY173" s="126" t="s">
        <v>128</v>
      </c>
      <c r="BK173" s="135">
        <f>SUM(BK174:BK176)</f>
        <v>0</v>
      </c>
    </row>
    <row r="174" spans="1:65" s="2" customFormat="1" ht="24.2" customHeight="1">
      <c r="A174" s="30"/>
      <c r="B174" s="138"/>
      <c r="C174" s="139" t="s">
        <v>202</v>
      </c>
      <c r="D174" s="139" t="s">
        <v>131</v>
      </c>
      <c r="E174" s="140" t="s">
        <v>203</v>
      </c>
      <c r="F174" s="141" t="s">
        <v>204</v>
      </c>
      <c r="G174" s="142" t="s">
        <v>134</v>
      </c>
      <c r="H174" s="143">
        <v>1831</v>
      </c>
      <c r="I174" s="144"/>
      <c r="J174" s="145">
        <f>ROUND(I174*H174,2)</f>
        <v>0</v>
      </c>
      <c r="K174" s="146"/>
      <c r="L174" s="31"/>
      <c r="M174" s="147" t="s">
        <v>1</v>
      </c>
      <c r="N174" s="148" t="s">
        <v>40</v>
      </c>
      <c r="O174" s="56"/>
      <c r="P174" s="149">
        <f>O174*H174</f>
        <v>0</v>
      </c>
      <c r="Q174" s="149">
        <v>3.0000000000000001E-5</v>
      </c>
      <c r="R174" s="149">
        <f>Q174*H174</f>
        <v>5.493E-2</v>
      </c>
      <c r="S174" s="149">
        <v>0</v>
      </c>
      <c r="T174" s="150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1" t="s">
        <v>135</v>
      </c>
      <c r="AT174" s="151" t="s">
        <v>131</v>
      </c>
      <c r="AU174" s="151" t="s">
        <v>136</v>
      </c>
      <c r="AY174" s="15" t="s">
        <v>128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5" t="s">
        <v>136</v>
      </c>
      <c r="BK174" s="152">
        <f>ROUND(I174*H174,2)</f>
        <v>0</v>
      </c>
      <c r="BL174" s="15" t="s">
        <v>135</v>
      </c>
      <c r="BM174" s="151" t="s">
        <v>205</v>
      </c>
    </row>
    <row r="175" spans="1:65" s="2" customFormat="1" ht="14.45" customHeight="1">
      <c r="A175" s="30"/>
      <c r="B175" s="138"/>
      <c r="C175" s="153" t="s">
        <v>206</v>
      </c>
      <c r="D175" s="153" t="s">
        <v>191</v>
      </c>
      <c r="E175" s="154" t="s">
        <v>207</v>
      </c>
      <c r="F175" s="155" t="s">
        <v>208</v>
      </c>
      <c r="G175" s="156" t="s">
        <v>134</v>
      </c>
      <c r="H175" s="157">
        <v>1867.62</v>
      </c>
      <c r="I175" s="158"/>
      <c r="J175" s="159">
        <f>ROUND(I175*H175,2)</f>
        <v>0</v>
      </c>
      <c r="K175" s="160"/>
      <c r="L175" s="161"/>
      <c r="M175" s="162" t="s">
        <v>1</v>
      </c>
      <c r="N175" s="163" t="s">
        <v>40</v>
      </c>
      <c r="O175" s="56"/>
      <c r="P175" s="149">
        <f>O175*H175</f>
        <v>0</v>
      </c>
      <c r="Q175" s="149">
        <v>2.0000000000000001E-4</v>
      </c>
      <c r="R175" s="149">
        <f>Q175*H175</f>
        <v>0.37352400000000002</v>
      </c>
      <c r="S175" s="149">
        <v>0</v>
      </c>
      <c r="T175" s="150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1" t="s">
        <v>168</v>
      </c>
      <c r="AT175" s="151" t="s">
        <v>191</v>
      </c>
      <c r="AU175" s="151" t="s">
        <v>136</v>
      </c>
      <c r="AY175" s="15" t="s">
        <v>128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5" t="s">
        <v>136</v>
      </c>
      <c r="BK175" s="152">
        <f>ROUND(I175*H175,2)</f>
        <v>0</v>
      </c>
      <c r="BL175" s="15" t="s">
        <v>135</v>
      </c>
      <c r="BM175" s="151" t="s">
        <v>209</v>
      </c>
    </row>
    <row r="176" spans="1:65" s="13" customFormat="1">
      <c r="B176" s="164"/>
      <c r="D176" s="165" t="s">
        <v>196</v>
      </c>
      <c r="F176" s="166" t="s">
        <v>210</v>
      </c>
      <c r="H176" s="167">
        <v>1867.62</v>
      </c>
      <c r="I176" s="168"/>
      <c r="L176" s="164"/>
      <c r="M176" s="169"/>
      <c r="N176" s="170"/>
      <c r="O176" s="170"/>
      <c r="P176" s="170"/>
      <c r="Q176" s="170"/>
      <c r="R176" s="170"/>
      <c r="S176" s="170"/>
      <c r="T176" s="171"/>
      <c r="AT176" s="172" t="s">
        <v>196</v>
      </c>
      <c r="AU176" s="172" t="s">
        <v>136</v>
      </c>
      <c r="AV176" s="13" t="s">
        <v>136</v>
      </c>
      <c r="AW176" s="13" t="s">
        <v>4</v>
      </c>
      <c r="AX176" s="13" t="s">
        <v>81</v>
      </c>
      <c r="AY176" s="172" t="s">
        <v>128</v>
      </c>
    </row>
    <row r="177" spans="1:65" s="12" customFormat="1" ht="25.9" customHeight="1">
      <c r="B177" s="125"/>
      <c r="D177" s="126" t="s">
        <v>73</v>
      </c>
      <c r="E177" s="127" t="s">
        <v>198</v>
      </c>
      <c r="F177" s="127" t="s">
        <v>199</v>
      </c>
      <c r="I177" s="128"/>
      <c r="J177" s="129">
        <f>BK177</f>
        <v>0</v>
      </c>
      <c r="L177" s="125"/>
      <c r="M177" s="130"/>
      <c r="N177" s="131"/>
      <c r="O177" s="131"/>
      <c r="P177" s="132">
        <f>P178</f>
        <v>0</v>
      </c>
      <c r="Q177" s="131"/>
      <c r="R177" s="132">
        <f>R178</f>
        <v>101.70215999999999</v>
      </c>
      <c r="S177" s="131"/>
      <c r="T177" s="133">
        <f>T178</f>
        <v>0</v>
      </c>
      <c r="AR177" s="126" t="s">
        <v>81</v>
      </c>
      <c r="AT177" s="134" t="s">
        <v>73</v>
      </c>
      <c r="AU177" s="134" t="s">
        <v>74</v>
      </c>
      <c r="AY177" s="126" t="s">
        <v>128</v>
      </c>
      <c r="BK177" s="135">
        <f>BK178</f>
        <v>0</v>
      </c>
    </row>
    <row r="178" spans="1:65" s="12" customFormat="1" ht="22.9" customHeight="1">
      <c r="B178" s="125"/>
      <c r="D178" s="126" t="s">
        <v>73</v>
      </c>
      <c r="E178" s="136" t="s">
        <v>211</v>
      </c>
      <c r="F178" s="136" t="s">
        <v>212</v>
      </c>
      <c r="I178" s="128"/>
      <c r="J178" s="137">
        <f>BK178</f>
        <v>0</v>
      </c>
      <c r="L178" s="125"/>
      <c r="M178" s="130"/>
      <c r="N178" s="131"/>
      <c r="O178" s="131"/>
      <c r="P178" s="132">
        <f>P179</f>
        <v>0</v>
      </c>
      <c r="Q178" s="131"/>
      <c r="R178" s="132">
        <f>R179</f>
        <v>101.70215999999999</v>
      </c>
      <c r="S178" s="131"/>
      <c r="T178" s="133">
        <f>T179</f>
        <v>0</v>
      </c>
      <c r="AR178" s="126" t="s">
        <v>81</v>
      </c>
      <c r="AT178" s="134" t="s">
        <v>73</v>
      </c>
      <c r="AU178" s="134" t="s">
        <v>81</v>
      </c>
      <c r="AY178" s="126" t="s">
        <v>128</v>
      </c>
      <c r="BK178" s="135">
        <f>BK179</f>
        <v>0</v>
      </c>
    </row>
    <row r="179" spans="1:65" s="2" customFormat="1" ht="49.15" customHeight="1">
      <c r="A179" s="30"/>
      <c r="B179" s="138"/>
      <c r="C179" s="139" t="s">
        <v>213</v>
      </c>
      <c r="D179" s="139" t="s">
        <v>131</v>
      </c>
      <c r="E179" s="140" t="s">
        <v>214</v>
      </c>
      <c r="F179" s="141" t="s">
        <v>215</v>
      </c>
      <c r="G179" s="142" t="s">
        <v>216</v>
      </c>
      <c r="H179" s="143">
        <v>408</v>
      </c>
      <c r="I179" s="144"/>
      <c r="J179" s="145">
        <f>ROUND(I179*H179,2)</f>
        <v>0</v>
      </c>
      <c r="K179" s="146"/>
      <c r="L179" s="31"/>
      <c r="M179" s="147" t="s">
        <v>1</v>
      </c>
      <c r="N179" s="148" t="s">
        <v>40</v>
      </c>
      <c r="O179" s="56"/>
      <c r="P179" s="149">
        <f>O179*H179</f>
        <v>0</v>
      </c>
      <c r="Q179" s="149">
        <v>0.24926999999999999</v>
      </c>
      <c r="R179" s="149">
        <f>Q179*H179</f>
        <v>101.70215999999999</v>
      </c>
      <c r="S179" s="149">
        <v>0</v>
      </c>
      <c r="T179" s="150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1" t="s">
        <v>135</v>
      </c>
      <c r="AT179" s="151" t="s">
        <v>131</v>
      </c>
      <c r="AU179" s="151" t="s">
        <v>136</v>
      </c>
      <c r="AY179" s="15" t="s">
        <v>128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5" t="s">
        <v>136</v>
      </c>
      <c r="BK179" s="152">
        <f>ROUND(I179*H179,2)</f>
        <v>0</v>
      </c>
      <c r="BL179" s="15" t="s">
        <v>135</v>
      </c>
      <c r="BM179" s="151" t="s">
        <v>217</v>
      </c>
    </row>
    <row r="180" spans="1:65" s="12" customFormat="1" ht="25.9" customHeight="1">
      <c r="B180" s="125"/>
      <c r="D180" s="126" t="s">
        <v>73</v>
      </c>
      <c r="E180" s="127" t="s">
        <v>218</v>
      </c>
      <c r="F180" s="127" t="s">
        <v>219</v>
      </c>
      <c r="I180" s="128"/>
      <c r="J180" s="129">
        <f>BK180</f>
        <v>0</v>
      </c>
      <c r="L180" s="125"/>
      <c r="M180" s="130"/>
      <c r="N180" s="131"/>
      <c r="O180" s="131"/>
      <c r="P180" s="132">
        <f>P181+P185+P187+P192+P195</f>
        <v>0</v>
      </c>
      <c r="Q180" s="131"/>
      <c r="R180" s="132">
        <f>R181+R185+R187+R192+R195</f>
        <v>0.12282999999999999</v>
      </c>
      <c r="S180" s="131"/>
      <c r="T180" s="133">
        <f>T181+T185+T187+T192+T195</f>
        <v>847.67</v>
      </c>
      <c r="AR180" s="126" t="s">
        <v>81</v>
      </c>
      <c r="AT180" s="134" t="s">
        <v>73</v>
      </c>
      <c r="AU180" s="134" t="s">
        <v>74</v>
      </c>
      <c r="AY180" s="126" t="s">
        <v>128</v>
      </c>
      <c r="BK180" s="135">
        <f>BK181+BK185+BK187+BK192+BK195</f>
        <v>0</v>
      </c>
    </row>
    <row r="181" spans="1:65" s="12" customFormat="1" ht="22.9" customHeight="1">
      <c r="B181" s="125"/>
      <c r="D181" s="126" t="s">
        <v>73</v>
      </c>
      <c r="E181" s="136" t="s">
        <v>220</v>
      </c>
      <c r="F181" s="136" t="s">
        <v>221</v>
      </c>
      <c r="I181" s="128"/>
      <c r="J181" s="137">
        <f>BK181</f>
        <v>0</v>
      </c>
      <c r="L181" s="125"/>
      <c r="M181" s="130"/>
      <c r="N181" s="131"/>
      <c r="O181" s="131"/>
      <c r="P181" s="132">
        <f>SUM(P182:P184)</f>
        <v>0</v>
      </c>
      <c r="Q181" s="131"/>
      <c r="R181" s="132">
        <f>SUM(R182:R184)</f>
        <v>0.12282999999999999</v>
      </c>
      <c r="S181" s="131"/>
      <c r="T181" s="133">
        <f>SUM(T182:T184)</f>
        <v>696.22500000000002</v>
      </c>
      <c r="AR181" s="126" t="s">
        <v>81</v>
      </c>
      <c r="AT181" s="134" t="s">
        <v>73</v>
      </c>
      <c r="AU181" s="134" t="s">
        <v>81</v>
      </c>
      <c r="AY181" s="126" t="s">
        <v>128</v>
      </c>
      <c r="BK181" s="135">
        <f>SUM(BK182:BK184)</f>
        <v>0</v>
      </c>
    </row>
    <row r="182" spans="1:65" s="2" customFormat="1" ht="24.2" customHeight="1">
      <c r="A182" s="30"/>
      <c r="B182" s="138"/>
      <c r="C182" s="139" t="s">
        <v>222</v>
      </c>
      <c r="D182" s="139" t="s">
        <v>131</v>
      </c>
      <c r="E182" s="140" t="s">
        <v>223</v>
      </c>
      <c r="F182" s="141" t="s">
        <v>224</v>
      </c>
      <c r="G182" s="142" t="s">
        <v>147</v>
      </c>
      <c r="H182" s="143">
        <v>71</v>
      </c>
      <c r="I182" s="144"/>
      <c r="J182" s="145">
        <f>ROUND(I182*H182,2)</f>
        <v>0</v>
      </c>
      <c r="K182" s="146"/>
      <c r="L182" s="31"/>
      <c r="M182" s="147" t="s">
        <v>1</v>
      </c>
      <c r="N182" s="148" t="s">
        <v>40</v>
      </c>
      <c r="O182" s="56"/>
      <c r="P182" s="149">
        <f>O182*H182</f>
        <v>0</v>
      </c>
      <c r="Q182" s="149">
        <v>1.73E-3</v>
      </c>
      <c r="R182" s="149">
        <f>Q182*H182</f>
        <v>0.12282999999999999</v>
      </c>
      <c r="S182" s="149">
        <v>2.4</v>
      </c>
      <c r="T182" s="150">
        <f>S182*H182</f>
        <v>170.4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1" t="s">
        <v>135</v>
      </c>
      <c r="AT182" s="151" t="s">
        <v>131</v>
      </c>
      <c r="AU182" s="151" t="s">
        <v>136</v>
      </c>
      <c r="AY182" s="15" t="s">
        <v>128</v>
      </c>
      <c r="BE182" s="152">
        <f>IF(N182="základná",J182,0)</f>
        <v>0</v>
      </c>
      <c r="BF182" s="152">
        <f>IF(N182="znížená",J182,0)</f>
        <v>0</v>
      </c>
      <c r="BG182" s="152">
        <f>IF(N182="zákl. prenesená",J182,0)</f>
        <v>0</v>
      </c>
      <c r="BH182" s="152">
        <f>IF(N182="zníž. prenesená",J182,0)</f>
        <v>0</v>
      </c>
      <c r="BI182" s="152">
        <f>IF(N182="nulová",J182,0)</f>
        <v>0</v>
      </c>
      <c r="BJ182" s="15" t="s">
        <v>136</v>
      </c>
      <c r="BK182" s="152">
        <f>ROUND(I182*H182,2)</f>
        <v>0</v>
      </c>
      <c r="BL182" s="15" t="s">
        <v>135</v>
      </c>
      <c r="BM182" s="151" t="s">
        <v>225</v>
      </c>
    </row>
    <row r="183" spans="1:65" s="2" customFormat="1" ht="37.9" customHeight="1">
      <c r="A183" s="30"/>
      <c r="B183" s="138"/>
      <c r="C183" s="139" t="s">
        <v>226</v>
      </c>
      <c r="D183" s="139" t="s">
        <v>131</v>
      </c>
      <c r="E183" s="140" t="s">
        <v>227</v>
      </c>
      <c r="F183" s="141" t="s">
        <v>228</v>
      </c>
      <c r="G183" s="142" t="s">
        <v>147</v>
      </c>
      <c r="H183" s="143">
        <v>236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40</v>
      </c>
      <c r="O183" s="56"/>
      <c r="P183" s="149">
        <f>O183*H183</f>
        <v>0</v>
      </c>
      <c r="Q183" s="149">
        <v>0</v>
      </c>
      <c r="R183" s="149">
        <f>Q183*H183</f>
        <v>0</v>
      </c>
      <c r="S183" s="149">
        <v>2.2000000000000002</v>
      </c>
      <c r="T183" s="150">
        <f>S183*H183</f>
        <v>519.20000000000005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1" t="s">
        <v>135</v>
      </c>
      <c r="AT183" s="151" t="s">
        <v>131</v>
      </c>
      <c r="AU183" s="151" t="s">
        <v>136</v>
      </c>
      <c r="AY183" s="15" t="s">
        <v>128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5" t="s">
        <v>136</v>
      </c>
      <c r="BK183" s="152">
        <f>ROUND(I183*H183,2)</f>
        <v>0</v>
      </c>
      <c r="BL183" s="15" t="s">
        <v>135</v>
      </c>
      <c r="BM183" s="151" t="s">
        <v>229</v>
      </c>
    </row>
    <row r="184" spans="1:65" s="2" customFormat="1" ht="37.9" customHeight="1">
      <c r="A184" s="30"/>
      <c r="B184" s="138"/>
      <c r="C184" s="139" t="s">
        <v>230</v>
      </c>
      <c r="D184" s="139" t="s">
        <v>131</v>
      </c>
      <c r="E184" s="140" t="s">
        <v>231</v>
      </c>
      <c r="F184" s="141" t="s">
        <v>232</v>
      </c>
      <c r="G184" s="142" t="s">
        <v>233</v>
      </c>
      <c r="H184" s="143">
        <v>5.3</v>
      </c>
      <c r="I184" s="144"/>
      <c r="J184" s="145">
        <f>ROUND(I184*H184,2)</f>
        <v>0</v>
      </c>
      <c r="K184" s="146"/>
      <c r="L184" s="31"/>
      <c r="M184" s="147" t="s">
        <v>1</v>
      </c>
      <c r="N184" s="148" t="s">
        <v>40</v>
      </c>
      <c r="O184" s="56"/>
      <c r="P184" s="149">
        <f>O184*H184</f>
        <v>0</v>
      </c>
      <c r="Q184" s="149">
        <v>0</v>
      </c>
      <c r="R184" s="149">
        <f>Q184*H184</f>
        <v>0</v>
      </c>
      <c r="S184" s="149">
        <v>1.25</v>
      </c>
      <c r="T184" s="150">
        <f>S184*H184</f>
        <v>6.625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1" t="s">
        <v>135</v>
      </c>
      <c r="AT184" s="151" t="s">
        <v>131</v>
      </c>
      <c r="AU184" s="151" t="s">
        <v>136</v>
      </c>
      <c r="AY184" s="15" t="s">
        <v>128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5" t="s">
        <v>136</v>
      </c>
      <c r="BK184" s="152">
        <f>ROUND(I184*H184,2)</f>
        <v>0</v>
      </c>
      <c r="BL184" s="15" t="s">
        <v>135</v>
      </c>
      <c r="BM184" s="151" t="s">
        <v>234</v>
      </c>
    </row>
    <row r="185" spans="1:65" s="12" customFormat="1" ht="22.9" customHeight="1">
      <c r="B185" s="125"/>
      <c r="D185" s="126" t="s">
        <v>73</v>
      </c>
      <c r="E185" s="136" t="s">
        <v>235</v>
      </c>
      <c r="F185" s="136" t="s">
        <v>236</v>
      </c>
      <c r="I185" s="128"/>
      <c r="J185" s="137">
        <f>BK185</f>
        <v>0</v>
      </c>
      <c r="L185" s="125"/>
      <c r="M185" s="130"/>
      <c r="N185" s="131"/>
      <c r="O185" s="131"/>
      <c r="P185" s="132">
        <f>P186</f>
        <v>0</v>
      </c>
      <c r="Q185" s="131"/>
      <c r="R185" s="132">
        <f>R186</f>
        <v>0</v>
      </c>
      <c r="S185" s="131"/>
      <c r="T185" s="133">
        <f>T186</f>
        <v>0.3</v>
      </c>
      <c r="AR185" s="126" t="s">
        <v>81</v>
      </c>
      <c r="AT185" s="134" t="s">
        <v>73</v>
      </c>
      <c r="AU185" s="134" t="s">
        <v>81</v>
      </c>
      <c r="AY185" s="126" t="s">
        <v>128</v>
      </c>
      <c r="BK185" s="135">
        <f>BK186</f>
        <v>0</v>
      </c>
    </row>
    <row r="186" spans="1:65" s="2" customFormat="1" ht="49.15" customHeight="1">
      <c r="A186" s="30"/>
      <c r="B186" s="138"/>
      <c r="C186" s="139" t="s">
        <v>237</v>
      </c>
      <c r="D186" s="139" t="s">
        <v>131</v>
      </c>
      <c r="E186" s="140" t="s">
        <v>238</v>
      </c>
      <c r="F186" s="141" t="s">
        <v>239</v>
      </c>
      <c r="G186" s="142" t="s">
        <v>216</v>
      </c>
      <c r="H186" s="143">
        <v>30</v>
      </c>
      <c r="I186" s="144"/>
      <c r="J186" s="145">
        <f>ROUND(I186*H186,2)</f>
        <v>0</v>
      </c>
      <c r="K186" s="146"/>
      <c r="L186" s="31"/>
      <c r="M186" s="147" t="s">
        <v>1</v>
      </c>
      <c r="N186" s="148" t="s">
        <v>40</v>
      </c>
      <c r="O186" s="56"/>
      <c r="P186" s="149">
        <f>O186*H186</f>
        <v>0</v>
      </c>
      <c r="Q186" s="149">
        <v>0</v>
      </c>
      <c r="R186" s="149">
        <f>Q186*H186</f>
        <v>0</v>
      </c>
      <c r="S186" s="149">
        <v>0.01</v>
      </c>
      <c r="T186" s="150">
        <f>S186*H186</f>
        <v>0.3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1" t="s">
        <v>135</v>
      </c>
      <c r="AT186" s="151" t="s">
        <v>131</v>
      </c>
      <c r="AU186" s="151" t="s">
        <v>136</v>
      </c>
      <c r="AY186" s="15" t="s">
        <v>128</v>
      </c>
      <c r="BE186" s="152">
        <f>IF(N186="základná",J186,0)</f>
        <v>0</v>
      </c>
      <c r="BF186" s="152">
        <f>IF(N186="znížená",J186,0)</f>
        <v>0</v>
      </c>
      <c r="BG186" s="152">
        <f>IF(N186="zákl. prenesená",J186,0)</f>
        <v>0</v>
      </c>
      <c r="BH186" s="152">
        <f>IF(N186="zníž. prenesená",J186,0)</f>
        <v>0</v>
      </c>
      <c r="BI186" s="152">
        <f>IF(N186="nulová",J186,0)</f>
        <v>0</v>
      </c>
      <c r="BJ186" s="15" t="s">
        <v>136</v>
      </c>
      <c r="BK186" s="152">
        <f>ROUND(I186*H186,2)</f>
        <v>0</v>
      </c>
      <c r="BL186" s="15" t="s">
        <v>135</v>
      </c>
      <c r="BM186" s="151" t="s">
        <v>240</v>
      </c>
    </row>
    <row r="187" spans="1:65" s="12" customFormat="1" ht="22.9" customHeight="1">
      <c r="B187" s="125"/>
      <c r="D187" s="126" t="s">
        <v>73</v>
      </c>
      <c r="E187" s="136" t="s">
        <v>241</v>
      </c>
      <c r="F187" s="136" t="s">
        <v>242</v>
      </c>
      <c r="I187" s="128"/>
      <c r="J187" s="137">
        <f>BK187</f>
        <v>0</v>
      </c>
      <c r="L187" s="125"/>
      <c r="M187" s="130"/>
      <c r="N187" s="131"/>
      <c r="O187" s="131"/>
      <c r="P187" s="132">
        <f>SUM(P188:P191)</f>
        <v>0</v>
      </c>
      <c r="Q187" s="131"/>
      <c r="R187" s="132">
        <f>SUM(R188:R191)</f>
        <v>0</v>
      </c>
      <c r="S187" s="131"/>
      <c r="T187" s="133">
        <f>SUM(T188:T191)</f>
        <v>151.14500000000001</v>
      </c>
      <c r="AR187" s="126" t="s">
        <v>81</v>
      </c>
      <c r="AT187" s="134" t="s">
        <v>73</v>
      </c>
      <c r="AU187" s="134" t="s">
        <v>81</v>
      </c>
      <c r="AY187" s="126" t="s">
        <v>128</v>
      </c>
      <c r="BK187" s="135">
        <f>SUM(BK188:BK191)</f>
        <v>0</v>
      </c>
    </row>
    <row r="188" spans="1:65" s="2" customFormat="1" ht="49.15" customHeight="1">
      <c r="A188" s="30"/>
      <c r="B188" s="138"/>
      <c r="C188" s="139" t="s">
        <v>243</v>
      </c>
      <c r="D188" s="139" t="s">
        <v>131</v>
      </c>
      <c r="E188" s="140" t="s">
        <v>244</v>
      </c>
      <c r="F188" s="141" t="s">
        <v>245</v>
      </c>
      <c r="G188" s="142" t="s">
        <v>134</v>
      </c>
      <c r="H188" s="143">
        <v>30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40</v>
      </c>
      <c r="O188" s="56"/>
      <c r="P188" s="149">
        <f>O188*H188</f>
        <v>0</v>
      </c>
      <c r="Q188" s="149">
        <v>0</v>
      </c>
      <c r="R188" s="149">
        <f>Q188*H188</f>
        <v>0</v>
      </c>
      <c r="S188" s="149">
        <v>0.18099999999999999</v>
      </c>
      <c r="T188" s="150">
        <f>S188*H188</f>
        <v>5.43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1" t="s">
        <v>135</v>
      </c>
      <c r="AT188" s="151" t="s">
        <v>131</v>
      </c>
      <c r="AU188" s="151" t="s">
        <v>136</v>
      </c>
      <c r="AY188" s="15" t="s">
        <v>128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5" t="s">
        <v>136</v>
      </c>
      <c r="BK188" s="152">
        <f>ROUND(I188*H188,2)</f>
        <v>0</v>
      </c>
      <c r="BL188" s="15" t="s">
        <v>135</v>
      </c>
      <c r="BM188" s="151" t="s">
        <v>246</v>
      </c>
    </row>
    <row r="189" spans="1:65" s="2" customFormat="1" ht="24.2" customHeight="1">
      <c r="A189" s="30"/>
      <c r="B189" s="138"/>
      <c r="C189" s="139" t="s">
        <v>14</v>
      </c>
      <c r="D189" s="139" t="s">
        <v>131</v>
      </c>
      <c r="E189" s="140" t="s">
        <v>247</v>
      </c>
      <c r="F189" s="141" t="s">
        <v>248</v>
      </c>
      <c r="G189" s="142" t="s">
        <v>134</v>
      </c>
      <c r="H189" s="143">
        <v>154</v>
      </c>
      <c r="I189" s="144"/>
      <c r="J189" s="145">
        <f>ROUND(I189*H189,2)</f>
        <v>0</v>
      </c>
      <c r="K189" s="146"/>
      <c r="L189" s="31"/>
      <c r="M189" s="147" t="s">
        <v>1</v>
      </c>
      <c r="N189" s="148" t="s">
        <v>40</v>
      </c>
      <c r="O189" s="56"/>
      <c r="P189" s="149">
        <f>O189*H189</f>
        <v>0</v>
      </c>
      <c r="Q189" s="149">
        <v>0</v>
      </c>
      <c r="R189" s="149">
        <f>Q189*H189</f>
        <v>0</v>
      </c>
      <c r="S189" s="149">
        <v>0.26</v>
      </c>
      <c r="T189" s="150">
        <f>S189*H189</f>
        <v>40.04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1" t="s">
        <v>135</v>
      </c>
      <c r="AT189" s="151" t="s">
        <v>131</v>
      </c>
      <c r="AU189" s="151" t="s">
        <v>136</v>
      </c>
      <c r="AY189" s="15" t="s">
        <v>128</v>
      </c>
      <c r="BE189" s="152">
        <f>IF(N189="základná",J189,0)</f>
        <v>0</v>
      </c>
      <c r="BF189" s="152">
        <f>IF(N189="znížená",J189,0)</f>
        <v>0</v>
      </c>
      <c r="BG189" s="152">
        <f>IF(N189="zákl. prenesená",J189,0)</f>
        <v>0</v>
      </c>
      <c r="BH189" s="152">
        <f>IF(N189="zníž. prenesená",J189,0)</f>
        <v>0</v>
      </c>
      <c r="BI189" s="152">
        <f>IF(N189="nulová",J189,0)</f>
        <v>0</v>
      </c>
      <c r="BJ189" s="15" t="s">
        <v>136</v>
      </c>
      <c r="BK189" s="152">
        <f>ROUND(I189*H189,2)</f>
        <v>0</v>
      </c>
      <c r="BL189" s="15" t="s">
        <v>135</v>
      </c>
      <c r="BM189" s="151" t="s">
        <v>249</v>
      </c>
    </row>
    <row r="190" spans="1:65" s="2" customFormat="1" ht="62.65" customHeight="1">
      <c r="A190" s="30"/>
      <c r="B190" s="138"/>
      <c r="C190" s="139" t="s">
        <v>250</v>
      </c>
      <c r="D190" s="139" t="s">
        <v>131</v>
      </c>
      <c r="E190" s="140" t="s">
        <v>251</v>
      </c>
      <c r="F190" s="141" t="s">
        <v>252</v>
      </c>
      <c r="G190" s="142" t="s">
        <v>134</v>
      </c>
      <c r="H190" s="143">
        <v>184</v>
      </c>
      <c r="I190" s="144"/>
      <c r="J190" s="145">
        <f>ROUND(I190*H190,2)</f>
        <v>0</v>
      </c>
      <c r="K190" s="146"/>
      <c r="L190" s="31"/>
      <c r="M190" s="147" t="s">
        <v>1</v>
      </c>
      <c r="N190" s="148" t="s">
        <v>40</v>
      </c>
      <c r="O190" s="56"/>
      <c r="P190" s="149">
        <f>O190*H190</f>
        <v>0</v>
      </c>
      <c r="Q190" s="149">
        <v>0</v>
      </c>
      <c r="R190" s="149">
        <f>Q190*H190</f>
        <v>0</v>
      </c>
      <c r="S190" s="149">
        <v>0.5</v>
      </c>
      <c r="T190" s="150">
        <f>S190*H190</f>
        <v>92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1" t="s">
        <v>135</v>
      </c>
      <c r="AT190" s="151" t="s">
        <v>131</v>
      </c>
      <c r="AU190" s="151" t="s">
        <v>136</v>
      </c>
      <c r="AY190" s="15" t="s">
        <v>128</v>
      </c>
      <c r="BE190" s="152">
        <f>IF(N190="základná",J190,0)</f>
        <v>0</v>
      </c>
      <c r="BF190" s="152">
        <f>IF(N190="znížená",J190,0)</f>
        <v>0</v>
      </c>
      <c r="BG190" s="152">
        <f>IF(N190="zákl. prenesená",J190,0)</f>
        <v>0</v>
      </c>
      <c r="BH190" s="152">
        <f>IF(N190="zníž. prenesená",J190,0)</f>
        <v>0</v>
      </c>
      <c r="BI190" s="152">
        <f>IF(N190="nulová",J190,0)</f>
        <v>0</v>
      </c>
      <c r="BJ190" s="15" t="s">
        <v>136</v>
      </c>
      <c r="BK190" s="152">
        <f>ROUND(I190*H190,2)</f>
        <v>0</v>
      </c>
      <c r="BL190" s="15" t="s">
        <v>135</v>
      </c>
      <c r="BM190" s="151" t="s">
        <v>253</v>
      </c>
    </row>
    <row r="191" spans="1:65" s="2" customFormat="1" ht="90" customHeight="1">
      <c r="A191" s="30"/>
      <c r="B191" s="138"/>
      <c r="C191" s="139" t="s">
        <v>254</v>
      </c>
      <c r="D191" s="139" t="s">
        <v>131</v>
      </c>
      <c r="E191" s="140" t="s">
        <v>255</v>
      </c>
      <c r="F191" s="141" t="s">
        <v>256</v>
      </c>
      <c r="G191" s="142" t="s">
        <v>216</v>
      </c>
      <c r="H191" s="143">
        <v>547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40</v>
      </c>
      <c r="O191" s="56"/>
      <c r="P191" s="149">
        <f>O191*H191</f>
        <v>0</v>
      </c>
      <c r="Q191" s="149">
        <v>0</v>
      </c>
      <c r="R191" s="149">
        <f>Q191*H191</f>
        <v>0</v>
      </c>
      <c r="S191" s="149">
        <v>2.5000000000000001E-2</v>
      </c>
      <c r="T191" s="150">
        <f>S191*H191</f>
        <v>13.675000000000001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1" t="s">
        <v>135</v>
      </c>
      <c r="AT191" s="151" t="s">
        <v>131</v>
      </c>
      <c r="AU191" s="151" t="s">
        <v>136</v>
      </c>
      <c r="AY191" s="15" t="s">
        <v>128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5" t="s">
        <v>136</v>
      </c>
      <c r="BK191" s="152">
        <f>ROUND(I191*H191,2)</f>
        <v>0</v>
      </c>
      <c r="BL191" s="15" t="s">
        <v>135</v>
      </c>
      <c r="BM191" s="151" t="s">
        <v>257</v>
      </c>
    </row>
    <row r="192" spans="1:65" s="12" customFormat="1" ht="22.9" customHeight="1">
      <c r="B192" s="125"/>
      <c r="D192" s="126" t="s">
        <v>73</v>
      </c>
      <c r="E192" s="136" t="s">
        <v>258</v>
      </c>
      <c r="F192" s="136" t="s">
        <v>259</v>
      </c>
      <c r="I192" s="128"/>
      <c r="J192" s="137">
        <f>BK192</f>
        <v>0</v>
      </c>
      <c r="L192" s="125"/>
      <c r="M192" s="130"/>
      <c r="N192" s="131"/>
      <c r="O192" s="131"/>
      <c r="P192" s="132">
        <f>SUM(P193:P194)</f>
        <v>0</v>
      </c>
      <c r="Q192" s="131"/>
      <c r="R192" s="132">
        <f>SUM(R193:R194)</f>
        <v>0</v>
      </c>
      <c r="S192" s="131"/>
      <c r="T192" s="133">
        <f>SUM(T193:T194)</f>
        <v>0</v>
      </c>
      <c r="AR192" s="126" t="s">
        <v>81</v>
      </c>
      <c r="AT192" s="134" t="s">
        <v>73</v>
      </c>
      <c r="AU192" s="134" t="s">
        <v>81</v>
      </c>
      <c r="AY192" s="126" t="s">
        <v>128</v>
      </c>
      <c r="BK192" s="135">
        <f>SUM(BK193:BK194)</f>
        <v>0</v>
      </c>
    </row>
    <row r="193" spans="1:65" s="2" customFormat="1" ht="37.9" customHeight="1">
      <c r="A193" s="30"/>
      <c r="B193" s="138"/>
      <c r="C193" s="139" t="s">
        <v>260</v>
      </c>
      <c r="D193" s="139" t="s">
        <v>131</v>
      </c>
      <c r="E193" s="140" t="s">
        <v>261</v>
      </c>
      <c r="F193" s="141" t="s">
        <v>262</v>
      </c>
      <c r="G193" s="142" t="s">
        <v>233</v>
      </c>
      <c r="H193" s="143">
        <v>871.92399999999998</v>
      </c>
      <c r="I193" s="144"/>
      <c r="J193" s="145">
        <f>ROUND(I193*H193,2)</f>
        <v>0</v>
      </c>
      <c r="K193" s="146"/>
      <c r="L193" s="31"/>
      <c r="M193" s="147" t="s">
        <v>1</v>
      </c>
      <c r="N193" s="148" t="s">
        <v>40</v>
      </c>
      <c r="O193" s="56"/>
      <c r="P193" s="149">
        <f>O193*H193</f>
        <v>0</v>
      </c>
      <c r="Q193" s="149">
        <v>0</v>
      </c>
      <c r="R193" s="149">
        <f>Q193*H193</f>
        <v>0</v>
      </c>
      <c r="S193" s="149">
        <v>0</v>
      </c>
      <c r="T193" s="150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1" t="s">
        <v>135</v>
      </c>
      <c r="AT193" s="151" t="s">
        <v>131</v>
      </c>
      <c r="AU193" s="151" t="s">
        <v>136</v>
      </c>
      <c r="AY193" s="15" t="s">
        <v>128</v>
      </c>
      <c r="BE193" s="152">
        <f>IF(N193="základná",J193,0)</f>
        <v>0</v>
      </c>
      <c r="BF193" s="152">
        <f>IF(N193="znížená",J193,0)</f>
        <v>0</v>
      </c>
      <c r="BG193" s="152">
        <f>IF(N193="zákl. prenesená",J193,0)</f>
        <v>0</v>
      </c>
      <c r="BH193" s="152">
        <f>IF(N193="zníž. prenesená",J193,0)</f>
        <v>0</v>
      </c>
      <c r="BI193" s="152">
        <f>IF(N193="nulová",J193,0)</f>
        <v>0</v>
      </c>
      <c r="BJ193" s="15" t="s">
        <v>136</v>
      </c>
      <c r="BK193" s="152">
        <f>ROUND(I193*H193,2)</f>
        <v>0</v>
      </c>
      <c r="BL193" s="15" t="s">
        <v>135</v>
      </c>
      <c r="BM193" s="151" t="s">
        <v>263</v>
      </c>
    </row>
    <row r="194" spans="1:65" s="2" customFormat="1" ht="49.15" customHeight="1">
      <c r="A194" s="30"/>
      <c r="B194" s="138"/>
      <c r="C194" s="139" t="s">
        <v>264</v>
      </c>
      <c r="D194" s="139" t="s">
        <v>131</v>
      </c>
      <c r="E194" s="140" t="s">
        <v>265</v>
      </c>
      <c r="F194" s="141" t="s">
        <v>266</v>
      </c>
      <c r="G194" s="142" t="s">
        <v>233</v>
      </c>
      <c r="H194" s="143">
        <v>871.92399999999998</v>
      </c>
      <c r="I194" s="144"/>
      <c r="J194" s="145">
        <f>ROUND(I194*H194,2)</f>
        <v>0</v>
      </c>
      <c r="K194" s="146"/>
      <c r="L194" s="31"/>
      <c r="M194" s="147" t="s">
        <v>1</v>
      </c>
      <c r="N194" s="148" t="s">
        <v>40</v>
      </c>
      <c r="O194" s="56"/>
      <c r="P194" s="149">
        <f>O194*H194</f>
        <v>0</v>
      </c>
      <c r="Q194" s="149">
        <v>0</v>
      </c>
      <c r="R194" s="149">
        <f>Q194*H194</f>
        <v>0</v>
      </c>
      <c r="S194" s="149">
        <v>0</v>
      </c>
      <c r="T194" s="150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1" t="s">
        <v>135</v>
      </c>
      <c r="AT194" s="151" t="s">
        <v>131</v>
      </c>
      <c r="AU194" s="151" t="s">
        <v>136</v>
      </c>
      <c r="AY194" s="15" t="s">
        <v>128</v>
      </c>
      <c r="BE194" s="152">
        <f>IF(N194="základná",J194,0)</f>
        <v>0</v>
      </c>
      <c r="BF194" s="152">
        <f>IF(N194="znížená",J194,0)</f>
        <v>0</v>
      </c>
      <c r="BG194" s="152">
        <f>IF(N194="zákl. prenesená",J194,0)</f>
        <v>0</v>
      </c>
      <c r="BH194" s="152">
        <f>IF(N194="zníž. prenesená",J194,0)</f>
        <v>0</v>
      </c>
      <c r="BI194" s="152">
        <f>IF(N194="nulová",J194,0)</f>
        <v>0</v>
      </c>
      <c r="BJ194" s="15" t="s">
        <v>136</v>
      </c>
      <c r="BK194" s="152">
        <f>ROUND(I194*H194,2)</f>
        <v>0</v>
      </c>
      <c r="BL194" s="15" t="s">
        <v>135</v>
      </c>
      <c r="BM194" s="151" t="s">
        <v>267</v>
      </c>
    </row>
    <row r="195" spans="1:65" s="12" customFormat="1" ht="22.9" customHeight="1">
      <c r="B195" s="125"/>
      <c r="D195" s="126" t="s">
        <v>73</v>
      </c>
      <c r="E195" s="136" t="s">
        <v>268</v>
      </c>
      <c r="F195" s="136" t="s">
        <v>269</v>
      </c>
      <c r="I195" s="128"/>
      <c r="J195" s="137">
        <f>BK195</f>
        <v>0</v>
      </c>
      <c r="L195" s="125"/>
      <c r="M195" s="130"/>
      <c r="N195" s="131"/>
      <c r="O195" s="131"/>
      <c r="P195" s="132">
        <f>P196</f>
        <v>0</v>
      </c>
      <c r="Q195" s="131"/>
      <c r="R195" s="132">
        <f>R196</f>
        <v>0</v>
      </c>
      <c r="S195" s="131"/>
      <c r="T195" s="133">
        <f>T196</f>
        <v>0</v>
      </c>
      <c r="AR195" s="126" t="s">
        <v>81</v>
      </c>
      <c r="AT195" s="134" t="s">
        <v>73</v>
      </c>
      <c r="AU195" s="134" t="s">
        <v>81</v>
      </c>
      <c r="AY195" s="126" t="s">
        <v>128</v>
      </c>
      <c r="BK195" s="135">
        <f>BK196</f>
        <v>0</v>
      </c>
    </row>
    <row r="196" spans="1:65" s="2" customFormat="1" ht="24.2" customHeight="1">
      <c r="A196" s="30"/>
      <c r="B196" s="138"/>
      <c r="C196" s="139" t="s">
        <v>270</v>
      </c>
      <c r="D196" s="139" t="s">
        <v>131</v>
      </c>
      <c r="E196" s="140" t="s">
        <v>271</v>
      </c>
      <c r="F196" s="141" t="s">
        <v>272</v>
      </c>
      <c r="G196" s="142" t="s">
        <v>216</v>
      </c>
      <c r="H196" s="143">
        <v>84</v>
      </c>
      <c r="I196" s="144"/>
      <c r="J196" s="145">
        <f>ROUND(I196*H196,2)</f>
        <v>0</v>
      </c>
      <c r="K196" s="146"/>
      <c r="L196" s="31"/>
      <c r="M196" s="147" t="s">
        <v>1</v>
      </c>
      <c r="N196" s="148" t="s">
        <v>40</v>
      </c>
      <c r="O196" s="56"/>
      <c r="P196" s="149">
        <f>O196*H196</f>
        <v>0</v>
      </c>
      <c r="Q196" s="149">
        <v>0</v>
      </c>
      <c r="R196" s="149">
        <f>Q196*H196</f>
        <v>0</v>
      </c>
      <c r="S196" s="149">
        <v>0</v>
      </c>
      <c r="T196" s="150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1" t="s">
        <v>135</v>
      </c>
      <c r="AT196" s="151" t="s">
        <v>131</v>
      </c>
      <c r="AU196" s="151" t="s">
        <v>136</v>
      </c>
      <c r="AY196" s="15" t="s">
        <v>128</v>
      </c>
      <c r="BE196" s="152">
        <f>IF(N196="základná",J196,0)</f>
        <v>0</v>
      </c>
      <c r="BF196" s="152">
        <f>IF(N196="znížená",J196,0)</f>
        <v>0</v>
      </c>
      <c r="BG196" s="152">
        <f>IF(N196="zákl. prenesená",J196,0)</f>
        <v>0</v>
      </c>
      <c r="BH196" s="152">
        <f>IF(N196="zníž. prenesená",J196,0)</f>
        <v>0</v>
      </c>
      <c r="BI196" s="152">
        <f>IF(N196="nulová",J196,0)</f>
        <v>0</v>
      </c>
      <c r="BJ196" s="15" t="s">
        <v>136</v>
      </c>
      <c r="BK196" s="152">
        <f>ROUND(I196*H196,2)</f>
        <v>0</v>
      </c>
      <c r="BL196" s="15" t="s">
        <v>135</v>
      </c>
      <c r="BM196" s="151" t="s">
        <v>273</v>
      </c>
    </row>
    <row r="197" spans="1:65" s="12" customFormat="1" ht="25.9" customHeight="1">
      <c r="B197" s="125"/>
      <c r="D197" s="126" t="s">
        <v>73</v>
      </c>
      <c r="E197" s="127" t="s">
        <v>218</v>
      </c>
      <c r="F197" s="127" t="s">
        <v>219</v>
      </c>
      <c r="I197" s="128"/>
      <c r="J197" s="129">
        <f>BK197</f>
        <v>0</v>
      </c>
      <c r="L197" s="125"/>
      <c r="M197" s="130"/>
      <c r="N197" s="131"/>
      <c r="O197" s="131"/>
      <c r="P197" s="132">
        <f>P198</f>
        <v>0</v>
      </c>
      <c r="Q197" s="131"/>
      <c r="R197" s="132">
        <f>R198</f>
        <v>0</v>
      </c>
      <c r="S197" s="131"/>
      <c r="T197" s="133">
        <f>T198</f>
        <v>24.253999999999998</v>
      </c>
      <c r="AR197" s="126" t="s">
        <v>81</v>
      </c>
      <c r="AT197" s="134" t="s">
        <v>73</v>
      </c>
      <c r="AU197" s="134" t="s">
        <v>74</v>
      </c>
      <c r="AY197" s="126" t="s">
        <v>128</v>
      </c>
      <c r="BK197" s="135">
        <f>BK198</f>
        <v>0</v>
      </c>
    </row>
    <row r="198" spans="1:65" s="12" customFormat="1" ht="22.9" customHeight="1">
      <c r="B198" s="125"/>
      <c r="D198" s="126" t="s">
        <v>73</v>
      </c>
      <c r="E198" s="136" t="s">
        <v>241</v>
      </c>
      <c r="F198" s="136" t="s">
        <v>242</v>
      </c>
      <c r="I198" s="128"/>
      <c r="J198" s="137">
        <f>BK198</f>
        <v>0</v>
      </c>
      <c r="L198" s="125"/>
      <c r="M198" s="130"/>
      <c r="N198" s="131"/>
      <c r="O198" s="131"/>
      <c r="P198" s="132">
        <f>P199</f>
        <v>0</v>
      </c>
      <c r="Q198" s="131"/>
      <c r="R198" s="132">
        <f>R199</f>
        <v>0</v>
      </c>
      <c r="S198" s="131"/>
      <c r="T198" s="133">
        <f>T199</f>
        <v>24.253999999999998</v>
      </c>
      <c r="AR198" s="126" t="s">
        <v>81</v>
      </c>
      <c r="AT198" s="134" t="s">
        <v>73</v>
      </c>
      <c r="AU198" s="134" t="s">
        <v>81</v>
      </c>
      <c r="AY198" s="126" t="s">
        <v>128</v>
      </c>
      <c r="BK198" s="135">
        <f>BK199</f>
        <v>0</v>
      </c>
    </row>
    <row r="199" spans="1:65" s="2" customFormat="1" ht="49.15" customHeight="1">
      <c r="A199" s="30"/>
      <c r="B199" s="138"/>
      <c r="C199" s="139" t="s">
        <v>274</v>
      </c>
      <c r="D199" s="139" t="s">
        <v>131</v>
      </c>
      <c r="E199" s="140" t="s">
        <v>244</v>
      </c>
      <c r="F199" s="141" t="s">
        <v>245</v>
      </c>
      <c r="G199" s="142" t="s">
        <v>134</v>
      </c>
      <c r="H199" s="143">
        <v>134</v>
      </c>
      <c r="I199" s="144"/>
      <c r="J199" s="145">
        <f>ROUND(I199*H199,2)</f>
        <v>0</v>
      </c>
      <c r="K199" s="146"/>
      <c r="L199" s="31"/>
      <c r="M199" s="147" t="s">
        <v>1</v>
      </c>
      <c r="N199" s="148" t="s">
        <v>40</v>
      </c>
      <c r="O199" s="56"/>
      <c r="P199" s="149">
        <f>O199*H199</f>
        <v>0</v>
      </c>
      <c r="Q199" s="149">
        <v>0</v>
      </c>
      <c r="R199" s="149">
        <f>Q199*H199</f>
        <v>0</v>
      </c>
      <c r="S199" s="149">
        <v>0.18099999999999999</v>
      </c>
      <c r="T199" s="150">
        <f>S199*H199</f>
        <v>24.253999999999998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1" t="s">
        <v>135</v>
      </c>
      <c r="AT199" s="151" t="s">
        <v>131</v>
      </c>
      <c r="AU199" s="151" t="s">
        <v>136</v>
      </c>
      <c r="AY199" s="15" t="s">
        <v>128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5" t="s">
        <v>136</v>
      </c>
      <c r="BK199" s="152">
        <f>ROUND(I199*H199,2)</f>
        <v>0</v>
      </c>
      <c r="BL199" s="15" t="s">
        <v>135</v>
      </c>
      <c r="BM199" s="151" t="s">
        <v>275</v>
      </c>
    </row>
    <row r="200" spans="1:65" s="12" customFormat="1" ht="25.9" customHeight="1">
      <c r="B200" s="125"/>
      <c r="D200" s="126" t="s">
        <v>73</v>
      </c>
      <c r="E200" s="127" t="s">
        <v>243</v>
      </c>
      <c r="F200" s="127" t="s">
        <v>276</v>
      </c>
      <c r="I200" s="128"/>
      <c r="J200" s="129">
        <f>BK200</f>
        <v>0</v>
      </c>
      <c r="L200" s="125"/>
      <c r="M200" s="130"/>
      <c r="N200" s="131"/>
      <c r="O200" s="131"/>
      <c r="P200" s="132">
        <f>P201</f>
        <v>0</v>
      </c>
      <c r="Q200" s="131"/>
      <c r="R200" s="132">
        <f>R201</f>
        <v>3033.9937499999996</v>
      </c>
      <c r="S200" s="131"/>
      <c r="T200" s="133">
        <f>T201</f>
        <v>0</v>
      </c>
      <c r="AR200" s="126" t="s">
        <v>81</v>
      </c>
      <c r="AT200" s="134" t="s">
        <v>73</v>
      </c>
      <c r="AU200" s="134" t="s">
        <v>74</v>
      </c>
      <c r="AY200" s="126" t="s">
        <v>128</v>
      </c>
      <c r="BK200" s="135">
        <f>BK201</f>
        <v>0</v>
      </c>
    </row>
    <row r="201" spans="1:65" s="12" customFormat="1" ht="22.9" customHeight="1">
      <c r="B201" s="125"/>
      <c r="D201" s="126" t="s">
        <v>73</v>
      </c>
      <c r="E201" s="136" t="s">
        <v>277</v>
      </c>
      <c r="F201" s="136" t="s">
        <v>278</v>
      </c>
      <c r="I201" s="128"/>
      <c r="J201" s="137">
        <f>BK201</f>
        <v>0</v>
      </c>
      <c r="L201" s="125"/>
      <c r="M201" s="130"/>
      <c r="N201" s="131"/>
      <c r="O201" s="131"/>
      <c r="P201" s="132">
        <f>P202</f>
        <v>0</v>
      </c>
      <c r="Q201" s="131"/>
      <c r="R201" s="132">
        <f>R202</f>
        <v>3033.9937499999996</v>
      </c>
      <c r="S201" s="131"/>
      <c r="T201" s="133">
        <f>T202</f>
        <v>0</v>
      </c>
      <c r="AR201" s="126" t="s">
        <v>81</v>
      </c>
      <c r="AT201" s="134" t="s">
        <v>73</v>
      </c>
      <c r="AU201" s="134" t="s">
        <v>81</v>
      </c>
      <c r="AY201" s="126" t="s">
        <v>128</v>
      </c>
      <c r="BK201" s="135">
        <f>BK202</f>
        <v>0</v>
      </c>
    </row>
    <row r="202" spans="1:65" s="2" customFormat="1" ht="24.2" customHeight="1">
      <c r="A202" s="30"/>
      <c r="B202" s="138"/>
      <c r="C202" s="139" t="s">
        <v>279</v>
      </c>
      <c r="D202" s="139" t="s">
        <v>131</v>
      </c>
      <c r="E202" s="140" t="s">
        <v>280</v>
      </c>
      <c r="F202" s="141" t="s">
        <v>281</v>
      </c>
      <c r="G202" s="142" t="s">
        <v>147</v>
      </c>
      <c r="H202" s="143">
        <v>1571</v>
      </c>
      <c r="I202" s="144"/>
      <c r="J202" s="145">
        <f>ROUND(I202*H202,2)</f>
        <v>0</v>
      </c>
      <c r="K202" s="146"/>
      <c r="L202" s="31"/>
      <c r="M202" s="147" t="s">
        <v>1</v>
      </c>
      <c r="N202" s="148" t="s">
        <v>40</v>
      </c>
      <c r="O202" s="56"/>
      <c r="P202" s="149">
        <f>O202*H202</f>
        <v>0</v>
      </c>
      <c r="Q202" s="149">
        <v>1.9312499999999999</v>
      </c>
      <c r="R202" s="149">
        <f>Q202*H202</f>
        <v>3033.9937499999996</v>
      </c>
      <c r="S202" s="149">
        <v>0</v>
      </c>
      <c r="T202" s="150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1" t="s">
        <v>135</v>
      </c>
      <c r="AT202" s="151" t="s">
        <v>131</v>
      </c>
      <c r="AU202" s="151" t="s">
        <v>136</v>
      </c>
      <c r="AY202" s="15" t="s">
        <v>128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5" t="s">
        <v>136</v>
      </c>
      <c r="BK202" s="152">
        <f>ROUND(I202*H202,2)</f>
        <v>0</v>
      </c>
      <c r="BL202" s="15" t="s">
        <v>135</v>
      </c>
      <c r="BM202" s="151" t="s">
        <v>282</v>
      </c>
    </row>
    <row r="203" spans="1:65" s="12" customFormat="1" ht="25.9" customHeight="1">
      <c r="B203" s="125"/>
      <c r="D203" s="126" t="s">
        <v>73</v>
      </c>
      <c r="E203" s="127" t="s">
        <v>243</v>
      </c>
      <c r="F203" s="127" t="s">
        <v>276</v>
      </c>
      <c r="I203" s="128"/>
      <c r="J203" s="129">
        <f>BK203</f>
        <v>0</v>
      </c>
      <c r="L203" s="125"/>
      <c r="M203" s="130"/>
      <c r="N203" s="131"/>
      <c r="O203" s="131"/>
      <c r="P203" s="132">
        <f>P204+P208+P213+P220</f>
        <v>0</v>
      </c>
      <c r="Q203" s="131"/>
      <c r="R203" s="132">
        <f>R204+R208+R213+R220</f>
        <v>1842.1828100000002</v>
      </c>
      <c r="S203" s="131"/>
      <c r="T203" s="133">
        <f>T204+T208+T213+T220</f>
        <v>0</v>
      </c>
      <c r="AR203" s="126" t="s">
        <v>81</v>
      </c>
      <c r="AT203" s="134" t="s">
        <v>73</v>
      </c>
      <c r="AU203" s="134" t="s">
        <v>74</v>
      </c>
      <c r="AY203" s="126" t="s">
        <v>128</v>
      </c>
      <c r="BK203" s="135">
        <f>BK204+BK208+BK213+BK220</f>
        <v>0</v>
      </c>
    </row>
    <row r="204" spans="1:65" s="12" customFormat="1" ht="22.9" customHeight="1">
      <c r="B204" s="125"/>
      <c r="D204" s="126" t="s">
        <v>73</v>
      </c>
      <c r="E204" s="136" t="s">
        <v>277</v>
      </c>
      <c r="F204" s="136" t="s">
        <v>278</v>
      </c>
      <c r="I204" s="128"/>
      <c r="J204" s="137">
        <f>BK204</f>
        <v>0</v>
      </c>
      <c r="L204" s="125"/>
      <c r="M204" s="130"/>
      <c r="N204" s="131"/>
      <c r="O204" s="131"/>
      <c r="P204" s="132">
        <f>SUM(P205:P207)</f>
        <v>0</v>
      </c>
      <c r="Q204" s="131"/>
      <c r="R204" s="132">
        <f>SUM(R205:R207)</f>
        <v>898.57025999999996</v>
      </c>
      <c r="S204" s="131"/>
      <c r="T204" s="133">
        <f>SUM(T205:T207)</f>
        <v>0</v>
      </c>
      <c r="AR204" s="126" t="s">
        <v>81</v>
      </c>
      <c r="AT204" s="134" t="s">
        <v>73</v>
      </c>
      <c r="AU204" s="134" t="s">
        <v>81</v>
      </c>
      <c r="AY204" s="126" t="s">
        <v>128</v>
      </c>
      <c r="BK204" s="135">
        <f>SUM(BK205:BK207)</f>
        <v>0</v>
      </c>
    </row>
    <row r="205" spans="1:65" s="2" customFormat="1" ht="24.2" customHeight="1">
      <c r="A205" s="30"/>
      <c r="B205" s="138"/>
      <c r="C205" s="139" t="s">
        <v>283</v>
      </c>
      <c r="D205" s="139" t="s">
        <v>131</v>
      </c>
      <c r="E205" s="140" t="s">
        <v>284</v>
      </c>
      <c r="F205" s="141" t="s">
        <v>285</v>
      </c>
      <c r="G205" s="142" t="s">
        <v>134</v>
      </c>
      <c r="H205" s="143">
        <v>657</v>
      </c>
      <c r="I205" s="144"/>
      <c r="J205" s="145">
        <f>ROUND(I205*H205,2)</f>
        <v>0</v>
      </c>
      <c r="K205" s="146"/>
      <c r="L205" s="31"/>
      <c r="M205" s="147" t="s">
        <v>1</v>
      </c>
      <c r="N205" s="148" t="s">
        <v>40</v>
      </c>
      <c r="O205" s="56"/>
      <c r="P205" s="149">
        <f>O205*H205</f>
        <v>0</v>
      </c>
      <c r="Q205" s="149">
        <v>0.27994000000000002</v>
      </c>
      <c r="R205" s="149">
        <f>Q205*H205</f>
        <v>183.92058</v>
      </c>
      <c r="S205" s="149">
        <v>0</v>
      </c>
      <c r="T205" s="150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1" t="s">
        <v>135</v>
      </c>
      <c r="AT205" s="151" t="s">
        <v>131</v>
      </c>
      <c r="AU205" s="151" t="s">
        <v>136</v>
      </c>
      <c r="AY205" s="15" t="s">
        <v>128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5" t="s">
        <v>136</v>
      </c>
      <c r="BK205" s="152">
        <f>ROUND(I205*H205,2)</f>
        <v>0</v>
      </c>
      <c r="BL205" s="15" t="s">
        <v>135</v>
      </c>
      <c r="BM205" s="151" t="s">
        <v>286</v>
      </c>
    </row>
    <row r="206" spans="1:65" s="2" customFormat="1" ht="24.2" customHeight="1">
      <c r="A206" s="30"/>
      <c r="B206" s="138"/>
      <c r="C206" s="139" t="s">
        <v>287</v>
      </c>
      <c r="D206" s="139" t="s">
        <v>131</v>
      </c>
      <c r="E206" s="140" t="s">
        <v>288</v>
      </c>
      <c r="F206" s="141" t="s">
        <v>289</v>
      </c>
      <c r="G206" s="142" t="s">
        <v>134</v>
      </c>
      <c r="H206" s="143">
        <v>1548</v>
      </c>
      <c r="I206" s="144"/>
      <c r="J206" s="145">
        <f>ROUND(I206*H206,2)</f>
        <v>0</v>
      </c>
      <c r="K206" s="146"/>
      <c r="L206" s="31"/>
      <c r="M206" s="147" t="s">
        <v>1</v>
      </c>
      <c r="N206" s="148" t="s">
        <v>40</v>
      </c>
      <c r="O206" s="56"/>
      <c r="P206" s="149">
        <f>O206*H206</f>
        <v>0</v>
      </c>
      <c r="Q206" s="149">
        <v>0.46166000000000001</v>
      </c>
      <c r="R206" s="149">
        <f>Q206*H206</f>
        <v>714.64967999999999</v>
      </c>
      <c r="S206" s="149">
        <v>0</v>
      </c>
      <c r="T206" s="150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1" t="s">
        <v>135</v>
      </c>
      <c r="AT206" s="151" t="s">
        <v>131</v>
      </c>
      <c r="AU206" s="151" t="s">
        <v>136</v>
      </c>
      <c r="AY206" s="15" t="s">
        <v>128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5" t="s">
        <v>136</v>
      </c>
      <c r="BK206" s="152">
        <f>ROUND(I206*H206,2)</f>
        <v>0</v>
      </c>
      <c r="BL206" s="15" t="s">
        <v>135</v>
      </c>
      <c r="BM206" s="151" t="s">
        <v>290</v>
      </c>
    </row>
    <row r="207" spans="1:65" s="2" customFormat="1" ht="24.2" customHeight="1">
      <c r="A207" s="30"/>
      <c r="B207" s="138"/>
      <c r="C207" s="139" t="s">
        <v>291</v>
      </c>
      <c r="D207" s="139" t="s">
        <v>131</v>
      </c>
      <c r="E207" s="140" t="s">
        <v>292</v>
      </c>
      <c r="F207" s="141" t="s">
        <v>293</v>
      </c>
      <c r="G207" s="142" t="s">
        <v>147</v>
      </c>
      <c r="H207" s="143">
        <v>23</v>
      </c>
      <c r="I207" s="144"/>
      <c r="J207" s="145">
        <f>ROUND(I207*H207,2)</f>
        <v>0</v>
      </c>
      <c r="K207" s="146"/>
      <c r="L207" s="31"/>
      <c r="M207" s="147" t="s">
        <v>1</v>
      </c>
      <c r="N207" s="148" t="s">
        <v>40</v>
      </c>
      <c r="O207" s="56"/>
      <c r="P207" s="149">
        <f>O207*H207</f>
        <v>0</v>
      </c>
      <c r="Q207" s="149">
        <v>0</v>
      </c>
      <c r="R207" s="149">
        <f>Q207*H207</f>
        <v>0</v>
      </c>
      <c r="S207" s="149">
        <v>0</v>
      </c>
      <c r="T207" s="150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1" t="s">
        <v>135</v>
      </c>
      <c r="AT207" s="151" t="s">
        <v>131</v>
      </c>
      <c r="AU207" s="151" t="s">
        <v>136</v>
      </c>
      <c r="AY207" s="15" t="s">
        <v>128</v>
      </c>
      <c r="BE207" s="152">
        <f>IF(N207="základná",J207,0)</f>
        <v>0</v>
      </c>
      <c r="BF207" s="152">
        <f>IF(N207="znížená",J207,0)</f>
        <v>0</v>
      </c>
      <c r="BG207" s="152">
        <f>IF(N207="zákl. prenesená",J207,0)</f>
        <v>0</v>
      </c>
      <c r="BH207" s="152">
        <f>IF(N207="zníž. prenesená",J207,0)</f>
        <v>0</v>
      </c>
      <c r="BI207" s="152">
        <f>IF(N207="nulová",J207,0)</f>
        <v>0</v>
      </c>
      <c r="BJ207" s="15" t="s">
        <v>136</v>
      </c>
      <c r="BK207" s="152">
        <f>ROUND(I207*H207,2)</f>
        <v>0</v>
      </c>
      <c r="BL207" s="15" t="s">
        <v>135</v>
      </c>
      <c r="BM207" s="151" t="s">
        <v>294</v>
      </c>
    </row>
    <row r="208" spans="1:65" s="12" customFormat="1" ht="22.9" customHeight="1">
      <c r="B208" s="125"/>
      <c r="D208" s="126" t="s">
        <v>73</v>
      </c>
      <c r="E208" s="136" t="s">
        <v>295</v>
      </c>
      <c r="F208" s="136" t="s">
        <v>296</v>
      </c>
      <c r="I208" s="128"/>
      <c r="J208" s="137">
        <f>BK208</f>
        <v>0</v>
      </c>
      <c r="L208" s="125"/>
      <c r="M208" s="130"/>
      <c r="N208" s="131"/>
      <c r="O208" s="131"/>
      <c r="P208" s="132">
        <f>SUM(P209:P212)</f>
        <v>0</v>
      </c>
      <c r="Q208" s="131"/>
      <c r="R208" s="132">
        <f>SUM(R209:R212)</f>
        <v>590.22310000000004</v>
      </c>
      <c r="S208" s="131"/>
      <c r="T208" s="133">
        <f>SUM(T209:T212)</f>
        <v>0</v>
      </c>
      <c r="AR208" s="126" t="s">
        <v>81</v>
      </c>
      <c r="AT208" s="134" t="s">
        <v>73</v>
      </c>
      <c r="AU208" s="134" t="s">
        <v>81</v>
      </c>
      <c r="AY208" s="126" t="s">
        <v>128</v>
      </c>
      <c r="BK208" s="135">
        <f>SUM(BK209:BK212)</f>
        <v>0</v>
      </c>
    </row>
    <row r="209" spans="1:65" s="2" customFormat="1" ht="24.2" customHeight="1">
      <c r="A209" s="30"/>
      <c r="B209" s="138"/>
      <c r="C209" s="139" t="s">
        <v>297</v>
      </c>
      <c r="D209" s="139" t="s">
        <v>131</v>
      </c>
      <c r="E209" s="140" t="s">
        <v>298</v>
      </c>
      <c r="F209" s="141" t="s">
        <v>299</v>
      </c>
      <c r="G209" s="142" t="s">
        <v>134</v>
      </c>
      <c r="H209" s="143">
        <v>1442</v>
      </c>
      <c r="I209" s="144"/>
      <c r="J209" s="145">
        <f>ROUND(I209*H209,2)</f>
        <v>0</v>
      </c>
      <c r="K209" s="146"/>
      <c r="L209" s="31"/>
      <c r="M209" s="147" t="s">
        <v>1</v>
      </c>
      <c r="N209" s="148" t="s">
        <v>40</v>
      </c>
      <c r="O209" s="56"/>
      <c r="P209" s="149">
        <f>O209*H209</f>
        <v>0</v>
      </c>
      <c r="Q209" s="149">
        <v>5.8100000000000001E-3</v>
      </c>
      <c r="R209" s="149">
        <f>Q209*H209</f>
        <v>8.3780199999999994</v>
      </c>
      <c r="S209" s="149">
        <v>0</v>
      </c>
      <c r="T209" s="150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1" t="s">
        <v>135</v>
      </c>
      <c r="AT209" s="151" t="s">
        <v>131</v>
      </c>
      <c r="AU209" s="151" t="s">
        <v>136</v>
      </c>
      <c r="AY209" s="15" t="s">
        <v>128</v>
      </c>
      <c r="BE209" s="152">
        <f>IF(N209="základná",J209,0)</f>
        <v>0</v>
      </c>
      <c r="BF209" s="152">
        <f>IF(N209="znížená",J209,0)</f>
        <v>0</v>
      </c>
      <c r="BG209" s="152">
        <f>IF(N209="zákl. prenesená",J209,0)</f>
        <v>0</v>
      </c>
      <c r="BH209" s="152">
        <f>IF(N209="zníž. prenesená",J209,0)</f>
        <v>0</v>
      </c>
      <c r="BI209" s="152">
        <f>IF(N209="nulová",J209,0)</f>
        <v>0</v>
      </c>
      <c r="BJ209" s="15" t="s">
        <v>136</v>
      </c>
      <c r="BK209" s="152">
        <f>ROUND(I209*H209,2)</f>
        <v>0</v>
      </c>
      <c r="BL209" s="15" t="s">
        <v>135</v>
      </c>
      <c r="BM209" s="151" t="s">
        <v>300</v>
      </c>
    </row>
    <row r="210" spans="1:65" s="2" customFormat="1" ht="24.2" customHeight="1">
      <c r="A210" s="30"/>
      <c r="B210" s="138"/>
      <c r="C210" s="139" t="s">
        <v>301</v>
      </c>
      <c r="D210" s="139" t="s">
        <v>131</v>
      </c>
      <c r="E210" s="140" t="s">
        <v>302</v>
      </c>
      <c r="F210" s="141" t="s">
        <v>303</v>
      </c>
      <c r="G210" s="142" t="s">
        <v>134</v>
      </c>
      <c r="H210" s="143">
        <v>1548</v>
      </c>
      <c r="I210" s="144"/>
      <c r="J210" s="145">
        <f>ROUND(I210*H210,2)</f>
        <v>0</v>
      </c>
      <c r="K210" s="146"/>
      <c r="L210" s="31"/>
      <c r="M210" s="147" t="s">
        <v>1</v>
      </c>
      <c r="N210" s="148" t="s">
        <v>40</v>
      </c>
      <c r="O210" s="56"/>
      <c r="P210" s="149">
        <f>O210*H210</f>
        <v>0</v>
      </c>
      <c r="Q210" s="149">
        <v>5.1000000000000004E-4</v>
      </c>
      <c r="R210" s="149">
        <f>Q210*H210</f>
        <v>0.78948000000000007</v>
      </c>
      <c r="S210" s="149">
        <v>0</v>
      </c>
      <c r="T210" s="150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1" t="s">
        <v>135</v>
      </c>
      <c r="AT210" s="151" t="s">
        <v>131</v>
      </c>
      <c r="AU210" s="151" t="s">
        <v>136</v>
      </c>
      <c r="AY210" s="15" t="s">
        <v>128</v>
      </c>
      <c r="BE210" s="152">
        <f>IF(N210="základná",J210,0)</f>
        <v>0</v>
      </c>
      <c r="BF210" s="152">
        <f>IF(N210="znížená",J210,0)</f>
        <v>0</v>
      </c>
      <c r="BG210" s="152">
        <f>IF(N210="zákl. prenesená",J210,0)</f>
        <v>0</v>
      </c>
      <c r="BH210" s="152">
        <f>IF(N210="zníž. prenesená",J210,0)</f>
        <v>0</v>
      </c>
      <c r="BI210" s="152">
        <f>IF(N210="nulová",J210,0)</f>
        <v>0</v>
      </c>
      <c r="BJ210" s="15" t="s">
        <v>136</v>
      </c>
      <c r="BK210" s="152">
        <f>ROUND(I210*H210,2)</f>
        <v>0</v>
      </c>
      <c r="BL210" s="15" t="s">
        <v>135</v>
      </c>
      <c r="BM210" s="151" t="s">
        <v>304</v>
      </c>
    </row>
    <row r="211" spans="1:65" s="2" customFormat="1" ht="37.9" customHeight="1">
      <c r="A211" s="30"/>
      <c r="B211" s="138"/>
      <c r="C211" s="139" t="s">
        <v>305</v>
      </c>
      <c r="D211" s="139" t="s">
        <v>131</v>
      </c>
      <c r="E211" s="140" t="s">
        <v>306</v>
      </c>
      <c r="F211" s="141" t="s">
        <v>307</v>
      </c>
      <c r="G211" s="142" t="s">
        <v>134</v>
      </c>
      <c r="H211" s="143">
        <v>1442</v>
      </c>
      <c r="I211" s="144"/>
      <c r="J211" s="145">
        <f>ROUND(I211*H211,2)</f>
        <v>0</v>
      </c>
      <c r="K211" s="146"/>
      <c r="L211" s="31"/>
      <c r="M211" s="147" t="s">
        <v>1</v>
      </c>
      <c r="N211" s="148" t="s">
        <v>40</v>
      </c>
      <c r="O211" s="56"/>
      <c r="P211" s="149">
        <f>O211*H211</f>
        <v>0</v>
      </c>
      <c r="Q211" s="149">
        <v>0.26375999999999999</v>
      </c>
      <c r="R211" s="149">
        <f>Q211*H211</f>
        <v>380.34192000000002</v>
      </c>
      <c r="S211" s="149">
        <v>0</v>
      </c>
      <c r="T211" s="150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1" t="s">
        <v>135</v>
      </c>
      <c r="AT211" s="151" t="s">
        <v>131</v>
      </c>
      <c r="AU211" s="151" t="s">
        <v>136</v>
      </c>
      <c r="AY211" s="15" t="s">
        <v>128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5" t="s">
        <v>136</v>
      </c>
      <c r="BK211" s="152">
        <f>ROUND(I211*H211,2)</f>
        <v>0</v>
      </c>
      <c r="BL211" s="15" t="s">
        <v>135</v>
      </c>
      <c r="BM211" s="151" t="s">
        <v>308</v>
      </c>
    </row>
    <row r="212" spans="1:65" s="2" customFormat="1" ht="37.9" customHeight="1">
      <c r="A212" s="30"/>
      <c r="B212" s="138"/>
      <c r="C212" s="139" t="s">
        <v>309</v>
      </c>
      <c r="D212" s="139" t="s">
        <v>131</v>
      </c>
      <c r="E212" s="140" t="s">
        <v>310</v>
      </c>
      <c r="F212" s="141" t="s">
        <v>311</v>
      </c>
      <c r="G212" s="142" t="s">
        <v>134</v>
      </c>
      <c r="H212" s="143">
        <v>1548</v>
      </c>
      <c r="I212" s="144"/>
      <c r="J212" s="145">
        <f>ROUND(I212*H212,2)</f>
        <v>0</v>
      </c>
      <c r="K212" s="146"/>
      <c r="L212" s="31"/>
      <c r="M212" s="147" t="s">
        <v>1</v>
      </c>
      <c r="N212" s="148" t="s">
        <v>40</v>
      </c>
      <c r="O212" s="56"/>
      <c r="P212" s="149">
        <f>O212*H212</f>
        <v>0</v>
      </c>
      <c r="Q212" s="149">
        <v>0.12966</v>
      </c>
      <c r="R212" s="149">
        <f>Q212*H212</f>
        <v>200.71367999999998</v>
      </c>
      <c r="S212" s="149">
        <v>0</v>
      </c>
      <c r="T212" s="150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1" t="s">
        <v>135</v>
      </c>
      <c r="AT212" s="151" t="s">
        <v>131</v>
      </c>
      <c r="AU212" s="151" t="s">
        <v>136</v>
      </c>
      <c r="AY212" s="15" t="s">
        <v>128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5" t="s">
        <v>136</v>
      </c>
      <c r="BK212" s="152">
        <f>ROUND(I212*H212,2)</f>
        <v>0</v>
      </c>
      <c r="BL212" s="15" t="s">
        <v>135</v>
      </c>
      <c r="BM212" s="151" t="s">
        <v>312</v>
      </c>
    </row>
    <row r="213" spans="1:65" s="12" customFormat="1" ht="22.9" customHeight="1">
      <c r="B213" s="125"/>
      <c r="D213" s="126" t="s">
        <v>73</v>
      </c>
      <c r="E213" s="136" t="s">
        <v>313</v>
      </c>
      <c r="F213" s="136" t="s">
        <v>314</v>
      </c>
      <c r="I213" s="128"/>
      <c r="J213" s="137">
        <f>BK213</f>
        <v>0</v>
      </c>
      <c r="L213" s="125"/>
      <c r="M213" s="130"/>
      <c r="N213" s="131"/>
      <c r="O213" s="131"/>
      <c r="P213" s="132">
        <f>SUM(P214:P219)</f>
        <v>0</v>
      </c>
      <c r="Q213" s="131"/>
      <c r="R213" s="132">
        <f>SUM(R214:R219)</f>
        <v>153.34074000000001</v>
      </c>
      <c r="S213" s="131"/>
      <c r="T213" s="133">
        <f>SUM(T214:T219)</f>
        <v>0</v>
      </c>
      <c r="AR213" s="126" t="s">
        <v>81</v>
      </c>
      <c r="AT213" s="134" t="s">
        <v>73</v>
      </c>
      <c r="AU213" s="134" t="s">
        <v>81</v>
      </c>
      <c r="AY213" s="126" t="s">
        <v>128</v>
      </c>
      <c r="BK213" s="135">
        <f>SUM(BK214:BK219)</f>
        <v>0</v>
      </c>
    </row>
    <row r="214" spans="1:65" s="2" customFormat="1" ht="62.65" customHeight="1">
      <c r="A214" s="30"/>
      <c r="B214" s="138"/>
      <c r="C214" s="139" t="s">
        <v>315</v>
      </c>
      <c r="D214" s="139" t="s">
        <v>131</v>
      </c>
      <c r="E214" s="140" t="s">
        <v>413</v>
      </c>
      <c r="F214" s="141" t="s">
        <v>412</v>
      </c>
      <c r="G214" s="142" t="s">
        <v>134</v>
      </c>
      <c r="H214" s="143">
        <v>9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40</v>
      </c>
      <c r="O214" s="56"/>
      <c r="P214" s="149">
        <f>O214*H214</f>
        <v>0</v>
      </c>
      <c r="Q214" s="149">
        <v>9.2499999999999999E-2</v>
      </c>
      <c r="R214" s="149">
        <f>Q214*H214</f>
        <v>0.83250000000000002</v>
      </c>
      <c r="S214" s="149">
        <v>0</v>
      </c>
      <c r="T214" s="150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1" t="s">
        <v>135</v>
      </c>
      <c r="AT214" s="151" t="s">
        <v>131</v>
      </c>
      <c r="AU214" s="151" t="s">
        <v>136</v>
      </c>
      <c r="AY214" s="15" t="s">
        <v>128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5" t="s">
        <v>136</v>
      </c>
      <c r="BK214" s="152">
        <f>ROUND(I214*H214,2)</f>
        <v>0</v>
      </c>
      <c r="BL214" s="15" t="s">
        <v>135</v>
      </c>
      <c r="BM214" s="151" t="s">
        <v>316</v>
      </c>
    </row>
    <row r="215" spans="1:65" s="2" customFormat="1" ht="37.9" customHeight="1">
      <c r="A215" s="30"/>
      <c r="B215" s="138"/>
      <c r="C215" s="153" t="s">
        <v>317</v>
      </c>
      <c r="D215" s="153" t="s">
        <v>191</v>
      </c>
      <c r="E215" s="154" t="s">
        <v>318</v>
      </c>
      <c r="F215" s="155" t="s">
        <v>319</v>
      </c>
      <c r="G215" s="156" t="s">
        <v>134</v>
      </c>
      <c r="H215" s="157">
        <v>9.18</v>
      </c>
      <c r="I215" s="158"/>
      <c r="J215" s="159">
        <f>ROUND(I215*H215,2)</f>
        <v>0</v>
      </c>
      <c r="K215" s="160"/>
      <c r="L215" s="161"/>
      <c r="M215" s="162" t="s">
        <v>1</v>
      </c>
      <c r="N215" s="163" t="s">
        <v>40</v>
      </c>
      <c r="O215" s="56"/>
      <c r="P215" s="149">
        <f>O215*H215</f>
        <v>0</v>
      </c>
      <c r="Q215" s="149">
        <v>0.13800000000000001</v>
      </c>
      <c r="R215" s="149">
        <f>Q215*H215</f>
        <v>1.26684</v>
      </c>
      <c r="S215" s="149">
        <v>0</v>
      </c>
      <c r="T215" s="150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1" t="s">
        <v>168</v>
      </c>
      <c r="AT215" s="151" t="s">
        <v>191</v>
      </c>
      <c r="AU215" s="151" t="s">
        <v>136</v>
      </c>
      <c r="AY215" s="15" t="s">
        <v>128</v>
      </c>
      <c r="BE215" s="152">
        <f>IF(N215="základná",J215,0)</f>
        <v>0</v>
      </c>
      <c r="BF215" s="152">
        <f>IF(N215="znížená",J215,0)</f>
        <v>0</v>
      </c>
      <c r="BG215" s="152">
        <f>IF(N215="zákl. prenesená",J215,0)</f>
        <v>0</v>
      </c>
      <c r="BH215" s="152">
        <f>IF(N215="zníž. prenesená",J215,0)</f>
        <v>0</v>
      </c>
      <c r="BI215" s="152">
        <f>IF(N215="nulová",J215,0)</f>
        <v>0</v>
      </c>
      <c r="BJ215" s="15" t="s">
        <v>136</v>
      </c>
      <c r="BK215" s="152">
        <f>ROUND(I215*H215,2)</f>
        <v>0</v>
      </c>
      <c r="BL215" s="15" t="s">
        <v>135</v>
      </c>
      <c r="BM215" s="151" t="s">
        <v>320</v>
      </c>
    </row>
    <row r="216" spans="1:65" s="13" customFormat="1">
      <c r="B216" s="164"/>
      <c r="D216" s="165" t="s">
        <v>196</v>
      </c>
      <c r="F216" s="166" t="s">
        <v>321</v>
      </c>
      <c r="H216" s="167">
        <v>9.18</v>
      </c>
      <c r="I216" s="168"/>
      <c r="L216" s="164"/>
      <c r="M216" s="169"/>
      <c r="N216" s="170"/>
      <c r="O216" s="170"/>
      <c r="P216" s="170"/>
      <c r="Q216" s="170"/>
      <c r="R216" s="170"/>
      <c r="S216" s="170"/>
      <c r="T216" s="171"/>
      <c r="AT216" s="172" t="s">
        <v>196</v>
      </c>
      <c r="AU216" s="172" t="s">
        <v>136</v>
      </c>
      <c r="AV216" s="13" t="s">
        <v>136</v>
      </c>
      <c r="AW216" s="13" t="s">
        <v>4</v>
      </c>
      <c r="AX216" s="13" t="s">
        <v>81</v>
      </c>
      <c r="AY216" s="172" t="s">
        <v>128</v>
      </c>
    </row>
    <row r="217" spans="1:65" s="2" customFormat="1" ht="62.65" customHeight="1">
      <c r="A217" s="30"/>
      <c r="B217" s="138"/>
      <c r="C217" s="139" t="s">
        <v>322</v>
      </c>
      <c r="D217" s="139" t="s">
        <v>131</v>
      </c>
      <c r="E217" s="140" t="s">
        <v>414</v>
      </c>
      <c r="F217" s="141" t="s">
        <v>411</v>
      </c>
      <c r="G217" s="142" t="s">
        <v>134</v>
      </c>
      <c r="H217" s="143">
        <v>657</v>
      </c>
      <c r="I217" s="144"/>
      <c r="J217" s="145">
        <f>ROUND(I217*H217,2)</f>
        <v>0</v>
      </c>
      <c r="K217" s="146"/>
      <c r="L217" s="31"/>
      <c r="M217" s="147" t="s">
        <v>1</v>
      </c>
      <c r="N217" s="148" t="s">
        <v>40</v>
      </c>
      <c r="O217" s="56"/>
      <c r="P217" s="149">
        <f>O217*H217</f>
        <v>0</v>
      </c>
      <c r="Q217" s="149">
        <v>9.2499999999999999E-2</v>
      </c>
      <c r="R217" s="149">
        <f>Q217*H217</f>
        <v>60.772500000000001</v>
      </c>
      <c r="S217" s="149">
        <v>0</v>
      </c>
      <c r="T217" s="150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51" t="s">
        <v>135</v>
      </c>
      <c r="AT217" s="151" t="s">
        <v>131</v>
      </c>
      <c r="AU217" s="151" t="s">
        <v>136</v>
      </c>
      <c r="AY217" s="15" t="s">
        <v>128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5" t="s">
        <v>136</v>
      </c>
      <c r="BK217" s="152">
        <f>ROUND(I217*H217,2)</f>
        <v>0</v>
      </c>
      <c r="BL217" s="15" t="s">
        <v>135</v>
      </c>
      <c r="BM217" s="151" t="s">
        <v>323</v>
      </c>
    </row>
    <row r="218" spans="1:65" s="2" customFormat="1" ht="24.2" customHeight="1">
      <c r="A218" s="30"/>
      <c r="B218" s="138"/>
      <c r="C218" s="153" t="s">
        <v>324</v>
      </c>
      <c r="D218" s="153" t="s">
        <v>191</v>
      </c>
      <c r="E218" s="154" t="s">
        <v>325</v>
      </c>
      <c r="F218" s="155" t="s">
        <v>326</v>
      </c>
      <c r="G218" s="156" t="s">
        <v>134</v>
      </c>
      <c r="H218" s="157">
        <v>670.14</v>
      </c>
      <c r="I218" s="158"/>
      <c r="J218" s="159">
        <f>ROUND(I218*H218,2)</f>
        <v>0</v>
      </c>
      <c r="K218" s="160"/>
      <c r="L218" s="161"/>
      <c r="M218" s="162" t="s">
        <v>1</v>
      </c>
      <c r="N218" s="163" t="s">
        <v>40</v>
      </c>
      <c r="O218" s="56"/>
      <c r="P218" s="149">
        <f>O218*H218</f>
        <v>0</v>
      </c>
      <c r="Q218" s="149">
        <v>0.13500000000000001</v>
      </c>
      <c r="R218" s="149">
        <f>Q218*H218</f>
        <v>90.468900000000005</v>
      </c>
      <c r="S218" s="149">
        <v>0</v>
      </c>
      <c r="T218" s="150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1" t="s">
        <v>168</v>
      </c>
      <c r="AT218" s="151" t="s">
        <v>191</v>
      </c>
      <c r="AU218" s="151" t="s">
        <v>136</v>
      </c>
      <c r="AY218" s="15" t="s">
        <v>128</v>
      </c>
      <c r="BE218" s="152">
        <f>IF(N218="základná",J218,0)</f>
        <v>0</v>
      </c>
      <c r="BF218" s="152">
        <f>IF(N218="znížená",J218,0)</f>
        <v>0</v>
      </c>
      <c r="BG218" s="152">
        <f>IF(N218="zákl. prenesená",J218,0)</f>
        <v>0</v>
      </c>
      <c r="BH218" s="152">
        <f>IF(N218="zníž. prenesená",J218,0)</f>
        <v>0</v>
      </c>
      <c r="BI218" s="152">
        <f>IF(N218="nulová",J218,0)</f>
        <v>0</v>
      </c>
      <c r="BJ218" s="15" t="s">
        <v>136</v>
      </c>
      <c r="BK218" s="152">
        <f>ROUND(I218*H218,2)</f>
        <v>0</v>
      </c>
      <c r="BL218" s="15" t="s">
        <v>135</v>
      </c>
      <c r="BM218" s="151" t="s">
        <v>327</v>
      </c>
    </row>
    <row r="219" spans="1:65" s="13" customFormat="1">
      <c r="B219" s="164"/>
      <c r="D219" s="165" t="s">
        <v>196</v>
      </c>
      <c r="F219" s="166" t="s">
        <v>328</v>
      </c>
      <c r="H219" s="167">
        <v>670.14</v>
      </c>
      <c r="I219" s="168"/>
      <c r="L219" s="164"/>
      <c r="M219" s="169"/>
      <c r="N219" s="170"/>
      <c r="O219" s="170"/>
      <c r="P219" s="170"/>
      <c r="Q219" s="170"/>
      <c r="R219" s="170"/>
      <c r="S219" s="170"/>
      <c r="T219" s="171"/>
      <c r="AT219" s="172" t="s">
        <v>196</v>
      </c>
      <c r="AU219" s="172" t="s">
        <v>136</v>
      </c>
      <c r="AV219" s="13" t="s">
        <v>136</v>
      </c>
      <c r="AW219" s="13" t="s">
        <v>4</v>
      </c>
      <c r="AX219" s="13" t="s">
        <v>81</v>
      </c>
      <c r="AY219" s="172" t="s">
        <v>128</v>
      </c>
    </row>
    <row r="220" spans="1:65" s="12" customFormat="1" ht="22.9" customHeight="1">
      <c r="B220" s="125"/>
      <c r="D220" s="126" t="s">
        <v>73</v>
      </c>
      <c r="E220" s="136" t="s">
        <v>329</v>
      </c>
      <c r="F220" s="136" t="s">
        <v>330</v>
      </c>
      <c r="I220" s="128"/>
      <c r="J220" s="137">
        <f>BK220</f>
        <v>0</v>
      </c>
      <c r="L220" s="125"/>
      <c r="M220" s="130"/>
      <c r="N220" s="131"/>
      <c r="O220" s="131"/>
      <c r="P220" s="132">
        <f>SUM(P221:P235)</f>
        <v>0</v>
      </c>
      <c r="Q220" s="131"/>
      <c r="R220" s="132">
        <f>SUM(R221:R235)</f>
        <v>200.04871000000003</v>
      </c>
      <c r="S220" s="131"/>
      <c r="T220" s="133">
        <f>SUM(T221:T235)</f>
        <v>0</v>
      </c>
      <c r="AR220" s="126" t="s">
        <v>81</v>
      </c>
      <c r="AT220" s="134" t="s">
        <v>73</v>
      </c>
      <c r="AU220" s="134" t="s">
        <v>81</v>
      </c>
      <c r="AY220" s="126" t="s">
        <v>128</v>
      </c>
      <c r="BK220" s="135">
        <f>SUM(BK221:BK235)</f>
        <v>0</v>
      </c>
    </row>
    <row r="221" spans="1:65" s="2" customFormat="1" ht="24.2" customHeight="1">
      <c r="A221" s="30"/>
      <c r="B221" s="138"/>
      <c r="C221" s="139" t="s">
        <v>331</v>
      </c>
      <c r="D221" s="139" t="s">
        <v>131</v>
      </c>
      <c r="E221" s="140" t="s">
        <v>332</v>
      </c>
      <c r="F221" s="141" t="s">
        <v>333</v>
      </c>
      <c r="G221" s="142" t="s">
        <v>334</v>
      </c>
      <c r="H221" s="143">
        <v>16</v>
      </c>
      <c r="I221" s="144"/>
      <c r="J221" s="145">
        <f t="shared" ref="J221:J229" si="0">ROUND(I221*H221,2)</f>
        <v>0</v>
      </c>
      <c r="K221" s="146"/>
      <c r="L221" s="31"/>
      <c r="M221" s="147" t="s">
        <v>1</v>
      </c>
      <c r="N221" s="148" t="s">
        <v>40</v>
      </c>
      <c r="O221" s="56"/>
      <c r="P221" s="149">
        <f t="shared" ref="P221:P229" si="1">O221*H221</f>
        <v>0</v>
      </c>
      <c r="Q221" s="149">
        <v>0.22133</v>
      </c>
      <c r="R221" s="149">
        <f t="shared" ref="R221:R229" si="2">Q221*H221</f>
        <v>3.54128</v>
      </c>
      <c r="S221" s="149">
        <v>0</v>
      </c>
      <c r="T221" s="150">
        <f t="shared" ref="T221:T229" si="3"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1" t="s">
        <v>135</v>
      </c>
      <c r="AT221" s="151" t="s">
        <v>131</v>
      </c>
      <c r="AU221" s="151" t="s">
        <v>136</v>
      </c>
      <c r="AY221" s="15" t="s">
        <v>128</v>
      </c>
      <c r="BE221" s="152">
        <f t="shared" ref="BE221:BE229" si="4">IF(N221="základná",J221,0)</f>
        <v>0</v>
      </c>
      <c r="BF221" s="152">
        <f t="shared" ref="BF221:BF229" si="5">IF(N221="znížená",J221,0)</f>
        <v>0</v>
      </c>
      <c r="BG221" s="152">
        <f t="shared" ref="BG221:BG229" si="6">IF(N221="zákl. prenesená",J221,0)</f>
        <v>0</v>
      </c>
      <c r="BH221" s="152">
        <f t="shared" ref="BH221:BH229" si="7">IF(N221="zníž. prenesená",J221,0)</f>
        <v>0</v>
      </c>
      <c r="BI221" s="152">
        <f t="shared" ref="BI221:BI229" si="8">IF(N221="nulová",J221,0)</f>
        <v>0</v>
      </c>
      <c r="BJ221" s="15" t="s">
        <v>136</v>
      </c>
      <c r="BK221" s="152">
        <f t="shared" ref="BK221:BK229" si="9">ROUND(I221*H221,2)</f>
        <v>0</v>
      </c>
      <c r="BL221" s="15" t="s">
        <v>135</v>
      </c>
      <c r="BM221" s="151" t="s">
        <v>335</v>
      </c>
    </row>
    <row r="222" spans="1:65" s="2" customFormat="1" ht="37.9" customHeight="1">
      <c r="A222" s="30"/>
      <c r="B222" s="138"/>
      <c r="C222" s="139" t="s">
        <v>336</v>
      </c>
      <c r="D222" s="139" t="s">
        <v>131</v>
      </c>
      <c r="E222" s="140" t="s">
        <v>337</v>
      </c>
      <c r="F222" s="141" t="s">
        <v>338</v>
      </c>
      <c r="G222" s="142" t="s">
        <v>334</v>
      </c>
      <c r="H222" s="143">
        <v>16</v>
      </c>
      <c r="I222" s="144"/>
      <c r="J222" s="145">
        <f t="shared" si="0"/>
        <v>0</v>
      </c>
      <c r="K222" s="146"/>
      <c r="L222" s="31"/>
      <c r="M222" s="147" t="s">
        <v>1</v>
      </c>
      <c r="N222" s="148" t="s">
        <v>40</v>
      </c>
      <c r="O222" s="56"/>
      <c r="P222" s="149">
        <f t="shared" si="1"/>
        <v>0</v>
      </c>
      <c r="Q222" s="149">
        <v>0.11958000000000001</v>
      </c>
      <c r="R222" s="149">
        <f t="shared" si="2"/>
        <v>1.9132800000000001</v>
      </c>
      <c r="S222" s="149">
        <v>0</v>
      </c>
      <c r="T222" s="150">
        <f t="shared" si="3"/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51" t="s">
        <v>135</v>
      </c>
      <c r="AT222" s="151" t="s">
        <v>131</v>
      </c>
      <c r="AU222" s="151" t="s">
        <v>136</v>
      </c>
      <c r="AY222" s="15" t="s">
        <v>128</v>
      </c>
      <c r="BE222" s="152">
        <f t="shared" si="4"/>
        <v>0</v>
      </c>
      <c r="BF222" s="152">
        <f t="shared" si="5"/>
        <v>0</v>
      </c>
      <c r="BG222" s="152">
        <f t="shared" si="6"/>
        <v>0</v>
      </c>
      <c r="BH222" s="152">
        <f t="shared" si="7"/>
        <v>0</v>
      </c>
      <c r="BI222" s="152">
        <f t="shared" si="8"/>
        <v>0</v>
      </c>
      <c r="BJ222" s="15" t="s">
        <v>136</v>
      </c>
      <c r="BK222" s="152">
        <f t="shared" si="9"/>
        <v>0</v>
      </c>
      <c r="BL222" s="15" t="s">
        <v>135</v>
      </c>
      <c r="BM222" s="151" t="s">
        <v>339</v>
      </c>
    </row>
    <row r="223" spans="1:65" s="2" customFormat="1" ht="14.45" customHeight="1">
      <c r="A223" s="30"/>
      <c r="B223" s="138"/>
      <c r="C223" s="153" t="s">
        <v>340</v>
      </c>
      <c r="D223" s="153" t="s">
        <v>191</v>
      </c>
      <c r="E223" s="154" t="s">
        <v>341</v>
      </c>
      <c r="F223" s="155" t="s">
        <v>342</v>
      </c>
      <c r="G223" s="156" t="s">
        <v>334</v>
      </c>
      <c r="H223" s="157">
        <v>16</v>
      </c>
      <c r="I223" s="158"/>
      <c r="J223" s="159">
        <f t="shared" si="0"/>
        <v>0</v>
      </c>
      <c r="K223" s="160"/>
      <c r="L223" s="161"/>
      <c r="M223" s="162" t="s">
        <v>1</v>
      </c>
      <c r="N223" s="163" t="s">
        <v>40</v>
      </c>
      <c r="O223" s="56"/>
      <c r="P223" s="149">
        <f t="shared" si="1"/>
        <v>0</v>
      </c>
      <c r="Q223" s="149">
        <v>1.4E-3</v>
      </c>
      <c r="R223" s="149">
        <f t="shared" si="2"/>
        <v>2.24E-2</v>
      </c>
      <c r="S223" s="149">
        <v>0</v>
      </c>
      <c r="T223" s="150">
        <f t="shared" si="3"/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1" t="s">
        <v>168</v>
      </c>
      <c r="AT223" s="151" t="s">
        <v>191</v>
      </c>
      <c r="AU223" s="151" t="s">
        <v>136</v>
      </c>
      <c r="AY223" s="15" t="s">
        <v>128</v>
      </c>
      <c r="BE223" s="152">
        <f t="shared" si="4"/>
        <v>0</v>
      </c>
      <c r="BF223" s="152">
        <f t="shared" si="5"/>
        <v>0</v>
      </c>
      <c r="BG223" s="152">
        <f t="shared" si="6"/>
        <v>0</v>
      </c>
      <c r="BH223" s="152">
        <f t="shared" si="7"/>
        <v>0</v>
      </c>
      <c r="BI223" s="152">
        <f t="shared" si="8"/>
        <v>0</v>
      </c>
      <c r="BJ223" s="15" t="s">
        <v>136</v>
      </c>
      <c r="BK223" s="152">
        <f t="shared" si="9"/>
        <v>0</v>
      </c>
      <c r="BL223" s="15" t="s">
        <v>135</v>
      </c>
      <c r="BM223" s="151" t="s">
        <v>343</v>
      </c>
    </row>
    <row r="224" spans="1:65" s="2" customFormat="1" ht="24.2" customHeight="1">
      <c r="A224" s="30"/>
      <c r="B224" s="138"/>
      <c r="C224" s="139" t="s">
        <v>344</v>
      </c>
      <c r="D224" s="139" t="s">
        <v>131</v>
      </c>
      <c r="E224" s="140" t="s">
        <v>345</v>
      </c>
      <c r="F224" s="141" t="s">
        <v>346</v>
      </c>
      <c r="G224" s="142" t="s">
        <v>216</v>
      </c>
      <c r="H224" s="143">
        <v>24</v>
      </c>
      <c r="I224" s="144"/>
      <c r="J224" s="145">
        <f t="shared" si="0"/>
        <v>0</v>
      </c>
      <c r="K224" s="146"/>
      <c r="L224" s="31"/>
      <c r="M224" s="147" t="s">
        <v>1</v>
      </c>
      <c r="N224" s="148" t="s">
        <v>40</v>
      </c>
      <c r="O224" s="56"/>
      <c r="P224" s="149">
        <f t="shared" si="1"/>
        <v>0</v>
      </c>
      <c r="Q224" s="149">
        <v>8.0000000000000007E-5</v>
      </c>
      <c r="R224" s="149">
        <f t="shared" si="2"/>
        <v>1.9200000000000003E-3</v>
      </c>
      <c r="S224" s="149">
        <v>0</v>
      </c>
      <c r="T224" s="150">
        <f t="shared" si="3"/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1" t="s">
        <v>135</v>
      </c>
      <c r="AT224" s="151" t="s">
        <v>131</v>
      </c>
      <c r="AU224" s="151" t="s">
        <v>136</v>
      </c>
      <c r="AY224" s="15" t="s">
        <v>128</v>
      </c>
      <c r="BE224" s="152">
        <f t="shared" si="4"/>
        <v>0</v>
      </c>
      <c r="BF224" s="152">
        <f t="shared" si="5"/>
        <v>0</v>
      </c>
      <c r="BG224" s="152">
        <f t="shared" si="6"/>
        <v>0</v>
      </c>
      <c r="BH224" s="152">
        <f t="shared" si="7"/>
        <v>0</v>
      </c>
      <c r="BI224" s="152">
        <f t="shared" si="8"/>
        <v>0</v>
      </c>
      <c r="BJ224" s="15" t="s">
        <v>136</v>
      </c>
      <c r="BK224" s="152">
        <f t="shared" si="9"/>
        <v>0</v>
      </c>
      <c r="BL224" s="15" t="s">
        <v>135</v>
      </c>
      <c r="BM224" s="151" t="s">
        <v>347</v>
      </c>
    </row>
    <row r="225" spans="1:65" s="2" customFormat="1" ht="24.2" customHeight="1">
      <c r="A225" s="30"/>
      <c r="B225" s="138"/>
      <c r="C225" s="139" t="s">
        <v>348</v>
      </c>
      <c r="D225" s="139" t="s">
        <v>131</v>
      </c>
      <c r="E225" s="140" t="s">
        <v>349</v>
      </c>
      <c r="F225" s="141" t="s">
        <v>333</v>
      </c>
      <c r="G225" s="142" t="s">
        <v>334</v>
      </c>
      <c r="H225" s="143">
        <v>16</v>
      </c>
      <c r="I225" s="144"/>
      <c r="J225" s="145">
        <f t="shared" si="0"/>
        <v>0</v>
      </c>
      <c r="K225" s="146"/>
      <c r="L225" s="31"/>
      <c r="M225" s="147" t="s">
        <v>1</v>
      </c>
      <c r="N225" s="148" t="s">
        <v>40</v>
      </c>
      <c r="O225" s="56"/>
      <c r="P225" s="149">
        <f t="shared" si="1"/>
        <v>0</v>
      </c>
      <c r="Q225" s="149">
        <v>0.22133</v>
      </c>
      <c r="R225" s="149">
        <f t="shared" si="2"/>
        <v>3.54128</v>
      </c>
      <c r="S225" s="149">
        <v>0</v>
      </c>
      <c r="T225" s="150">
        <f t="shared" si="3"/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1" t="s">
        <v>135</v>
      </c>
      <c r="AT225" s="151" t="s">
        <v>131</v>
      </c>
      <c r="AU225" s="151" t="s">
        <v>136</v>
      </c>
      <c r="AY225" s="15" t="s">
        <v>128</v>
      </c>
      <c r="BE225" s="152">
        <f t="shared" si="4"/>
        <v>0</v>
      </c>
      <c r="BF225" s="152">
        <f t="shared" si="5"/>
        <v>0</v>
      </c>
      <c r="BG225" s="152">
        <f t="shared" si="6"/>
        <v>0</v>
      </c>
      <c r="BH225" s="152">
        <f t="shared" si="7"/>
        <v>0</v>
      </c>
      <c r="BI225" s="152">
        <f t="shared" si="8"/>
        <v>0</v>
      </c>
      <c r="BJ225" s="15" t="s">
        <v>136</v>
      </c>
      <c r="BK225" s="152">
        <f t="shared" si="9"/>
        <v>0</v>
      </c>
      <c r="BL225" s="15" t="s">
        <v>135</v>
      </c>
      <c r="BM225" s="151" t="s">
        <v>350</v>
      </c>
    </row>
    <row r="226" spans="1:65" s="2" customFormat="1" ht="24.2" customHeight="1">
      <c r="A226" s="30"/>
      <c r="B226" s="138"/>
      <c r="C226" s="139" t="s">
        <v>351</v>
      </c>
      <c r="D226" s="139" t="s">
        <v>131</v>
      </c>
      <c r="E226" s="140" t="s">
        <v>352</v>
      </c>
      <c r="F226" s="141" t="s">
        <v>353</v>
      </c>
      <c r="G226" s="142" t="s">
        <v>216</v>
      </c>
      <c r="H226" s="143">
        <v>437</v>
      </c>
      <c r="I226" s="144"/>
      <c r="J226" s="145">
        <f t="shared" si="0"/>
        <v>0</v>
      </c>
      <c r="K226" s="146"/>
      <c r="L226" s="31"/>
      <c r="M226" s="147" t="s">
        <v>1</v>
      </c>
      <c r="N226" s="148" t="s">
        <v>40</v>
      </c>
      <c r="O226" s="56"/>
      <c r="P226" s="149">
        <f t="shared" si="1"/>
        <v>0</v>
      </c>
      <c r="Q226" s="149">
        <v>4.0000000000000003E-5</v>
      </c>
      <c r="R226" s="149">
        <f t="shared" si="2"/>
        <v>1.7480000000000002E-2</v>
      </c>
      <c r="S226" s="149">
        <v>0</v>
      </c>
      <c r="T226" s="150">
        <f t="shared" si="3"/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1" t="s">
        <v>135</v>
      </c>
      <c r="AT226" s="151" t="s">
        <v>131</v>
      </c>
      <c r="AU226" s="151" t="s">
        <v>136</v>
      </c>
      <c r="AY226" s="15" t="s">
        <v>128</v>
      </c>
      <c r="BE226" s="152">
        <f t="shared" si="4"/>
        <v>0</v>
      </c>
      <c r="BF226" s="152">
        <f t="shared" si="5"/>
        <v>0</v>
      </c>
      <c r="BG226" s="152">
        <f t="shared" si="6"/>
        <v>0</v>
      </c>
      <c r="BH226" s="152">
        <f t="shared" si="7"/>
        <v>0</v>
      </c>
      <c r="BI226" s="152">
        <f t="shared" si="8"/>
        <v>0</v>
      </c>
      <c r="BJ226" s="15" t="s">
        <v>136</v>
      </c>
      <c r="BK226" s="152">
        <f t="shared" si="9"/>
        <v>0</v>
      </c>
      <c r="BL226" s="15" t="s">
        <v>135</v>
      </c>
      <c r="BM226" s="151" t="s">
        <v>354</v>
      </c>
    </row>
    <row r="227" spans="1:65" s="2" customFormat="1" ht="24.2" customHeight="1">
      <c r="A227" s="30"/>
      <c r="B227" s="138"/>
      <c r="C227" s="139" t="s">
        <v>355</v>
      </c>
      <c r="D227" s="139" t="s">
        <v>131</v>
      </c>
      <c r="E227" s="140" t="s">
        <v>356</v>
      </c>
      <c r="F227" s="141" t="s">
        <v>357</v>
      </c>
      <c r="G227" s="142" t="s">
        <v>134</v>
      </c>
      <c r="H227" s="143">
        <v>1</v>
      </c>
      <c r="I227" s="144"/>
      <c r="J227" s="145">
        <f t="shared" si="0"/>
        <v>0</v>
      </c>
      <c r="K227" s="146"/>
      <c r="L227" s="31"/>
      <c r="M227" s="147" t="s">
        <v>1</v>
      </c>
      <c r="N227" s="148" t="s">
        <v>40</v>
      </c>
      <c r="O227" s="56"/>
      <c r="P227" s="149">
        <f t="shared" si="1"/>
        <v>0</v>
      </c>
      <c r="Q227" s="149">
        <v>8.9999999999999998E-4</v>
      </c>
      <c r="R227" s="149">
        <f t="shared" si="2"/>
        <v>8.9999999999999998E-4</v>
      </c>
      <c r="S227" s="149">
        <v>0</v>
      </c>
      <c r="T227" s="150">
        <f t="shared" si="3"/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51" t="s">
        <v>135</v>
      </c>
      <c r="AT227" s="151" t="s">
        <v>131</v>
      </c>
      <c r="AU227" s="151" t="s">
        <v>136</v>
      </c>
      <c r="AY227" s="15" t="s">
        <v>128</v>
      </c>
      <c r="BE227" s="152">
        <f t="shared" si="4"/>
        <v>0</v>
      </c>
      <c r="BF227" s="152">
        <f t="shared" si="5"/>
        <v>0</v>
      </c>
      <c r="BG227" s="152">
        <f t="shared" si="6"/>
        <v>0</v>
      </c>
      <c r="BH227" s="152">
        <f t="shared" si="7"/>
        <v>0</v>
      </c>
      <c r="BI227" s="152">
        <f t="shared" si="8"/>
        <v>0</v>
      </c>
      <c r="BJ227" s="15" t="s">
        <v>136</v>
      </c>
      <c r="BK227" s="152">
        <f t="shared" si="9"/>
        <v>0</v>
      </c>
      <c r="BL227" s="15" t="s">
        <v>135</v>
      </c>
      <c r="BM227" s="151" t="s">
        <v>358</v>
      </c>
    </row>
    <row r="228" spans="1:65" s="2" customFormat="1" ht="49.15" customHeight="1">
      <c r="A228" s="30"/>
      <c r="B228" s="138"/>
      <c r="C228" s="139" t="s">
        <v>359</v>
      </c>
      <c r="D228" s="139" t="s">
        <v>131</v>
      </c>
      <c r="E228" s="140" t="s">
        <v>360</v>
      </c>
      <c r="F228" s="141" t="s">
        <v>361</v>
      </c>
      <c r="G228" s="142" t="s">
        <v>216</v>
      </c>
      <c r="H228" s="143">
        <v>405</v>
      </c>
      <c r="I228" s="144"/>
      <c r="J228" s="145">
        <f t="shared" si="0"/>
        <v>0</v>
      </c>
      <c r="K228" s="146"/>
      <c r="L228" s="31"/>
      <c r="M228" s="147" t="s">
        <v>1</v>
      </c>
      <c r="N228" s="148" t="s">
        <v>40</v>
      </c>
      <c r="O228" s="56"/>
      <c r="P228" s="149">
        <f t="shared" si="1"/>
        <v>0</v>
      </c>
      <c r="Q228" s="149">
        <v>0.15223</v>
      </c>
      <c r="R228" s="149">
        <f t="shared" si="2"/>
        <v>61.653150000000004</v>
      </c>
      <c r="S228" s="149">
        <v>0</v>
      </c>
      <c r="T228" s="150">
        <f t="shared" si="3"/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51" t="s">
        <v>135</v>
      </c>
      <c r="AT228" s="151" t="s">
        <v>131</v>
      </c>
      <c r="AU228" s="151" t="s">
        <v>136</v>
      </c>
      <c r="AY228" s="15" t="s">
        <v>128</v>
      </c>
      <c r="BE228" s="152">
        <f t="shared" si="4"/>
        <v>0</v>
      </c>
      <c r="BF228" s="152">
        <f t="shared" si="5"/>
        <v>0</v>
      </c>
      <c r="BG228" s="152">
        <f t="shared" si="6"/>
        <v>0</v>
      </c>
      <c r="BH228" s="152">
        <f t="shared" si="7"/>
        <v>0</v>
      </c>
      <c r="BI228" s="152">
        <f t="shared" si="8"/>
        <v>0</v>
      </c>
      <c r="BJ228" s="15" t="s">
        <v>136</v>
      </c>
      <c r="BK228" s="152">
        <f t="shared" si="9"/>
        <v>0</v>
      </c>
      <c r="BL228" s="15" t="s">
        <v>135</v>
      </c>
      <c r="BM228" s="151" t="s">
        <v>362</v>
      </c>
    </row>
    <row r="229" spans="1:65" s="2" customFormat="1" ht="24.2" customHeight="1">
      <c r="A229" s="30"/>
      <c r="B229" s="138"/>
      <c r="C229" s="153" t="s">
        <v>363</v>
      </c>
      <c r="D229" s="153" t="s">
        <v>191</v>
      </c>
      <c r="E229" s="154" t="s">
        <v>364</v>
      </c>
      <c r="F229" s="155" t="s">
        <v>365</v>
      </c>
      <c r="G229" s="156" t="s">
        <v>334</v>
      </c>
      <c r="H229" s="157">
        <v>409.05</v>
      </c>
      <c r="I229" s="158"/>
      <c r="J229" s="159">
        <f t="shared" si="0"/>
        <v>0</v>
      </c>
      <c r="K229" s="160"/>
      <c r="L229" s="161"/>
      <c r="M229" s="162" t="s">
        <v>1</v>
      </c>
      <c r="N229" s="163" t="s">
        <v>40</v>
      </c>
      <c r="O229" s="56"/>
      <c r="P229" s="149">
        <f t="shared" si="1"/>
        <v>0</v>
      </c>
      <c r="Q229" s="149">
        <v>4.8000000000000001E-2</v>
      </c>
      <c r="R229" s="149">
        <f t="shared" si="2"/>
        <v>19.634399999999999</v>
      </c>
      <c r="S229" s="149">
        <v>0</v>
      </c>
      <c r="T229" s="150">
        <f t="shared" si="3"/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1" t="s">
        <v>168</v>
      </c>
      <c r="AT229" s="151" t="s">
        <v>191</v>
      </c>
      <c r="AU229" s="151" t="s">
        <v>136</v>
      </c>
      <c r="AY229" s="15" t="s">
        <v>128</v>
      </c>
      <c r="BE229" s="152">
        <f t="shared" si="4"/>
        <v>0</v>
      </c>
      <c r="BF229" s="152">
        <f t="shared" si="5"/>
        <v>0</v>
      </c>
      <c r="BG229" s="152">
        <f t="shared" si="6"/>
        <v>0</v>
      </c>
      <c r="BH229" s="152">
        <f t="shared" si="7"/>
        <v>0</v>
      </c>
      <c r="BI229" s="152">
        <f t="shared" si="8"/>
        <v>0</v>
      </c>
      <c r="BJ229" s="15" t="s">
        <v>136</v>
      </c>
      <c r="BK229" s="152">
        <f t="shared" si="9"/>
        <v>0</v>
      </c>
      <c r="BL229" s="15" t="s">
        <v>135</v>
      </c>
      <c r="BM229" s="151" t="s">
        <v>366</v>
      </c>
    </row>
    <row r="230" spans="1:65" s="13" customFormat="1">
      <c r="B230" s="164"/>
      <c r="D230" s="165" t="s">
        <v>196</v>
      </c>
      <c r="F230" s="166" t="s">
        <v>367</v>
      </c>
      <c r="H230" s="167">
        <v>409.05</v>
      </c>
      <c r="I230" s="168"/>
      <c r="L230" s="164"/>
      <c r="M230" s="169"/>
      <c r="N230" s="170"/>
      <c r="O230" s="170"/>
      <c r="P230" s="170"/>
      <c r="Q230" s="170"/>
      <c r="R230" s="170"/>
      <c r="S230" s="170"/>
      <c r="T230" s="171"/>
      <c r="AT230" s="172" t="s">
        <v>196</v>
      </c>
      <c r="AU230" s="172" t="s">
        <v>136</v>
      </c>
      <c r="AV230" s="13" t="s">
        <v>136</v>
      </c>
      <c r="AW230" s="13" t="s">
        <v>4</v>
      </c>
      <c r="AX230" s="13" t="s">
        <v>81</v>
      </c>
      <c r="AY230" s="172" t="s">
        <v>128</v>
      </c>
    </row>
    <row r="231" spans="1:65" s="2" customFormat="1" ht="49.15" customHeight="1">
      <c r="A231" s="30"/>
      <c r="B231" s="138"/>
      <c r="C231" s="139" t="s">
        <v>368</v>
      </c>
      <c r="D231" s="139" t="s">
        <v>131</v>
      </c>
      <c r="E231" s="140" t="s">
        <v>369</v>
      </c>
      <c r="F231" s="141" t="s">
        <v>370</v>
      </c>
      <c r="G231" s="142" t="s">
        <v>216</v>
      </c>
      <c r="H231" s="143">
        <v>865</v>
      </c>
      <c r="I231" s="144"/>
      <c r="J231" s="145">
        <f>ROUND(I231*H231,2)</f>
        <v>0</v>
      </c>
      <c r="K231" s="146"/>
      <c r="L231" s="31"/>
      <c r="M231" s="147" t="s">
        <v>1</v>
      </c>
      <c r="N231" s="148" t="s">
        <v>40</v>
      </c>
      <c r="O231" s="56"/>
      <c r="P231" s="149">
        <f>O231*H231</f>
        <v>0</v>
      </c>
      <c r="Q231" s="149">
        <v>9.7930000000000003E-2</v>
      </c>
      <c r="R231" s="149">
        <f>Q231*H231</f>
        <v>84.709450000000004</v>
      </c>
      <c r="S231" s="149">
        <v>0</v>
      </c>
      <c r="T231" s="150">
        <f>S231*H231</f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51" t="s">
        <v>135</v>
      </c>
      <c r="AT231" s="151" t="s">
        <v>131</v>
      </c>
      <c r="AU231" s="151" t="s">
        <v>136</v>
      </c>
      <c r="AY231" s="15" t="s">
        <v>128</v>
      </c>
      <c r="BE231" s="152">
        <f>IF(N231="základná",J231,0)</f>
        <v>0</v>
      </c>
      <c r="BF231" s="152">
        <f>IF(N231="znížená",J231,0)</f>
        <v>0</v>
      </c>
      <c r="BG231" s="152">
        <f>IF(N231="zákl. prenesená",J231,0)</f>
        <v>0</v>
      </c>
      <c r="BH231" s="152">
        <f>IF(N231="zníž. prenesená",J231,0)</f>
        <v>0</v>
      </c>
      <c r="BI231" s="152">
        <f>IF(N231="nulová",J231,0)</f>
        <v>0</v>
      </c>
      <c r="BJ231" s="15" t="s">
        <v>136</v>
      </c>
      <c r="BK231" s="152">
        <f>ROUND(I231*H231,2)</f>
        <v>0</v>
      </c>
      <c r="BL231" s="15" t="s">
        <v>135</v>
      </c>
      <c r="BM231" s="151" t="s">
        <v>371</v>
      </c>
    </row>
    <row r="232" spans="1:65" s="2" customFormat="1" ht="24.2" customHeight="1">
      <c r="A232" s="30"/>
      <c r="B232" s="138"/>
      <c r="C232" s="153" t="s">
        <v>372</v>
      </c>
      <c r="D232" s="153" t="s">
        <v>191</v>
      </c>
      <c r="E232" s="154" t="s">
        <v>373</v>
      </c>
      <c r="F232" s="155" t="s">
        <v>374</v>
      </c>
      <c r="G232" s="156" t="s">
        <v>334</v>
      </c>
      <c r="H232" s="157">
        <v>873.65</v>
      </c>
      <c r="I232" s="158"/>
      <c r="J232" s="159">
        <f>ROUND(I232*H232,2)</f>
        <v>0</v>
      </c>
      <c r="K232" s="160"/>
      <c r="L232" s="161"/>
      <c r="M232" s="162" t="s">
        <v>1</v>
      </c>
      <c r="N232" s="163" t="s">
        <v>40</v>
      </c>
      <c r="O232" s="56"/>
      <c r="P232" s="149">
        <f>O232*H232</f>
        <v>0</v>
      </c>
      <c r="Q232" s="149">
        <v>2.3E-2</v>
      </c>
      <c r="R232" s="149">
        <f>Q232*H232</f>
        <v>20.09395</v>
      </c>
      <c r="S232" s="149">
        <v>0</v>
      </c>
      <c r="T232" s="150">
        <f>S232*H232</f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51" t="s">
        <v>168</v>
      </c>
      <c r="AT232" s="151" t="s">
        <v>191</v>
      </c>
      <c r="AU232" s="151" t="s">
        <v>136</v>
      </c>
      <c r="AY232" s="15" t="s">
        <v>128</v>
      </c>
      <c r="BE232" s="152">
        <f>IF(N232="základná",J232,0)</f>
        <v>0</v>
      </c>
      <c r="BF232" s="152">
        <f>IF(N232="znížená",J232,0)</f>
        <v>0</v>
      </c>
      <c r="BG232" s="152">
        <f>IF(N232="zákl. prenesená",J232,0)</f>
        <v>0</v>
      </c>
      <c r="BH232" s="152">
        <f>IF(N232="zníž. prenesená",J232,0)</f>
        <v>0</v>
      </c>
      <c r="BI232" s="152">
        <f>IF(N232="nulová",J232,0)</f>
        <v>0</v>
      </c>
      <c r="BJ232" s="15" t="s">
        <v>136</v>
      </c>
      <c r="BK232" s="152">
        <f>ROUND(I232*H232,2)</f>
        <v>0</v>
      </c>
      <c r="BL232" s="15" t="s">
        <v>135</v>
      </c>
      <c r="BM232" s="151" t="s">
        <v>375</v>
      </c>
    </row>
    <row r="233" spans="1:65" s="13" customFormat="1">
      <c r="B233" s="164"/>
      <c r="D233" s="165" t="s">
        <v>196</v>
      </c>
      <c r="F233" s="166" t="s">
        <v>376</v>
      </c>
      <c r="H233" s="167">
        <v>873.65</v>
      </c>
      <c r="I233" s="168"/>
      <c r="L233" s="164"/>
      <c r="M233" s="169"/>
      <c r="N233" s="170"/>
      <c r="O233" s="170"/>
      <c r="P233" s="170"/>
      <c r="Q233" s="170"/>
      <c r="R233" s="170"/>
      <c r="S233" s="170"/>
      <c r="T233" s="171"/>
      <c r="AT233" s="172" t="s">
        <v>196</v>
      </c>
      <c r="AU233" s="172" t="s">
        <v>136</v>
      </c>
      <c r="AV233" s="13" t="s">
        <v>136</v>
      </c>
      <c r="AW233" s="13" t="s">
        <v>4</v>
      </c>
      <c r="AX233" s="13" t="s">
        <v>81</v>
      </c>
      <c r="AY233" s="172" t="s">
        <v>128</v>
      </c>
    </row>
    <row r="234" spans="1:65" s="2" customFormat="1" ht="49.15" customHeight="1">
      <c r="A234" s="30"/>
      <c r="B234" s="138"/>
      <c r="C234" s="139" t="s">
        <v>377</v>
      </c>
      <c r="D234" s="139" t="s">
        <v>131</v>
      </c>
      <c r="E234" s="140" t="s">
        <v>378</v>
      </c>
      <c r="F234" s="141" t="s">
        <v>379</v>
      </c>
      <c r="G234" s="142" t="s">
        <v>216</v>
      </c>
      <c r="H234" s="143">
        <v>405</v>
      </c>
      <c r="I234" s="144"/>
      <c r="J234" s="145">
        <f>ROUND(I234*H234,2)</f>
        <v>0</v>
      </c>
      <c r="K234" s="146"/>
      <c r="L234" s="31"/>
      <c r="M234" s="147" t="s">
        <v>1</v>
      </c>
      <c r="N234" s="148" t="s">
        <v>40</v>
      </c>
      <c r="O234" s="56"/>
      <c r="P234" s="149">
        <f>O234*H234</f>
        <v>0</v>
      </c>
      <c r="Q234" s="149">
        <v>1.7000000000000001E-4</v>
      </c>
      <c r="R234" s="149">
        <f>Q234*H234</f>
        <v>6.8850000000000008E-2</v>
      </c>
      <c r="S234" s="149">
        <v>0</v>
      </c>
      <c r="T234" s="150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51" t="s">
        <v>135</v>
      </c>
      <c r="AT234" s="151" t="s">
        <v>131</v>
      </c>
      <c r="AU234" s="151" t="s">
        <v>136</v>
      </c>
      <c r="AY234" s="15" t="s">
        <v>128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5" t="s">
        <v>136</v>
      </c>
      <c r="BK234" s="152">
        <f>ROUND(I234*H234,2)</f>
        <v>0</v>
      </c>
      <c r="BL234" s="15" t="s">
        <v>135</v>
      </c>
      <c r="BM234" s="151" t="s">
        <v>380</v>
      </c>
    </row>
    <row r="235" spans="1:65" s="2" customFormat="1" ht="49.15" customHeight="1">
      <c r="A235" s="30"/>
      <c r="B235" s="138"/>
      <c r="C235" s="139" t="s">
        <v>381</v>
      </c>
      <c r="D235" s="139" t="s">
        <v>131</v>
      </c>
      <c r="E235" s="140" t="s">
        <v>382</v>
      </c>
      <c r="F235" s="141" t="s">
        <v>383</v>
      </c>
      <c r="G235" s="142" t="s">
        <v>334</v>
      </c>
      <c r="H235" s="143">
        <v>3</v>
      </c>
      <c r="I235" s="144"/>
      <c r="J235" s="145">
        <f>ROUND(I235*H235,2)</f>
        <v>0</v>
      </c>
      <c r="K235" s="146"/>
      <c r="L235" s="31"/>
      <c r="M235" s="147" t="s">
        <v>1</v>
      </c>
      <c r="N235" s="148" t="s">
        <v>40</v>
      </c>
      <c r="O235" s="56"/>
      <c r="P235" s="149">
        <f>O235*H235</f>
        <v>0</v>
      </c>
      <c r="Q235" s="149">
        <v>1.6167899999999999</v>
      </c>
      <c r="R235" s="149">
        <f>Q235*H235</f>
        <v>4.8503699999999998</v>
      </c>
      <c r="S235" s="149">
        <v>0</v>
      </c>
      <c r="T235" s="150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1" t="s">
        <v>135</v>
      </c>
      <c r="AT235" s="151" t="s">
        <v>131</v>
      </c>
      <c r="AU235" s="151" t="s">
        <v>136</v>
      </c>
      <c r="AY235" s="15" t="s">
        <v>128</v>
      </c>
      <c r="BE235" s="152">
        <f>IF(N235="základná",J235,0)</f>
        <v>0</v>
      </c>
      <c r="BF235" s="152">
        <f>IF(N235="znížená",J235,0)</f>
        <v>0</v>
      </c>
      <c r="BG235" s="152">
        <f>IF(N235="zákl. prenesená",J235,0)</f>
        <v>0</v>
      </c>
      <c r="BH235" s="152">
        <f>IF(N235="zníž. prenesená",J235,0)</f>
        <v>0</v>
      </c>
      <c r="BI235" s="152">
        <f>IF(N235="nulová",J235,0)</f>
        <v>0</v>
      </c>
      <c r="BJ235" s="15" t="s">
        <v>136</v>
      </c>
      <c r="BK235" s="152">
        <f>ROUND(I235*H235,2)</f>
        <v>0</v>
      </c>
      <c r="BL235" s="15" t="s">
        <v>135</v>
      </c>
      <c r="BM235" s="151" t="s">
        <v>384</v>
      </c>
    </row>
    <row r="236" spans="1:65" s="12" customFormat="1" ht="25.9" customHeight="1">
      <c r="B236" s="125"/>
      <c r="D236" s="126" t="s">
        <v>73</v>
      </c>
      <c r="E236" s="127" t="s">
        <v>264</v>
      </c>
      <c r="F236" s="127" t="s">
        <v>385</v>
      </c>
      <c r="I236" s="128"/>
      <c r="J236" s="129">
        <f>BK236</f>
        <v>0</v>
      </c>
      <c r="L236" s="125"/>
      <c r="M236" s="130"/>
      <c r="N236" s="131"/>
      <c r="O236" s="131"/>
      <c r="P236" s="132">
        <f>P237</f>
        <v>0</v>
      </c>
      <c r="Q236" s="131"/>
      <c r="R236" s="132">
        <f>R237</f>
        <v>1.2708000000000001E-2</v>
      </c>
      <c r="S236" s="131"/>
      <c r="T236" s="133">
        <f>T237</f>
        <v>0</v>
      </c>
      <c r="AR236" s="126" t="s">
        <v>81</v>
      </c>
      <c r="AT236" s="134" t="s">
        <v>73</v>
      </c>
      <c r="AU236" s="134" t="s">
        <v>74</v>
      </c>
      <c r="AY236" s="126" t="s">
        <v>128</v>
      </c>
      <c r="BK236" s="135">
        <f>BK237</f>
        <v>0</v>
      </c>
    </row>
    <row r="237" spans="1:65" s="12" customFormat="1" ht="22.9" customHeight="1">
      <c r="B237" s="125"/>
      <c r="D237" s="126" t="s">
        <v>73</v>
      </c>
      <c r="E237" s="136" t="s">
        <v>386</v>
      </c>
      <c r="F237" s="136" t="s">
        <v>387</v>
      </c>
      <c r="I237" s="128"/>
      <c r="J237" s="137">
        <f>BK237</f>
        <v>0</v>
      </c>
      <c r="L237" s="125"/>
      <c r="M237" s="130"/>
      <c r="N237" s="131"/>
      <c r="O237" s="131"/>
      <c r="P237" s="132">
        <f>SUM(P238:P239)</f>
        <v>0</v>
      </c>
      <c r="Q237" s="131"/>
      <c r="R237" s="132">
        <f>SUM(R238:R239)</f>
        <v>1.2708000000000001E-2</v>
      </c>
      <c r="S237" s="131"/>
      <c r="T237" s="133">
        <f>SUM(T238:T239)</f>
        <v>0</v>
      </c>
      <c r="AR237" s="126" t="s">
        <v>81</v>
      </c>
      <c r="AT237" s="134" t="s">
        <v>73</v>
      </c>
      <c r="AU237" s="134" t="s">
        <v>81</v>
      </c>
      <c r="AY237" s="126" t="s">
        <v>128</v>
      </c>
      <c r="BK237" s="135">
        <f>SUM(BK238:BK239)</f>
        <v>0</v>
      </c>
    </row>
    <row r="238" spans="1:65" s="2" customFormat="1" ht="24.2" customHeight="1">
      <c r="A238" s="30"/>
      <c r="B238" s="138"/>
      <c r="C238" s="139" t="s">
        <v>388</v>
      </c>
      <c r="D238" s="139" t="s">
        <v>131</v>
      </c>
      <c r="E238" s="140" t="s">
        <v>389</v>
      </c>
      <c r="F238" s="141" t="s">
        <v>390</v>
      </c>
      <c r="G238" s="142" t="s">
        <v>216</v>
      </c>
      <c r="H238" s="143">
        <v>6</v>
      </c>
      <c r="I238" s="144"/>
      <c r="J238" s="145">
        <f>ROUND(I238*H238,2)</f>
        <v>0</v>
      </c>
      <c r="K238" s="146"/>
      <c r="L238" s="31"/>
      <c r="M238" s="147" t="s">
        <v>1</v>
      </c>
      <c r="N238" s="148" t="s">
        <v>40</v>
      </c>
      <c r="O238" s="56"/>
      <c r="P238" s="149">
        <f>O238*H238</f>
        <v>0</v>
      </c>
      <c r="Q238" s="149">
        <v>1.0000000000000001E-5</v>
      </c>
      <c r="R238" s="149">
        <f>Q238*H238</f>
        <v>6.0000000000000008E-5</v>
      </c>
      <c r="S238" s="149">
        <v>0</v>
      </c>
      <c r="T238" s="150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51" t="s">
        <v>135</v>
      </c>
      <c r="AT238" s="151" t="s">
        <v>131</v>
      </c>
      <c r="AU238" s="151" t="s">
        <v>136</v>
      </c>
      <c r="AY238" s="15" t="s">
        <v>128</v>
      </c>
      <c r="BE238" s="152">
        <f>IF(N238="základná",J238,0)</f>
        <v>0</v>
      </c>
      <c r="BF238" s="152">
        <f>IF(N238="znížená",J238,0)</f>
        <v>0</v>
      </c>
      <c r="BG238" s="152">
        <f>IF(N238="zákl. prenesená",J238,0)</f>
        <v>0</v>
      </c>
      <c r="BH238" s="152">
        <f>IF(N238="zníž. prenesená",J238,0)</f>
        <v>0</v>
      </c>
      <c r="BI238" s="152">
        <f>IF(N238="nulová",J238,0)</f>
        <v>0</v>
      </c>
      <c r="BJ238" s="15" t="s">
        <v>136</v>
      </c>
      <c r="BK238" s="152">
        <f>ROUND(I238*H238,2)</f>
        <v>0</v>
      </c>
      <c r="BL238" s="15" t="s">
        <v>135</v>
      </c>
      <c r="BM238" s="151" t="s">
        <v>391</v>
      </c>
    </row>
    <row r="239" spans="1:65" s="2" customFormat="1" ht="24.2" customHeight="1">
      <c r="A239" s="30"/>
      <c r="B239" s="138"/>
      <c r="C239" s="153" t="s">
        <v>392</v>
      </c>
      <c r="D239" s="153" t="s">
        <v>191</v>
      </c>
      <c r="E239" s="154" t="s">
        <v>393</v>
      </c>
      <c r="F239" s="155" t="s">
        <v>394</v>
      </c>
      <c r="G239" s="156" t="s">
        <v>334</v>
      </c>
      <c r="H239" s="157">
        <v>1.2</v>
      </c>
      <c r="I239" s="158"/>
      <c r="J239" s="159">
        <f>ROUND(I239*H239,2)</f>
        <v>0</v>
      </c>
      <c r="K239" s="160"/>
      <c r="L239" s="161"/>
      <c r="M239" s="162" t="s">
        <v>1</v>
      </c>
      <c r="N239" s="163" t="s">
        <v>40</v>
      </c>
      <c r="O239" s="56"/>
      <c r="P239" s="149">
        <f>O239*H239</f>
        <v>0</v>
      </c>
      <c r="Q239" s="149">
        <v>1.0540000000000001E-2</v>
      </c>
      <c r="R239" s="149">
        <f>Q239*H239</f>
        <v>1.2648000000000001E-2</v>
      </c>
      <c r="S239" s="149">
        <v>0</v>
      </c>
      <c r="T239" s="150">
        <f>S239*H239</f>
        <v>0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R239" s="151" t="s">
        <v>168</v>
      </c>
      <c r="AT239" s="151" t="s">
        <v>191</v>
      </c>
      <c r="AU239" s="151" t="s">
        <v>136</v>
      </c>
      <c r="AY239" s="15" t="s">
        <v>128</v>
      </c>
      <c r="BE239" s="152">
        <f>IF(N239="základná",J239,0)</f>
        <v>0</v>
      </c>
      <c r="BF239" s="152">
        <f>IF(N239="znížená",J239,0)</f>
        <v>0</v>
      </c>
      <c r="BG239" s="152">
        <f>IF(N239="zákl. prenesená",J239,0)</f>
        <v>0</v>
      </c>
      <c r="BH239" s="152">
        <f>IF(N239="zníž. prenesená",J239,0)</f>
        <v>0</v>
      </c>
      <c r="BI239" s="152">
        <f>IF(N239="nulová",J239,0)</f>
        <v>0</v>
      </c>
      <c r="BJ239" s="15" t="s">
        <v>136</v>
      </c>
      <c r="BK239" s="152">
        <f>ROUND(I239*H239,2)</f>
        <v>0</v>
      </c>
      <c r="BL239" s="15" t="s">
        <v>135</v>
      </c>
      <c r="BM239" s="151" t="s">
        <v>395</v>
      </c>
    </row>
    <row r="240" spans="1:65" s="12" customFormat="1" ht="25.9" customHeight="1">
      <c r="B240" s="125"/>
      <c r="D240" s="126" t="s">
        <v>73</v>
      </c>
      <c r="E240" s="127" t="s">
        <v>264</v>
      </c>
      <c r="F240" s="127" t="s">
        <v>385</v>
      </c>
      <c r="I240" s="128"/>
      <c r="J240" s="129">
        <f>BK240</f>
        <v>0</v>
      </c>
      <c r="L240" s="125"/>
      <c r="M240" s="130"/>
      <c r="N240" s="131"/>
      <c r="O240" s="131"/>
      <c r="P240" s="132">
        <f>P241</f>
        <v>0</v>
      </c>
      <c r="Q240" s="131"/>
      <c r="R240" s="132">
        <f>R241</f>
        <v>0.27624000000000004</v>
      </c>
      <c r="S240" s="131"/>
      <c r="T240" s="133">
        <f>T241</f>
        <v>0</v>
      </c>
      <c r="AR240" s="126" t="s">
        <v>81</v>
      </c>
      <c r="AT240" s="134" t="s">
        <v>73</v>
      </c>
      <c r="AU240" s="134" t="s">
        <v>74</v>
      </c>
      <c r="AY240" s="126" t="s">
        <v>128</v>
      </c>
      <c r="BK240" s="135">
        <f>BK241</f>
        <v>0</v>
      </c>
    </row>
    <row r="241" spans="1:65" s="12" customFormat="1" ht="22.9" customHeight="1">
      <c r="B241" s="125"/>
      <c r="D241" s="126" t="s">
        <v>73</v>
      </c>
      <c r="E241" s="136" t="s">
        <v>386</v>
      </c>
      <c r="F241" s="136" t="s">
        <v>387</v>
      </c>
      <c r="I241" s="128"/>
      <c r="J241" s="137">
        <f>BK241</f>
        <v>0</v>
      </c>
      <c r="L241" s="125"/>
      <c r="M241" s="130"/>
      <c r="N241" s="131"/>
      <c r="O241" s="131"/>
      <c r="P241" s="132">
        <f>SUM(P242:P243)</f>
        <v>0</v>
      </c>
      <c r="Q241" s="131"/>
      <c r="R241" s="132">
        <f>SUM(R242:R243)</f>
        <v>0.27624000000000004</v>
      </c>
      <c r="S241" s="131"/>
      <c r="T241" s="133">
        <f>SUM(T242:T243)</f>
        <v>0</v>
      </c>
      <c r="AR241" s="126" t="s">
        <v>81</v>
      </c>
      <c r="AT241" s="134" t="s">
        <v>73</v>
      </c>
      <c r="AU241" s="134" t="s">
        <v>81</v>
      </c>
      <c r="AY241" s="126" t="s">
        <v>128</v>
      </c>
      <c r="BK241" s="135">
        <f>SUM(BK242:BK243)</f>
        <v>0</v>
      </c>
    </row>
    <row r="242" spans="1:65" s="2" customFormat="1" ht="24.2" customHeight="1">
      <c r="A242" s="30"/>
      <c r="B242" s="138"/>
      <c r="C242" s="139" t="s">
        <v>396</v>
      </c>
      <c r="D242" s="139" t="s">
        <v>131</v>
      </c>
      <c r="E242" s="140" t="s">
        <v>397</v>
      </c>
      <c r="F242" s="141" t="s">
        <v>398</v>
      </c>
      <c r="G242" s="142" t="s">
        <v>334</v>
      </c>
      <c r="H242" s="143">
        <v>12</v>
      </c>
      <c r="I242" s="144"/>
      <c r="J242" s="145">
        <f>ROUND(I242*H242,2)</f>
        <v>0</v>
      </c>
      <c r="K242" s="146"/>
      <c r="L242" s="31"/>
      <c r="M242" s="147" t="s">
        <v>1</v>
      </c>
      <c r="N242" s="148" t="s">
        <v>40</v>
      </c>
      <c r="O242" s="56"/>
      <c r="P242" s="149">
        <f>O242*H242</f>
        <v>0</v>
      </c>
      <c r="Q242" s="149">
        <v>2.0000000000000002E-5</v>
      </c>
      <c r="R242" s="149">
        <f>Q242*H242</f>
        <v>2.4000000000000003E-4</v>
      </c>
      <c r="S242" s="149">
        <v>0</v>
      </c>
      <c r="T242" s="150">
        <f>S242*H242</f>
        <v>0</v>
      </c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R242" s="151" t="s">
        <v>135</v>
      </c>
      <c r="AT242" s="151" t="s">
        <v>131</v>
      </c>
      <c r="AU242" s="151" t="s">
        <v>136</v>
      </c>
      <c r="AY242" s="15" t="s">
        <v>128</v>
      </c>
      <c r="BE242" s="152">
        <f>IF(N242="základná",J242,0)</f>
        <v>0</v>
      </c>
      <c r="BF242" s="152">
        <f>IF(N242="znížená",J242,0)</f>
        <v>0</v>
      </c>
      <c r="BG242" s="152">
        <f>IF(N242="zákl. prenesená",J242,0)</f>
        <v>0</v>
      </c>
      <c r="BH242" s="152">
        <f>IF(N242="zníž. prenesená",J242,0)</f>
        <v>0</v>
      </c>
      <c r="BI242" s="152">
        <f>IF(N242="nulová",J242,0)</f>
        <v>0</v>
      </c>
      <c r="BJ242" s="15" t="s">
        <v>136</v>
      </c>
      <c r="BK242" s="152">
        <f>ROUND(I242*H242,2)</f>
        <v>0</v>
      </c>
      <c r="BL242" s="15" t="s">
        <v>135</v>
      </c>
      <c r="BM242" s="151" t="s">
        <v>399</v>
      </c>
    </row>
    <row r="243" spans="1:65" s="2" customFormat="1" ht="24.2" customHeight="1">
      <c r="A243" s="30"/>
      <c r="B243" s="138"/>
      <c r="C243" s="153" t="s">
        <v>400</v>
      </c>
      <c r="D243" s="153" t="s">
        <v>191</v>
      </c>
      <c r="E243" s="154" t="s">
        <v>401</v>
      </c>
      <c r="F243" s="155" t="s">
        <v>402</v>
      </c>
      <c r="G243" s="156" t="s">
        <v>334</v>
      </c>
      <c r="H243" s="157">
        <v>12</v>
      </c>
      <c r="I243" s="158"/>
      <c r="J243" s="159">
        <f>ROUND(I243*H243,2)</f>
        <v>0</v>
      </c>
      <c r="K243" s="160"/>
      <c r="L243" s="161"/>
      <c r="M243" s="162" t="s">
        <v>1</v>
      </c>
      <c r="N243" s="163" t="s">
        <v>40</v>
      </c>
      <c r="O243" s="56"/>
      <c r="P243" s="149">
        <f>O243*H243</f>
        <v>0</v>
      </c>
      <c r="Q243" s="149">
        <v>2.3E-2</v>
      </c>
      <c r="R243" s="149">
        <f>Q243*H243</f>
        <v>0.27600000000000002</v>
      </c>
      <c r="S243" s="149">
        <v>0</v>
      </c>
      <c r="T243" s="150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1" t="s">
        <v>168</v>
      </c>
      <c r="AT243" s="151" t="s">
        <v>191</v>
      </c>
      <c r="AU243" s="151" t="s">
        <v>136</v>
      </c>
      <c r="AY243" s="15" t="s">
        <v>128</v>
      </c>
      <c r="BE243" s="152">
        <f>IF(N243="základná",J243,0)</f>
        <v>0</v>
      </c>
      <c r="BF243" s="152">
        <f>IF(N243="znížená",J243,0)</f>
        <v>0</v>
      </c>
      <c r="BG243" s="152">
        <f>IF(N243="zákl. prenesená",J243,0)</f>
        <v>0</v>
      </c>
      <c r="BH243" s="152">
        <f>IF(N243="zníž. prenesená",J243,0)</f>
        <v>0</v>
      </c>
      <c r="BI243" s="152">
        <f>IF(N243="nulová",J243,0)</f>
        <v>0</v>
      </c>
      <c r="BJ243" s="15" t="s">
        <v>136</v>
      </c>
      <c r="BK243" s="152">
        <f>ROUND(I243*H243,2)</f>
        <v>0</v>
      </c>
      <c r="BL243" s="15" t="s">
        <v>135</v>
      </c>
      <c r="BM243" s="151" t="s">
        <v>403</v>
      </c>
    </row>
    <row r="244" spans="1:65" s="12" customFormat="1" ht="25.9" customHeight="1">
      <c r="B244" s="125"/>
      <c r="D244" s="126" t="s">
        <v>73</v>
      </c>
      <c r="E244" s="127" t="s">
        <v>287</v>
      </c>
      <c r="F244" s="127" t="s">
        <v>404</v>
      </c>
      <c r="I244" s="128"/>
      <c r="J244" s="129">
        <f>BK244</f>
        <v>0</v>
      </c>
      <c r="L244" s="125"/>
      <c r="M244" s="130"/>
      <c r="N244" s="131"/>
      <c r="O244" s="131"/>
      <c r="P244" s="132">
        <f>P245</f>
        <v>0</v>
      </c>
      <c r="Q244" s="131"/>
      <c r="R244" s="132">
        <f>R245</f>
        <v>6829.6319999999996</v>
      </c>
      <c r="S244" s="131"/>
      <c r="T244" s="133">
        <f>T245</f>
        <v>0</v>
      </c>
      <c r="AR244" s="126" t="s">
        <v>81</v>
      </c>
      <c r="AT244" s="134" t="s">
        <v>73</v>
      </c>
      <c r="AU244" s="134" t="s">
        <v>74</v>
      </c>
      <c r="AY244" s="126" t="s">
        <v>128</v>
      </c>
      <c r="BK244" s="135">
        <f>BK245</f>
        <v>0</v>
      </c>
    </row>
    <row r="245" spans="1:65" s="12" customFormat="1" ht="22.9" customHeight="1">
      <c r="B245" s="125"/>
      <c r="D245" s="126" t="s">
        <v>73</v>
      </c>
      <c r="E245" s="136" t="s">
        <v>405</v>
      </c>
      <c r="F245" s="136" t="s">
        <v>406</v>
      </c>
      <c r="I245" s="128"/>
      <c r="J245" s="137">
        <f>BK245</f>
        <v>0</v>
      </c>
      <c r="L245" s="125"/>
      <c r="M245" s="130"/>
      <c r="N245" s="131"/>
      <c r="O245" s="131"/>
      <c r="P245" s="132">
        <f>P246</f>
        <v>0</v>
      </c>
      <c r="Q245" s="131"/>
      <c r="R245" s="132">
        <f>R246</f>
        <v>6829.6319999999996</v>
      </c>
      <c r="S245" s="131"/>
      <c r="T245" s="133">
        <f>T246</f>
        <v>0</v>
      </c>
      <c r="AR245" s="126" t="s">
        <v>81</v>
      </c>
      <c r="AT245" s="134" t="s">
        <v>73</v>
      </c>
      <c r="AU245" s="134" t="s">
        <v>81</v>
      </c>
      <c r="AY245" s="126" t="s">
        <v>128</v>
      </c>
      <c r="BK245" s="135">
        <f>BK246</f>
        <v>0</v>
      </c>
    </row>
    <row r="246" spans="1:65" s="2" customFormat="1" ht="24.2" customHeight="1">
      <c r="A246" s="30"/>
      <c r="B246" s="138"/>
      <c r="C246" s="139" t="s">
        <v>407</v>
      </c>
      <c r="D246" s="139" t="s">
        <v>131</v>
      </c>
      <c r="E246" s="140" t="s">
        <v>408</v>
      </c>
      <c r="F246" s="141" t="s">
        <v>409</v>
      </c>
      <c r="G246" s="142" t="s">
        <v>147</v>
      </c>
      <c r="H246" s="143">
        <v>3408</v>
      </c>
      <c r="I246" s="144"/>
      <c r="J246" s="145">
        <f>ROUND(I246*H246,2)</f>
        <v>0</v>
      </c>
      <c r="K246" s="146"/>
      <c r="L246" s="31"/>
      <c r="M246" s="173" t="s">
        <v>1</v>
      </c>
      <c r="N246" s="174" t="s">
        <v>40</v>
      </c>
      <c r="O246" s="175"/>
      <c r="P246" s="176">
        <f>O246*H246</f>
        <v>0</v>
      </c>
      <c r="Q246" s="176">
        <v>2.004</v>
      </c>
      <c r="R246" s="176">
        <f>Q246*H246</f>
        <v>6829.6319999999996</v>
      </c>
      <c r="S246" s="176">
        <v>0</v>
      </c>
      <c r="T246" s="177">
        <f>S246*H246</f>
        <v>0</v>
      </c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R246" s="151" t="s">
        <v>135</v>
      </c>
      <c r="AT246" s="151" t="s">
        <v>131</v>
      </c>
      <c r="AU246" s="151" t="s">
        <v>136</v>
      </c>
      <c r="AY246" s="15" t="s">
        <v>128</v>
      </c>
      <c r="BE246" s="152">
        <f>IF(N246="základná",J246,0)</f>
        <v>0</v>
      </c>
      <c r="BF246" s="152">
        <f>IF(N246="znížená",J246,0)</f>
        <v>0</v>
      </c>
      <c r="BG246" s="152">
        <f>IF(N246="zákl. prenesená",J246,0)</f>
        <v>0</v>
      </c>
      <c r="BH246" s="152">
        <f>IF(N246="zníž. prenesená",J246,0)</f>
        <v>0</v>
      </c>
      <c r="BI246" s="152">
        <f>IF(N246="nulová",J246,0)</f>
        <v>0</v>
      </c>
      <c r="BJ246" s="15" t="s">
        <v>136</v>
      </c>
      <c r="BK246" s="152">
        <f>ROUND(I246*H246,2)</f>
        <v>0</v>
      </c>
      <c r="BL246" s="15" t="s">
        <v>135</v>
      </c>
      <c r="BM246" s="151" t="s">
        <v>410</v>
      </c>
    </row>
    <row r="247" spans="1:65" s="2" customFormat="1" ht="6.95" customHeight="1">
      <c r="A247" s="30"/>
      <c r="B247" s="45"/>
      <c r="C247" s="46"/>
      <c r="D247" s="46"/>
      <c r="E247" s="46"/>
      <c r="F247" s="46"/>
      <c r="G247" s="46"/>
      <c r="H247" s="46"/>
      <c r="I247" s="46"/>
      <c r="J247" s="46"/>
      <c r="K247" s="46"/>
      <c r="L247" s="31"/>
      <c r="M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</sheetData>
  <autoFilter ref="C148:K246" xr:uid="{00000000-0009-0000-0000-000001000000}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23 - SO 01 Spoločná cesti...</vt:lpstr>
      <vt:lpstr>'23 - SO 01 Spoločná cesti...'!Názvy_tlače</vt:lpstr>
      <vt:lpstr>'Rekapitulácia stavby'!Názvy_tlače</vt:lpstr>
      <vt:lpstr>'23 - SO 01 Spoločná cesti...'!Oblasť_tlače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Poči Róbert Ing.</dc:creator>
  <cp:lastModifiedBy>Poči Róbert Ing.</cp:lastModifiedBy>
  <dcterms:created xsi:type="dcterms:W3CDTF">2021-07-23T11:18:05Z</dcterms:created>
  <dcterms:modified xsi:type="dcterms:W3CDTF">2021-08-10T10:39:25Z</dcterms:modified>
</cp:coreProperties>
</file>