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Jasenica/Žiadosť o vysvetlenie Jasenica/"/>
    </mc:Choice>
  </mc:AlternateContent>
  <xr:revisionPtr revIDLastSave="0" documentId="13_ncr:1_{D754760B-22A5-2C49-9BD9-46DF2795528D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Rekapitulácia stavby" sheetId="1" r:id="rId1"/>
    <sheet name="UK - Vykurovanie" sheetId="2" r:id="rId2"/>
  </sheets>
  <definedNames>
    <definedName name="_xlnm._FilterDatabase" localSheetId="1" hidden="1">'UK - Vykurovanie'!$C$144:$K$338</definedName>
    <definedName name="_xlnm.Print_Titles" localSheetId="0">'Rekapitulácia stavby'!$92:$92</definedName>
    <definedName name="_xlnm.Print_Titles" localSheetId="1">'UK - Vykurovanie'!$144:$144</definedName>
    <definedName name="_xlnm.Print_Area" localSheetId="0">'Rekapitulácia stavby'!$D$4:$AO$76,'Rekapitulácia stavby'!$C$82:$AQ$96</definedName>
    <definedName name="_xlnm.Print_Area" localSheetId="1">'UK - Vykurovanie'!$C$4:$J$76,'UK - Vykurovanie'!$C$82:$J$126,'UK - Vykurovanie'!$C$132:$J$338</definedName>
  </definedNames>
  <calcPr calcId="181029"/>
</workbook>
</file>

<file path=xl/calcChain.xml><?xml version="1.0" encoding="utf-8"?>
<calcChain xmlns="http://schemas.openxmlformats.org/spreadsheetml/2006/main">
  <c r="J146" i="2" l="1"/>
  <c r="J37" i="2"/>
  <c r="J36" i="2"/>
  <c r="AY95" i="1"/>
  <c r="J35" i="2"/>
  <c r="AX95" i="1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T328" i="2" s="1"/>
  <c r="R329" i="2"/>
  <c r="R328" i="2" s="1"/>
  <c r="P329" i="2"/>
  <c r="P328" i="2" s="1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T293" i="2" s="1"/>
  <c r="R294" i="2"/>
  <c r="R293" i="2"/>
  <c r="P294" i="2"/>
  <c r="P293" i="2" s="1"/>
  <c r="BI291" i="2"/>
  <c r="BH291" i="2"/>
  <c r="BG291" i="2"/>
  <c r="BE291" i="2"/>
  <c r="T291" i="2"/>
  <c r="T290" i="2"/>
  <c r="T289" i="2"/>
  <c r="R291" i="2"/>
  <c r="R290" i="2" s="1"/>
  <c r="R289" i="2" s="1"/>
  <c r="P291" i="2"/>
  <c r="P290" i="2" s="1"/>
  <c r="P289" i="2" s="1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J97" i="2"/>
  <c r="F139" i="2"/>
  <c r="E137" i="2"/>
  <c r="F89" i="2"/>
  <c r="E87" i="2"/>
  <c r="J24" i="2"/>
  <c r="E24" i="2"/>
  <c r="J142" i="2" s="1"/>
  <c r="J23" i="2"/>
  <c r="J21" i="2"/>
  <c r="E21" i="2"/>
  <c r="J141" i="2" s="1"/>
  <c r="J20" i="2"/>
  <c r="J18" i="2"/>
  <c r="E18" i="2"/>
  <c r="F92" i="2" s="1"/>
  <c r="J17" i="2"/>
  <c r="J15" i="2"/>
  <c r="E15" i="2"/>
  <c r="F91" i="2" s="1"/>
  <c r="J14" i="2"/>
  <c r="J12" i="2"/>
  <c r="J139" i="2" s="1"/>
  <c r="E7" i="2"/>
  <c r="E135" i="2"/>
  <c r="L90" i="1"/>
  <c r="AM90" i="1"/>
  <c r="AM89" i="1"/>
  <c r="L89" i="1"/>
  <c r="AM87" i="1"/>
  <c r="L87" i="1"/>
  <c r="L85" i="1"/>
  <c r="L84" i="1"/>
  <c r="BK334" i="2"/>
  <c r="J331" i="2"/>
  <c r="J320" i="2"/>
  <c r="J298" i="2"/>
  <c r="J246" i="2"/>
  <c r="BK225" i="2"/>
  <c r="J187" i="2"/>
  <c r="J155" i="2"/>
  <c r="J332" i="2"/>
  <c r="BK310" i="2"/>
  <c r="J287" i="2"/>
  <c r="BK260" i="2"/>
  <c r="J243" i="2"/>
  <c r="J212" i="2"/>
  <c r="BK188" i="2"/>
  <c r="BK320" i="2"/>
  <c r="BK275" i="2"/>
  <c r="J244" i="2"/>
  <c r="BK203" i="2"/>
  <c r="BK163" i="2"/>
  <c r="BK315" i="2"/>
  <c r="BK300" i="2"/>
  <c r="J267" i="2"/>
  <c r="J226" i="2"/>
  <c r="J209" i="2"/>
  <c r="BK183" i="2"/>
  <c r="J291" i="2"/>
  <c r="J238" i="2"/>
  <c r="BK175" i="2"/>
  <c r="J271" i="2"/>
  <c r="BK238" i="2"/>
  <c r="BK209" i="2"/>
  <c r="BK190" i="2"/>
  <c r="BK150" i="2"/>
  <c r="J268" i="2"/>
  <c r="BK222" i="2"/>
  <c r="J193" i="2"/>
  <c r="J166" i="2"/>
  <c r="AS94" i="1"/>
  <c r="BK254" i="2"/>
  <c r="J231" i="2"/>
  <c r="BK194" i="2"/>
  <c r="J176" i="2"/>
  <c r="BK331" i="2"/>
  <c r="J322" i="2"/>
  <c r="J300" i="2"/>
  <c r="BK250" i="2"/>
  <c r="BK235" i="2"/>
  <c r="J213" i="2"/>
  <c r="BK167" i="2"/>
  <c r="J334" i="2"/>
  <c r="J301" i="2"/>
  <c r="BK270" i="2"/>
  <c r="BK256" i="2"/>
  <c r="J223" i="2"/>
  <c r="J181" i="2"/>
  <c r="BK318" i="2"/>
  <c r="J270" i="2"/>
  <c r="BK234" i="2"/>
  <c r="BK200" i="2"/>
  <c r="J319" i="2"/>
  <c r="BK301" i="2"/>
  <c r="J239" i="2"/>
  <c r="J217" i="2"/>
  <c r="J188" i="2"/>
  <c r="J318" i="2"/>
  <c r="J262" i="2"/>
  <c r="J227" i="2"/>
  <c r="BK156" i="2"/>
  <c r="J260" i="2"/>
  <c r="BK227" i="2"/>
  <c r="J200" i="2"/>
  <c r="BK171" i="2"/>
  <c r="BK286" i="2"/>
  <c r="J259" i="2"/>
  <c r="BK214" i="2"/>
  <c r="BK184" i="2"/>
  <c r="J156" i="2"/>
  <c r="BK266" i="2"/>
  <c r="BK244" i="2"/>
  <c r="J220" i="2"/>
  <c r="J192" i="2"/>
  <c r="BK170" i="2"/>
  <c r="J338" i="2"/>
  <c r="BK326" i="2"/>
  <c r="J314" i="2"/>
  <c r="J261" i="2"/>
  <c r="J240" i="2"/>
  <c r="J198" i="2"/>
  <c r="BK149" i="2"/>
  <c r="J326" i="2"/>
  <c r="BK316" i="2"/>
  <c r="BK284" i="2"/>
  <c r="BK267" i="2"/>
  <c r="J250" i="2"/>
  <c r="J216" i="2"/>
  <c r="J180" i="2"/>
  <c r="BK305" i="2"/>
  <c r="BK259" i="2"/>
  <c r="BK204" i="2"/>
  <c r="J174" i="2"/>
  <c r="J312" i="2"/>
  <c r="J299" i="2"/>
  <c r="J274" i="2"/>
  <c r="J237" i="2"/>
  <c r="BK202" i="2"/>
  <c r="BK176" i="2"/>
  <c r="J150" i="2"/>
  <c r="BK308" i="2"/>
  <c r="J264" i="2"/>
  <c r="J236" i="2"/>
  <c r="BK160" i="2"/>
  <c r="BK268" i="2"/>
  <c r="BK237" i="2"/>
  <c r="BK201" i="2"/>
  <c r="BK179" i="2"/>
  <c r="J297" i="2"/>
  <c r="J233" i="2"/>
  <c r="J218" i="2"/>
  <c r="J178" i="2"/>
  <c r="J157" i="2"/>
  <c r="BK263" i="2"/>
  <c r="J232" i="2"/>
  <c r="BK213" i="2"/>
  <c r="BK193" i="2"/>
  <c r="J175" i="2"/>
  <c r="BK336" i="2"/>
  <c r="BK329" i="2"/>
  <c r="J316" i="2"/>
  <c r="J266" i="2"/>
  <c r="BK242" i="2"/>
  <c r="BK218" i="2"/>
  <c r="BK180" i="2"/>
  <c r="J337" i="2"/>
  <c r="J323" i="2"/>
  <c r="J305" i="2"/>
  <c r="J278" i="2"/>
  <c r="BK258" i="2"/>
  <c r="J219" i="2"/>
  <c r="J197" i="2"/>
  <c r="J160" i="2"/>
  <c r="BK298" i="2"/>
  <c r="BK262" i="2"/>
  <c r="BK240" i="2"/>
  <c r="J185" i="2"/>
  <c r="J154" i="2"/>
  <c r="J308" i="2"/>
  <c r="BK297" i="2"/>
  <c r="J254" i="2"/>
  <c r="J224" i="2"/>
  <c r="BK192" i="2"/>
  <c r="BK174" i="2"/>
  <c r="BK317" i="2"/>
  <c r="J286" i="2"/>
  <c r="BK230" i="2"/>
  <c r="BK177" i="2"/>
  <c r="J277" i="2"/>
  <c r="J245" i="2"/>
  <c r="BK212" i="2"/>
  <c r="BK199" i="2"/>
  <c r="BK155" i="2"/>
  <c r="BK264" i="2"/>
  <c r="J225" i="2"/>
  <c r="BK210" i="2"/>
  <c r="BK172" i="2"/>
  <c r="J149" i="2"/>
  <c r="J242" i="2"/>
  <c r="J208" i="2"/>
  <c r="BK189" i="2"/>
  <c r="J163" i="2"/>
  <c r="BK333" i="2"/>
  <c r="J329" i="2"/>
  <c r="J317" i="2"/>
  <c r="BK296" i="2"/>
  <c r="BK245" i="2"/>
  <c r="J191" i="2"/>
  <c r="BK338" i="2"/>
  <c r="BK319" i="2"/>
  <c r="BK294" i="2"/>
  <c r="J275" i="2"/>
  <c r="BK253" i="2"/>
  <c r="BK217" i="2"/>
  <c r="BK196" i="2"/>
  <c r="J152" i="2"/>
  <c r="J285" i="2"/>
  <c r="J256" i="2"/>
  <c r="BK224" i="2"/>
  <c r="J189" i="2"/>
  <c r="J153" i="2"/>
  <c r="BK303" i="2"/>
  <c r="J279" i="2"/>
  <c r="BK229" i="2"/>
  <c r="J214" i="2"/>
  <c r="BK187" i="2"/>
  <c r="BK166" i="2"/>
  <c r="BK299" i="2"/>
  <c r="BK249" i="2"/>
  <c r="BK186" i="2"/>
  <c r="BK287" i="2"/>
  <c r="J257" i="2"/>
  <c r="J215" i="2"/>
  <c r="J184" i="2"/>
  <c r="J294" i="2"/>
  <c r="J253" i="2"/>
  <c r="BK207" i="2"/>
  <c r="J168" i="2"/>
  <c r="J151" i="2"/>
  <c r="J248" i="2"/>
  <c r="J210" i="2"/>
  <c r="J182" i="2"/>
  <c r="BK332" i="2"/>
  <c r="BK325" i="2"/>
  <c r="BK302" i="2"/>
  <c r="J258" i="2"/>
  <c r="J222" i="2"/>
  <c r="BK181" i="2"/>
  <c r="J336" i="2"/>
  <c r="BK312" i="2"/>
  <c r="J280" i="2"/>
  <c r="J263" i="2"/>
  <c r="BK236" i="2"/>
  <c r="BK198" i="2"/>
  <c r="BK164" i="2"/>
  <c r="J310" i="2"/>
  <c r="BK279" i="2"/>
  <c r="BK252" i="2"/>
  <c r="BK219" i="2"/>
  <c r="BK191" i="2"/>
  <c r="BK322" i="2"/>
  <c r="BK306" i="2"/>
  <c r="J282" i="2"/>
  <c r="J251" i="2"/>
  <c r="J221" i="2"/>
  <c r="J201" i="2"/>
  <c r="BK168" i="2"/>
  <c r="J311" i="2"/>
  <c r="BK282" i="2"/>
  <c r="BK231" i="2"/>
  <c r="BK185" i="2"/>
  <c r="BK274" i="2"/>
  <c r="J241" i="2"/>
  <c r="J204" i="2"/>
  <c r="J167" i="2"/>
  <c r="J284" i="2"/>
  <c r="BK220" i="2"/>
  <c r="J196" i="2"/>
  <c r="J170" i="2"/>
  <c r="BK152" i="2"/>
  <c r="BK246" i="2"/>
  <c r="BK226" i="2"/>
  <c r="J177" i="2"/>
  <c r="BK154" i="2"/>
  <c r="BK337" i="2"/>
  <c r="BK323" i="2"/>
  <c r="BK285" i="2"/>
  <c r="BK239" i="2"/>
  <c r="BK208" i="2"/>
  <c r="J179" i="2"/>
  <c r="J333" i="2"/>
  <c r="J303" i="2"/>
  <c r="J265" i="2"/>
  <c r="J230" i="2"/>
  <c r="J206" i="2"/>
  <c r="J172" i="2"/>
  <c r="J302" i="2"/>
  <c r="BK261" i="2"/>
  <c r="BK243" i="2"/>
  <c r="BK215" i="2"/>
  <c r="BK161" i="2"/>
  <c r="BK309" i="2"/>
  <c r="BK281" i="2"/>
  <c r="BK232" i="2"/>
  <c r="BK216" i="2"/>
  <c r="BK178" i="2"/>
  <c r="BK157" i="2"/>
  <c r="J309" i="2"/>
  <c r="BK251" i="2"/>
  <c r="J194" i="2"/>
  <c r="BK278" i="2"/>
  <c r="J252" i="2"/>
  <c r="BK228" i="2"/>
  <c r="J203" i="2"/>
  <c r="J169" i="2"/>
  <c r="BK280" i="2"/>
  <c r="BK223" i="2"/>
  <c r="J207" i="2"/>
  <c r="BK158" i="2"/>
  <c r="BK265" i="2"/>
  <c r="J229" i="2"/>
  <c r="BK197" i="2"/>
  <c r="J315" i="2"/>
  <c r="BK255" i="2"/>
  <c r="BK233" i="2"/>
  <c r="J190" i="2"/>
  <c r="J162" i="2"/>
  <c r="J325" i="2"/>
  <c r="J306" i="2"/>
  <c r="BK277" i="2"/>
  <c r="BK248" i="2"/>
  <c r="J199" i="2"/>
  <c r="BK169" i="2"/>
  <c r="BK314" i="2"/>
  <c r="J281" i="2"/>
  <c r="BK241" i="2"/>
  <c r="J183" i="2"/>
  <c r="J158" i="2"/>
  <c r="BK311" i="2"/>
  <c r="BK291" i="2"/>
  <c r="J235" i="2"/>
  <c r="BK211" i="2"/>
  <c r="BK182" i="2"/>
  <c r="BK162" i="2"/>
  <c r="J296" i="2"/>
  <c r="BK257" i="2"/>
  <c r="BK221" i="2"/>
  <c r="BK151" i="2"/>
  <c r="J249" i="2"/>
  <c r="J211" i="2"/>
  <c r="J186" i="2"/>
  <c r="J161" i="2"/>
  <c r="BK271" i="2"/>
  <c r="J228" i="2"/>
  <c r="J202" i="2"/>
  <c r="J171" i="2"/>
  <c r="BK153" i="2"/>
  <c r="J255" i="2"/>
  <c r="J234" i="2"/>
  <c r="BK206" i="2"/>
  <c r="J164" i="2"/>
  <c r="BK165" i="2" l="1"/>
  <c r="J165" i="2" s="1"/>
  <c r="J101" i="2" s="1"/>
  <c r="R205" i="2"/>
  <c r="P148" i="2"/>
  <c r="T159" i="2"/>
  <c r="T165" i="2"/>
  <c r="T147" i="2" s="1"/>
  <c r="P205" i="2"/>
  <c r="P269" i="2"/>
  <c r="R273" i="2"/>
  <c r="R272" i="2"/>
  <c r="T276" i="2"/>
  <c r="R295" i="2"/>
  <c r="R292" i="2" s="1"/>
  <c r="R307" i="2"/>
  <c r="P321" i="2"/>
  <c r="R148" i="2"/>
  <c r="T173" i="2"/>
  <c r="T195" i="2"/>
  <c r="T247" i="2"/>
  <c r="BK283" i="2"/>
  <c r="J283" i="2" s="1"/>
  <c r="J110" i="2" s="1"/>
  <c r="BK295" i="2"/>
  <c r="J295" i="2" s="1"/>
  <c r="J116" i="2" s="1"/>
  <c r="R304" i="2"/>
  <c r="P313" i="2"/>
  <c r="T324" i="2"/>
  <c r="R330" i="2"/>
  <c r="R327" i="2"/>
  <c r="R159" i="2"/>
  <c r="R165" i="2"/>
  <c r="BK205" i="2"/>
  <c r="J205" i="2"/>
  <c r="J104" i="2" s="1"/>
  <c r="BK269" i="2"/>
  <c r="J269" i="2" s="1"/>
  <c r="J106" i="2" s="1"/>
  <c r="BK273" i="2"/>
  <c r="BK272" i="2" s="1"/>
  <c r="J272" i="2" s="1"/>
  <c r="J107" i="2" s="1"/>
  <c r="R276" i="2"/>
  <c r="P295" i="2"/>
  <c r="P292" i="2" s="1"/>
  <c r="BK307" i="2"/>
  <c r="J307" i="2" s="1"/>
  <c r="J118" i="2" s="1"/>
  <c r="T307" i="2"/>
  <c r="P324" i="2"/>
  <c r="BK330" i="2"/>
  <c r="J330" i="2" s="1"/>
  <c r="J124" i="2" s="1"/>
  <c r="BK335" i="2"/>
  <c r="J335" i="2" s="1"/>
  <c r="J125" i="2" s="1"/>
  <c r="P159" i="2"/>
  <c r="P165" i="2"/>
  <c r="T205" i="2"/>
  <c r="R269" i="2"/>
  <c r="BK276" i="2"/>
  <c r="J276" i="2"/>
  <c r="J109" i="2" s="1"/>
  <c r="T283" i="2"/>
  <c r="BK304" i="2"/>
  <c r="J304" i="2"/>
  <c r="J117" i="2" s="1"/>
  <c r="P307" i="2"/>
  <c r="BK321" i="2"/>
  <c r="J321" i="2"/>
  <c r="J120" i="2" s="1"/>
  <c r="R324" i="2"/>
  <c r="P335" i="2"/>
  <c r="BK148" i="2"/>
  <c r="J148" i="2" s="1"/>
  <c r="J99" i="2" s="1"/>
  <c r="BK173" i="2"/>
  <c r="J173" i="2"/>
  <c r="J102" i="2" s="1"/>
  <c r="BK195" i="2"/>
  <c r="J195" i="2"/>
  <c r="J103" i="2"/>
  <c r="P247" i="2"/>
  <c r="P276" i="2"/>
  <c r="T304" i="2"/>
  <c r="T313" i="2"/>
  <c r="R321" i="2"/>
  <c r="T330" i="2"/>
  <c r="BK159" i="2"/>
  <c r="J159" i="2" s="1"/>
  <c r="J100" i="2" s="1"/>
  <c r="R173" i="2"/>
  <c r="P195" i="2"/>
  <c r="BK247" i="2"/>
  <c r="J247" i="2" s="1"/>
  <c r="J105" i="2" s="1"/>
  <c r="T269" i="2"/>
  <c r="P273" i="2"/>
  <c r="P272" i="2" s="1"/>
  <c r="P283" i="2"/>
  <c r="T295" i="2"/>
  <c r="T292" i="2" s="1"/>
  <c r="T288" i="2" s="1"/>
  <c r="R313" i="2"/>
  <c r="T321" i="2"/>
  <c r="R335" i="2"/>
  <c r="T148" i="2"/>
  <c r="P173" i="2"/>
  <c r="R195" i="2"/>
  <c r="R247" i="2"/>
  <c r="T273" i="2"/>
  <c r="T272" i="2"/>
  <c r="R283" i="2"/>
  <c r="P304" i="2"/>
  <c r="BK313" i="2"/>
  <c r="J313" i="2"/>
  <c r="J119" i="2" s="1"/>
  <c r="BK324" i="2"/>
  <c r="J324" i="2"/>
  <c r="J121" i="2"/>
  <c r="P330" i="2"/>
  <c r="P327" i="2" s="1"/>
  <c r="T335" i="2"/>
  <c r="T327" i="2" s="1"/>
  <c r="BK290" i="2"/>
  <c r="BK289" i="2" s="1"/>
  <c r="J289" i="2" s="1"/>
  <c r="J112" i="2" s="1"/>
  <c r="BK328" i="2"/>
  <c r="J328" i="2" s="1"/>
  <c r="J123" i="2" s="1"/>
  <c r="BK293" i="2"/>
  <c r="J91" i="2"/>
  <c r="F142" i="2"/>
  <c r="BF149" i="2"/>
  <c r="BF151" i="2"/>
  <c r="BF156" i="2"/>
  <c r="BF157" i="2"/>
  <c r="BF158" i="2"/>
  <c r="BF167" i="2"/>
  <c r="BF180" i="2"/>
  <c r="BF190" i="2"/>
  <c r="BF201" i="2"/>
  <c r="BF224" i="2"/>
  <c r="BF258" i="2"/>
  <c r="BF261" i="2"/>
  <c r="BF270" i="2"/>
  <c r="BF274" i="2"/>
  <c r="BF278" i="2"/>
  <c r="BF279" i="2"/>
  <c r="BF281" i="2"/>
  <c r="BF161" i="2"/>
  <c r="BF171" i="2"/>
  <c r="BF174" i="2"/>
  <c r="BF182" i="2"/>
  <c r="BF186" i="2"/>
  <c r="BF198" i="2"/>
  <c r="BF199" i="2"/>
  <c r="BF200" i="2"/>
  <c r="BF208" i="2"/>
  <c r="BF217" i="2"/>
  <c r="BF234" i="2"/>
  <c r="BF236" i="2"/>
  <c r="BF239" i="2"/>
  <c r="BF249" i="2"/>
  <c r="BF250" i="2"/>
  <c r="BF251" i="2"/>
  <c r="BF256" i="2"/>
  <c r="J92" i="2"/>
  <c r="F141" i="2"/>
  <c r="BF162" i="2"/>
  <c r="BF175" i="2"/>
  <c r="BF192" i="2"/>
  <c r="BF219" i="2"/>
  <c r="BF220" i="2"/>
  <c r="BF221" i="2"/>
  <c r="BF222" i="2"/>
  <c r="BF225" i="2"/>
  <c r="BF231" i="2"/>
  <c r="BF232" i="2"/>
  <c r="BF235" i="2"/>
  <c r="BF253" i="2"/>
  <c r="BF255" i="2"/>
  <c r="BF262" i="2"/>
  <c r="BF266" i="2"/>
  <c r="BF285" i="2"/>
  <c r="BF294" i="2"/>
  <c r="BF298" i="2"/>
  <c r="BF300" i="2"/>
  <c r="BF301" i="2"/>
  <c r="BF302" i="2"/>
  <c r="BF303" i="2"/>
  <c r="BF305" i="2"/>
  <c r="BF168" i="2"/>
  <c r="BF181" i="2"/>
  <c r="BF188" i="2"/>
  <c r="BF191" i="2"/>
  <c r="BF197" i="2"/>
  <c r="BF243" i="2"/>
  <c r="BF246" i="2"/>
  <c r="BF254" i="2"/>
  <c r="BF260" i="2"/>
  <c r="BF267" i="2"/>
  <c r="BF275" i="2"/>
  <c r="BF280" i="2"/>
  <c r="BF284" i="2"/>
  <c r="BF297" i="2"/>
  <c r="BF306" i="2"/>
  <c r="BF316" i="2"/>
  <c r="J89" i="2"/>
  <c r="BF155" i="2"/>
  <c r="BF163" i="2"/>
  <c r="BF170" i="2"/>
  <c r="BF189" i="2"/>
  <c r="BF196" i="2"/>
  <c r="BF206" i="2"/>
  <c r="BF242" i="2"/>
  <c r="BF245" i="2"/>
  <c r="BF257" i="2"/>
  <c r="BF259" i="2"/>
  <c r="BF264" i="2"/>
  <c r="BF265" i="2"/>
  <c r="BF277" i="2"/>
  <c r="BF308" i="2"/>
  <c r="BF310" i="2"/>
  <c r="BF318" i="2"/>
  <c r="E85" i="2"/>
  <c r="BF164" i="2"/>
  <c r="BF169" i="2"/>
  <c r="BF172" i="2"/>
  <c r="BF176" i="2"/>
  <c r="BF177" i="2"/>
  <c r="BF179" i="2"/>
  <c r="BF187" i="2"/>
  <c r="BF193" i="2"/>
  <c r="BF194" i="2"/>
  <c r="BF207" i="2"/>
  <c r="BF209" i="2"/>
  <c r="BF210" i="2"/>
  <c r="BF212" i="2"/>
  <c r="BF213" i="2"/>
  <c r="BF229" i="2"/>
  <c r="BF230" i="2"/>
  <c r="BF237" i="2"/>
  <c r="BF271" i="2"/>
  <c r="BF287" i="2"/>
  <c r="BF291" i="2"/>
  <c r="BF299" i="2"/>
  <c r="BF317" i="2"/>
  <c r="BF150" i="2"/>
  <c r="BF154" i="2"/>
  <c r="BF166" i="2"/>
  <c r="BF178" i="2"/>
  <c r="BF183" i="2"/>
  <c r="BF184" i="2"/>
  <c r="BF202" i="2"/>
  <c r="BF211" i="2"/>
  <c r="BF218" i="2"/>
  <c r="BF227" i="2"/>
  <c r="BF233" i="2"/>
  <c r="BF238" i="2"/>
  <c r="BF240" i="2"/>
  <c r="BF241" i="2"/>
  <c r="BF244" i="2"/>
  <c r="BF296" i="2"/>
  <c r="BF309" i="2"/>
  <c r="BF311" i="2"/>
  <c r="BF315" i="2"/>
  <c r="BF319" i="2"/>
  <c r="BF320" i="2"/>
  <c r="BF322" i="2"/>
  <c r="BF326" i="2"/>
  <c r="BF333" i="2"/>
  <c r="BF336" i="2"/>
  <c r="BF338" i="2"/>
  <c r="BF152" i="2"/>
  <c r="BF153" i="2"/>
  <c r="BF160" i="2"/>
  <c r="BF185" i="2"/>
  <c r="BF203" i="2"/>
  <c r="BF204" i="2"/>
  <c r="BF214" i="2"/>
  <c r="BF215" i="2"/>
  <c r="BF216" i="2"/>
  <c r="BF223" i="2"/>
  <c r="BF226" i="2"/>
  <c r="BF228" i="2"/>
  <c r="BF248" i="2"/>
  <c r="BF252" i="2"/>
  <c r="BF263" i="2"/>
  <c r="BF268" i="2"/>
  <c r="BF282" i="2"/>
  <c r="BF286" i="2"/>
  <c r="BF312" i="2"/>
  <c r="BF314" i="2"/>
  <c r="BF323" i="2"/>
  <c r="BF325" i="2"/>
  <c r="BF329" i="2"/>
  <c r="BF331" i="2"/>
  <c r="BF332" i="2"/>
  <c r="BF334" i="2"/>
  <c r="BF337" i="2"/>
  <c r="F37" i="2"/>
  <c r="BD95" i="1" s="1"/>
  <c r="BD94" i="1" s="1"/>
  <c r="W33" i="1" s="1"/>
  <c r="F33" i="2"/>
  <c r="AZ95" i="1" s="1"/>
  <c r="AZ94" i="1" s="1"/>
  <c r="W29" i="1" s="1"/>
  <c r="F36" i="2"/>
  <c r="BC95" i="1" s="1"/>
  <c r="BC94" i="1" s="1"/>
  <c r="W32" i="1" s="1"/>
  <c r="J33" i="2"/>
  <c r="AV95" i="1" s="1"/>
  <c r="F35" i="2"/>
  <c r="BB95" i="1" s="1"/>
  <c r="BB94" i="1" s="1"/>
  <c r="W31" i="1" s="1"/>
  <c r="P288" i="2" l="1"/>
  <c r="R288" i="2"/>
  <c r="P147" i="2"/>
  <c r="P145" i="2"/>
  <c r="AU95" i="1" s="1"/>
  <c r="AU94" i="1" s="1"/>
  <c r="BK292" i="2"/>
  <c r="J292" i="2"/>
  <c r="J114" i="2"/>
  <c r="T145" i="2"/>
  <c r="R147" i="2"/>
  <c r="R145" i="2"/>
  <c r="BK147" i="2"/>
  <c r="J147" i="2" s="1"/>
  <c r="J98" i="2" s="1"/>
  <c r="BK327" i="2"/>
  <c r="J327" i="2"/>
  <c r="J122" i="2" s="1"/>
  <c r="J273" i="2"/>
  <c r="J108" i="2"/>
  <c r="BK288" i="2"/>
  <c r="J288" i="2" s="1"/>
  <c r="J111" i="2" s="1"/>
  <c r="J290" i="2"/>
  <c r="J113" i="2"/>
  <c r="J293" i="2"/>
  <c r="J115" i="2" s="1"/>
  <c r="AY94" i="1"/>
  <c r="J34" i="2"/>
  <c r="AW95" i="1" s="1"/>
  <c r="AT95" i="1" s="1"/>
  <c r="F34" i="2"/>
  <c r="BA95" i="1" s="1"/>
  <c r="BA94" i="1" s="1"/>
  <c r="W30" i="1" s="1"/>
  <c r="AV94" i="1"/>
  <c r="AK29" i="1"/>
  <c r="AX94" i="1"/>
  <c r="BK145" i="2" l="1"/>
  <c r="J145" i="2" s="1"/>
  <c r="J30" i="2" s="1"/>
  <c r="AG95" i="1" s="1"/>
  <c r="AG94" i="1" s="1"/>
  <c r="AK26" i="1" s="1"/>
  <c r="AK35" i="1" s="1"/>
  <c r="AW94" i="1"/>
  <c r="AK30" i="1" s="1"/>
  <c r="J39" i="2" l="1"/>
  <c r="J96" i="2"/>
  <c r="AN95" i="1"/>
  <c r="AT94" i="1"/>
  <c r="AN94" i="1" s="1"/>
</calcChain>
</file>

<file path=xl/sharedStrings.xml><?xml version="1.0" encoding="utf-8"?>
<sst xmlns="http://schemas.openxmlformats.org/spreadsheetml/2006/main" count="2766" uniqueCount="844">
  <si>
    <t>Export Komplet</t>
  </si>
  <si>
    <t/>
  </si>
  <si>
    <t>2.0</t>
  </si>
  <si>
    <t>False</t>
  </si>
  <si>
    <t>{5f0b534a-2cbc-4826-9784-8c00645e1753}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</si>
  <si>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</si>
  <si>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</si>
  <si>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</si>
  <si>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</si>
  <si>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</si>
  <si>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</si>
  <si>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</si>
  <si>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</si>
  <si>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05_08_2021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</si>
  <si>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</si>
  <si>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</si>
  <si>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Polyfunkčná budova Jasenica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</si>
  <si>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</si>
  <si>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</si>
  <si>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</si>
  <si>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</si>
  <si>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</si>
  <si>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</si>
  <si>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</si>
  <si>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</si>
  <si>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</si>
  <si>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</si>
  <si>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</si>
  <si>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</si>
  <si>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</si>
  <si>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</si>
  <si>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</si>
  <si>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</si>
  <si>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</si>
  <si>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</si>
  <si>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</si>
  <si>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</si>
  <si>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</si>
  <si>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</si>
  <si>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</si>
  <si>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</si>
  <si>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</si>
  <si>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</si>
  <si>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</si>
  <si>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</si>
  <si>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</si>
  <si>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</si>
  <si>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</si>
  <si>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</si>
  <si>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</si>
  <si>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</si>
  <si>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</si>
  <si>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</si>
  <si>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</si>
  <si>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</si>
  <si>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</si>
  <si>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</si>
  <si>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</si>
  <si>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</si>
  <si>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</si>
  <si>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</si>
  <si>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</si>
  <si>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</si>
  <si>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</si>
  <si>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</si>
  <si>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</si>
  <si>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</si>
  <si>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</si>
  <si>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</si>
  <si>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</si>
  <si>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</si>
  <si>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</si>
  <si>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</si>
  <si>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</si>
  <si>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</si>
  <si>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</si>
  <si>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UK</t>
  </si>
  <si>
    <t>Vykurovanie</t>
  </si>
  <si>
    <t>STA</t>
  </si>
  <si>
    <t>1</t>
  </si>
  <si>
    <t>{8b7d5fff-1958-410e-aae1-c605fd69669d}</t>
  </si>
  <si>
    <t>KRYCÍ LIST ROZPOČTU</t>
  </si>
  <si>
    <t>Objekt:</t>
  </si>
  <si>
    <t>UK - Vykurovanie</t>
  </si>
  <si>
    <t>REKAPITULÁCIA ROZPOČTU</t>
  </si>
  <si>
    <t>Kód dielu - Popis</t>
  </si>
  <si>
    <t>Cena celkom [EUR]</t>
  </si>
  <si>
    <t>Náklady z rozpočtu</t>
  </si>
  <si>
    <t>-1</t>
  </si>
  <si>
    <t>NP - Položky chýbajúce vo VV</t>
  </si>
  <si>
    <t>PSV - Práce a dodávky PSV</t>
  </si>
  <si>
    <t xml:space="preserve">    713 - Izolácie tepelné</t>
  </si>
  <si>
    <t xml:space="preserve">    722 - Zdravotechnika - vnútorný vodovod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</si>
  <si>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</si>
  <si>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</si>
  <si>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</si>
  <si>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</si>
  <si>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</si>
  <si>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767 - Konštrukcie doplnkové kovové</t>
  </si>
  <si>
    <t>M - Práce a dodávky M</t>
  </si>
  <si>
    <t xml:space="preserve">    36-M - Montáž prev.,mer. a regul.zariadení   </t>
  </si>
  <si>
    <t xml:space="preserve">HZS - Hodinové zúčtovacie sadzby   </t>
  </si>
  <si>
    <t>OST - Ostatné</t>
  </si>
  <si>
    <t>DOPLN - Doplnené položky</t>
  </si>
  <si>
    <t xml:space="preserve">    HSV - Práce a dodávky HSV</t>
  </si>
  <si>
    <t xml:space="preserve">      9 - Ostatné konštrukcie a práce-búranie</t>
  </si>
  <si>
    <t xml:space="preserve">    PSV.1 - Práce a dodávky PSV</t>
  </si>
  <si>
    <t xml:space="preserve">      713.1 - Izolácie tepelné</t>
  </si>
  <si>
    <t xml:space="preserve">      723 - Zdravotechnika - vnútorný plynovod   </t>
  </si>
  <si>
    <t xml:space="preserve">      731.1 - Ústredné kúrenie - kotolne</t>
  </si>
  <si>
    <t xml:space="preserve">      733.1 - Ústredné kúrenie - rozvodné potrubie</t>
  </si>
  <si>
    <t xml:space="preserve">      734.1 - Ústredné kúrenie - armatúry</t>
  </si>
  <si>
    <t xml:space="preserve">      735.1 - Ústredné kúrenie - vykurovacie telesá</t>
  </si>
  <si>
    <t xml:space="preserve">      783 - Nátery</t>
  </si>
  <si>
    <t xml:space="preserve">    M.1 - Práce a dodávky M</t>
  </si>
  <si>
    <t xml:space="preserve">      22-M - Montáže oznam. a zabezp. zariadení   </t>
  </si>
  <si>
    <t xml:space="preserve">      36-M.1 - Montáž prev.,mer. a regul.zariadení   </t>
  </si>
  <si>
    <t xml:space="preserve">      OST.1 -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</si>
  <si>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</si>
  <si>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</si>
  <si>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</si>
  <si>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</si>
  <si>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</si>
  <si>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</si>
  <si>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</si>
  <si>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</si>
  <si>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</si>
  <si>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</si>
  <si>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</si>
  <si>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</si>
  <si>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NP</t>
  </si>
  <si>
    <t>Položky chýbajúce vo VV</t>
  </si>
  <si>
    <t>2</t>
  </si>
  <si>
    <t>ROZPOCET</t>
  </si>
  <si>
    <t>PSV</t>
  </si>
  <si>
    <t>Práce a dodávky PSV</t>
  </si>
  <si>
    <t>713</t>
  </si>
  <si>
    <t>Izolácie tepelné</t>
  </si>
  <si>
    <t>K</t>
  </si>
  <si>
    <t>713482121.S</t>
  </si>
  <si>
    <t>Montáž trubíc z PE, hr.15-20 mm,vnút.priemer do 38 mm</t>
  </si>
  <si>
    <t>m</t>
  </si>
  <si>
    <t>16</t>
  </si>
  <si>
    <t>1902197880</t>
  </si>
  <si>
    <t>M</t>
  </si>
  <si>
    <t>283310002900</t>
  </si>
  <si>
    <t>Izolačná PE trubica TUBOLIT DG 22x13 mm (d potrubia x hr. izolácie), nadrezaná, AZ FLEX</t>
  </si>
  <si>
    <t>32</t>
  </si>
  <si>
    <t>-328459644</t>
  </si>
  <si>
    <t>3</t>
  </si>
  <si>
    <t>283310004800</t>
  </si>
  <si>
    <t>Izolačná PE trubica TUBOLIT DG 28x20 mm (d potrubia x hr. izolácie), nadrezaná, AZ FLEX</t>
  </si>
  <si>
    <t>-459994710</t>
  </si>
  <si>
    <t>4</t>
  </si>
  <si>
    <t>283310006400</t>
  </si>
  <si>
    <t>Izolačná PE trubica TUBOLIT DG 35x30 mm (d potrubia x hr. izolácie), rozrezaná, AZ FLEX</t>
  </si>
  <si>
    <t>-1438483531</t>
  </si>
  <si>
    <t>5</t>
  </si>
  <si>
    <t>713482132.S</t>
  </si>
  <si>
    <t>Montáž trubíc z PE, hr.30 mm,vnút.priemer 39-70 mm</t>
  </si>
  <si>
    <t>-1780788723</t>
  </si>
  <si>
    <t>6</t>
  </si>
  <si>
    <t>283310006500</t>
  </si>
  <si>
    <t>Izolačná PE trubica TUBOLIT DG 42x30 mm (d potrubia x hr. izolácie), rozrezaná, AZ FLEX</t>
  </si>
  <si>
    <t>1352212079</t>
  </si>
  <si>
    <t>7</t>
  </si>
  <si>
    <t>283310006600</t>
  </si>
  <si>
    <t>Izolačná PE trubica TUBOLIT DG 48x30 mm (d potrubia x hr. izolácie), rozrezaná, AZ FLEX</t>
  </si>
  <si>
    <t>21904614</t>
  </si>
  <si>
    <t>8</t>
  </si>
  <si>
    <t>713482153.S</t>
  </si>
  <si>
    <t>Montáž trubíc z EPDM, hr.38-50,vnút.priemer 74-98 mm</t>
  </si>
  <si>
    <t>628349889</t>
  </si>
  <si>
    <t>9</t>
  </si>
  <si>
    <t>631470001700</t>
  </si>
  <si>
    <t>Lamelovo skružovaný pás d76x hr.70 čadičová minerálna izolácia s AluR fóliou, do 600°C</t>
  </si>
  <si>
    <t>170220699</t>
  </si>
  <si>
    <t>10</t>
  </si>
  <si>
    <t>998713202.S</t>
  </si>
  <si>
    <t>Presun hmôt pre izolácie tepelné v objektoch výšky nad 6 m do 12 m</t>
  </si>
  <si>
    <t>%</t>
  </si>
  <si>
    <t>1187867284</t>
  </si>
  <si>
    <t>722</t>
  </si>
  <si>
    <t>Zdravotechnika - vnútorný vodovod</t>
  </si>
  <si>
    <t>11</t>
  </si>
  <si>
    <t>722270002.S</t>
  </si>
  <si>
    <t>Montáž neutralizačného zariadenia</t>
  </si>
  <si>
    <t>ks</t>
  </si>
  <si>
    <t>558911746</t>
  </si>
  <si>
    <t>12</t>
  </si>
  <si>
    <t>436310000050.S</t>
  </si>
  <si>
    <t>NEUTRALIZAČNÉ ZARIADENIE NE 0.1 V2</t>
  </si>
  <si>
    <t>670420155</t>
  </si>
  <si>
    <t>13</t>
  </si>
  <si>
    <t>722270106.S</t>
  </si>
  <si>
    <t>Montáž úpravne vody</t>
  </si>
  <si>
    <t>96698931</t>
  </si>
  <si>
    <t>14</t>
  </si>
  <si>
    <t>436320006200.S</t>
  </si>
  <si>
    <t>ERAL60 - ÚPRAVŇA VODY</t>
  </si>
  <si>
    <t>-625216583</t>
  </si>
  <si>
    <t>15</t>
  </si>
  <si>
    <t>998722201.S</t>
  </si>
  <si>
    <t>Presun hmôt pre vnútorný vodovod v objektoch výšky do 6 m</t>
  </si>
  <si>
    <t>-1651223204</t>
  </si>
  <si>
    <t>731</t>
  </si>
  <si>
    <t>Ústredné kúrenie - kotolne</t>
  </si>
  <si>
    <t>731261070.S</t>
  </si>
  <si>
    <t>Montáž plynového kotla nástenného kondenzačného vykurovacieho bez zásobníka</t>
  </si>
  <si>
    <t>445199955</t>
  </si>
  <si>
    <t>17</t>
  </si>
  <si>
    <t>484120011110</t>
  </si>
  <si>
    <t>Kotol plynový, kondenzačný, vykurovací LOGAMAX PLUS GB162-70 V2</t>
  </si>
  <si>
    <t>-1486960636</t>
  </si>
  <si>
    <t>18</t>
  </si>
  <si>
    <t>731361101.1</t>
  </si>
  <si>
    <t>Montáž spalinovodu</t>
  </si>
  <si>
    <t>súb.</t>
  </si>
  <si>
    <t>710977431</t>
  </si>
  <si>
    <t>19</t>
  </si>
  <si>
    <t>48412003340.1</t>
  </si>
  <si>
    <t>Spalinovod (ZÁKLADNÁ KASKÁDOVÁ SADA DN 160, OD 65KW-1ks, RÚRA ODVODU SPALÍN DN 160, 1000 mm, PP-2ks, KOLENO DN 160, 87 °, PP-1ks)</t>
  </si>
  <si>
    <t>kpl</t>
  </si>
  <si>
    <t>1685124727</t>
  </si>
  <si>
    <t>731370035.S</t>
  </si>
  <si>
    <t>Montáž hydraulického vyrovnávača dynamických tlakov - anuloidu prírubového, prietok 8 m3/h, DN 65</t>
  </si>
  <si>
    <t>596214275</t>
  </si>
  <si>
    <t>21</t>
  </si>
  <si>
    <t>551270018500.S</t>
  </si>
  <si>
    <t>TL2-V2 S HYDRAUL. VÝHYBKOU</t>
  </si>
  <si>
    <t>330551800</t>
  </si>
  <si>
    <t>22</t>
  </si>
  <si>
    <t>998731201.S</t>
  </si>
  <si>
    <t>Presun hmôt pre kotolne umiestnené vo výške (hĺbke) do 6 m</t>
  </si>
  <si>
    <t>662242845</t>
  </si>
  <si>
    <t>732</t>
  </si>
  <si>
    <t>Ústredné kúrenie - strojovne</t>
  </si>
  <si>
    <t>23</t>
  </si>
  <si>
    <t>732111403.S</t>
  </si>
  <si>
    <t>Montáž rozdeľovača a zberača združeného prietok Q 15 m3/h (modul 120 mm)</t>
  </si>
  <si>
    <t>-1853518394</t>
  </si>
  <si>
    <t>24</t>
  </si>
  <si>
    <t>484650000300.S</t>
  </si>
  <si>
    <t>Rozdeľovač a zberač modul 120 mm, max. prietok 15 m3/hod, prevádzková teplota 110°C, pretlak 0,6 Mpa</t>
  </si>
  <si>
    <t>2072332986</t>
  </si>
  <si>
    <t>25</t>
  </si>
  <si>
    <t>484650000300.1</t>
  </si>
  <si>
    <t>Izolácia rozdeľovača</t>
  </si>
  <si>
    <t>-252204292</t>
  </si>
  <si>
    <t>26</t>
  </si>
  <si>
    <t>484650039500.S</t>
  </si>
  <si>
    <t>Nastaviteľný stojan 80 - 100 mm, výška 420 - 970 mm pre rozdeľovače a zberače</t>
  </si>
  <si>
    <t>757092756</t>
  </si>
  <si>
    <t>27</t>
  </si>
  <si>
    <t>732219215.S</t>
  </si>
  <si>
    <t>Montáž zásobníkového ohrievača vody pre ohrev pitnej vody v spojení s kotlami objem 300 l</t>
  </si>
  <si>
    <t>1822317439</t>
  </si>
  <si>
    <t>28</t>
  </si>
  <si>
    <t>484380000100.S</t>
  </si>
  <si>
    <t>Ohrievač zásobník Storatherm Aqua AF 300/1M_B s izoláciou</t>
  </si>
  <si>
    <t>-1525832959</t>
  </si>
  <si>
    <t>29</t>
  </si>
  <si>
    <t>484380000100.1</t>
  </si>
  <si>
    <t>ELektrická vykur.vložka EEHR kW</t>
  </si>
  <si>
    <t>-357065119</t>
  </si>
  <si>
    <t>30</t>
  </si>
  <si>
    <t>732331021.S</t>
  </si>
  <si>
    <t>Montáž expanznej nádoby tlak do 6 bar s membránou 100 l</t>
  </si>
  <si>
    <t>1418969347</t>
  </si>
  <si>
    <t>31</t>
  </si>
  <si>
    <t>484630006700</t>
  </si>
  <si>
    <t>Nádoba expanzná s membránou typ NG 100 l, D 480 mm, v 670 mm, pripojenie R 1", 6/1,5 bar, šedá, REFLEX</t>
  </si>
  <si>
    <t>-1797623330</t>
  </si>
  <si>
    <t>551240010900</t>
  </si>
  <si>
    <t>Guľový kohút so zaistením MK 5/4" - príslušenstvo k expanzným nádobám, REFLEX</t>
  </si>
  <si>
    <t>494218603</t>
  </si>
  <si>
    <t>33</t>
  </si>
  <si>
    <t>732331900.S</t>
  </si>
  <si>
    <t>Doplňovacie zariadenie s vodomerom, do 10 bar/60st.C Fillset</t>
  </si>
  <si>
    <t>1708282940</t>
  </si>
  <si>
    <t>34</t>
  </si>
  <si>
    <t>732331921.S</t>
  </si>
  <si>
    <t>Automatické doplňovanie a kontrola tlaku vody bez čerpadla, do 10 bar/60st.C Fillcontrol vrátane UDP</t>
  </si>
  <si>
    <t>-2112414813</t>
  </si>
  <si>
    <t>35</t>
  </si>
  <si>
    <t>732422010.S</t>
  </si>
  <si>
    <t>Montáž obehového čerpadla teplovodného DN 15 výtlak do 6 m rozpon 130 mm</t>
  </si>
  <si>
    <t>997643592</t>
  </si>
  <si>
    <t>36</t>
  </si>
  <si>
    <t>426110050200.S</t>
  </si>
  <si>
    <t>Čerpadlo obehové, ALPHA2 15-80 130, PN 6/10, GRUNDFOS</t>
  </si>
  <si>
    <t>-960533083</t>
  </si>
  <si>
    <t>37</t>
  </si>
  <si>
    <t>732422055.S</t>
  </si>
  <si>
    <t>Montáž obehového čerpadla teplovodného DN 25 výtlak do 6 m rozpon 180 mm</t>
  </si>
  <si>
    <t>332616211</t>
  </si>
  <si>
    <t>38</t>
  </si>
  <si>
    <t>426110006200.1</t>
  </si>
  <si>
    <t>Čerpadlo obehové MAGNA3 25-60 230, PN 6/10, GRUNDFOS</t>
  </si>
  <si>
    <t>-866694849</t>
  </si>
  <si>
    <t>39</t>
  </si>
  <si>
    <t>732422070.S</t>
  </si>
  <si>
    <t>Montáž obehového čerpadla teplovodného DN 32 výtlak do 6 m rozpon 180 mm</t>
  </si>
  <si>
    <t>-1330542098</t>
  </si>
  <si>
    <t>40</t>
  </si>
  <si>
    <t>426110006300</t>
  </si>
  <si>
    <t>Čerpadlo obehové MAGNA3 32-80 F 230, PN 6/10, GRUNDFOS</t>
  </si>
  <si>
    <t>1201386334</t>
  </si>
  <si>
    <t>41</t>
  </si>
  <si>
    <t>732470020.S</t>
  </si>
  <si>
    <t>Montáž čerpadlovej skupiny dvojvetvovej G 6/4</t>
  </si>
  <si>
    <t>-1751710704</t>
  </si>
  <si>
    <t>42</t>
  </si>
  <si>
    <t>484720025200</t>
  </si>
  <si>
    <t>Čerpadlova skupina k WBC 65-100 kW</t>
  </si>
  <si>
    <t>-946967650</t>
  </si>
  <si>
    <t>43</t>
  </si>
  <si>
    <t>998732201.S</t>
  </si>
  <si>
    <t>Presun hmôt pre strojovne v objektoch výšky do 6 m</t>
  </si>
  <si>
    <t>224626721</t>
  </si>
  <si>
    <t>733</t>
  </si>
  <si>
    <t>Ústredné kúrenie - rozvodné potrubie</t>
  </si>
  <si>
    <t>44</t>
  </si>
  <si>
    <t>733111103.S</t>
  </si>
  <si>
    <t>Potrubie z rúrok závitových oceľových bezšvových bežných nízkotlakových DN 15</t>
  </si>
  <si>
    <t>-1415737117</t>
  </si>
  <si>
    <t>45</t>
  </si>
  <si>
    <t>733111104.S</t>
  </si>
  <si>
    <t>Potrubie z rúrok závitových oceľových bezšvových bežných nízkotlakových DN 20</t>
  </si>
  <si>
    <t>-1473908603</t>
  </si>
  <si>
    <t>46</t>
  </si>
  <si>
    <t>733111105.S</t>
  </si>
  <si>
    <t>Potrubie z rúrok závitových oceľových bezšvových bežných nízkotlakových DN 25</t>
  </si>
  <si>
    <t>2044546521</t>
  </si>
  <si>
    <t>47</t>
  </si>
  <si>
    <t>733111106.S</t>
  </si>
  <si>
    <t>Potrubie z rúrok závitových oceľových bezšvových bežných nízkotlakových DN 32</t>
  </si>
  <si>
    <t>72872302</t>
  </si>
  <si>
    <t>48</t>
  </si>
  <si>
    <t>733111107.S</t>
  </si>
  <si>
    <t>Potrubie z rúrok závitových oceľových bezšvových bežných nízkotlakových DN 40</t>
  </si>
  <si>
    <t>322829834</t>
  </si>
  <si>
    <t>49</t>
  </si>
  <si>
    <t>733121122.S</t>
  </si>
  <si>
    <t>Potrubie z rúrok hladkých bezšvových nízkotlakových priemer 76/3,2</t>
  </si>
  <si>
    <t>-102627694</t>
  </si>
  <si>
    <t>50</t>
  </si>
  <si>
    <t>733190107.S</t>
  </si>
  <si>
    <t>Tlaková skúška potrubia z oceľových rúrok závitových</t>
  </si>
  <si>
    <t>-1409584818</t>
  </si>
  <si>
    <t>51</t>
  </si>
  <si>
    <t>733190217.S</t>
  </si>
  <si>
    <t>Tlaková skúška potrubia z oceľových rúrok do priemeru 89/5</t>
  </si>
  <si>
    <t>545729549</t>
  </si>
  <si>
    <t>52</t>
  </si>
  <si>
    <t>998733203.S</t>
  </si>
  <si>
    <t>Presun hmôt pre rozvody potrubia v objektoch výšky nad 6 do 24 m</t>
  </si>
  <si>
    <t>-1031662515</t>
  </si>
  <si>
    <t>734</t>
  </si>
  <si>
    <t>Ústredné kúrenie - armatúry</t>
  </si>
  <si>
    <t>53</t>
  </si>
  <si>
    <t>734109215.S</t>
  </si>
  <si>
    <t>Montáž armatúry prírubovej s dvomi prírubami PN 1,6 DN 65</t>
  </si>
  <si>
    <t>183520619</t>
  </si>
  <si>
    <t>54</t>
  </si>
  <si>
    <t>436320006400</t>
  </si>
  <si>
    <t xml:space="preserve">Separátor kalov Reflex Exdirt D65 + magnet.vložka </t>
  </si>
  <si>
    <t>-1223110928</t>
  </si>
  <si>
    <t>55</t>
  </si>
  <si>
    <t>422810002300.S</t>
  </si>
  <si>
    <t>Medziprírubová klapka uzatváracia pre vodu DN 65, dĺ. 46 mm, liatina, EPDM, FKM</t>
  </si>
  <si>
    <t>-1374758844</t>
  </si>
  <si>
    <t>56</t>
  </si>
  <si>
    <t>734173412.S</t>
  </si>
  <si>
    <t>Prírubový spoj PN 1,6/I, 200 °C DN 25</t>
  </si>
  <si>
    <t>1857829702</t>
  </si>
  <si>
    <t>57</t>
  </si>
  <si>
    <t>734173413.1</t>
  </si>
  <si>
    <t>Prírubový spoj PN 1,6/I, 200 °C DN 32</t>
  </si>
  <si>
    <t>1459324908</t>
  </si>
  <si>
    <t>58</t>
  </si>
  <si>
    <t>734173413.S</t>
  </si>
  <si>
    <t>Prírubový spoj PN 1,6/I, 200 °C DN 40</t>
  </si>
  <si>
    <t>-2109230654</t>
  </si>
  <si>
    <t>59</t>
  </si>
  <si>
    <t>734173416.S</t>
  </si>
  <si>
    <t>Prírubový spoj PN 1,6/I, 200 °C DN 65</t>
  </si>
  <si>
    <t>272982126</t>
  </si>
  <si>
    <t>60</t>
  </si>
  <si>
    <t>734209101.S</t>
  </si>
  <si>
    <t>Montáž závitovej armatúry s 1 závitom do G 1/2</t>
  </si>
  <si>
    <t>-29597274</t>
  </si>
  <si>
    <t>61</t>
  </si>
  <si>
    <t>551240001400.S</t>
  </si>
  <si>
    <t>Kohút plniaci a vypúšťací K 310, DN 15, PN 10</t>
  </si>
  <si>
    <t>-114348572</t>
  </si>
  <si>
    <t>62</t>
  </si>
  <si>
    <t>734209115.S</t>
  </si>
  <si>
    <t>Montáž závitovej armatúry s 2 závitmi G 1</t>
  </si>
  <si>
    <t>1652731617</t>
  </si>
  <si>
    <t>63</t>
  </si>
  <si>
    <t>551210044800.S</t>
  </si>
  <si>
    <t>Guľový ventil 1”, páčka chróm</t>
  </si>
  <si>
    <t>-437082355</t>
  </si>
  <si>
    <t>64</t>
  </si>
  <si>
    <t>551190001000</t>
  </si>
  <si>
    <t>Spätná klapka vodorovná Clapet, 1" FF, mäkké tesnenie na disku, mosadz, FIV.08406</t>
  </si>
  <si>
    <t>-209134574</t>
  </si>
  <si>
    <t>65</t>
  </si>
  <si>
    <t>422010003100.S</t>
  </si>
  <si>
    <t>Filter závitový na vodu 1", FF, PN 20, mosadz</t>
  </si>
  <si>
    <t>-1572166221</t>
  </si>
  <si>
    <t>66</t>
  </si>
  <si>
    <t>734209116.S</t>
  </si>
  <si>
    <t>Montáž závitovej armatúry s 2 závitmi G 5/4</t>
  </si>
  <si>
    <t>-1613829855</t>
  </si>
  <si>
    <t>67</t>
  </si>
  <si>
    <t>551210044900.S</t>
  </si>
  <si>
    <t>Guľový ventil 1 1/4”, páčka chróm</t>
  </si>
  <si>
    <t>1400060749</t>
  </si>
  <si>
    <t>68</t>
  </si>
  <si>
    <t>551190002000</t>
  </si>
  <si>
    <t>Spätná klapka vodorovná Clapet, 5/4" FF, tesnenie kov-kov, mosadz, FIV.08401</t>
  </si>
  <si>
    <t>-981317819</t>
  </si>
  <si>
    <t>69</t>
  </si>
  <si>
    <t>422010003200.S</t>
  </si>
  <si>
    <t>Filter závitový na vodu 5/4", FF, PN 20, mosadz</t>
  </si>
  <si>
    <t>-945619086</t>
  </si>
  <si>
    <t>70</t>
  </si>
  <si>
    <t>734209117.S</t>
  </si>
  <si>
    <t>Montáž závitovej armatúry s 2 závitmi G 6/4</t>
  </si>
  <si>
    <t>1280466321</t>
  </si>
  <si>
    <t>71</t>
  </si>
  <si>
    <t>551210045000.S</t>
  </si>
  <si>
    <t>Guľový ventil 1 1/2”, páčka chróm</t>
  </si>
  <si>
    <t>1361399559</t>
  </si>
  <si>
    <t>72</t>
  </si>
  <si>
    <t>551190002100</t>
  </si>
  <si>
    <t>Spätná klapka vodorovná Clapet, 6/4" FF, tesnenie kov-kov, mosadz, FIV.08401</t>
  </si>
  <si>
    <t>1596602025</t>
  </si>
  <si>
    <t>73</t>
  </si>
  <si>
    <t>422010003300.S</t>
  </si>
  <si>
    <t>Filter závitový na vodu 6/4", FF, PN 20, mosadz</t>
  </si>
  <si>
    <t>-1746668275</t>
  </si>
  <si>
    <t>74</t>
  </si>
  <si>
    <t>734209125.S</t>
  </si>
  <si>
    <t>Montáž závitovej armatúry s 3 závitmi G 1 s pohonom</t>
  </si>
  <si>
    <t>1616291412</t>
  </si>
  <si>
    <t>75</t>
  </si>
  <si>
    <t>551210037700</t>
  </si>
  <si>
    <t>Ventil zmiešavací trojcestný 1", Kv 10 ESBE VRG 131</t>
  </si>
  <si>
    <t>1976113235</t>
  </si>
  <si>
    <t>76</t>
  </si>
  <si>
    <t>734209126.S</t>
  </si>
  <si>
    <t>Montáž závitovej armatúry s 3 závitmi G 5/4 s pohonom</t>
  </si>
  <si>
    <t>-1257193842</t>
  </si>
  <si>
    <t>77</t>
  </si>
  <si>
    <t>551210038800</t>
  </si>
  <si>
    <t>Ventil zmiešavací trojcestný 5/4", Kv 16 ESBE VRG132</t>
  </si>
  <si>
    <t>-252073763</t>
  </si>
  <si>
    <t>78</t>
  </si>
  <si>
    <t>551790002500.S</t>
  </si>
  <si>
    <t>Elektromotorický pohon na guľové ventily Servopohon ESBE typ ARA651 230V,60 sek, 6Nm, 3 bodový</t>
  </si>
  <si>
    <t>-509536355</t>
  </si>
  <si>
    <t>79</t>
  </si>
  <si>
    <t>734213110.S</t>
  </si>
  <si>
    <t>Montáž ventilu odvzdušňovacieho ručného závitového vykurovacích telies do G 1/4</t>
  </si>
  <si>
    <t>1020961874</t>
  </si>
  <si>
    <t>80</t>
  </si>
  <si>
    <t>734213250.S</t>
  </si>
  <si>
    <t>Montáž ventilu odvzdušňovacieho závitového automatického G 1/2</t>
  </si>
  <si>
    <t>1166617999</t>
  </si>
  <si>
    <t>81</t>
  </si>
  <si>
    <t>551210009500.S</t>
  </si>
  <si>
    <t>Ventil odvzdušňovací automatický, 1/2"</t>
  </si>
  <si>
    <t>182592462</t>
  </si>
  <si>
    <t>82</t>
  </si>
  <si>
    <t>734223120.S</t>
  </si>
  <si>
    <t>Montáž ventilu závitového termostatického rohového jednoregulačného G 1/2</t>
  </si>
  <si>
    <t>139508672</t>
  </si>
  <si>
    <t>83</t>
  </si>
  <si>
    <t>551290010600</t>
  </si>
  <si>
    <t>Termostatický ventil 1/2"</t>
  </si>
  <si>
    <t>sada</t>
  </si>
  <si>
    <t>-238225828</t>
  </si>
  <si>
    <t>84</t>
  </si>
  <si>
    <t>734223208.S</t>
  </si>
  <si>
    <t>Montáž termostatickej hlavice kvapalinovej jednoduchej</t>
  </si>
  <si>
    <t>-2104965308</t>
  </si>
  <si>
    <t>85</t>
  </si>
  <si>
    <t>551280001400.S</t>
  </si>
  <si>
    <t>Termostatická hlavica kvapalinová</t>
  </si>
  <si>
    <t>798529560</t>
  </si>
  <si>
    <t>86</t>
  </si>
  <si>
    <t>734224006.S</t>
  </si>
  <si>
    <t>Montáž guľového kohúta závitového G 1/2</t>
  </si>
  <si>
    <t>1692312812</t>
  </si>
  <si>
    <t>87</t>
  </si>
  <si>
    <t>55129001060.1</t>
  </si>
  <si>
    <t>Spiatočkový ventil 1/2"</t>
  </si>
  <si>
    <t>1949048925</t>
  </si>
  <si>
    <t>88</t>
  </si>
  <si>
    <t>734411111.S</t>
  </si>
  <si>
    <t>Teplomer technický s ochranným púzdrom - priamy typ 160 prev."A"</t>
  </si>
  <si>
    <t>558933347</t>
  </si>
  <si>
    <t>89</t>
  </si>
  <si>
    <t>734421130.S</t>
  </si>
  <si>
    <t>Montáž tlakomeru deformačného kruhového 0-10 MPa priemer 160</t>
  </si>
  <si>
    <t>-2105229017</t>
  </si>
  <si>
    <t>90</t>
  </si>
  <si>
    <t>551240012200.S</t>
  </si>
  <si>
    <t>Kohút tlakomerový obyčajný M 20x1,5 mm</t>
  </si>
  <si>
    <t>532499645</t>
  </si>
  <si>
    <t>91</t>
  </si>
  <si>
    <t>388410000300.S</t>
  </si>
  <si>
    <t>Tlakomer deformačný kruhový d 160 mm</t>
  </si>
  <si>
    <t>-814484161</t>
  </si>
  <si>
    <t>92</t>
  </si>
  <si>
    <t>734494121.S</t>
  </si>
  <si>
    <t>Návarok s metrickým závitom akosť mat.11 416.1 M 20x1, 5 dĺžky do 220 mm</t>
  </si>
  <si>
    <t>-1125171547</t>
  </si>
  <si>
    <t>93</t>
  </si>
  <si>
    <t>998734203.S</t>
  </si>
  <si>
    <t>Presun hmôt pre armatúry v objektoch výšky nad 6 do 24 m</t>
  </si>
  <si>
    <t>-1323980311</t>
  </si>
  <si>
    <t>735</t>
  </si>
  <si>
    <t>Ústredné kúrenie - vykurovacie telesá</t>
  </si>
  <si>
    <t>94</t>
  </si>
  <si>
    <t>735153300.S</t>
  </si>
  <si>
    <t>Príplatok k cene za odvzdušňovací ventil telies panelových oceľových s príplatkom 8 %</t>
  </si>
  <si>
    <t>410111894</t>
  </si>
  <si>
    <t>95</t>
  </si>
  <si>
    <t>735154263.0</t>
  </si>
  <si>
    <t>Montáž vykurovacieho telesa panelového dvojradového kombinovaného výšky 600 mm/ dĺžky do 800 mm</t>
  </si>
  <si>
    <t>-223681305</t>
  </si>
  <si>
    <t>96</t>
  </si>
  <si>
    <t>48453005010.0</t>
  </si>
  <si>
    <t>Teleso vykurovacie doskové dvojpanelové oceľové KORAD 20K, vxl 600x400 mm s bočným pripojením, KORAD RADIATORS</t>
  </si>
  <si>
    <t>-63252455</t>
  </si>
  <si>
    <t>97</t>
  </si>
  <si>
    <t>484530050100</t>
  </si>
  <si>
    <t>Teleso vykurovacie doskové dvojpanelové oceľové KORAD 20K, vxl 600x600 mm s bočným pripojením, KORAD RADIATORS</t>
  </si>
  <si>
    <t>995001560</t>
  </si>
  <si>
    <t>98</t>
  </si>
  <si>
    <t>484530050300</t>
  </si>
  <si>
    <t>Teleso vykurovacie doskové dvojpanelové oceľové KORAD 20K, vxl 600x800 mm s bočným pripojením, KORAD RADIATORS</t>
  </si>
  <si>
    <t>-1762869571</t>
  </si>
  <si>
    <t>99</t>
  </si>
  <si>
    <t>484530056300</t>
  </si>
  <si>
    <t>Teleso vykurovacie doskové dvojpanelové oceľové KORAD 21K, vxl 600x400 mm s bočným pripojením a konvektorom, KORAD RADIATORS</t>
  </si>
  <si>
    <t>845727384</t>
  </si>
  <si>
    <t>100</t>
  </si>
  <si>
    <t>484530056500</t>
  </si>
  <si>
    <t>Teleso vykurovacie doskové dvojpanelové oceľové KORAD 21K, vxl 600x600 mm s bočným pripojením a konvektorom, KORAD RADIATORS</t>
  </si>
  <si>
    <t>-52258176</t>
  </si>
  <si>
    <t>101</t>
  </si>
  <si>
    <t>484530065800</t>
  </si>
  <si>
    <t>Teleso vykurovacie doskové dvojpanelové oceľové KORAD 22K, vxl 600x700 mm s bočným pripojením a dvoma konvektormi, KORAD RADIATORS</t>
  </si>
  <si>
    <t>1424017404</t>
  </si>
  <si>
    <t>102</t>
  </si>
  <si>
    <t>735154263.S</t>
  </si>
  <si>
    <t>Montáž vykurovacieho telesa panelového dvojradového kombinovaného výšky 600 mm/ dĺžky 800-1000 mm</t>
  </si>
  <si>
    <t>1898643780</t>
  </si>
  <si>
    <t>103</t>
  </si>
  <si>
    <t>484530056700</t>
  </si>
  <si>
    <t>Teleso vykurovacie doskové dvojpanelové oceľové KORAD 21K, vxl 600x800 mm s bočným pripojením a konvektorom, KORAD RADIATORS</t>
  </si>
  <si>
    <t>-1984069649</t>
  </si>
  <si>
    <t>104</t>
  </si>
  <si>
    <t>484530056900</t>
  </si>
  <si>
    <t>Teleso vykurovacie doskové dvojpanelové oceľové KORAD 21K, vxl 600x1000 mm s bočným pripojením a konvektorom, KORAD RADIATORS</t>
  </si>
  <si>
    <t>-422002398</t>
  </si>
  <si>
    <t>105</t>
  </si>
  <si>
    <t>484530066100</t>
  </si>
  <si>
    <t>Teleso vykurovacie doskové dvojpanelové oceľové KORAD 22K, vxl 600x1000 mm s bočným pripojením a dvoma konvektormi, KORAD RADIATORS</t>
  </si>
  <si>
    <t>1355548314</t>
  </si>
  <si>
    <t>106</t>
  </si>
  <si>
    <t>735154264.S</t>
  </si>
  <si>
    <t>Montáž vykurovacieho telesa panelového dvojradového kombinovaného výšky 600 mm/ dĺžky 1200-1400 mm</t>
  </si>
  <si>
    <t>2054632547</t>
  </si>
  <si>
    <t>107</t>
  </si>
  <si>
    <t>484530057100</t>
  </si>
  <si>
    <t>Teleso vykurovacie doskové dvojpanelové oceľové KORAD 21K, vxl 600x1200 mm s bočným pripojením a konvektorom, KORAD RADIATORS</t>
  </si>
  <si>
    <t>-932128019</t>
  </si>
  <si>
    <t>108</t>
  </si>
  <si>
    <t>484530057400</t>
  </si>
  <si>
    <t>Teleso vykurovacie doskové dvojpanelové oceľové KORAD 21K, vxl 600x1500 mm s bočným pripojením a konvektorom, KORAD RADIATORS</t>
  </si>
  <si>
    <t>292253820</t>
  </si>
  <si>
    <t>109</t>
  </si>
  <si>
    <t>484530066300</t>
  </si>
  <si>
    <t>Teleso vykurovacie doskové dvojpanelové oceľové KORAD 22K, vxl 600x1200 mm s bočným pripojením a dvoma konvektormi, KORAD RADIATORS</t>
  </si>
  <si>
    <t>1622024737</t>
  </si>
  <si>
    <t>110</t>
  </si>
  <si>
    <t>735154265.S</t>
  </si>
  <si>
    <t>Montáž vykurovacieho telesa panelového dvojradového kombinovaného výšky 600 mm/ dĺžky 1600 mm</t>
  </si>
  <si>
    <t>332037908</t>
  </si>
  <si>
    <t>111</t>
  </si>
  <si>
    <t>484530066700</t>
  </si>
  <si>
    <t>Teleso vykurovacie doskové dvojpanelové oceľové KORAD 22K, vxl 600x1600 mm s bočným pripojením a dvoma konvektormi, KORAD RADIATORS</t>
  </si>
  <si>
    <t>-1423212833</t>
  </si>
  <si>
    <t>112</t>
  </si>
  <si>
    <t>484530066900</t>
  </si>
  <si>
    <t>Teleso vykurovacie doskové dvojpanelové oceľové KORAD 22K, vxl 600x1800 mm s bočným pripojením a dvoma konvektormi, KORAD RADIATORS</t>
  </si>
  <si>
    <t>1578154193</t>
  </si>
  <si>
    <t>113</t>
  </si>
  <si>
    <t>735158120.S</t>
  </si>
  <si>
    <t>Vykurovacie telesá panelové dvojradové, tlaková skúška telesa vodou</t>
  </si>
  <si>
    <t>-2114153139</t>
  </si>
  <si>
    <t>114</t>
  </si>
  <si>
    <t>998735202.S</t>
  </si>
  <si>
    <t>Presun hmôt pre vykurovacie telesá v objektoch výšky nad 6 do 12 m</t>
  </si>
  <si>
    <t>800302189</t>
  </si>
  <si>
    <t>767</t>
  </si>
  <si>
    <t>Konštrukcie doplnkové kovové</t>
  </si>
  <si>
    <t>115</t>
  </si>
  <si>
    <t>767995101.S</t>
  </si>
  <si>
    <t>Dodávka a montáž ostatných atypických kovových stavebných doplnkových konštrukcií</t>
  </si>
  <si>
    <t>432504245</t>
  </si>
  <si>
    <t>116</t>
  </si>
  <si>
    <t>998767202.S</t>
  </si>
  <si>
    <t>Presun hmôt pre kovové stavebné doplnkové konštrukcie v objektoch výšky nad 6 do 12 m</t>
  </si>
  <si>
    <t>1903988961</t>
  </si>
  <si>
    <t>Práce a dodávky M</t>
  </si>
  <si>
    <t>36-M</t>
  </si>
  <si>
    <t xml:space="preserve">Montáž prev.,mer. a regul.zariadení   </t>
  </si>
  <si>
    <t>117</t>
  </si>
  <si>
    <t>360411001.S</t>
  </si>
  <si>
    <t>Montáž regulácie, ovládania a snímačov</t>
  </si>
  <si>
    <t>-1272201947</t>
  </si>
  <si>
    <t>118</t>
  </si>
  <si>
    <t>374350005500.</t>
  </si>
  <si>
    <t xml:space="preserve">MM-CModul Logamatic RC310, biely s FA snímačom-1ks, Modul MC400 -1ks, MM100-C-3ks, Snímač.hydraul.výhybky-1ks, FSS snímač teploty-1ks  </t>
  </si>
  <si>
    <t>128</t>
  </si>
  <si>
    <t>394235471</t>
  </si>
  <si>
    <t>HZS</t>
  </si>
  <si>
    <t xml:space="preserve">Hodinové zúčtovacie sadzby   </t>
  </si>
  <si>
    <t>119</t>
  </si>
  <si>
    <t>HZS-002.1</t>
  </si>
  <si>
    <t>Odborná prehliadka NTL kotolne nad 50kW (v znení vyhlášky č.25/1984 Z.z.)</t>
  </si>
  <si>
    <t>súb</t>
  </si>
  <si>
    <t>262144</t>
  </si>
  <si>
    <t>-1295000787</t>
  </si>
  <si>
    <t>120</t>
  </si>
  <si>
    <t>HZS-041</t>
  </si>
  <si>
    <t>Odborná prehliadka a odb. skúška vykur.zdroja-vyhradené techn.zariadenie (v znení vyhlášky 508/2009)</t>
  </si>
  <si>
    <t>1600532670</t>
  </si>
  <si>
    <t>121</t>
  </si>
  <si>
    <t>HZS-044</t>
  </si>
  <si>
    <t>Vykurovacia skúška</t>
  </si>
  <si>
    <t>hod</t>
  </si>
  <si>
    <t>-853523722</t>
  </si>
  <si>
    <t>122</t>
  </si>
  <si>
    <t>HZS-053</t>
  </si>
  <si>
    <t>Prvé napustenie vykurovacieho systému upravenou vodou</t>
  </si>
  <si>
    <t>-1027172198</t>
  </si>
  <si>
    <t>123</t>
  </si>
  <si>
    <t>HZS-061</t>
  </si>
  <si>
    <t>Spustenie systému do prevádzky dodávateľskou firmou</t>
  </si>
  <si>
    <t>-1798077133</t>
  </si>
  <si>
    <t>124</t>
  </si>
  <si>
    <t>UK198</t>
  </si>
  <si>
    <t>Vyregulovanie systému s vypracovaním protokolu</t>
  </si>
  <si>
    <t>sub</t>
  </si>
  <si>
    <t>548729217</t>
  </si>
  <si>
    <t>OST</t>
  </si>
  <si>
    <t>Ostatné</t>
  </si>
  <si>
    <t>125</t>
  </si>
  <si>
    <t>dop.1</t>
  </si>
  <si>
    <t>Lešenie</t>
  </si>
  <si>
    <t>512</t>
  </si>
  <si>
    <t>351195453</t>
  </si>
  <si>
    <t>126</t>
  </si>
  <si>
    <t>HZS000112.2</t>
  </si>
  <si>
    <t>Revízia elektroinštalácie</t>
  </si>
  <si>
    <t>503490308</t>
  </si>
  <si>
    <t>127</t>
  </si>
  <si>
    <t>staveb</t>
  </si>
  <si>
    <t>Stavebná výpomoc (sekanie, vyspravenie, prestpy)</t>
  </si>
  <si>
    <t>-889380765</t>
  </si>
  <si>
    <t>eli</t>
  </si>
  <si>
    <t>Elektroinštalácia a kabeláž</t>
  </si>
  <si>
    <t>-64556492</t>
  </si>
  <si>
    <t>DOPLN</t>
  </si>
  <si>
    <t>Doplnené položky</t>
  </si>
  <si>
    <t>HSV</t>
  </si>
  <si>
    <t>Práce a dodávky HSV</t>
  </si>
  <si>
    <t>Ostatné konštrukcie a práce-búranie</t>
  </si>
  <si>
    <t>129</t>
  </si>
  <si>
    <t>953842148.S</t>
  </si>
  <si>
    <t>Vyvložkovanie existujúceho komínového telesa výšky 10 m ohybnými nerezovými vložkami DN 160 mm</t>
  </si>
  <si>
    <t>-1208876754</t>
  </si>
  <si>
    <t>PSV.1</t>
  </si>
  <si>
    <t>713.1</t>
  </si>
  <si>
    <t>130</t>
  </si>
  <si>
    <t>713411111.R</t>
  </si>
  <si>
    <t>Demontáž izolácie vrátane odvozu a likvidácie uložením na skládke</t>
  </si>
  <si>
    <t>-321148475</t>
  </si>
  <si>
    <t>723</t>
  </si>
  <si>
    <t xml:space="preserve">Zdravotechnika - vnútorný plynovod   </t>
  </si>
  <si>
    <t>131</t>
  </si>
  <si>
    <t>723120203.1</t>
  </si>
  <si>
    <t>Potrubie z oceľových rúrok závitových čiernych spájaných zvarovaním - akosť 11 353.0 DN 20</t>
  </si>
  <si>
    <t>160029211</t>
  </si>
  <si>
    <t>132</t>
  </si>
  <si>
    <t>723150365.1</t>
  </si>
  <si>
    <t>Potrubie z oceľových rúrok hladkých čiernych, chránička D 38/2,6</t>
  </si>
  <si>
    <t>-1876236094</t>
  </si>
  <si>
    <t>133</t>
  </si>
  <si>
    <t>723239102.1</t>
  </si>
  <si>
    <t>Montáž armatúry závitovej s dvoma závitmi, kohútik priamy,solenoidový ventil G 3/4</t>
  </si>
  <si>
    <t>685270006</t>
  </si>
  <si>
    <t>134</t>
  </si>
  <si>
    <t>551340001400</t>
  </si>
  <si>
    <t>Guľový kohút na plyn 3/4" FF, páka</t>
  </si>
  <si>
    <t>-2097565000</t>
  </si>
  <si>
    <t>135</t>
  </si>
  <si>
    <t>230230016</t>
  </si>
  <si>
    <t>Hlavná tlaková skúška vzduchom 0, 6 MPa - STN 38 6413 DN 50</t>
  </si>
  <si>
    <t>-406434987</t>
  </si>
  <si>
    <t>136</t>
  </si>
  <si>
    <t>230230121</t>
  </si>
  <si>
    <t>Príprava na tlakovú skúšku vzduchom a vodou do 0,6 MPa</t>
  </si>
  <si>
    <t>úsek</t>
  </si>
  <si>
    <t>837265952</t>
  </si>
  <si>
    <t>137</t>
  </si>
  <si>
    <t>723190203.S.1</t>
  </si>
  <si>
    <t>Prípojka plynovodná z oceľových rúrok závitových čiernych spájaných na závit DN 20</t>
  </si>
  <si>
    <t>-1163398462</t>
  </si>
  <si>
    <t>138</t>
  </si>
  <si>
    <t>998723201.S</t>
  </si>
  <si>
    <t>Presun hmôt pre vnútorný plynovod v objektoch výšky do 6 m</t>
  </si>
  <si>
    <t>2052878754</t>
  </si>
  <si>
    <t>731.1</t>
  </si>
  <si>
    <t>139</t>
  </si>
  <si>
    <t>731201822.R</t>
  </si>
  <si>
    <t>Demontáž jestvujúcej kotolne vrátane armatúr a potrubia</t>
  </si>
  <si>
    <t>1529950703</t>
  </si>
  <si>
    <t>140</t>
  </si>
  <si>
    <t>731890801.S</t>
  </si>
  <si>
    <t>Vnútrostaveniskové premiestnenie vybúraných hmôt kotolní vodorovne do 6 m</t>
  </si>
  <si>
    <t>-1397847163</t>
  </si>
  <si>
    <t>733.1</t>
  </si>
  <si>
    <t>141</t>
  </si>
  <si>
    <t>733113113.S</t>
  </si>
  <si>
    <t>Potrubie z rúrok závitových Príplatok k cene za zhotovenie prípojky z oceľ. rúrok závitových DN 15</t>
  </si>
  <si>
    <t>745362621</t>
  </si>
  <si>
    <t>142</t>
  </si>
  <si>
    <t>733110803.S</t>
  </si>
  <si>
    <t>Demontáž potrubia z oceľových rúrok závitových do DN 15,  -0,00100t vrátane závesov</t>
  </si>
  <si>
    <t>-1818696204</t>
  </si>
  <si>
    <t>143</t>
  </si>
  <si>
    <t>733110806.S</t>
  </si>
  <si>
    <t>Demontáž potrubia z oceľových rúrok závitových nad 15 do DN 32,  -0,00320t vrátane závesov</t>
  </si>
  <si>
    <t>498637823</t>
  </si>
  <si>
    <t>144</t>
  </si>
  <si>
    <t>733110808.S</t>
  </si>
  <si>
    <t>Demontáž potrubia z oceľových rúrok závitových nad 32 do DN 50,  -0,00532t vrátane závesov</t>
  </si>
  <si>
    <t>-711581926</t>
  </si>
  <si>
    <t>145</t>
  </si>
  <si>
    <t>733110810.S</t>
  </si>
  <si>
    <t>Demontáž potrubia z oceľových rúrok závitových nad 50 do DN 80,  -0,00858t</t>
  </si>
  <si>
    <t>949510910</t>
  </si>
  <si>
    <t>734.1</t>
  </si>
  <si>
    <t>146</t>
  </si>
  <si>
    <t>734100812.S</t>
  </si>
  <si>
    <t>Demontáž armatúry prírubovej s dvomi prírubami nad 50 do DN 100,  -0,03900t</t>
  </si>
  <si>
    <t>-655892509</t>
  </si>
  <si>
    <t>147</t>
  </si>
  <si>
    <t>734200811.S</t>
  </si>
  <si>
    <t>Demontáž armatúry závitovej s jedným závitom do G 1/2 -0,00045t</t>
  </si>
  <si>
    <t>-10325938</t>
  </si>
  <si>
    <t>148</t>
  </si>
  <si>
    <t>734200821.S</t>
  </si>
  <si>
    <t>Demontáž armatúry závitovej s dvomi závitmi do G 1/2 -0,00045t</t>
  </si>
  <si>
    <t>764910394</t>
  </si>
  <si>
    <t>149</t>
  </si>
  <si>
    <t>734200822.S</t>
  </si>
  <si>
    <t>Demontáž armatúry závitovej s dvomi závitmi nad 1/2 do G 1,  -0,00110t</t>
  </si>
  <si>
    <t>1330616620</t>
  </si>
  <si>
    <t>150</t>
  </si>
  <si>
    <t>734200823.S</t>
  </si>
  <si>
    <t>Demontáž armatúry závitovej s dvomi závitmi nad 1 do G 6/4,  -0,00200t</t>
  </si>
  <si>
    <t>-98496558</t>
  </si>
  <si>
    <t>151</t>
  </si>
  <si>
    <t>734200832.S</t>
  </si>
  <si>
    <t>Demontáž armatúry s tromi závitmi nad 1/2 do G 1,  -0,00151t</t>
  </si>
  <si>
    <t>-111137197</t>
  </si>
  <si>
    <t>152</t>
  </si>
  <si>
    <t>734200833.S</t>
  </si>
  <si>
    <t>Demontáž armatúry s tromi závitmi nad 1 do G 6/4,  -0,00398t</t>
  </si>
  <si>
    <t>-2136099154</t>
  </si>
  <si>
    <t>735.1</t>
  </si>
  <si>
    <t>153</t>
  </si>
  <si>
    <t>735151822.S</t>
  </si>
  <si>
    <t>Demontáž vykurovacieho telesa</t>
  </si>
  <si>
    <t>1127881163</t>
  </si>
  <si>
    <t>154</t>
  </si>
  <si>
    <t>735494811.S</t>
  </si>
  <si>
    <t>Vypúšťanie vody z vykurovacej sústavy</t>
  </si>
  <si>
    <t>-1930395224</t>
  </si>
  <si>
    <t>783</t>
  </si>
  <si>
    <t>Nátery</t>
  </si>
  <si>
    <t>155</t>
  </si>
  <si>
    <t>783424340.S</t>
  </si>
  <si>
    <t>Nátery kov.potr.a armatúr syntetické potrubie do DN 50 mm dvojnás. 1x email a základný náter - 140µm</t>
  </si>
  <si>
    <t>715220932</t>
  </si>
  <si>
    <t>156</t>
  </si>
  <si>
    <t>783425350.S</t>
  </si>
  <si>
    <t>Nátery kov.potr.a armatúr syntetické potrubie do DN 100 mm dvojnás. 1x email a základný náter - 140µm</t>
  </si>
  <si>
    <t>750741124</t>
  </si>
  <si>
    <t>M.1</t>
  </si>
  <si>
    <t>22-M</t>
  </si>
  <si>
    <t xml:space="preserve">Montáže oznam. a zabezp. zariadení   </t>
  </si>
  <si>
    <t>157</t>
  </si>
  <si>
    <t>220730302</t>
  </si>
  <si>
    <t>Uzemnenie rozvodu plynu</t>
  </si>
  <si>
    <t>205692548</t>
  </si>
  <si>
    <t>36-M.1</t>
  </si>
  <si>
    <t>158</t>
  </si>
  <si>
    <t>360410073.1</t>
  </si>
  <si>
    <t>Montáž tlakomera D 60, 100, 160 mm</t>
  </si>
  <si>
    <t>2088598789</t>
  </si>
  <si>
    <t>159</t>
  </si>
  <si>
    <t>551240012300</t>
  </si>
  <si>
    <t>Kohút tlakomerový obyčajný M 12x1,5 mm + tesnenie</t>
  </si>
  <si>
    <t>256</t>
  </si>
  <si>
    <t>915424613</t>
  </si>
  <si>
    <t>160</t>
  </si>
  <si>
    <t>551290000700</t>
  </si>
  <si>
    <t>Prípojka tlakomerová 752104 G 1/2"</t>
  </si>
  <si>
    <t>-325272977</t>
  </si>
  <si>
    <t>161</t>
  </si>
  <si>
    <t>388410000300</t>
  </si>
  <si>
    <t>Tlakomer deformačný kruhový d 160 mm, typ 03313 rozsah 0-160kPa</t>
  </si>
  <si>
    <t>-632054281</t>
  </si>
  <si>
    <t>OST.1</t>
  </si>
  <si>
    <t>162</t>
  </si>
  <si>
    <t>HZS000112.1</t>
  </si>
  <si>
    <t>-738613089</t>
  </si>
  <si>
    <t>163</t>
  </si>
  <si>
    <t>1477919038</t>
  </si>
  <si>
    <t>164</t>
  </si>
  <si>
    <t>HZS000112.3</t>
  </si>
  <si>
    <t>Revízia komínového telesa a spalinovodu</t>
  </si>
  <si>
    <t>2022963742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</si>
</sst>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I12" sqref="AI12"/>
    </sheetView>
  </sheetViews>
  <sheetFormatPr baseColWidth="10" defaultRowHeight="16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 ht="1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216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8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7"/>
      <c r="BE5" s="175" t="s">
        <v>14</v>
      </c>
      <c r="BS5" s="14" t="s">
        <v>6</v>
      </c>
    </row>
    <row r="6" spans="1:74" s="1" customFormat="1" ht="37" customHeight="1">
      <c r="B6" s="17"/>
      <c r="D6" s="23" t="s">
        <v>15</v>
      </c>
      <c r="K6" s="18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7"/>
      <c r="BE6" s="17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176"/>
      <c r="BS8" s="14" t="s">
        <v>6</v>
      </c>
    </row>
    <row r="9" spans="1:74" s="1" customFormat="1" ht="14.5" customHeight="1">
      <c r="B9" s="17"/>
      <c r="AR9" s="17"/>
      <c r="BE9" s="176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76"/>
      <c r="BS10" s="14" t="s">
        <v>6</v>
      </c>
    </row>
    <row r="11" spans="1:74" s="1" customFormat="1" ht="18.5" customHeight="1">
      <c r="B11" s="17"/>
      <c r="E11" s="22" t="s">
        <v>20</v>
      </c>
      <c r="AK11" s="24" t="s">
        <v>24</v>
      </c>
      <c r="AN11" s="22" t="s">
        <v>1</v>
      </c>
      <c r="AR11" s="17"/>
      <c r="BE11" s="176"/>
      <c r="BS11" s="14" t="s">
        <v>6</v>
      </c>
    </row>
    <row r="12" spans="1:74" s="1" customFormat="1" ht="7" customHeight="1">
      <c r="B12" s="17"/>
      <c r="AR12" s="17"/>
      <c r="BE12" s="176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176"/>
      <c r="BS13" s="14" t="s">
        <v>6</v>
      </c>
    </row>
    <row r="14" spans="1:74" ht="13">
      <c r="B14" s="17"/>
      <c r="E14" s="181" t="s">
        <v>26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4" t="s">
        <v>24</v>
      </c>
      <c r="AN14" s="26" t="s">
        <v>26</v>
      </c>
      <c r="AR14" s="17"/>
      <c r="BE14" s="176"/>
      <c r="BS14" s="14" t="s">
        <v>6</v>
      </c>
    </row>
    <row r="15" spans="1:74" s="1" customFormat="1" ht="7" customHeight="1">
      <c r="B15" s="17"/>
      <c r="AR15" s="17"/>
      <c r="BE15" s="176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176"/>
      <c r="BS16" s="14" t="s">
        <v>3</v>
      </c>
    </row>
    <row r="17" spans="1:71" s="1" customFormat="1" ht="18.5" customHeight="1">
      <c r="B17" s="17"/>
      <c r="E17" s="22" t="s">
        <v>20</v>
      </c>
      <c r="AK17" s="24" t="s">
        <v>24</v>
      </c>
      <c r="AN17" s="22" t="s">
        <v>1</v>
      </c>
      <c r="AR17" s="17"/>
      <c r="BE17" s="176"/>
      <c r="BS17" s="14" t="s">
        <v>28</v>
      </c>
    </row>
    <row r="18" spans="1:71" s="1" customFormat="1" ht="7" customHeight="1">
      <c r="B18" s="17"/>
      <c r="AR18" s="17"/>
      <c r="BE18" s="176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23</v>
      </c>
      <c r="AN19" s="22" t="s">
        <v>1</v>
      </c>
      <c r="AR19" s="17"/>
      <c r="BE19" s="176"/>
      <c r="BS19" s="14" t="s">
        <v>6</v>
      </c>
    </row>
    <row r="20" spans="1:71" s="1" customFormat="1" ht="18.5" customHeight="1">
      <c r="B20" s="17"/>
      <c r="E20" s="22" t="s">
        <v>20</v>
      </c>
      <c r="AK20" s="24" t="s">
        <v>24</v>
      </c>
      <c r="AN20" s="22" t="s">
        <v>1</v>
      </c>
      <c r="AR20" s="17"/>
      <c r="BE20" s="176"/>
      <c r="BS20" s="14" t="s">
        <v>28</v>
      </c>
    </row>
    <row r="21" spans="1:71" s="1" customFormat="1" ht="7" customHeight="1">
      <c r="B21" s="17"/>
      <c r="AR21" s="17"/>
      <c r="BE21" s="176"/>
    </row>
    <row r="22" spans="1:71" s="1" customFormat="1" ht="12" customHeight="1">
      <c r="B22" s="17"/>
      <c r="D22" s="24" t="s">
        <v>30</v>
      </c>
      <c r="AR22" s="17"/>
      <c r="BE22" s="176"/>
    </row>
    <row r="23" spans="1:71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  <c r="BE23" s="176"/>
    </row>
    <row r="24" spans="1:71" s="1" customFormat="1" ht="7" customHeight="1">
      <c r="B24" s="17"/>
      <c r="AR24" s="17"/>
      <c r="BE24" s="176"/>
    </row>
    <row r="25" spans="1:71" s="1" customFormat="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6"/>
    </row>
    <row r="26" spans="1:71" s="2" customFormat="1" ht="26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4">
        <f>ROUND(AG94,2)</f>
        <v>0</v>
      </c>
      <c r="AL26" s="185"/>
      <c r="AM26" s="185"/>
      <c r="AN26" s="185"/>
      <c r="AO26" s="185"/>
      <c r="AP26" s="29"/>
      <c r="AQ26" s="29"/>
      <c r="AR26" s="30"/>
      <c r="BE26" s="176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6"/>
    </row>
    <row r="28" spans="1:71" s="2" customFormat="1" ht="13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6" t="s">
        <v>32</v>
      </c>
      <c r="M28" s="186"/>
      <c r="N28" s="186"/>
      <c r="O28" s="186"/>
      <c r="P28" s="186"/>
      <c r="Q28" s="29"/>
      <c r="R28" s="29"/>
      <c r="S28" s="29"/>
      <c r="T28" s="29"/>
      <c r="U28" s="29"/>
      <c r="V28" s="29"/>
      <c r="W28" s="186" t="s">
        <v>33</v>
      </c>
      <c r="X28" s="186"/>
      <c r="Y28" s="186"/>
      <c r="Z28" s="186"/>
      <c r="AA28" s="186"/>
      <c r="AB28" s="186"/>
      <c r="AC28" s="186"/>
      <c r="AD28" s="186"/>
      <c r="AE28" s="186"/>
      <c r="AF28" s="29"/>
      <c r="AG28" s="29"/>
      <c r="AH28" s="29"/>
      <c r="AI28" s="29"/>
      <c r="AJ28" s="29"/>
      <c r="AK28" s="186" t="s">
        <v>34</v>
      </c>
      <c r="AL28" s="186"/>
      <c r="AM28" s="186"/>
      <c r="AN28" s="186"/>
      <c r="AO28" s="186"/>
      <c r="AP28" s="29"/>
      <c r="AQ28" s="29"/>
      <c r="AR28" s="30"/>
      <c r="BE28" s="176"/>
    </row>
    <row r="29" spans="1:71" s="3" customFormat="1" ht="14.5" customHeight="1">
      <c r="B29" s="34"/>
      <c r="D29" s="24" t="s">
        <v>35</v>
      </c>
      <c r="F29" s="35" t="s">
        <v>36</v>
      </c>
      <c r="L29" s="189">
        <v>0.2</v>
      </c>
      <c r="M29" s="188"/>
      <c r="N29" s="188"/>
      <c r="O29" s="188"/>
      <c r="P29" s="188"/>
      <c r="Q29" s="36"/>
      <c r="R29" s="36"/>
      <c r="S29" s="36"/>
      <c r="T29" s="36"/>
      <c r="U29" s="36"/>
      <c r="V29" s="36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F29" s="36"/>
      <c r="AG29" s="36"/>
      <c r="AH29" s="36"/>
      <c r="AI29" s="36"/>
      <c r="AJ29" s="36"/>
      <c r="AK29" s="187">
        <f>ROUND(AV94, 2)</f>
        <v>0</v>
      </c>
      <c r="AL29" s="188"/>
      <c r="AM29" s="188"/>
      <c r="AN29" s="188"/>
      <c r="AO29" s="18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7"/>
    </row>
    <row r="30" spans="1:71" s="3" customFormat="1" ht="14.5" customHeight="1">
      <c r="B30" s="34"/>
      <c r="F30" s="35" t="s">
        <v>37</v>
      </c>
      <c r="L30" s="189">
        <v>0.2</v>
      </c>
      <c r="M30" s="188"/>
      <c r="N30" s="188"/>
      <c r="O30" s="188"/>
      <c r="P30" s="188"/>
      <c r="Q30" s="36"/>
      <c r="R30" s="36"/>
      <c r="S30" s="36"/>
      <c r="T30" s="36"/>
      <c r="U30" s="36"/>
      <c r="V30" s="36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F30" s="36"/>
      <c r="AG30" s="36"/>
      <c r="AH30" s="36"/>
      <c r="AI30" s="36"/>
      <c r="AJ30" s="36"/>
      <c r="AK30" s="187">
        <f>ROUND(AW94, 2)</f>
        <v>0</v>
      </c>
      <c r="AL30" s="188"/>
      <c r="AM30" s="188"/>
      <c r="AN30" s="188"/>
      <c r="AO30" s="18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7"/>
    </row>
    <row r="31" spans="1:71" s="3" customFormat="1" ht="14.5" hidden="1" customHeight="1">
      <c r="B31" s="34"/>
      <c r="F31" s="24" t="s">
        <v>38</v>
      </c>
      <c r="L31" s="19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4"/>
      <c r="BE31" s="177"/>
    </row>
    <row r="32" spans="1:71" s="3" customFormat="1" ht="14.5" hidden="1" customHeight="1">
      <c r="B32" s="34"/>
      <c r="F32" s="24" t="s">
        <v>39</v>
      </c>
      <c r="L32" s="19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4"/>
      <c r="BE32" s="177"/>
    </row>
    <row r="33" spans="1:57" s="3" customFormat="1" ht="14.5" hidden="1" customHeight="1">
      <c r="B33" s="34"/>
      <c r="F33" s="35" t="s">
        <v>40</v>
      </c>
      <c r="L33" s="189">
        <v>0</v>
      </c>
      <c r="M33" s="188"/>
      <c r="N33" s="188"/>
      <c r="O33" s="188"/>
      <c r="P33" s="188"/>
      <c r="Q33" s="36"/>
      <c r="R33" s="36"/>
      <c r="S33" s="36"/>
      <c r="T33" s="36"/>
      <c r="U33" s="36"/>
      <c r="V33" s="36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F33" s="36"/>
      <c r="AG33" s="36"/>
      <c r="AH33" s="36"/>
      <c r="AI33" s="36"/>
      <c r="AJ33" s="36"/>
      <c r="AK33" s="187">
        <v>0</v>
      </c>
      <c r="AL33" s="188"/>
      <c r="AM33" s="188"/>
      <c r="AN33" s="188"/>
      <c r="AO33" s="18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7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6"/>
    </row>
    <row r="35" spans="1:57" s="2" customFormat="1" ht="26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193" t="s">
        <v>43</v>
      </c>
      <c r="Y35" s="194"/>
      <c r="Z35" s="194"/>
      <c r="AA35" s="194"/>
      <c r="AB35" s="194"/>
      <c r="AC35" s="40"/>
      <c r="AD35" s="40"/>
      <c r="AE35" s="40"/>
      <c r="AF35" s="40"/>
      <c r="AG35" s="40"/>
      <c r="AH35" s="40"/>
      <c r="AI35" s="40"/>
      <c r="AJ35" s="40"/>
      <c r="AK35" s="195">
        <f>SUM(AK26:AK33)</f>
        <v>0</v>
      </c>
      <c r="AL35" s="194"/>
      <c r="AM35" s="194"/>
      <c r="AN35" s="194"/>
      <c r="AO35" s="196"/>
      <c r="AP35" s="38"/>
      <c r="AQ35" s="38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5" customHeight="1">
      <c r="B38" s="17"/>
      <c r="AR38" s="17"/>
    </row>
    <row r="39" spans="1:57" s="1" customFormat="1" ht="14.5" customHeight="1">
      <c r="B39" s="17"/>
      <c r="AR39" s="17"/>
    </row>
    <row r="40" spans="1:57" s="1" customFormat="1" ht="14.5" customHeight="1">
      <c r="B40" s="17"/>
      <c r="AR40" s="1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 ht="11">
      <c r="B50" s="17"/>
      <c r="AR50" s="17"/>
    </row>
    <row r="51" spans="1:57" ht="11">
      <c r="B51" s="17"/>
      <c r="AR51" s="17"/>
    </row>
    <row r="52" spans="1:57" ht="11">
      <c r="B52" s="17"/>
      <c r="AR52" s="17"/>
    </row>
    <row r="53" spans="1:57" ht="11">
      <c r="B53" s="17"/>
      <c r="AR53" s="17"/>
    </row>
    <row r="54" spans="1:57" ht="11">
      <c r="B54" s="17"/>
      <c r="AR54" s="17"/>
    </row>
    <row r="55" spans="1:57" ht="11">
      <c r="B55" s="17"/>
      <c r="AR55" s="17"/>
    </row>
    <row r="56" spans="1:57" ht="11">
      <c r="B56" s="17"/>
      <c r="AR56" s="17"/>
    </row>
    <row r="57" spans="1:57" ht="11">
      <c r="B57" s="17"/>
      <c r="AR57" s="17"/>
    </row>
    <row r="58" spans="1:57" ht="11">
      <c r="B58" s="17"/>
      <c r="AR58" s="17"/>
    </row>
    <row r="59" spans="1:57" ht="11">
      <c r="B59" s="17"/>
      <c r="AR59" s="17"/>
    </row>
    <row r="60" spans="1:57" s="2" customFormat="1" ht="13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 ht="11">
      <c r="B61" s="17"/>
      <c r="AR61" s="17"/>
    </row>
    <row r="62" spans="1:57" ht="11">
      <c r="B62" s="17"/>
      <c r="AR62" s="17"/>
    </row>
    <row r="63" spans="1:57" ht="11">
      <c r="B63" s="17"/>
      <c r="AR63" s="17"/>
    </row>
    <row r="64" spans="1:57" s="2" customFormat="1" ht="13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">
      <c r="B65" s="17"/>
      <c r="AR65" s="17"/>
    </row>
    <row r="66" spans="1:57" ht="11">
      <c r="B66" s="17"/>
      <c r="AR66" s="17"/>
    </row>
    <row r="67" spans="1:57" ht="11">
      <c r="B67" s="17"/>
      <c r="AR67" s="17"/>
    </row>
    <row r="68" spans="1:57" ht="11">
      <c r="B68" s="17"/>
      <c r="AR68" s="17"/>
    </row>
    <row r="69" spans="1:57" ht="11">
      <c r="B69" s="17"/>
      <c r="AR69" s="17"/>
    </row>
    <row r="70" spans="1:57" ht="11">
      <c r="B70" s="17"/>
      <c r="AR70" s="17"/>
    </row>
    <row r="71" spans="1:57" ht="11">
      <c r="B71" s="17"/>
      <c r="AR71" s="17"/>
    </row>
    <row r="72" spans="1:57" ht="11">
      <c r="B72" s="17"/>
      <c r="AR72" s="17"/>
    </row>
    <row r="73" spans="1:57" ht="11">
      <c r="B73" s="17"/>
      <c r="AR73" s="17"/>
    </row>
    <row r="74" spans="1:57" ht="11">
      <c r="B74" s="17"/>
      <c r="AR74" s="17"/>
    </row>
    <row r="75" spans="1:57" s="2" customFormat="1" ht="13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 ht="1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05_08_2021</v>
      </c>
      <c r="AR84" s="51"/>
    </row>
    <row r="85" spans="1:91" s="5" customFormat="1" ht="37" customHeight="1">
      <c r="B85" s="52"/>
      <c r="C85" s="53" t="s">
        <v>15</v>
      </c>
      <c r="L85" s="197" t="str">
        <f>K6</f>
        <v>Polyfunkčná budova Jasenica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2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9" t="str">
        <f>IF(AN8= "","",AN8)</f>
        <v/>
      </c>
      <c r="AN87" s="199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00" t="str">
        <f>IF(E17="","",E17)</f>
        <v xml:space="preserve"> </v>
      </c>
      <c r="AN89" s="201"/>
      <c r="AO89" s="201"/>
      <c r="AP89" s="201"/>
      <c r="AQ89" s="29"/>
      <c r="AR89" s="30"/>
      <c r="AS89" s="202" t="s">
        <v>51</v>
      </c>
      <c r="AT89" s="20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5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00" t="str">
        <f>IF(E20="","",E20)</f>
        <v xml:space="preserve"> </v>
      </c>
      <c r="AN90" s="201"/>
      <c r="AO90" s="201"/>
      <c r="AP90" s="201"/>
      <c r="AQ90" s="29"/>
      <c r="AR90" s="30"/>
      <c r="AS90" s="204"/>
      <c r="AT90" s="20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6" t="s">
        <v>52</v>
      </c>
      <c r="D92" s="207"/>
      <c r="E92" s="207"/>
      <c r="F92" s="207"/>
      <c r="G92" s="207"/>
      <c r="H92" s="60"/>
      <c r="I92" s="208" t="s">
        <v>53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54</v>
      </c>
      <c r="AH92" s="207"/>
      <c r="AI92" s="207"/>
      <c r="AJ92" s="207"/>
      <c r="AK92" s="207"/>
      <c r="AL92" s="207"/>
      <c r="AM92" s="207"/>
      <c r="AN92" s="208" t="s">
        <v>55</v>
      </c>
      <c r="AO92" s="207"/>
      <c r="AP92" s="210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5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16.5" customHeight="1">
      <c r="A95" s="79" t="s">
        <v>75</v>
      </c>
      <c r="B95" s="80"/>
      <c r="C95" s="81"/>
      <c r="D95" s="213" t="s">
        <v>76</v>
      </c>
      <c r="E95" s="213"/>
      <c r="F95" s="213"/>
      <c r="G95" s="213"/>
      <c r="H95" s="213"/>
      <c r="I95" s="82"/>
      <c r="J95" s="213" t="s">
        <v>77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'UK - Vykurovanie'!J30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3" t="s">
        <v>78</v>
      </c>
      <c r="AR95" s="80"/>
      <c r="AS95" s="84">
        <v>0</v>
      </c>
      <c r="AT95" s="85">
        <f>ROUND(SUM(AV95:AW95),2)</f>
        <v>0</v>
      </c>
      <c r="AU95" s="86">
        <f>'UK - Vykurovanie'!P145</f>
        <v>0</v>
      </c>
      <c r="AV95" s="85">
        <f>'UK - Vykurovanie'!J33</f>
        <v>0</v>
      </c>
      <c r="AW95" s="85">
        <f>'UK - Vykurovanie'!J34</f>
        <v>0</v>
      </c>
      <c r="AX95" s="85">
        <f>'UK - Vykurovanie'!J35</f>
        <v>0</v>
      </c>
      <c r="AY95" s="85">
        <f>'UK - Vykurovanie'!J36</f>
        <v>0</v>
      </c>
      <c r="AZ95" s="85">
        <f>'UK - Vykurovanie'!F33</f>
        <v>0</v>
      </c>
      <c r="BA95" s="85">
        <f>'UK - Vykurovanie'!F34</f>
        <v>0</v>
      </c>
      <c r="BB95" s="85">
        <f>'UK - Vykurovanie'!F35</f>
        <v>0</v>
      </c>
      <c r="BC95" s="85">
        <f>'UK - Vykurovanie'!F36</f>
        <v>0</v>
      </c>
      <c r="BD95" s="87">
        <f>'UK - Vykurovanie'!F37</f>
        <v>0</v>
      </c>
      <c r="BT95" s="88" t="s">
        <v>79</v>
      </c>
      <c r="BV95" s="88" t="s">
        <v>73</v>
      </c>
      <c r="BW95" s="88" t="s">
        <v>80</v>
      </c>
      <c r="BX95" s="88" t="s">
        <v>4</v>
      </c>
      <c r="CL95" s="88" t="s">
        <v>1</v>
      </c>
      <c r="CM95" s="88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7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UK - Vykurovanie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9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1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80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7" t="str">
        <f>'Rekapitulácia stavby'!K6</f>
        <v>Polyfunkčná budova Jasenica</v>
      </c>
      <c r="F7" s="218"/>
      <c r="G7" s="218"/>
      <c r="H7" s="218"/>
      <c r="L7" s="17"/>
    </row>
    <row r="8" spans="1:46" s="2" customFormat="1" ht="12" customHeight="1">
      <c r="A8" s="29"/>
      <c r="B8" s="30"/>
      <c r="C8" s="29"/>
      <c r="D8" s="24" t="s">
        <v>82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83</v>
      </c>
      <c r="F9" s="219"/>
      <c r="G9" s="219"/>
      <c r="H9" s="21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0" t="str">
        <f>'Rekapitulácia stavby'!E14</f>
        <v>Vyplň údaj</v>
      </c>
      <c r="F18" s="178"/>
      <c r="G18" s="178"/>
      <c r="H18" s="178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183" t="s">
        <v>1</v>
      </c>
      <c r="F27" s="183"/>
      <c r="G27" s="183"/>
      <c r="H27" s="183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5" customHeight="1">
      <c r="A30" s="29"/>
      <c r="B30" s="30"/>
      <c r="C30" s="29"/>
      <c r="D30" s="93" t="s">
        <v>31</v>
      </c>
      <c r="E30" s="29"/>
      <c r="F30" s="29"/>
      <c r="G30" s="29"/>
      <c r="H30" s="29"/>
      <c r="I30" s="29"/>
      <c r="J30" s="71">
        <f>ROUND(J145,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4" t="s">
        <v>35</v>
      </c>
      <c r="E33" s="35" t="s">
        <v>36</v>
      </c>
      <c r="F33" s="95">
        <f>ROUND((SUM(BE145:BE338)),  2)</f>
        <v>0</v>
      </c>
      <c r="G33" s="96"/>
      <c r="H33" s="96"/>
      <c r="I33" s="97">
        <v>0.2</v>
      </c>
      <c r="J33" s="95">
        <f>ROUND(((SUM(BE145:BE338))*I33),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35" t="s">
        <v>37</v>
      </c>
      <c r="F34" s="95">
        <f>ROUND((SUM(BF145:BF338)),  2)</f>
        <v>0</v>
      </c>
      <c r="G34" s="96"/>
      <c r="H34" s="96"/>
      <c r="I34" s="97">
        <v>0.2</v>
      </c>
      <c r="J34" s="95">
        <f>ROUND(((SUM(BF145:BF338))*I34),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4" t="s">
        <v>38</v>
      </c>
      <c r="F35" s="98">
        <f>ROUND((SUM(BG145:BG338)),  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4" t="s">
        <v>39</v>
      </c>
      <c r="F36" s="98">
        <f>ROUND((SUM(BH145:BH338)),  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35" t="s">
        <v>40</v>
      </c>
      <c r="F37" s="95">
        <f>ROUND((SUM(BI145:BI338)),  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5" customHeight="1">
      <c r="A39" s="29"/>
      <c r="B39" s="30"/>
      <c r="C39" s="100"/>
      <c r="D39" s="101" t="s">
        <v>41</v>
      </c>
      <c r="E39" s="60"/>
      <c r="F39" s="60"/>
      <c r="G39" s="102" t="s">
        <v>42</v>
      </c>
      <c r="H39" s="103" t="s">
        <v>43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ht="11">
      <c r="B51" s="17"/>
      <c r="L51" s="17"/>
    </row>
    <row r="52" spans="1:31" ht="11">
      <c r="B52" s="17"/>
      <c r="L52" s="17"/>
    </row>
    <row r="53" spans="1:31" ht="11">
      <c r="B53" s="17"/>
      <c r="L53" s="17"/>
    </row>
    <row r="54" spans="1:31" ht="11">
      <c r="B54" s="17"/>
      <c r="L54" s="17"/>
    </row>
    <row r="55" spans="1:31" ht="11">
      <c r="B55" s="17"/>
      <c r="L55" s="17"/>
    </row>
    <row r="56" spans="1:31" ht="11">
      <c r="B56" s="17"/>
      <c r="L56" s="17"/>
    </row>
    <row r="57" spans="1:31" ht="11">
      <c r="B57" s="17"/>
      <c r="L57" s="17"/>
    </row>
    <row r="58" spans="1:31" ht="11">
      <c r="B58" s="17"/>
      <c r="L58" s="17"/>
    </row>
    <row r="59" spans="1:31" ht="11">
      <c r="B59" s="17"/>
      <c r="L59" s="17"/>
    </row>
    <row r="60" spans="1:31" ht="11">
      <c r="B60" s="17"/>
      <c r="L60" s="17"/>
    </row>
    <row r="61" spans="1:31" s="2" customFormat="1" ht="13">
      <c r="A61" s="29"/>
      <c r="B61" s="30"/>
      <c r="C61" s="29"/>
      <c r="D61" s="45" t="s">
        <v>46</v>
      </c>
      <c r="E61" s="32"/>
      <c r="F61" s="106" t="s">
        <v>47</v>
      </c>
      <c r="G61" s="45" t="s">
        <v>46</v>
      </c>
      <c r="H61" s="32"/>
      <c r="I61" s="32"/>
      <c r="J61" s="107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">
      <c r="B62" s="17"/>
      <c r="L62" s="17"/>
    </row>
    <row r="63" spans="1:31" ht="11">
      <c r="B63" s="17"/>
      <c r="L63" s="17"/>
    </row>
    <row r="64" spans="1:31" ht="11">
      <c r="B64" s="17"/>
      <c r="L64" s="17"/>
    </row>
    <row r="65" spans="1:31" s="2" customFormat="1" ht="13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">
      <c r="B66" s="17"/>
      <c r="L66" s="17"/>
    </row>
    <row r="67" spans="1:31" ht="11">
      <c r="B67" s="17"/>
      <c r="L67" s="17"/>
    </row>
    <row r="68" spans="1:31" ht="11">
      <c r="B68" s="17"/>
      <c r="L68" s="17"/>
    </row>
    <row r="69" spans="1:31" ht="11">
      <c r="B69" s="17"/>
      <c r="L69" s="17"/>
    </row>
    <row r="70" spans="1:31" ht="11">
      <c r="B70" s="17"/>
      <c r="L70" s="17"/>
    </row>
    <row r="71" spans="1:31" ht="11">
      <c r="B71" s="17"/>
      <c r="L71" s="17"/>
    </row>
    <row r="72" spans="1:31" ht="11">
      <c r="B72" s="17"/>
      <c r="L72" s="17"/>
    </row>
    <row r="73" spans="1:31" ht="11">
      <c r="B73" s="17"/>
      <c r="L73" s="17"/>
    </row>
    <row r="74" spans="1:31" ht="11">
      <c r="B74" s="17"/>
      <c r="L74" s="17"/>
    </row>
    <row r="75" spans="1:31" ht="11">
      <c r="B75" s="17"/>
      <c r="L75" s="17"/>
    </row>
    <row r="76" spans="1:31" s="2" customFormat="1" ht="13">
      <c r="A76" s="29"/>
      <c r="B76" s="30"/>
      <c r="C76" s="29"/>
      <c r="D76" s="45" t="s">
        <v>46</v>
      </c>
      <c r="E76" s="32"/>
      <c r="F76" s="106" t="s">
        <v>47</v>
      </c>
      <c r="G76" s="45" t="s">
        <v>46</v>
      </c>
      <c r="H76" s="32"/>
      <c r="I76" s="32"/>
      <c r="J76" s="107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7" t="str">
        <f>E7</f>
        <v>Polyfunkčná budova Jasenica</v>
      </c>
      <c r="F85" s="218"/>
      <c r="G85" s="218"/>
      <c r="H85" s="21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UK - Vykurovanie</v>
      </c>
      <c r="F87" s="219"/>
      <c r="G87" s="219"/>
      <c r="H87" s="21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85</v>
      </c>
      <c r="D94" s="100"/>
      <c r="E94" s="100"/>
      <c r="F94" s="100"/>
      <c r="G94" s="100"/>
      <c r="H94" s="100"/>
      <c r="I94" s="100"/>
      <c r="J94" s="109" t="s">
        <v>86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87</v>
      </c>
      <c r="D96" s="29"/>
      <c r="E96" s="29"/>
      <c r="F96" s="29"/>
      <c r="G96" s="29"/>
      <c r="H96" s="29"/>
      <c r="I96" s="29"/>
      <c r="J96" s="71">
        <f>J145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88</v>
      </c>
    </row>
    <row r="97" spans="2:12" s="9" customFormat="1" ht="25" customHeight="1">
      <c r="B97" s="111"/>
      <c r="D97" s="112" t="s">
        <v>89</v>
      </c>
      <c r="E97" s="113"/>
      <c r="F97" s="113"/>
      <c r="G97" s="113"/>
      <c r="H97" s="113"/>
      <c r="I97" s="113"/>
      <c r="J97" s="114">
        <f>J146</f>
        <v>0</v>
      </c>
      <c r="L97" s="111"/>
    </row>
    <row r="98" spans="2:12" s="9" customFormat="1" ht="25" customHeight="1">
      <c r="B98" s="111"/>
      <c r="D98" s="112" t="s">
        <v>90</v>
      </c>
      <c r="E98" s="113"/>
      <c r="F98" s="113"/>
      <c r="G98" s="113"/>
      <c r="H98" s="113"/>
      <c r="I98" s="113"/>
      <c r="J98" s="114">
        <f>J147</f>
        <v>0</v>
      </c>
      <c r="L98" s="111"/>
    </row>
    <row r="99" spans="2:12" s="10" customFormat="1" ht="20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J148</f>
        <v>0</v>
      </c>
      <c r="L99" s="115"/>
    </row>
    <row r="100" spans="2:12" s="10" customFormat="1" ht="20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J159</f>
        <v>0</v>
      </c>
      <c r="L100" s="115"/>
    </row>
    <row r="101" spans="2:12" s="10" customFormat="1" ht="20" customHeight="1">
      <c r="B101" s="115"/>
      <c r="D101" s="116" t="s">
        <v>93</v>
      </c>
      <c r="E101" s="117"/>
      <c r="F101" s="117"/>
      <c r="G101" s="117"/>
      <c r="H101" s="117"/>
      <c r="I101" s="117"/>
      <c r="J101" s="118">
        <f>J165</f>
        <v>0</v>
      </c>
      <c r="L101" s="115"/>
    </row>
    <row r="102" spans="2:12" s="10" customFormat="1" ht="20" customHeight="1">
      <c r="B102" s="115"/>
      <c r="D102" s="116" t="s">
        <v>94</v>
      </c>
      <c r="E102" s="117"/>
      <c r="F102" s="117"/>
      <c r="G102" s="117"/>
      <c r="H102" s="117"/>
      <c r="I102" s="117"/>
      <c r="J102" s="118">
        <f>J173</f>
        <v>0</v>
      </c>
      <c r="L102" s="115"/>
    </row>
    <row r="103" spans="2:12" s="10" customFormat="1" ht="20" customHeight="1">
      <c r="B103" s="115"/>
      <c r="D103" s="116" t="s">
        <v>95</v>
      </c>
      <c r="E103" s="117"/>
      <c r="F103" s="117"/>
      <c r="G103" s="117"/>
      <c r="H103" s="117"/>
      <c r="I103" s="117"/>
      <c r="J103" s="118">
        <f>J195</f>
        <v>0</v>
      </c>
      <c r="L103" s="115"/>
    </row>
    <row r="104" spans="2:12" s="10" customFormat="1" ht="20" customHeight="1">
      <c r="B104" s="115"/>
      <c r="D104" s="116" t="s">
        <v>96</v>
      </c>
      <c r="E104" s="117"/>
      <c r="F104" s="117"/>
      <c r="G104" s="117"/>
      <c r="H104" s="117"/>
      <c r="I104" s="117"/>
      <c r="J104" s="118">
        <f>J205</f>
        <v>0</v>
      </c>
      <c r="L104" s="115"/>
    </row>
    <row r="105" spans="2:12" s="10" customFormat="1" ht="20" customHeight="1">
      <c r="B105" s="115"/>
      <c r="D105" s="116" t="s">
        <v>97</v>
      </c>
      <c r="E105" s="117"/>
      <c r="F105" s="117"/>
      <c r="G105" s="117"/>
      <c r="H105" s="117"/>
      <c r="I105" s="117"/>
      <c r="J105" s="118">
        <f>J247</f>
        <v>0</v>
      </c>
      <c r="L105" s="115"/>
    </row>
    <row r="106" spans="2:12" s="10" customFormat="1" ht="20" customHeight="1">
      <c r="B106" s="115"/>
      <c r="D106" s="116" t="s">
        <v>98</v>
      </c>
      <c r="E106" s="117"/>
      <c r="F106" s="117"/>
      <c r="G106" s="117"/>
      <c r="H106" s="117"/>
      <c r="I106" s="117"/>
      <c r="J106" s="118">
        <f>J269</f>
        <v>0</v>
      </c>
      <c r="L106" s="115"/>
    </row>
    <row r="107" spans="2:12" s="9" customFormat="1" ht="25" customHeight="1">
      <c r="B107" s="111"/>
      <c r="D107" s="112" t="s">
        <v>99</v>
      </c>
      <c r="E107" s="113"/>
      <c r="F107" s="113"/>
      <c r="G107" s="113"/>
      <c r="H107" s="113"/>
      <c r="I107" s="113"/>
      <c r="J107" s="114">
        <f>J272</f>
        <v>0</v>
      </c>
      <c r="L107" s="111"/>
    </row>
    <row r="108" spans="2:12" s="10" customFormat="1" ht="20" customHeight="1">
      <c r="B108" s="115"/>
      <c r="D108" s="116" t="s">
        <v>100</v>
      </c>
      <c r="E108" s="117"/>
      <c r="F108" s="117"/>
      <c r="G108" s="117"/>
      <c r="H108" s="117"/>
      <c r="I108" s="117"/>
      <c r="J108" s="118">
        <f>J273</f>
        <v>0</v>
      </c>
      <c r="L108" s="115"/>
    </row>
    <row r="109" spans="2:12" s="9" customFormat="1" ht="25" customHeight="1">
      <c r="B109" s="111"/>
      <c r="D109" s="112" t="s">
        <v>101</v>
      </c>
      <c r="E109" s="113"/>
      <c r="F109" s="113"/>
      <c r="G109" s="113"/>
      <c r="H109" s="113"/>
      <c r="I109" s="113"/>
      <c r="J109" s="114">
        <f>J276</f>
        <v>0</v>
      </c>
      <c r="L109" s="111"/>
    </row>
    <row r="110" spans="2:12" s="9" customFormat="1" ht="25" customHeight="1">
      <c r="B110" s="111"/>
      <c r="D110" s="112" t="s">
        <v>102</v>
      </c>
      <c r="E110" s="113"/>
      <c r="F110" s="113"/>
      <c r="G110" s="113"/>
      <c r="H110" s="113"/>
      <c r="I110" s="113"/>
      <c r="J110" s="114">
        <f>J283</f>
        <v>0</v>
      </c>
      <c r="L110" s="111"/>
    </row>
    <row r="111" spans="2:12" s="9" customFormat="1" ht="25" customHeight="1">
      <c r="B111" s="111"/>
      <c r="D111" s="112" t="s">
        <v>103</v>
      </c>
      <c r="E111" s="113"/>
      <c r="F111" s="113"/>
      <c r="G111" s="113"/>
      <c r="H111" s="113"/>
      <c r="I111" s="113"/>
      <c r="J111" s="114">
        <f>J288</f>
        <v>0</v>
      </c>
      <c r="L111" s="111"/>
    </row>
    <row r="112" spans="2:12" s="10" customFormat="1" ht="20" customHeight="1">
      <c r="B112" s="115"/>
      <c r="D112" s="116" t="s">
        <v>104</v>
      </c>
      <c r="E112" s="117"/>
      <c r="F112" s="117"/>
      <c r="G112" s="117"/>
      <c r="H112" s="117"/>
      <c r="I112" s="117"/>
      <c r="J112" s="118">
        <f>J289</f>
        <v>0</v>
      </c>
      <c r="L112" s="115"/>
    </row>
    <row r="113" spans="1:31" s="10" customFormat="1" ht="14.75" customHeight="1">
      <c r="B113" s="115"/>
      <c r="D113" s="116" t="s">
        <v>105</v>
      </c>
      <c r="E113" s="117"/>
      <c r="F113" s="117"/>
      <c r="G113" s="117"/>
      <c r="H113" s="117"/>
      <c r="I113" s="117"/>
      <c r="J113" s="118">
        <f>J290</f>
        <v>0</v>
      </c>
      <c r="L113" s="115"/>
    </row>
    <row r="114" spans="1:31" s="10" customFormat="1" ht="20" customHeight="1">
      <c r="B114" s="115"/>
      <c r="D114" s="116" t="s">
        <v>106</v>
      </c>
      <c r="E114" s="117"/>
      <c r="F114" s="117"/>
      <c r="G114" s="117"/>
      <c r="H114" s="117"/>
      <c r="I114" s="117"/>
      <c r="J114" s="118">
        <f>J292</f>
        <v>0</v>
      </c>
      <c r="L114" s="115"/>
    </row>
    <row r="115" spans="1:31" s="10" customFormat="1" ht="14.75" customHeight="1">
      <c r="B115" s="115"/>
      <c r="D115" s="116" t="s">
        <v>107</v>
      </c>
      <c r="E115" s="117"/>
      <c r="F115" s="117"/>
      <c r="G115" s="117"/>
      <c r="H115" s="117"/>
      <c r="I115" s="117"/>
      <c r="J115" s="118">
        <f>J293</f>
        <v>0</v>
      </c>
      <c r="L115" s="115"/>
    </row>
    <row r="116" spans="1:31" s="10" customFormat="1" ht="14.75" customHeight="1">
      <c r="B116" s="115"/>
      <c r="D116" s="116" t="s">
        <v>108</v>
      </c>
      <c r="E116" s="117"/>
      <c r="F116" s="117"/>
      <c r="G116" s="117"/>
      <c r="H116" s="117"/>
      <c r="I116" s="117"/>
      <c r="J116" s="118">
        <f>J295</f>
        <v>0</v>
      </c>
      <c r="L116" s="115"/>
    </row>
    <row r="117" spans="1:31" s="10" customFormat="1" ht="14.75" customHeight="1">
      <c r="B117" s="115"/>
      <c r="D117" s="116" t="s">
        <v>109</v>
      </c>
      <c r="E117" s="117"/>
      <c r="F117" s="117"/>
      <c r="G117" s="117"/>
      <c r="H117" s="117"/>
      <c r="I117" s="117"/>
      <c r="J117" s="118">
        <f>J304</f>
        <v>0</v>
      </c>
      <c r="L117" s="115"/>
    </row>
    <row r="118" spans="1:31" s="10" customFormat="1" ht="14.75" customHeight="1">
      <c r="B118" s="115"/>
      <c r="D118" s="116" t="s">
        <v>110</v>
      </c>
      <c r="E118" s="117"/>
      <c r="F118" s="117"/>
      <c r="G118" s="117"/>
      <c r="H118" s="117"/>
      <c r="I118" s="117"/>
      <c r="J118" s="118">
        <f>J307</f>
        <v>0</v>
      </c>
      <c r="L118" s="115"/>
    </row>
    <row r="119" spans="1:31" s="10" customFormat="1" ht="14.75" customHeight="1">
      <c r="B119" s="115"/>
      <c r="D119" s="116" t="s">
        <v>111</v>
      </c>
      <c r="E119" s="117"/>
      <c r="F119" s="117"/>
      <c r="G119" s="117"/>
      <c r="H119" s="117"/>
      <c r="I119" s="117"/>
      <c r="J119" s="118">
        <f>J313</f>
        <v>0</v>
      </c>
      <c r="L119" s="115"/>
    </row>
    <row r="120" spans="1:31" s="10" customFormat="1" ht="14.75" customHeight="1">
      <c r="B120" s="115"/>
      <c r="D120" s="116" t="s">
        <v>112</v>
      </c>
      <c r="E120" s="117"/>
      <c r="F120" s="117"/>
      <c r="G120" s="117"/>
      <c r="H120" s="117"/>
      <c r="I120" s="117"/>
      <c r="J120" s="118">
        <f>J321</f>
        <v>0</v>
      </c>
      <c r="L120" s="115"/>
    </row>
    <row r="121" spans="1:31" s="10" customFormat="1" ht="14.75" customHeight="1">
      <c r="B121" s="115"/>
      <c r="D121" s="116" t="s">
        <v>113</v>
      </c>
      <c r="E121" s="117"/>
      <c r="F121" s="117"/>
      <c r="G121" s="117"/>
      <c r="H121" s="117"/>
      <c r="I121" s="117"/>
      <c r="J121" s="118">
        <f>J324</f>
        <v>0</v>
      </c>
      <c r="L121" s="115"/>
    </row>
    <row r="122" spans="1:31" s="10" customFormat="1" ht="20" customHeight="1">
      <c r="B122" s="115"/>
      <c r="D122" s="116" t="s">
        <v>114</v>
      </c>
      <c r="E122" s="117"/>
      <c r="F122" s="117"/>
      <c r="G122" s="117"/>
      <c r="H122" s="117"/>
      <c r="I122" s="117"/>
      <c r="J122" s="118">
        <f>J327</f>
        <v>0</v>
      </c>
      <c r="L122" s="115"/>
    </row>
    <row r="123" spans="1:31" s="10" customFormat="1" ht="14.75" customHeight="1">
      <c r="B123" s="115"/>
      <c r="D123" s="116" t="s">
        <v>115</v>
      </c>
      <c r="E123" s="117"/>
      <c r="F123" s="117"/>
      <c r="G123" s="117"/>
      <c r="H123" s="117"/>
      <c r="I123" s="117"/>
      <c r="J123" s="118">
        <f>J328</f>
        <v>0</v>
      </c>
      <c r="L123" s="115"/>
    </row>
    <row r="124" spans="1:31" s="10" customFormat="1" ht="14.75" customHeight="1">
      <c r="B124" s="115"/>
      <c r="D124" s="116" t="s">
        <v>116</v>
      </c>
      <c r="E124" s="117"/>
      <c r="F124" s="117"/>
      <c r="G124" s="117"/>
      <c r="H124" s="117"/>
      <c r="I124" s="117"/>
      <c r="J124" s="118">
        <f>J330</f>
        <v>0</v>
      </c>
      <c r="L124" s="115"/>
    </row>
    <row r="125" spans="1:31" s="10" customFormat="1" ht="14.75" customHeight="1">
      <c r="B125" s="115"/>
      <c r="D125" s="116" t="s">
        <v>117</v>
      </c>
      <c r="E125" s="117"/>
      <c r="F125" s="117"/>
      <c r="G125" s="117"/>
      <c r="H125" s="117"/>
      <c r="I125" s="117"/>
      <c r="J125" s="118">
        <f>J335</f>
        <v>0</v>
      </c>
      <c r="L125" s="115"/>
    </row>
    <row r="126" spans="1:31" s="2" customFormat="1" ht="21.7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7" customHeight="1">
      <c r="A127" s="29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31" spans="1:31" s="2" customFormat="1" ht="7" customHeight="1">
      <c r="A131" s="29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25" customHeight="1">
      <c r="A132" s="29"/>
      <c r="B132" s="30"/>
      <c r="C132" s="18" t="s">
        <v>118</v>
      </c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7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12" customHeight="1">
      <c r="A134" s="29"/>
      <c r="B134" s="30"/>
      <c r="C134" s="24" t="s">
        <v>15</v>
      </c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16.5" customHeight="1">
      <c r="A135" s="29"/>
      <c r="B135" s="30"/>
      <c r="C135" s="29"/>
      <c r="D135" s="29"/>
      <c r="E135" s="217" t="str">
        <f>E7</f>
        <v>Polyfunkčná budova Jasenica</v>
      </c>
      <c r="F135" s="218"/>
      <c r="G135" s="218"/>
      <c r="H135" s="218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2" customHeight="1">
      <c r="A136" s="29"/>
      <c r="B136" s="30"/>
      <c r="C136" s="24" t="s">
        <v>82</v>
      </c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16.5" customHeight="1">
      <c r="A137" s="29"/>
      <c r="B137" s="30"/>
      <c r="C137" s="29"/>
      <c r="D137" s="29"/>
      <c r="E137" s="197" t="str">
        <f>E9</f>
        <v>UK - Vykurovanie</v>
      </c>
      <c r="F137" s="219"/>
      <c r="G137" s="219"/>
      <c r="H137" s="21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7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2" customHeight="1">
      <c r="A139" s="29"/>
      <c r="B139" s="30"/>
      <c r="C139" s="24" t="s">
        <v>19</v>
      </c>
      <c r="D139" s="29"/>
      <c r="E139" s="29"/>
      <c r="F139" s="22" t="str">
        <f>F12</f>
        <v xml:space="preserve"> </v>
      </c>
      <c r="G139" s="29"/>
      <c r="H139" s="29"/>
      <c r="I139" s="24" t="s">
        <v>21</v>
      </c>
      <c r="J139" s="55">
        <f>IF(J12="","",J12)</f>
        <v>0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7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15.25" customHeight="1">
      <c r="A141" s="29"/>
      <c r="B141" s="30"/>
      <c r="C141" s="24" t="s">
        <v>22</v>
      </c>
      <c r="D141" s="29"/>
      <c r="E141" s="29"/>
      <c r="F141" s="22" t="str">
        <f>E15</f>
        <v xml:space="preserve"> </v>
      </c>
      <c r="G141" s="29"/>
      <c r="H141" s="29"/>
      <c r="I141" s="24" t="s">
        <v>27</v>
      </c>
      <c r="J141" s="27" t="str">
        <f>E21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15.25" customHeight="1">
      <c r="A142" s="29"/>
      <c r="B142" s="30"/>
      <c r="C142" s="24" t="s">
        <v>25</v>
      </c>
      <c r="D142" s="29"/>
      <c r="E142" s="29"/>
      <c r="F142" s="22" t="str">
        <f>IF(E18="","",E18)</f>
        <v>Vyplň údaj</v>
      </c>
      <c r="G142" s="29"/>
      <c r="H142" s="29"/>
      <c r="I142" s="24" t="s">
        <v>29</v>
      </c>
      <c r="J142" s="27" t="str">
        <f>E24</f>
        <v xml:space="preserve"> </v>
      </c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0.25" customHeight="1">
      <c r="A143" s="29"/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11" customFormat="1" ht="29.25" customHeight="1">
      <c r="A144" s="119"/>
      <c r="B144" s="120"/>
      <c r="C144" s="121" t="s">
        <v>119</v>
      </c>
      <c r="D144" s="122" t="s">
        <v>56</v>
      </c>
      <c r="E144" s="122" t="s">
        <v>52</v>
      </c>
      <c r="F144" s="122" t="s">
        <v>53</v>
      </c>
      <c r="G144" s="122" t="s">
        <v>120</v>
      </c>
      <c r="H144" s="122" t="s">
        <v>121</v>
      </c>
      <c r="I144" s="122" t="s">
        <v>122</v>
      </c>
      <c r="J144" s="123" t="s">
        <v>86</v>
      </c>
      <c r="K144" s="124" t="s">
        <v>123</v>
      </c>
      <c r="L144" s="125"/>
      <c r="M144" s="62" t="s">
        <v>1</v>
      </c>
      <c r="N144" s="63" t="s">
        <v>35</v>
      </c>
      <c r="O144" s="63" t="s">
        <v>124</v>
      </c>
      <c r="P144" s="63" t="s">
        <v>125</v>
      </c>
      <c r="Q144" s="63" t="s">
        <v>126</v>
      </c>
      <c r="R144" s="63" t="s">
        <v>127</v>
      </c>
      <c r="S144" s="63" t="s">
        <v>128</v>
      </c>
      <c r="T144" s="64" t="s">
        <v>129</v>
      </c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1:65" s="2" customFormat="1" ht="22.75" customHeight="1">
      <c r="A145" s="29"/>
      <c r="B145" s="30"/>
      <c r="C145" s="69" t="s">
        <v>87</v>
      </c>
      <c r="D145" s="29"/>
      <c r="E145" s="29"/>
      <c r="F145" s="29"/>
      <c r="G145" s="29"/>
      <c r="H145" s="29"/>
      <c r="I145" s="29"/>
      <c r="J145" s="126">
        <f>BK145</f>
        <v>0</v>
      </c>
      <c r="K145" s="29"/>
      <c r="L145" s="30"/>
      <c r="M145" s="65"/>
      <c r="N145" s="56"/>
      <c r="O145" s="66"/>
      <c r="P145" s="127">
        <f>P146+P147+P272+P276+P283+P288</f>
        <v>0</v>
      </c>
      <c r="Q145" s="66"/>
      <c r="R145" s="127">
        <f>R146+R147+R272+R276+R283+R288</f>
        <v>5.2991094499999987</v>
      </c>
      <c r="S145" s="66"/>
      <c r="T145" s="128">
        <f>T146+T147+T272+T276+T283+T288</f>
        <v>8.2434399999999997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70</v>
      </c>
      <c r="AU145" s="14" t="s">
        <v>88</v>
      </c>
      <c r="BK145" s="129">
        <f>BK146+BK147+BK272+BK276+BK283+BK288</f>
        <v>0</v>
      </c>
    </row>
    <row r="146" spans="1:65" s="12" customFormat="1" ht="26" customHeight="1">
      <c r="B146" s="130"/>
      <c r="D146" s="131" t="s">
        <v>70</v>
      </c>
      <c r="E146" s="132" t="s">
        <v>130</v>
      </c>
      <c r="F146" s="132" t="s">
        <v>131</v>
      </c>
      <c r="I146" s="133"/>
      <c r="J146" s="134">
        <f>BK146</f>
        <v>0</v>
      </c>
      <c r="L146" s="130"/>
      <c r="M146" s="135"/>
      <c r="N146" s="136"/>
      <c r="O146" s="136"/>
      <c r="P146" s="137">
        <v>0</v>
      </c>
      <c r="Q146" s="136"/>
      <c r="R146" s="137">
        <v>0</v>
      </c>
      <c r="S146" s="136"/>
      <c r="T146" s="138">
        <v>0</v>
      </c>
      <c r="AR146" s="131" t="s">
        <v>132</v>
      </c>
      <c r="AT146" s="139" t="s">
        <v>70</v>
      </c>
      <c r="AU146" s="139" t="s">
        <v>71</v>
      </c>
      <c r="AY146" s="131" t="s">
        <v>133</v>
      </c>
      <c r="BK146" s="140">
        <v>0</v>
      </c>
    </row>
    <row r="147" spans="1:65" s="12" customFormat="1" ht="26" customHeight="1">
      <c r="B147" s="130"/>
      <c r="D147" s="131" t="s">
        <v>70</v>
      </c>
      <c r="E147" s="132" t="s">
        <v>134</v>
      </c>
      <c r="F147" s="132" t="s">
        <v>135</v>
      </c>
      <c r="I147" s="133"/>
      <c r="J147" s="134">
        <f>BK147</f>
        <v>0</v>
      </c>
      <c r="L147" s="130"/>
      <c r="M147" s="135"/>
      <c r="N147" s="136"/>
      <c r="O147" s="136"/>
      <c r="P147" s="137">
        <f>P148+P159+P165+P173+P195+P205+P247+P269</f>
        <v>0</v>
      </c>
      <c r="Q147" s="136"/>
      <c r="R147" s="137">
        <f>R148+R159+R165+R173+R195+R205+R247+R269</f>
        <v>5.003726659999999</v>
      </c>
      <c r="S147" s="136"/>
      <c r="T147" s="138">
        <f>T148+T159+T165+T173+T195+T205+T247+T269</f>
        <v>0</v>
      </c>
      <c r="AR147" s="131" t="s">
        <v>132</v>
      </c>
      <c r="AT147" s="139" t="s">
        <v>70</v>
      </c>
      <c r="AU147" s="139" t="s">
        <v>71</v>
      </c>
      <c r="AY147" s="131" t="s">
        <v>133</v>
      </c>
      <c r="BK147" s="140">
        <f>BK148+BK159+BK165+BK173+BK195+BK205+BK247+BK269</f>
        <v>0</v>
      </c>
    </row>
    <row r="148" spans="1:65" s="12" customFormat="1" ht="22.75" customHeight="1">
      <c r="B148" s="130"/>
      <c r="D148" s="131" t="s">
        <v>70</v>
      </c>
      <c r="E148" s="141" t="s">
        <v>136</v>
      </c>
      <c r="F148" s="141" t="s">
        <v>137</v>
      </c>
      <c r="I148" s="133"/>
      <c r="J148" s="142">
        <f>BK148</f>
        <v>0</v>
      </c>
      <c r="L148" s="130"/>
      <c r="M148" s="135"/>
      <c r="N148" s="136"/>
      <c r="O148" s="136"/>
      <c r="P148" s="137">
        <f>SUM(P149:P158)</f>
        <v>0</v>
      </c>
      <c r="Q148" s="136"/>
      <c r="R148" s="137">
        <f>SUM(R149:R158)</f>
        <v>0.13979116</v>
      </c>
      <c r="S148" s="136"/>
      <c r="T148" s="138">
        <f>SUM(T149:T158)</f>
        <v>0</v>
      </c>
      <c r="AR148" s="131" t="s">
        <v>132</v>
      </c>
      <c r="AT148" s="139" t="s">
        <v>70</v>
      </c>
      <c r="AU148" s="139" t="s">
        <v>79</v>
      </c>
      <c r="AY148" s="131" t="s">
        <v>133</v>
      </c>
      <c r="BK148" s="140">
        <f>SUM(BK149:BK158)</f>
        <v>0</v>
      </c>
    </row>
    <row r="149" spans="1:65" s="2" customFormat="1" ht="24.25" customHeight="1">
      <c r="A149" s="29"/>
      <c r="B149" s="143"/>
      <c r="C149" s="144" t="s">
        <v>79</v>
      </c>
      <c r="D149" s="144" t="s">
        <v>138</v>
      </c>
      <c r="E149" s="145" t="s">
        <v>139</v>
      </c>
      <c r="F149" s="146" t="s">
        <v>140</v>
      </c>
      <c r="G149" s="147" t="s">
        <v>141</v>
      </c>
      <c r="H149" s="148">
        <v>665.76</v>
      </c>
      <c r="I149" s="149"/>
      <c r="J149" s="150">
        <f t="shared" ref="J149:J158" si="0">ROUND(I149*H149,2)</f>
        <v>0</v>
      </c>
      <c r="K149" s="151"/>
      <c r="L149" s="30"/>
      <c r="M149" s="152" t="s">
        <v>1</v>
      </c>
      <c r="N149" s="153" t="s">
        <v>37</v>
      </c>
      <c r="O149" s="58"/>
      <c r="P149" s="154">
        <f t="shared" ref="P149:P158" si="1">O149*H149</f>
        <v>0</v>
      </c>
      <c r="Q149" s="154">
        <v>2.0000000000000002E-5</v>
      </c>
      <c r="R149" s="154">
        <f t="shared" ref="R149:R158" si="2">Q149*H149</f>
        <v>1.3315200000000001E-2</v>
      </c>
      <c r="S149" s="154">
        <v>0</v>
      </c>
      <c r="T149" s="155">
        <f t="shared" ref="T149:T158" si="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142</v>
      </c>
      <c r="AT149" s="156" t="s">
        <v>138</v>
      </c>
      <c r="AU149" s="156" t="s">
        <v>132</v>
      </c>
      <c r="AY149" s="14" t="s">
        <v>133</v>
      </c>
      <c r="BE149" s="157">
        <f t="shared" ref="BE149:BE158" si="4">IF(N149="základná",J149,0)</f>
        <v>0</v>
      </c>
      <c r="BF149" s="157">
        <f t="shared" ref="BF149:BF158" si="5">IF(N149="znížená",J149,0)</f>
        <v>0</v>
      </c>
      <c r="BG149" s="157">
        <f t="shared" ref="BG149:BG158" si="6">IF(N149="zákl. prenesená",J149,0)</f>
        <v>0</v>
      </c>
      <c r="BH149" s="157">
        <f t="shared" ref="BH149:BH158" si="7">IF(N149="zníž. prenesená",J149,0)</f>
        <v>0</v>
      </c>
      <c r="BI149" s="157">
        <f t="shared" ref="BI149:BI158" si="8">IF(N149="nulová",J149,0)</f>
        <v>0</v>
      </c>
      <c r="BJ149" s="14" t="s">
        <v>132</v>
      </c>
      <c r="BK149" s="157">
        <f t="shared" ref="BK149:BK158" si="9">ROUND(I149*H149,2)</f>
        <v>0</v>
      </c>
      <c r="BL149" s="14" t="s">
        <v>142</v>
      </c>
      <c r="BM149" s="156" t="s">
        <v>143</v>
      </c>
    </row>
    <row r="150" spans="1:65" s="2" customFormat="1" ht="24.25" customHeight="1">
      <c r="A150" s="29"/>
      <c r="B150" s="143"/>
      <c r="C150" s="158" t="s">
        <v>132</v>
      </c>
      <c r="D150" s="158" t="s">
        <v>144</v>
      </c>
      <c r="E150" s="159" t="s">
        <v>145</v>
      </c>
      <c r="F150" s="160" t="s">
        <v>146</v>
      </c>
      <c r="G150" s="161" t="s">
        <v>141</v>
      </c>
      <c r="H150" s="162">
        <v>515.87900000000002</v>
      </c>
      <c r="I150" s="163"/>
      <c r="J150" s="164">
        <f t="shared" si="0"/>
        <v>0</v>
      </c>
      <c r="K150" s="165"/>
      <c r="L150" s="166"/>
      <c r="M150" s="167" t="s">
        <v>1</v>
      </c>
      <c r="N150" s="168" t="s">
        <v>37</v>
      </c>
      <c r="O150" s="58"/>
      <c r="P150" s="154">
        <f t="shared" si="1"/>
        <v>0</v>
      </c>
      <c r="Q150" s="154">
        <v>8.0000000000000007E-5</v>
      </c>
      <c r="R150" s="154">
        <f t="shared" si="2"/>
        <v>4.1270320000000006E-2</v>
      </c>
      <c r="S150" s="154">
        <v>0</v>
      </c>
      <c r="T150" s="15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147</v>
      </c>
      <c r="AT150" s="156" t="s">
        <v>144</v>
      </c>
      <c r="AU150" s="156" t="s">
        <v>132</v>
      </c>
      <c r="AY150" s="14" t="s">
        <v>133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132</v>
      </c>
      <c r="BK150" s="157">
        <f t="shared" si="9"/>
        <v>0</v>
      </c>
      <c r="BL150" s="14" t="s">
        <v>142</v>
      </c>
      <c r="BM150" s="156" t="s">
        <v>148</v>
      </c>
    </row>
    <row r="151" spans="1:65" s="2" customFormat="1" ht="24.25" customHeight="1">
      <c r="A151" s="29"/>
      <c r="B151" s="143"/>
      <c r="C151" s="158" t="s">
        <v>149</v>
      </c>
      <c r="D151" s="158" t="s">
        <v>144</v>
      </c>
      <c r="E151" s="159" t="s">
        <v>150</v>
      </c>
      <c r="F151" s="160" t="s">
        <v>151</v>
      </c>
      <c r="G151" s="161" t="s">
        <v>141</v>
      </c>
      <c r="H151" s="162">
        <v>124.95399999999999</v>
      </c>
      <c r="I151" s="163"/>
      <c r="J151" s="164">
        <f t="shared" si="0"/>
        <v>0</v>
      </c>
      <c r="K151" s="165"/>
      <c r="L151" s="166"/>
      <c r="M151" s="167" t="s">
        <v>1</v>
      </c>
      <c r="N151" s="168" t="s">
        <v>37</v>
      </c>
      <c r="O151" s="58"/>
      <c r="P151" s="154">
        <f t="shared" si="1"/>
        <v>0</v>
      </c>
      <c r="Q151" s="154">
        <v>2.0000000000000002E-5</v>
      </c>
      <c r="R151" s="154">
        <f t="shared" si="2"/>
        <v>2.4990799999999999E-3</v>
      </c>
      <c r="S151" s="154">
        <v>0</v>
      </c>
      <c r="T151" s="15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147</v>
      </c>
      <c r="AT151" s="156" t="s">
        <v>144</v>
      </c>
      <c r="AU151" s="156" t="s">
        <v>132</v>
      </c>
      <c r="AY151" s="14" t="s">
        <v>133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132</v>
      </c>
      <c r="BK151" s="157">
        <f t="shared" si="9"/>
        <v>0</v>
      </c>
      <c r="BL151" s="14" t="s">
        <v>142</v>
      </c>
      <c r="BM151" s="156" t="s">
        <v>152</v>
      </c>
    </row>
    <row r="152" spans="1:65" s="2" customFormat="1" ht="24.25" customHeight="1">
      <c r="A152" s="29"/>
      <c r="B152" s="143"/>
      <c r="C152" s="158" t="s">
        <v>153</v>
      </c>
      <c r="D152" s="158" t="s">
        <v>144</v>
      </c>
      <c r="E152" s="159" t="s">
        <v>154</v>
      </c>
      <c r="F152" s="160" t="s">
        <v>155</v>
      </c>
      <c r="G152" s="161" t="s">
        <v>141</v>
      </c>
      <c r="H152" s="162">
        <v>72.197000000000003</v>
      </c>
      <c r="I152" s="163"/>
      <c r="J152" s="164">
        <f t="shared" si="0"/>
        <v>0</v>
      </c>
      <c r="K152" s="165"/>
      <c r="L152" s="166"/>
      <c r="M152" s="167" t="s">
        <v>1</v>
      </c>
      <c r="N152" s="168" t="s">
        <v>37</v>
      </c>
      <c r="O152" s="58"/>
      <c r="P152" s="154">
        <f t="shared" si="1"/>
        <v>0</v>
      </c>
      <c r="Q152" s="154">
        <v>4.0000000000000003E-5</v>
      </c>
      <c r="R152" s="154">
        <f t="shared" si="2"/>
        <v>2.8878800000000002E-3</v>
      </c>
      <c r="S152" s="154">
        <v>0</v>
      </c>
      <c r="T152" s="155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147</v>
      </c>
      <c r="AT152" s="156" t="s">
        <v>144</v>
      </c>
      <c r="AU152" s="156" t="s">
        <v>132</v>
      </c>
      <c r="AY152" s="14" t="s">
        <v>133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132</v>
      </c>
      <c r="BK152" s="157">
        <f t="shared" si="9"/>
        <v>0</v>
      </c>
      <c r="BL152" s="14" t="s">
        <v>142</v>
      </c>
      <c r="BM152" s="156" t="s">
        <v>156</v>
      </c>
    </row>
    <row r="153" spans="1:65" s="2" customFormat="1" ht="21.75" customHeight="1">
      <c r="A153" s="29"/>
      <c r="B153" s="143"/>
      <c r="C153" s="144" t="s">
        <v>157</v>
      </c>
      <c r="D153" s="144" t="s">
        <v>138</v>
      </c>
      <c r="E153" s="145" t="s">
        <v>158</v>
      </c>
      <c r="F153" s="146" t="s">
        <v>159</v>
      </c>
      <c r="G153" s="147" t="s">
        <v>141</v>
      </c>
      <c r="H153" s="148">
        <v>185.68</v>
      </c>
      <c r="I153" s="149"/>
      <c r="J153" s="150">
        <f t="shared" si="0"/>
        <v>0</v>
      </c>
      <c r="K153" s="151"/>
      <c r="L153" s="30"/>
      <c r="M153" s="152" t="s">
        <v>1</v>
      </c>
      <c r="N153" s="153" t="s">
        <v>37</v>
      </c>
      <c r="O153" s="58"/>
      <c r="P153" s="154">
        <f t="shared" si="1"/>
        <v>0</v>
      </c>
      <c r="Q153" s="154">
        <v>4.0000000000000003E-5</v>
      </c>
      <c r="R153" s="154">
        <f t="shared" si="2"/>
        <v>7.427200000000001E-3</v>
      </c>
      <c r="S153" s="154">
        <v>0</v>
      </c>
      <c r="T153" s="155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142</v>
      </c>
      <c r="AT153" s="156" t="s">
        <v>138</v>
      </c>
      <c r="AU153" s="156" t="s">
        <v>132</v>
      </c>
      <c r="AY153" s="14" t="s">
        <v>133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132</v>
      </c>
      <c r="BK153" s="157">
        <f t="shared" si="9"/>
        <v>0</v>
      </c>
      <c r="BL153" s="14" t="s">
        <v>142</v>
      </c>
      <c r="BM153" s="156" t="s">
        <v>160</v>
      </c>
    </row>
    <row r="154" spans="1:65" s="2" customFormat="1" ht="24.25" customHeight="1">
      <c r="A154" s="29"/>
      <c r="B154" s="143"/>
      <c r="C154" s="158" t="s">
        <v>161</v>
      </c>
      <c r="D154" s="158" t="s">
        <v>144</v>
      </c>
      <c r="E154" s="159" t="s">
        <v>162</v>
      </c>
      <c r="F154" s="160" t="s">
        <v>163</v>
      </c>
      <c r="G154" s="161" t="s">
        <v>141</v>
      </c>
      <c r="H154" s="162">
        <v>166.798</v>
      </c>
      <c r="I154" s="163"/>
      <c r="J154" s="164">
        <f t="shared" si="0"/>
        <v>0</v>
      </c>
      <c r="K154" s="165"/>
      <c r="L154" s="166"/>
      <c r="M154" s="167" t="s">
        <v>1</v>
      </c>
      <c r="N154" s="168" t="s">
        <v>37</v>
      </c>
      <c r="O154" s="58"/>
      <c r="P154" s="154">
        <f t="shared" si="1"/>
        <v>0</v>
      </c>
      <c r="Q154" s="154">
        <v>1.8000000000000001E-4</v>
      </c>
      <c r="R154" s="154">
        <f t="shared" si="2"/>
        <v>3.0023640000000001E-2</v>
      </c>
      <c r="S154" s="154">
        <v>0</v>
      </c>
      <c r="T154" s="155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147</v>
      </c>
      <c r="AT154" s="156" t="s">
        <v>144</v>
      </c>
      <c r="AU154" s="156" t="s">
        <v>132</v>
      </c>
      <c r="AY154" s="14" t="s">
        <v>133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132</v>
      </c>
      <c r="BK154" s="157">
        <f t="shared" si="9"/>
        <v>0</v>
      </c>
      <c r="BL154" s="14" t="s">
        <v>142</v>
      </c>
      <c r="BM154" s="156" t="s">
        <v>164</v>
      </c>
    </row>
    <row r="155" spans="1:65" s="2" customFormat="1" ht="24.25" customHeight="1">
      <c r="A155" s="29"/>
      <c r="B155" s="143"/>
      <c r="C155" s="158" t="s">
        <v>165</v>
      </c>
      <c r="D155" s="158" t="s">
        <v>144</v>
      </c>
      <c r="E155" s="159" t="s">
        <v>166</v>
      </c>
      <c r="F155" s="160" t="s">
        <v>167</v>
      </c>
      <c r="G155" s="161" t="s">
        <v>141</v>
      </c>
      <c r="H155" s="162">
        <v>32.066000000000003</v>
      </c>
      <c r="I155" s="163"/>
      <c r="J155" s="164">
        <f t="shared" si="0"/>
        <v>0</v>
      </c>
      <c r="K155" s="165"/>
      <c r="L155" s="166"/>
      <c r="M155" s="167" t="s">
        <v>1</v>
      </c>
      <c r="N155" s="168" t="s">
        <v>37</v>
      </c>
      <c r="O155" s="58"/>
      <c r="P155" s="154">
        <f t="shared" si="1"/>
        <v>0</v>
      </c>
      <c r="Q155" s="154">
        <v>2.4000000000000001E-4</v>
      </c>
      <c r="R155" s="154">
        <f t="shared" si="2"/>
        <v>7.6958400000000007E-3</v>
      </c>
      <c r="S155" s="154">
        <v>0</v>
      </c>
      <c r="T155" s="155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147</v>
      </c>
      <c r="AT155" s="156" t="s">
        <v>144</v>
      </c>
      <c r="AU155" s="156" t="s">
        <v>132</v>
      </c>
      <c r="AY155" s="14" t="s">
        <v>133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132</v>
      </c>
      <c r="BK155" s="157">
        <f t="shared" si="9"/>
        <v>0</v>
      </c>
      <c r="BL155" s="14" t="s">
        <v>142</v>
      </c>
      <c r="BM155" s="156" t="s">
        <v>168</v>
      </c>
    </row>
    <row r="156" spans="1:65" s="2" customFormat="1" ht="21.75" customHeight="1">
      <c r="A156" s="29"/>
      <c r="B156" s="143"/>
      <c r="C156" s="144" t="s">
        <v>169</v>
      </c>
      <c r="D156" s="144" t="s">
        <v>138</v>
      </c>
      <c r="E156" s="145" t="s">
        <v>170</v>
      </c>
      <c r="F156" s="146" t="s">
        <v>171</v>
      </c>
      <c r="G156" s="147" t="s">
        <v>141</v>
      </c>
      <c r="H156" s="148">
        <v>8</v>
      </c>
      <c r="I156" s="149"/>
      <c r="J156" s="150">
        <f t="shared" si="0"/>
        <v>0</v>
      </c>
      <c r="K156" s="151"/>
      <c r="L156" s="30"/>
      <c r="M156" s="152" t="s">
        <v>1</v>
      </c>
      <c r="N156" s="153" t="s">
        <v>37</v>
      </c>
      <c r="O156" s="58"/>
      <c r="P156" s="154">
        <f t="shared" si="1"/>
        <v>0</v>
      </c>
      <c r="Q156" s="154">
        <v>5.0000000000000002E-5</v>
      </c>
      <c r="R156" s="154">
        <f t="shared" si="2"/>
        <v>4.0000000000000002E-4</v>
      </c>
      <c r="S156" s="154">
        <v>0</v>
      </c>
      <c r="T156" s="155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142</v>
      </c>
      <c r="AT156" s="156" t="s">
        <v>138</v>
      </c>
      <c r="AU156" s="156" t="s">
        <v>132</v>
      </c>
      <c r="AY156" s="14" t="s">
        <v>133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4" t="s">
        <v>132</v>
      </c>
      <c r="BK156" s="157">
        <f t="shared" si="9"/>
        <v>0</v>
      </c>
      <c r="BL156" s="14" t="s">
        <v>142</v>
      </c>
      <c r="BM156" s="156" t="s">
        <v>172</v>
      </c>
    </row>
    <row r="157" spans="1:65" s="2" customFormat="1" ht="24.25" customHeight="1">
      <c r="A157" s="29"/>
      <c r="B157" s="143"/>
      <c r="C157" s="158" t="s">
        <v>173</v>
      </c>
      <c r="D157" s="158" t="s">
        <v>144</v>
      </c>
      <c r="E157" s="159" t="s">
        <v>174</v>
      </c>
      <c r="F157" s="160" t="s">
        <v>175</v>
      </c>
      <c r="G157" s="161" t="s">
        <v>141</v>
      </c>
      <c r="H157" s="162">
        <v>8.5679999999999996</v>
      </c>
      <c r="I157" s="163"/>
      <c r="J157" s="164">
        <f t="shared" si="0"/>
        <v>0</v>
      </c>
      <c r="K157" s="165"/>
      <c r="L157" s="166"/>
      <c r="M157" s="167" t="s">
        <v>1</v>
      </c>
      <c r="N157" s="168" t="s">
        <v>37</v>
      </c>
      <c r="O157" s="58"/>
      <c r="P157" s="154">
        <f t="shared" si="1"/>
        <v>0</v>
      </c>
      <c r="Q157" s="154">
        <v>4.0000000000000001E-3</v>
      </c>
      <c r="R157" s="154">
        <f t="shared" si="2"/>
        <v>3.4271999999999997E-2</v>
      </c>
      <c r="S157" s="154">
        <v>0</v>
      </c>
      <c r="T157" s="155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147</v>
      </c>
      <c r="AT157" s="156" t="s">
        <v>144</v>
      </c>
      <c r="AU157" s="156" t="s">
        <v>132</v>
      </c>
      <c r="AY157" s="14" t="s">
        <v>133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4" t="s">
        <v>132</v>
      </c>
      <c r="BK157" s="157">
        <f t="shared" si="9"/>
        <v>0</v>
      </c>
      <c r="BL157" s="14" t="s">
        <v>142</v>
      </c>
      <c r="BM157" s="156" t="s">
        <v>176</v>
      </c>
    </row>
    <row r="158" spans="1:65" s="2" customFormat="1" ht="24.25" customHeight="1">
      <c r="A158" s="29"/>
      <c r="B158" s="143"/>
      <c r="C158" s="144" t="s">
        <v>177</v>
      </c>
      <c r="D158" s="144" t="s">
        <v>138</v>
      </c>
      <c r="E158" s="145" t="s">
        <v>178</v>
      </c>
      <c r="F158" s="146" t="s">
        <v>179</v>
      </c>
      <c r="G158" s="147" t="s">
        <v>180</v>
      </c>
      <c r="H158" s="169"/>
      <c r="I158" s="149"/>
      <c r="J158" s="150">
        <f t="shared" si="0"/>
        <v>0</v>
      </c>
      <c r="K158" s="151"/>
      <c r="L158" s="30"/>
      <c r="M158" s="152" t="s">
        <v>1</v>
      </c>
      <c r="N158" s="153" t="s">
        <v>37</v>
      </c>
      <c r="O158" s="58"/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142</v>
      </c>
      <c r="AT158" s="156" t="s">
        <v>138</v>
      </c>
      <c r="AU158" s="156" t="s">
        <v>132</v>
      </c>
      <c r="AY158" s="14" t="s">
        <v>133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4" t="s">
        <v>132</v>
      </c>
      <c r="BK158" s="157">
        <f t="shared" si="9"/>
        <v>0</v>
      </c>
      <c r="BL158" s="14" t="s">
        <v>142</v>
      </c>
      <c r="BM158" s="156" t="s">
        <v>181</v>
      </c>
    </row>
    <row r="159" spans="1:65" s="12" customFormat="1" ht="22.75" customHeight="1">
      <c r="B159" s="130"/>
      <c r="D159" s="131" t="s">
        <v>70</v>
      </c>
      <c r="E159" s="141" t="s">
        <v>182</v>
      </c>
      <c r="F159" s="141" t="s">
        <v>183</v>
      </c>
      <c r="I159" s="133"/>
      <c r="J159" s="142">
        <f>BK159</f>
        <v>0</v>
      </c>
      <c r="L159" s="130"/>
      <c r="M159" s="135"/>
      <c r="N159" s="136"/>
      <c r="O159" s="136"/>
      <c r="P159" s="137">
        <f>SUM(P160:P164)</f>
        <v>0</v>
      </c>
      <c r="Q159" s="136"/>
      <c r="R159" s="137">
        <f>SUM(R160:R164)</f>
        <v>4.993E-3</v>
      </c>
      <c r="S159" s="136"/>
      <c r="T159" s="138">
        <f>SUM(T160:T164)</f>
        <v>0</v>
      </c>
      <c r="AR159" s="131" t="s">
        <v>132</v>
      </c>
      <c r="AT159" s="139" t="s">
        <v>70</v>
      </c>
      <c r="AU159" s="139" t="s">
        <v>79</v>
      </c>
      <c r="AY159" s="131" t="s">
        <v>133</v>
      </c>
      <c r="BK159" s="140">
        <f>SUM(BK160:BK164)</f>
        <v>0</v>
      </c>
    </row>
    <row r="160" spans="1:65" s="2" customFormat="1" ht="16.5" customHeight="1">
      <c r="A160" s="29"/>
      <c r="B160" s="143"/>
      <c r="C160" s="144" t="s">
        <v>184</v>
      </c>
      <c r="D160" s="144" t="s">
        <v>138</v>
      </c>
      <c r="E160" s="145" t="s">
        <v>185</v>
      </c>
      <c r="F160" s="146" t="s">
        <v>186</v>
      </c>
      <c r="G160" s="147" t="s">
        <v>187</v>
      </c>
      <c r="H160" s="148">
        <v>1</v>
      </c>
      <c r="I160" s="149"/>
      <c r="J160" s="150">
        <f>ROUND(I160*H160,2)</f>
        <v>0</v>
      </c>
      <c r="K160" s="151"/>
      <c r="L160" s="30"/>
      <c r="M160" s="152" t="s">
        <v>1</v>
      </c>
      <c r="N160" s="153" t="s">
        <v>37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142</v>
      </c>
      <c r="AT160" s="156" t="s">
        <v>138</v>
      </c>
      <c r="AU160" s="156" t="s">
        <v>132</v>
      </c>
      <c r="AY160" s="14" t="s">
        <v>133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4" t="s">
        <v>132</v>
      </c>
      <c r="BK160" s="157">
        <f>ROUND(I160*H160,2)</f>
        <v>0</v>
      </c>
      <c r="BL160" s="14" t="s">
        <v>142</v>
      </c>
      <c r="BM160" s="156" t="s">
        <v>188</v>
      </c>
    </row>
    <row r="161" spans="1:65" s="2" customFormat="1" ht="16.5" customHeight="1">
      <c r="A161" s="29"/>
      <c r="B161" s="143"/>
      <c r="C161" s="158" t="s">
        <v>189</v>
      </c>
      <c r="D161" s="158" t="s">
        <v>144</v>
      </c>
      <c r="E161" s="159" t="s">
        <v>190</v>
      </c>
      <c r="F161" s="160" t="s">
        <v>191</v>
      </c>
      <c r="G161" s="161" t="s">
        <v>187</v>
      </c>
      <c r="H161" s="162">
        <v>1</v>
      </c>
      <c r="I161" s="163"/>
      <c r="J161" s="164">
        <f>ROUND(I161*H161,2)</f>
        <v>0</v>
      </c>
      <c r="K161" s="165"/>
      <c r="L161" s="166"/>
      <c r="M161" s="167" t="s">
        <v>1</v>
      </c>
      <c r="N161" s="168" t="s">
        <v>37</v>
      </c>
      <c r="O161" s="58"/>
      <c r="P161" s="154">
        <f>O161*H161</f>
        <v>0</v>
      </c>
      <c r="Q161" s="154">
        <v>2.98E-3</v>
      </c>
      <c r="R161" s="154">
        <f>Q161*H161</f>
        <v>2.98E-3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147</v>
      </c>
      <c r="AT161" s="156" t="s">
        <v>144</v>
      </c>
      <c r="AU161" s="156" t="s">
        <v>132</v>
      </c>
      <c r="AY161" s="14" t="s">
        <v>133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4" t="s">
        <v>132</v>
      </c>
      <c r="BK161" s="157">
        <f>ROUND(I161*H161,2)</f>
        <v>0</v>
      </c>
      <c r="BL161" s="14" t="s">
        <v>142</v>
      </c>
      <c r="BM161" s="156" t="s">
        <v>192</v>
      </c>
    </row>
    <row r="162" spans="1:65" s="2" customFormat="1" ht="16.5" customHeight="1">
      <c r="A162" s="29"/>
      <c r="B162" s="143"/>
      <c r="C162" s="144" t="s">
        <v>193</v>
      </c>
      <c r="D162" s="144" t="s">
        <v>138</v>
      </c>
      <c r="E162" s="145" t="s">
        <v>194</v>
      </c>
      <c r="F162" s="146" t="s">
        <v>195</v>
      </c>
      <c r="G162" s="147" t="s">
        <v>187</v>
      </c>
      <c r="H162" s="148">
        <v>1</v>
      </c>
      <c r="I162" s="149"/>
      <c r="J162" s="150">
        <f>ROUND(I162*H162,2)</f>
        <v>0</v>
      </c>
      <c r="K162" s="151"/>
      <c r="L162" s="30"/>
      <c r="M162" s="152" t="s">
        <v>1</v>
      </c>
      <c r="N162" s="153" t="s">
        <v>37</v>
      </c>
      <c r="O162" s="58"/>
      <c r="P162" s="154">
        <f>O162*H162</f>
        <v>0</v>
      </c>
      <c r="Q162" s="154">
        <v>1.2999999999999999E-5</v>
      </c>
      <c r="R162" s="154">
        <f>Q162*H162</f>
        <v>1.2999999999999999E-5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142</v>
      </c>
      <c r="AT162" s="156" t="s">
        <v>138</v>
      </c>
      <c r="AU162" s="156" t="s">
        <v>132</v>
      </c>
      <c r="AY162" s="14" t="s">
        <v>133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4" t="s">
        <v>132</v>
      </c>
      <c r="BK162" s="157">
        <f>ROUND(I162*H162,2)</f>
        <v>0</v>
      </c>
      <c r="BL162" s="14" t="s">
        <v>142</v>
      </c>
      <c r="BM162" s="156" t="s">
        <v>196</v>
      </c>
    </row>
    <row r="163" spans="1:65" s="2" customFormat="1" ht="16.5" customHeight="1">
      <c r="A163" s="29"/>
      <c r="B163" s="143"/>
      <c r="C163" s="158" t="s">
        <v>197</v>
      </c>
      <c r="D163" s="158" t="s">
        <v>144</v>
      </c>
      <c r="E163" s="159" t="s">
        <v>198</v>
      </c>
      <c r="F163" s="160" t="s">
        <v>199</v>
      </c>
      <c r="G163" s="161" t="s">
        <v>187</v>
      </c>
      <c r="H163" s="162">
        <v>1</v>
      </c>
      <c r="I163" s="163"/>
      <c r="J163" s="164">
        <f>ROUND(I163*H163,2)</f>
        <v>0</v>
      </c>
      <c r="K163" s="165"/>
      <c r="L163" s="166"/>
      <c r="M163" s="167" t="s">
        <v>1</v>
      </c>
      <c r="N163" s="168" t="s">
        <v>37</v>
      </c>
      <c r="O163" s="58"/>
      <c r="P163" s="154">
        <f>O163*H163</f>
        <v>0</v>
      </c>
      <c r="Q163" s="154">
        <v>2E-3</v>
      </c>
      <c r="R163" s="154">
        <f>Q163*H163</f>
        <v>2E-3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147</v>
      </c>
      <c r="AT163" s="156" t="s">
        <v>144</v>
      </c>
      <c r="AU163" s="156" t="s">
        <v>132</v>
      </c>
      <c r="AY163" s="14" t="s">
        <v>133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132</v>
      </c>
      <c r="BK163" s="157">
        <f>ROUND(I163*H163,2)</f>
        <v>0</v>
      </c>
      <c r="BL163" s="14" t="s">
        <v>142</v>
      </c>
      <c r="BM163" s="156" t="s">
        <v>200</v>
      </c>
    </row>
    <row r="164" spans="1:65" s="2" customFormat="1" ht="24.25" customHeight="1">
      <c r="A164" s="29"/>
      <c r="B164" s="143"/>
      <c r="C164" s="144" t="s">
        <v>201</v>
      </c>
      <c r="D164" s="144" t="s">
        <v>138</v>
      </c>
      <c r="E164" s="145" t="s">
        <v>202</v>
      </c>
      <c r="F164" s="146" t="s">
        <v>203</v>
      </c>
      <c r="G164" s="147" t="s">
        <v>180</v>
      </c>
      <c r="H164" s="169"/>
      <c r="I164" s="149"/>
      <c r="J164" s="150">
        <f>ROUND(I164*H164,2)</f>
        <v>0</v>
      </c>
      <c r="K164" s="151"/>
      <c r="L164" s="30"/>
      <c r="M164" s="152" t="s">
        <v>1</v>
      </c>
      <c r="N164" s="153" t="s">
        <v>37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142</v>
      </c>
      <c r="AT164" s="156" t="s">
        <v>138</v>
      </c>
      <c r="AU164" s="156" t="s">
        <v>132</v>
      </c>
      <c r="AY164" s="14" t="s">
        <v>133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4" t="s">
        <v>132</v>
      </c>
      <c r="BK164" s="157">
        <f>ROUND(I164*H164,2)</f>
        <v>0</v>
      </c>
      <c r="BL164" s="14" t="s">
        <v>142</v>
      </c>
      <c r="BM164" s="156" t="s">
        <v>204</v>
      </c>
    </row>
    <row r="165" spans="1:65" s="12" customFormat="1" ht="22.75" customHeight="1">
      <c r="B165" s="130"/>
      <c r="D165" s="131" t="s">
        <v>70</v>
      </c>
      <c r="E165" s="141" t="s">
        <v>205</v>
      </c>
      <c r="F165" s="141" t="s">
        <v>206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SUM(P166:P172)</f>
        <v>0</v>
      </c>
      <c r="Q165" s="136"/>
      <c r="R165" s="137">
        <f>SUM(R166:R172)</f>
        <v>0.17051999999999998</v>
      </c>
      <c r="S165" s="136"/>
      <c r="T165" s="138">
        <f>SUM(T166:T172)</f>
        <v>0</v>
      </c>
      <c r="AR165" s="131" t="s">
        <v>132</v>
      </c>
      <c r="AT165" s="139" t="s">
        <v>70</v>
      </c>
      <c r="AU165" s="139" t="s">
        <v>79</v>
      </c>
      <c r="AY165" s="131" t="s">
        <v>133</v>
      </c>
      <c r="BK165" s="140">
        <f>SUM(BK166:BK172)</f>
        <v>0</v>
      </c>
    </row>
    <row r="166" spans="1:65" s="2" customFormat="1" ht="24.25" customHeight="1">
      <c r="A166" s="29"/>
      <c r="B166" s="143"/>
      <c r="C166" s="144" t="s">
        <v>142</v>
      </c>
      <c r="D166" s="144" t="s">
        <v>138</v>
      </c>
      <c r="E166" s="145" t="s">
        <v>207</v>
      </c>
      <c r="F166" s="146" t="s">
        <v>208</v>
      </c>
      <c r="G166" s="147" t="s">
        <v>187</v>
      </c>
      <c r="H166" s="148">
        <v>2</v>
      </c>
      <c r="I166" s="149"/>
      <c r="J166" s="150">
        <f t="shared" ref="J166:J172" si="10">ROUND(I166*H166,2)</f>
        <v>0</v>
      </c>
      <c r="K166" s="151"/>
      <c r="L166" s="30"/>
      <c r="M166" s="152" t="s">
        <v>1</v>
      </c>
      <c r="N166" s="153" t="s">
        <v>37</v>
      </c>
      <c r="O166" s="58"/>
      <c r="P166" s="154">
        <f t="shared" ref="P166:P172" si="11">O166*H166</f>
        <v>0</v>
      </c>
      <c r="Q166" s="154">
        <v>0</v>
      </c>
      <c r="R166" s="154">
        <f t="shared" ref="R166:R172" si="12">Q166*H166</f>
        <v>0</v>
      </c>
      <c r="S166" s="154">
        <v>0</v>
      </c>
      <c r="T166" s="155">
        <f t="shared" ref="T166:T172" si="1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142</v>
      </c>
      <c r="AT166" s="156" t="s">
        <v>138</v>
      </c>
      <c r="AU166" s="156" t="s">
        <v>132</v>
      </c>
      <c r="AY166" s="14" t="s">
        <v>133</v>
      </c>
      <c r="BE166" s="157">
        <f t="shared" ref="BE166:BE172" si="14">IF(N166="základná",J166,0)</f>
        <v>0</v>
      </c>
      <c r="BF166" s="157">
        <f t="shared" ref="BF166:BF172" si="15">IF(N166="znížená",J166,0)</f>
        <v>0</v>
      </c>
      <c r="BG166" s="157">
        <f t="shared" ref="BG166:BG172" si="16">IF(N166="zákl. prenesená",J166,0)</f>
        <v>0</v>
      </c>
      <c r="BH166" s="157">
        <f t="shared" ref="BH166:BH172" si="17">IF(N166="zníž. prenesená",J166,0)</f>
        <v>0</v>
      </c>
      <c r="BI166" s="157">
        <f t="shared" ref="BI166:BI172" si="18">IF(N166="nulová",J166,0)</f>
        <v>0</v>
      </c>
      <c r="BJ166" s="14" t="s">
        <v>132</v>
      </c>
      <c r="BK166" s="157">
        <f t="shared" ref="BK166:BK172" si="19">ROUND(I166*H166,2)</f>
        <v>0</v>
      </c>
      <c r="BL166" s="14" t="s">
        <v>142</v>
      </c>
      <c r="BM166" s="156" t="s">
        <v>209</v>
      </c>
    </row>
    <row r="167" spans="1:65" s="2" customFormat="1" ht="24.25" customHeight="1">
      <c r="A167" s="29"/>
      <c r="B167" s="143"/>
      <c r="C167" s="158" t="s">
        <v>210</v>
      </c>
      <c r="D167" s="158" t="s">
        <v>144</v>
      </c>
      <c r="E167" s="159" t="s">
        <v>211</v>
      </c>
      <c r="F167" s="160" t="s">
        <v>212</v>
      </c>
      <c r="G167" s="161" t="s">
        <v>187</v>
      </c>
      <c r="H167" s="162">
        <v>2</v>
      </c>
      <c r="I167" s="163"/>
      <c r="J167" s="164">
        <f t="shared" si="10"/>
        <v>0</v>
      </c>
      <c r="K167" s="165"/>
      <c r="L167" s="166"/>
      <c r="M167" s="167" t="s">
        <v>1</v>
      </c>
      <c r="N167" s="168" t="s">
        <v>37</v>
      </c>
      <c r="O167" s="58"/>
      <c r="P167" s="154">
        <f t="shared" si="11"/>
        <v>0</v>
      </c>
      <c r="Q167" s="154">
        <v>3.5999999999999997E-2</v>
      </c>
      <c r="R167" s="154">
        <f t="shared" si="12"/>
        <v>7.1999999999999995E-2</v>
      </c>
      <c r="S167" s="154">
        <v>0</v>
      </c>
      <c r="T167" s="15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147</v>
      </c>
      <c r="AT167" s="156" t="s">
        <v>144</v>
      </c>
      <c r="AU167" s="156" t="s">
        <v>132</v>
      </c>
      <c r="AY167" s="14" t="s">
        <v>133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132</v>
      </c>
      <c r="BK167" s="157">
        <f t="shared" si="19"/>
        <v>0</v>
      </c>
      <c r="BL167" s="14" t="s">
        <v>142</v>
      </c>
      <c r="BM167" s="156" t="s">
        <v>213</v>
      </c>
    </row>
    <row r="168" spans="1:65" s="2" customFormat="1" ht="16.5" customHeight="1">
      <c r="A168" s="29"/>
      <c r="B168" s="143"/>
      <c r="C168" s="144" t="s">
        <v>214</v>
      </c>
      <c r="D168" s="144" t="s">
        <v>138</v>
      </c>
      <c r="E168" s="145" t="s">
        <v>215</v>
      </c>
      <c r="F168" s="146" t="s">
        <v>216</v>
      </c>
      <c r="G168" s="147" t="s">
        <v>217</v>
      </c>
      <c r="H168" s="148">
        <v>1</v>
      </c>
      <c r="I168" s="149"/>
      <c r="J168" s="150">
        <f t="shared" si="10"/>
        <v>0</v>
      </c>
      <c r="K168" s="151"/>
      <c r="L168" s="30"/>
      <c r="M168" s="152" t="s">
        <v>1</v>
      </c>
      <c r="N168" s="153" t="s">
        <v>37</v>
      </c>
      <c r="O168" s="58"/>
      <c r="P168" s="154">
        <f t="shared" si="11"/>
        <v>0</v>
      </c>
      <c r="Q168" s="154">
        <v>6.8949999999999997E-2</v>
      </c>
      <c r="R168" s="154">
        <f t="shared" si="12"/>
        <v>6.8949999999999997E-2</v>
      </c>
      <c r="S168" s="154">
        <v>0</v>
      </c>
      <c r="T168" s="15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142</v>
      </c>
      <c r="AT168" s="156" t="s">
        <v>138</v>
      </c>
      <c r="AU168" s="156" t="s">
        <v>132</v>
      </c>
      <c r="AY168" s="14" t="s">
        <v>133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132</v>
      </c>
      <c r="BK168" s="157">
        <f t="shared" si="19"/>
        <v>0</v>
      </c>
      <c r="BL168" s="14" t="s">
        <v>142</v>
      </c>
      <c r="BM168" s="156" t="s">
        <v>218</v>
      </c>
    </row>
    <row r="169" spans="1:65" s="2" customFormat="1" ht="44.25" customHeight="1">
      <c r="A169" s="29"/>
      <c r="B169" s="143"/>
      <c r="C169" s="158" t="s">
        <v>219</v>
      </c>
      <c r="D169" s="158" t="s">
        <v>144</v>
      </c>
      <c r="E169" s="159" t="s">
        <v>220</v>
      </c>
      <c r="F169" s="160" t="s">
        <v>221</v>
      </c>
      <c r="G169" s="161" t="s">
        <v>222</v>
      </c>
      <c r="H169" s="162">
        <v>1</v>
      </c>
      <c r="I169" s="163"/>
      <c r="J169" s="164">
        <f t="shared" si="10"/>
        <v>0</v>
      </c>
      <c r="K169" s="165"/>
      <c r="L169" s="166"/>
      <c r="M169" s="167" t="s">
        <v>1</v>
      </c>
      <c r="N169" s="168" t="s">
        <v>37</v>
      </c>
      <c r="O169" s="58"/>
      <c r="P169" s="154">
        <f t="shared" si="11"/>
        <v>0</v>
      </c>
      <c r="Q169" s="154">
        <v>1.9300000000000001E-3</v>
      </c>
      <c r="R169" s="154">
        <f t="shared" si="12"/>
        <v>1.9300000000000001E-3</v>
      </c>
      <c r="S169" s="154">
        <v>0</v>
      </c>
      <c r="T169" s="15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147</v>
      </c>
      <c r="AT169" s="156" t="s">
        <v>144</v>
      </c>
      <c r="AU169" s="156" t="s">
        <v>132</v>
      </c>
      <c r="AY169" s="14" t="s">
        <v>133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132</v>
      </c>
      <c r="BK169" s="157">
        <f t="shared" si="19"/>
        <v>0</v>
      </c>
      <c r="BL169" s="14" t="s">
        <v>142</v>
      </c>
      <c r="BM169" s="156" t="s">
        <v>223</v>
      </c>
    </row>
    <row r="170" spans="1:65" s="2" customFormat="1" ht="33" customHeight="1">
      <c r="A170" s="29"/>
      <c r="B170" s="143"/>
      <c r="C170" s="144" t="s">
        <v>7</v>
      </c>
      <c r="D170" s="144" t="s">
        <v>138</v>
      </c>
      <c r="E170" s="145" t="s">
        <v>224</v>
      </c>
      <c r="F170" s="146" t="s">
        <v>225</v>
      </c>
      <c r="G170" s="147" t="s">
        <v>187</v>
      </c>
      <c r="H170" s="148">
        <v>1</v>
      </c>
      <c r="I170" s="149"/>
      <c r="J170" s="150">
        <f t="shared" si="10"/>
        <v>0</v>
      </c>
      <c r="K170" s="151"/>
      <c r="L170" s="30"/>
      <c r="M170" s="152" t="s">
        <v>1</v>
      </c>
      <c r="N170" s="153" t="s">
        <v>37</v>
      </c>
      <c r="O170" s="58"/>
      <c r="P170" s="154">
        <f t="shared" si="11"/>
        <v>0</v>
      </c>
      <c r="Q170" s="154">
        <v>1.1939999999999999E-2</v>
      </c>
      <c r="R170" s="154">
        <f t="shared" si="12"/>
        <v>1.1939999999999999E-2</v>
      </c>
      <c r="S170" s="154">
        <v>0</v>
      </c>
      <c r="T170" s="15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142</v>
      </c>
      <c r="AT170" s="156" t="s">
        <v>138</v>
      </c>
      <c r="AU170" s="156" t="s">
        <v>132</v>
      </c>
      <c r="AY170" s="14" t="s">
        <v>133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132</v>
      </c>
      <c r="BK170" s="157">
        <f t="shared" si="19"/>
        <v>0</v>
      </c>
      <c r="BL170" s="14" t="s">
        <v>142</v>
      </c>
      <c r="BM170" s="156" t="s">
        <v>226</v>
      </c>
    </row>
    <row r="171" spans="1:65" s="2" customFormat="1" ht="16.5" customHeight="1">
      <c r="A171" s="29"/>
      <c r="B171" s="143"/>
      <c r="C171" s="158" t="s">
        <v>227</v>
      </c>
      <c r="D171" s="158" t="s">
        <v>144</v>
      </c>
      <c r="E171" s="159" t="s">
        <v>228</v>
      </c>
      <c r="F171" s="160" t="s">
        <v>229</v>
      </c>
      <c r="G171" s="161" t="s">
        <v>187</v>
      </c>
      <c r="H171" s="162">
        <v>1</v>
      </c>
      <c r="I171" s="163"/>
      <c r="J171" s="164">
        <f t="shared" si="10"/>
        <v>0</v>
      </c>
      <c r="K171" s="165"/>
      <c r="L171" s="166"/>
      <c r="M171" s="167" t="s">
        <v>1</v>
      </c>
      <c r="N171" s="168" t="s">
        <v>37</v>
      </c>
      <c r="O171" s="58"/>
      <c r="P171" s="154">
        <f t="shared" si="11"/>
        <v>0</v>
      </c>
      <c r="Q171" s="154">
        <v>1.5699999999999999E-2</v>
      </c>
      <c r="R171" s="154">
        <f t="shared" si="12"/>
        <v>1.5699999999999999E-2</v>
      </c>
      <c r="S171" s="154">
        <v>0</v>
      </c>
      <c r="T171" s="15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147</v>
      </c>
      <c r="AT171" s="156" t="s">
        <v>144</v>
      </c>
      <c r="AU171" s="156" t="s">
        <v>132</v>
      </c>
      <c r="AY171" s="14" t="s">
        <v>133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132</v>
      </c>
      <c r="BK171" s="157">
        <f t="shared" si="19"/>
        <v>0</v>
      </c>
      <c r="BL171" s="14" t="s">
        <v>142</v>
      </c>
      <c r="BM171" s="156" t="s">
        <v>230</v>
      </c>
    </row>
    <row r="172" spans="1:65" s="2" customFormat="1" ht="24.25" customHeight="1">
      <c r="A172" s="29"/>
      <c r="B172" s="143"/>
      <c r="C172" s="144" t="s">
        <v>231</v>
      </c>
      <c r="D172" s="144" t="s">
        <v>138</v>
      </c>
      <c r="E172" s="145" t="s">
        <v>232</v>
      </c>
      <c r="F172" s="146" t="s">
        <v>233</v>
      </c>
      <c r="G172" s="147" t="s">
        <v>180</v>
      </c>
      <c r="H172" s="169"/>
      <c r="I172" s="149"/>
      <c r="J172" s="150">
        <f t="shared" si="10"/>
        <v>0</v>
      </c>
      <c r="K172" s="151"/>
      <c r="L172" s="30"/>
      <c r="M172" s="152" t="s">
        <v>1</v>
      </c>
      <c r="N172" s="153" t="s">
        <v>37</v>
      </c>
      <c r="O172" s="58"/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142</v>
      </c>
      <c r="AT172" s="156" t="s">
        <v>138</v>
      </c>
      <c r="AU172" s="156" t="s">
        <v>132</v>
      </c>
      <c r="AY172" s="14" t="s">
        <v>133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132</v>
      </c>
      <c r="BK172" s="157">
        <f t="shared" si="19"/>
        <v>0</v>
      </c>
      <c r="BL172" s="14" t="s">
        <v>142</v>
      </c>
      <c r="BM172" s="156" t="s">
        <v>234</v>
      </c>
    </row>
    <row r="173" spans="1:65" s="12" customFormat="1" ht="22.75" customHeight="1">
      <c r="B173" s="130"/>
      <c r="D173" s="131" t="s">
        <v>70</v>
      </c>
      <c r="E173" s="141" t="s">
        <v>235</v>
      </c>
      <c r="F173" s="141" t="s">
        <v>236</v>
      </c>
      <c r="I173" s="133"/>
      <c r="J173" s="142">
        <f>BK173</f>
        <v>0</v>
      </c>
      <c r="L173" s="130"/>
      <c r="M173" s="135"/>
      <c r="N173" s="136"/>
      <c r="O173" s="136"/>
      <c r="P173" s="137">
        <f>SUM(P174:P194)</f>
        <v>0</v>
      </c>
      <c r="Q173" s="136"/>
      <c r="R173" s="137">
        <f>SUM(R174:R194)</f>
        <v>0.46546900000000002</v>
      </c>
      <c r="S173" s="136"/>
      <c r="T173" s="138">
        <f>SUM(T174:T194)</f>
        <v>0</v>
      </c>
      <c r="AR173" s="131" t="s">
        <v>132</v>
      </c>
      <c r="AT173" s="139" t="s">
        <v>70</v>
      </c>
      <c r="AU173" s="139" t="s">
        <v>79</v>
      </c>
      <c r="AY173" s="131" t="s">
        <v>133</v>
      </c>
      <c r="BK173" s="140">
        <f>SUM(BK174:BK194)</f>
        <v>0</v>
      </c>
    </row>
    <row r="174" spans="1:65" s="2" customFormat="1" ht="24.25" customHeight="1">
      <c r="A174" s="29"/>
      <c r="B174" s="143"/>
      <c r="C174" s="144" t="s">
        <v>237</v>
      </c>
      <c r="D174" s="144" t="s">
        <v>138</v>
      </c>
      <c r="E174" s="145" t="s">
        <v>238</v>
      </c>
      <c r="F174" s="146" t="s">
        <v>239</v>
      </c>
      <c r="G174" s="147" t="s">
        <v>187</v>
      </c>
      <c r="H174" s="148">
        <v>1</v>
      </c>
      <c r="I174" s="149"/>
      <c r="J174" s="150">
        <f t="shared" ref="J174:J194" si="20">ROUND(I174*H174,2)</f>
        <v>0</v>
      </c>
      <c r="K174" s="151"/>
      <c r="L174" s="30"/>
      <c r="M174" s="152" t="s">
        <v>1</v>
      </c>
      <c r="N174" s="153" t="s">
        <v>37</v>
      </c>
      <c r="O174" s="58"/>
      <c r="P174" s="154">
        <f t="shared" ref="P174:P194" si="21">O174*H174</f>
        <v>0</v>
      </c>
      <c r="Q174" s="154">
        <v>1.3999999999999999E-4</v>
      </c>
      <c r="R174" s="154">
        <f t="shared" ref="R174:R194" si="22">Q174*H174</f>
        <v>1.3999999999999999E-4</v>
      </c>
      <c r="S174" s="154">
        <v>0</v>
      </c>
      <c r="T174" s="155">
        <f t="shared" ref="T174:T194" si="2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6" t="s">
        <v>142</v>
      </c>
      <c r="AT174" s="156" t="s">
        <v>138</v>
      </c>
      <c r="AU174" s="156" t="s">
        <v>132</v>
      </c>
      <c r="AY174" s="14" t="s">
        <v>133</v>
      </c>
      <c r="BE174" s="157">
        <f t="shared" ref="BE174:BE194" si="24">IF(N174="základná",J174,0)</f>
        <v>0</v>
      </c>
      <c r="BF174" s="157">
        <f t="shared" ref="BF174:BF194" si="25">IF(N174="znížená",J174,0)</f>
        <v>0</v>
      </c>
      <c r="BG174" s="157">
        <f t="shared" ref="BG174:BG194" si="26">IF(N174="zákl. prenesená",J174,0)</f>
        <v>0</v>
      </c>
      <c r="BH174" s="157">
        <f t="shared" ref="BH174:BH194" si="27">IF(N174="zníž. prenesená",J174,0)</f>
        <v>0</v>
      </c>
      <c r="BI174" s="157">
        <f t="shared" ref="BI174:BI194" si="28">IF(N174="nulová",J174,0)</f>
        <v>0</v>
      </c>
      <c r="BJ174" s="14" t="s">
        <v>132</v>
      </c>
      <c r="BK174" s="157">
        <f t="shared" ref="BK174:BK194" si="29">ROUND(I174*H174,2)</f>
        <v>0</v>
      </c>
      <c r="BL174" s="14" t="s">
        <v>142</v>
      </c>
      <c r="BM174" s="156" t="s">
        <v>240</v>
      </c>
    </row>
    <row r="175" spans="1:65" s="2" customFormat="1" ht="33" customHeight="1">
      <c r="A175" s="29"/>
      <c r="B175" s="143"/>
      <c r="C175" s="158" t="s">
        <v>241</v>
      </c>
      <c r="D175" s="158" t="s">
        <v>144</v>
      </c>
      <c r="E175" s="159" t="s">
        <v>242</v>
      </c>
      <c r="F175" s="160" t="s">
        <v>243</v>
      </c>
      <c r="G175" s="161" t="s">
        <v>141</v>
      </c>
      <c r="H175" s="162">
        <v>1</v>
      </c>
      <c r="I175" s="163"/>
      <c r="J175" s="164">
        <f t="shared" si="20"/>
        <v>0</v>
      </c>
      <c r="K175" s="165"/>
      <c r="L175" s="166"/>
      <c r="M175" s="167" t="s">
        <v>1</v>
      </c>
      <c r="N175" s="168" t="s">
        <v>37</v>
      </c>
      <c r="O175" s="58"/>
      <c r="P175" s="154">
        <f t="shared" si="21"/>
        <v>0</v>
      </c>
      <c r="Q175" s="154">
        <v>0.03</v>
      </c>
      <c r="R175" s="154">
        <f t="shared" si="22"/>
        <v>0.03</v>
      </c>
      <c r="S175" s="154">
        <v>0</v>
      </c>
      <c r="T175" s="155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147</v>
      </c>
      <c r="AT175" s="156" t="s">
        <v>144</v>
      </c>
      <c r="AU175" s="156" t="s">
        <v>132</v>
      </c>
      <c r="AY175" s="14" t="s">
        <v>133</v>
      </c>
      <c r="BE175" s="157">
        <f t="shared" si="24"/>
        <v>0</v>
      </c>
      <c r="BF175" s="157">
        <f t="shared" si="25"/>
        <v>0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132</v>
      </c>
      <c r="BK175" s="157">
        <f t="shared" si="29"/>
        <v>0</v>
      </c>
      <c r="BL175" s="14" t="s">
        <v>142</v>
      </c>
      <c r="BM175" s="156" t="s">
        <v>244</v>
      </c>
    </row>
    <row r="176" spans="1:65" s="2" customFormat="1" ht="16.5" customHeight="1">
      <c r="A176" s="29"/>
      <c r="B176" s="143"/>
      <c r="C176" s="158" t="s">
        <v>245</v>
      </c>
      <c r="D176" s="158" t="s">
        <v>144</v>
      </c>
      <c r="E176" s="159" t="s">
        <v>246</v>
      </c>
      <c r="F176" s="160" t="s">
        <v>247</v>
      </c>
      <c r="G176" s="161" t="s">
        <v>141</v>
      </c>
      <c r="H176" s="162">
        <v>1</v>
      </c>
      <c r="I176" s="163"/>
      <c r="J176" s="164">
        <f t="shared" si="20"/>
        <v>0</v>
      </c>
      <c r="K176" s="165"/>
      <c r="L176" s="166"/>
      <c r="M176" s="167" t="s">
        <v>1</v>
      </c>
      <c r="N176" s="168" t="s">
        <v>37</v>
      </c>
      <c r="O176" s="58"/>
      <c r="P176" s="154">
        <f t="shared" si="21"/>
        <v>0</v>
      </c>
      <c r="Q176" s="154">
        <v>0.03</v>
      </c>
      <c r="R176" s="154">
        <f t="shared" si="22"/>
        <v>0.03</v>
      </c>
      <c r="S176" s="154">
        <v>0</v>
      </c>
      <c r="T176" s="155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147</v>
      </c>
      <c r="AT176" s="156" t="s">
        <v>144</v>
      </c>
      <c r="AU176" s="156" t="s">
        <v>132</v>
      </c>
      <c r="AY176" s="14" t="s">
        <v>133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132</v>
      </c>
      <c r="BK176" s="157">
        <f t="shared" si="29"/>
        <v>0</v>
      </c>
      <c r="BL176" s="14" t="s">
        <v>142</v>
      </c>
      <c r="BM176" s="156" t="s">
        <v>248</v>
      </c>
    </row>
    <row r="177" spans="1:65" s="2" customFormat="1" ht="24.25" customHeight="1">
      <c r="A177" s="29"/>
      <c r="B177" s="143"/>
      <c r="C177" s="158" t="s">
        <v>249</v>
      </c>
      <c r="D177" s="158" t="s">
        <v>144</v>
      </c>
      <c r="E177" s="159" t="s">
        <v>250</v>
      </c>
      <c r="F177" s="160" t="s">
        <v>251</v>
      </c>
      <c r="G177" s="161" t="s">
        <v>187</v>
      </c>
      <c r="H177" s="162">
        <v>2</v>
      </c>
      <c r="I177" s="163"/>
      <c r="J177" s="164">
        <f t="shared" si="20"/>
        <v>0</v>
      </c>
      <c r="K177" s="165"/>
      <c r="L177" s="166"/>
      <c r="M177" s="167" t="s">
        <v>1</v>
      </c>
      <c r="N177" s="168" t="s">
        <v>37</v>
      </c>
      <c r="O177" s="58"/>
      <c r="P177" s="154">
        <f t="shared" si="21"/>
        <v>0</v>
      </c>
      <c r="Q177" s="154">
        <v>4.3E-3</v>
      </c>
      <c r="R177" s="154">
        <f t="shared" si="22"/>
        <v>8.6E-3</v>
      </c>
      <c r="S177" s="154">
        <v>0</v>
      </c>
      <c r="T177" s="15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147</v>
      </c>
      <c r="AT177" s="156" t="s">
        <v>144</v>
      </c>
      <c r="AU177" s="156" t="s">
        <v>132</v>
      </c>
      <c r="AY177" s="14" t="s">
        <v>133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132</v>
      </c>
      <c r="BK177" s="157">
        <f t="shared" si="29"/>
        <v>0</v>
      </c>
      <c r="BL177" s="14" t="s">
        <v>142</v>
      </c>
      <c r="BM177" s="156" t="s">
        <v>252</v>
      </c>
    </row>
    <row r="178" spans="1:65" s="2" customFormat="1" ht="24.25" customHeight="1">
      <c r="A178" s="29"/>
      <c r="B178" s="143"/>
      <c r="C178" s="144" t="s">
        <v>253</v>
      </c>
      <c r="D178" s="144" t="s">
        <v>138</v>
      </c>
      <c r="E178" s="145" t="s">
        <v>254</v>
      </c>
      <c r="F178" s="146" t="s">
        <v>255</v>
      </c>
      <c r="G178" s="147" t="s">
        <v>187</v>
      </c>
      <c r="H178" s="148">
        <v>1</v>
      </c>
      <c r="I178" s="149"/>
      <c r="J178" s="150">
        <f t="shared" si="20"/>
        <v>0</v>
      </c>
      <c r="K178" s="151"/>
      <c r="L178" s="30"/>
      <c r="M178" s="152" t="s">
        <v>1</v>
      </c>
      <c r="N178" s="153" t="s">
        <v>37</v>
      </c>
      <c r="O178" s="58"/>
      <c r="P178" s="154">
        <f t="shared" si="21"/>
        <v>0</v>
      </c>
      <c r="Q178" s="154">
        <v>0</v>
      </c>
      <c r="R178" s="154">
        <f t="shared" si="22"/>
        <v>0</v>
      </c>
      <c r="S178" s="154">
        <v>0</v>
      </c>
      <c r="T178" s="15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142</v>
      </c>
      <c r="AT178" s="156" t="s">
        <v>138</v>
      </c>
      <c r="AU178" s="156" t="s">
        <v>132</v>
      </c>
      <c r="AY178" s="14" t="s">
        <v>133</v>
      </c>
      <c r="BE178" s="157">
        <f t="shared" si="24"/>
        <v>0</v>
      </c>
      <c r="BF178" s="157">
        <f t="shared" si="25"/>
        <v>0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132</v>
      </c>
      <c r="BK178" s="157">
        <f t="shared" si="29"/>
        <v>0</v>
      </c>
      <c r="BL178" s="14" t="s">
        <v>142</v>
      </c>
      <c r="BM178" s="156" t="s">
        <v>256</v>
      </c>
    </row>
    <row r="179" spans="1:65" s="2" customFormat="1" ht="24.25" customHeight="1">
      <c r="A179" s="29"/>
      <c r="B179" s="143"/>
      <c r="C179" s="158" t="s">
        <v>257</v>
      </c>
      <c r="D179" s="158" t="s">
        <v>144</v>
      </c>
      <c r="E179" s="159" t="s">
        <v>258</v>
      </c>
      <c r="F179" s="160" t="s">
        <v>259</v>
      </c>
      <c r="G179" s="161" t="s">
        <v>187</v>
      </c>
      <c r="H179" s="162">
        <v>1</v>
      </c>
      <c r="I179" s="163"/>
      <c r="J179" s="164">
        <f t="shared" si="20"/>
        <v>0</v>
      </c>
      <c r="K179" s="165"/>
      <c r="L179" s="166"/>
      <c r="M179" s="167" t="s">
        <v>1</v>
      </c>
      <c r="N179" s="168" t="s">
        <v>37</v>
      </c>
      <c r="O179" s="58"/>
      <c r="P179" s="154">
        <f t="shared" si="21"/>
        <v>0</v>
      </c>
      <c r="Q179" s="154">
        <v>0.16</v>
      </c>
      <c r="R179" s="154">
        <f t="shared" si="22"/>
        <v>0.16</v>
      </c>
      <c r="S179" s="154">
        <v>0</v>
      </c>
      <c r="T179" s="15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147</v>
      </c>
      <c r="AT179" s="156" t="s">
        <v>144</v>
      </c>
      <c r="AU179" s="156" t="s">
        <v>132</v>
      </c>
      <c r="AY179" s="14" t="s">
        <v>133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132</v>
      </c>
      <c r="BK179" s="157">
        <f t="shared" si="29"/>
        <v>0</v>
      </c>
      <c r="BL179" s="14" t="s">
        <v>142</v>
      </c>
      <c r="BM179" s="156" t="s">
        <v>260</v>
      </c>
    </row>
    <row r="180" spans="1:65" s="2" customFormat="1" ht="16.5" customHeight="1">
      <c r="A180" s="29"/>
      <c r="B180" s="143"/>
      <c r="C180" s="158" t="s">
        <v>261</v>
      </c>
      <c r="D180" s="158" t="s">
        <v>144</v>
      </c>
      <c r="E180" s="159" t="s">
        <v>262</v>
      </c>
      <c r="F180" s="160" t="s">
        <v>263</v>
      </c>
      <c r="G180" s="161" t="s">
        <v>187</v>
      </c>
      <c r="H180" s="162">
        <v>1</v>
      </c>
      <c r="I180" s="163"/>
      <c r="J180" s="164">
        <f t="shared" si="20"/>
        <v>0</v>
      </c>
      <c r="K180" s="165"/>
      <c r="L180" s="166"/>
      <c r="M180" s="167" t="s">
        <v>1</v>
      </c>
      <c r="N180" s="168" t="s">
        <v>37</v>
      </c>
      <c r="O180" s="58"/>
      <c r="P180" s="154">
        <f t="shared" si="21"/>
        <v>0</v>
      </c>
      <c r="Q180" s="154">
        <v>0.16</v>
      </c>
      <c r="R180" s="154">
        <f t="shared" si="22"/>
        <v>0.16</v>
      </c>
      <c r="S180" s="154">
        <v>0</v>
      </c>
      <c r="T180" s="15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147</v>
      </c>
      <c r="AT180" s="156" t="s">
        <v>144</v>
      </c>
      <c r="AU180" s="156" t="s">
        <v>132</v>
      </c>
      <c r="AY180" s="14" t="s">
        <v>133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132</v>
      </c>
      <c r="BK180" s="157">
        <f t="shared" si="29"/>
        <v>0</v>
      </c>
      <c r="BL180" s="14" t="s">
        <v>142</v>
      </c>
      <c r="BM180" s="156" t="s">
        <v>264</v>
      </c>
    </row>
    <row r="181" spans="1:65" s="2" customFormat="1" ht="24.25" customHeight="1">
      <c r="A181" s="29"/>
      <c r="B181" s="143"/>
      <c r="C181" s="144" t="s">
        <v>265</v>
      </c>
      <c r="D181" s="144" t="s">
        <v>138</v>
      </c>
      <c r="E181" s="145" t="s">
        <v>266</v>
      </c>
      <c r="F181" s="146" t="s">
        <v>267</v>
      </c>
      <c r="G181" s="147" t="s">
        <v>187</v>
      </c>
      <c r="H181" s="148">
        <v>1</v>
      </c>
      <c r="I181" s="149"/>
      <c r="J181" s="150">
        <f t="shared" si="20"/>
        <v>0</v>
      </c>
      <c r="K181" s="151"/>
      <c r="L181" s="30"/>
      <c r="M181" s="152" t="s">
        <v>1</v>
      </c>
      <c r="N181" s="153" t="s">
        <v>37</v>
      </c>
      <c r="O181" s="58"/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142</v>
      </c>
      <c r="AT181" s="156" t="s">
        <v>138</v>
      </c>
      <c r="AU181" s="156" t="s">
        <v>132</v>
      </c>
      <c r="AY181" s="14" t="s">
        <v>133</v>
      </c>
      <c r="BE181" s="157">
        <f t="shared" si="24"/>
        <v>0</v>
      </c>
      <c r="BF181" s="157">
        <f t="shared" si="25"/>
        <v>0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132</v>
      </c>
      <c r="BK181" s="157">
        <f t="shared" si="29"/>
        <v>0</v>
      </c>
      <c r="BL181" s="14" t="s">
        <v>142</v>
      </c>
      <c r="BM181" s="156" t="s">
        <v>268</v>
      </c>
    </row>
    <row r="182" spans="1:65" s="2" customFormat="1" ht="37.75" customHeight="1">
      <c r="A182" s="29"/>
      <c r="B182" s="143"/>
      <c r="C182" s="158" t="s">
        <v>269</v>
      </c>
      <c r="D182" s="158" t="s">
        <v>144</v>
      </c>
      <c r="E182" s="159" t="s">
        <v>270</v>
      </c>
      <c r="F182" s="160" t="s">
        <v>271</v>
      </c>
      <c r="G182" s="161" t="s">
        <v>187</v>
      </c>
      <c r="H182" s="162">
        <v>1</v>
      </c>
      <c r="I182" s="163"/>
      <c r="J182" s="164">
        <f t="shared" si="20"/>
        <v>0</v>
      </c>
      <c r="K182" s="165"/>
      <c r="L182" s="166"/>
      <c r="M182" s="167" t="s">
        <v>1</v>
      </c>
      <c r="N182" s="168" t="s">
        <v>37</v>
      </c>
      <c r="O182" s="58"/>
      <c r="P182" s="154">
        <f t="shared" si="21"/>
        <v>0</v>
      </c>
      <c r="Q182" s="154">
        <v>1.1440000000000001E-2</v>
      </c>
      <c r="R182" s="154">
        <f t="shared" si="22"/>
        <v>1.1440000000000001E-2</v>
      </c>
      <c r="S182" s="154">
        <v>0</v>
      </c>
      <c r="T182" s="155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147</v>
      </c>
      <c r="AT182" s="156" t="s">
        <v>144</v>
      </c>
      <c r="AU182" s="156" t="s">
        <v>132</v>
      </c>
      <c r="AY182" s="14" t="s">
        <v>133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132</v>
      </c>
      <c r="BK182" s="157">
        <f t="shared" si="29"/>
        <v>0</v>
      </c>
      <c r="BL182" s="14" t="s">
        <v>142</v>
      </c>
      <c r="BM182" s="156" t="s">
        <v>272</v>
      </c>
    </row>
    <row r="183" spans="1:65" s="2" customFormat="1" ht="24.25" customHeight="1">
      <c r="A183" s="29"/>
      <c r="B183" s="143"/>
      <c r="C183" s="158" t="s">
        <v>147</v>
      </c>
      <c r="D183" s="158" t="s">
        <v>144</v>
      </c>
      <c r="E183" s="159" t="s">
        <v>273</v>
      </c>
      <c r="F183" s="160" t="s">
        <v>274</v>
      </c>
      <c r="G183" s="161" t="s">
        <v>187</v>
      </c>
      <c r="H183" s="162">
        <v>1</v>
      </c>
      <c r="I183" s="163"/>
      <c r="J183" s="164">
        <f t="shared" si="20"/>
        <v>0</v>
      </c>
      <c r="K183" s="165"/>
      <c r="L183" s="166"/>
      <c r="M183" s="167" t="s">
        <v>1</v>
      </c>
      <c r="N183" s="168" t="s">
        <v>37</v>
      </c>
      <c r="O183" s="58"/>
      <c r="P183" s="154">
        <f t="shared" si="21"/>
        <v>0</v>
      </c>
      <c r="Q183" s="154">
        <v>5.9999999999999995E-4</v>
      </c>
      <c r="R183" s="154">
        <f t="shared" si="22"/>
        <v>5.9999999999999995E-4</v>
      </c>
      <c r="S183" s="154">
        <v>0</v>
      </c>
      <c r="T183" s="15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147</v>
      </c>
      <c r="AT183" s="156" t="s">
        <v>144</v>
      </c>
      <c r="AU183" s="156" t="s">
        <v>132</v>
      </c>
      <c r="AY183" s="14" t="s">
        <v>133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132</v>
      </c>
      <c r="BK183" s="157">
        <f t="shared" si="29"/>
        <v>0</v>
      </c>
      <c r="BL183" s="14" t="s">
        <v>142</v>
      </c>
      <c r="BM183" s="156" t="s">
        <v>275</v>
      </c>
    </row>
    <row r="184" spans="1:65" s="2" customFormat="1" ht="24.25" customHeight="1">
      <c r="A184" s="29"/>
      <c r="B184" s="143"/>
      <c r="C184" s="144" t="s">
        <v>276</v>
      </c>
      <c r="D184" s="144" t="s">
        <v>138</v>
      </c>
      <c r="E184" s="145" t="s">
        <v>277</v>
      </c>
      <c r="F184" s="146" t="s">
        <v>278</v>
      </c>
      <c r="G184" s="147" t="s">
        <v>217</v>
      </c>
      <c r="H184" s="148">
        <v>1</v>
      </c>
      <c r="I184" s="149"/>
      <c r="J184" s="150">
        <f t="shared" si="20"/>
        <v>0</v>
      </c>
      <c r="K184" s="151"/>
      <c r="L184" s="30"/>
      <c r="M184" s="152" t="s">
        <v>1</v>
      </c>
      <c r="N184" s="153" t="s">
        <v>37</v>
      </c>
      <c r="O184" s="58"/>
      <c r="P184" s="154">
        <f t="shared" si="21"/>
        <v>0</v>
      </c>
      <c r="Q184" s="154">
        <v>2.4705E-3</v>
      </c>
      <c r="R184" s="154">
        <f t="shared" si="22"/>
        <v>2.4705E-3</v>
      </c>
      <c r="S184" s="154">
        <v>0</v>
      </c>
      <c r="T184" s="15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6" t="s">
        <v>142</v>
      </c>
      <c r="AT184" s="156" t="s">
        <v>138</v>
      </c>
      <c r="AU184" s="156" t="s">
        <v>132</v>
      </c>
      <c r="AY184" s="14" t="s">
        <v>133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132</v>
      </c>
      <c r="BK184" s="157">
        <f t="shared" si="29"/>
        <v>0</v>
      </c>
      <c r="BL184" s="14" t="s">
        <v>142</v>
      </c>
      <c r="BM184" s="156" t="s">
        <v>279</v>
      </c>
    </row>
    <row r="185" spans="1:65" s="2" customFormat="1" ht="33" customHeight="1">
      <c r="A185" s="29"/>
      <c r="B185" s="143"/>
      <c r="C185" s="144" t="s">
        <v>280</v>
      </c>
      <c r="D185" s="144" t="s">
        <v>138</v>
      </c>
      <c r="E185" s="145" t="s">
        <v>281</v>
      </c>
      <c r="F185" s="146" t="s">
        <v>282</v>
      </c>
      <c r="G185" s="147" t="s">
        <v>217</v>
      </c>
      <c r="H185" s="148">
        <v>1</v>
      </c>
      <c r="I185" s="149"/>
      <c r="J185" s="150">
        <f t="shared" si="20"/>
        <v>0</v>
      </c>
      <c r="K185" s="151"/>
      <c r="L185" s="30"/>
      <c r="M185" s="152" t="s">
        <v>1</v>
      </c>
      <c r="N185" s="153" t="s">
        <v>37</v>
      </c>
      <c r="O185" s="58"/>
      <c r="P185" s="154">
        <f t="shared" si="21"/>
        <v>0</v>
      </c>
      <c r="Q185" s="154">
        <v>2.7285E-3</v>
      </c>
      <c r="R185" s="154">
        <f t="shared" si="22"/>
        <v>2.7285E-3</v>
      </c>
      <c r="S185" s="154">
        <v>0</v>
      </c>
      <c r="T185" s="155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142</v>
      </c>
      <c r="AT185" s="156" t="s">
        <v>138</v>
      </c>
      <c r="AU185" s="156" t="s">
        <v>132</v>
      </c>
      <c r="AY185" s="14" t="s">
        <v>133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132</v>
      </c>
      <c r="BK185" s="157">
        <f t="shared" si="29"/>
        <v>0</v>
      </c>
      <c r="BL185" s="14" t="s">
        <v>142</v>
      </c>
      <c r="BM185" s="156" t="s">
        <v>283</v>
      </c>
    </row>
    <row r="186" spans="1:65" s="2" customFormat="1" ht="24.25" customHeight="1">
      <c r="A186" s="29"/>
      <c r="B186" s="143"/>
      <c r="C186" s="144" t="s">
        <v>284</v>
      </c>
      <c r="D186" s="144" t="s">
        <v>138</v>
      </c>
      <c r="E186" s="145" t="s">
        <v>285</v>
      </c>
      <c r="F186" s="146" t="s">
        <v>286</v>
      </c>
      <c r="G186" s="147" t="s">
        <v>187</v>
      </c>
      <c r="H186" s="148">
        <v>1</v>
      </c>
      <c r="I186" s="149"/>
      <c r="J186" s="150">
        <f t="shared" si="20"/>
        <v>0</v>
      </c>
      <c r="K186" s="151"/>
      <c r="L186" s="30"/>
      <c r="M186" s="152" t="s">
        <v>1</v>
      </c>
      <c r="N186" s="153" t="s">
        <v>37</v>
      </c>
      <c r="O186" s="58"/>
      <c r="P186" s="154">
        <f t="shared" si="21"/>
        <v>0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142</v>
      </c>
      <c r="AT186" s="156" t="s">
        <v>138</v>
      </c>
      <c r="AU186" s="156" t="s">
        <v>132</v>
      </c>
      <c r="AY186" s="14" t="s">
        <v>133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132</v>
      </c>
      <c r="BK186" s="157">
        <f t="shared" si="29"/>
        <v>0</v>
      </c>
      <c r="BL186" s="14" t="s">
        <v>142</v>
      </c>
      <c r="BM186" s="156" t="s">
        <v>287</v>
      </c>
    </row>
    <row r="187" spans="1:65" s="2" customFormat="1" ht="24.25" customHeight="1">
      <c r="A187" s="29"/>
      <c r="B187" s="143"/>
      <c r="C187" s="158" t="s">
        <v>288</v>
      </c>
      <c r="D187" s="158" t="s">
        <v>144</v>
      </c>
      <c r="E187" s="159" t="s">
        <v>289</v>
      </c>
      <c r="F187" s="160" t="s">
        <v>290</v>
      </c>
      <c r="G187" s="161" t="s">
        <v>187</v>
      </c>
      <c r="H187" s="162">
        <v>1</v>
      </c>
      <c r="I187" s="163"/>
      <c r="J187" s="164">
        <f t="shared" si="20"/>
        <v>0</v>
      </c>
      <c r="K187" s="165"/>
      <c r="L187" s="166"/>
      <c r="M187" s="167" t="s">
        <v>1</v>
      </c>
      <c r="N187" s="168" t="s">
        <v>37</v>
      </c>
      <c r="O187" s="58"/>
      <c r="P187" s="154">
        <f t="shared" si="21"/>
        <v>0</v>
      </c>
      <c r="Q187" s="154">
        <v>1.7899999999999999E-3</v>
      </c>
      <c r="R187" s="154">
        <f t="shared" si="22"/>
        <v>1.7899999999999999E-3</v>
      </c>
      <c r="S187" s="154">
        <v>0</v>
      </c>
      <c r="T187" s="155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147</v>
      </c>
      <c r="AT187" s="156" t="s">
        <v>144</v>
      </c>
      <c r="AU187" s="156" t="s">
        <v>132</v>
      </c>
      <c r="AY187" s="14" t="s">
        <v>133</v>
      </c>
      <c r="BE187" s="157">
        <f t="shared" si="24"/>
        <v>0</v>
      </c>
      <c r="BF187" s="157">
        <f t="shared" si="25"/>
        <v>0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132</v>
      </c>
      <c r="BK187" s="157">
        <f t="shared" si="29"/>
        <v>0</v>
      </c>
      <c r="BL187" s="14" t="s">
        <v>142</v>
      </c>
      <c r="BM187" s="156" t="s">
        <v>291</v>
      </c>
    </row>
    <row r="188" spans="1:65" s="2" customFormat="1" ht="24.25" customHeight="1">
      <c r="A188" s="29"/>
      <c r="B188" s="143"/>
      <c r="C188" s="144" t="s">
        <v>292</v>
      </c>
      <c r="D188" s="144" t="s">
        <v>138</v>
      </c>
      <c r="E188" s="145" t="s">
        <v>293</v>
      </c>
      <c r="F188" s="146" t="s">
        <v>294</v>
      </c>
      <c r="G188" s="147" t="s">
        <v>187</v>
      </c>
      <c r="H188" s="148">
        <v>1</v>
      </c>
      <c r="I188" s="149"/>
      <c r="J188" s="150">
        <f t="shared" si="20"/>
        <v>0</v>
      </c>
      <c r="K188" s="151"/>
      <c r="L188" s="30"/>
      <c r="M188" s="152" t="s">
        <v>1</v>
      </c>
      <c r="N188" s="153" t="s">
        <v>37</v>
      </c>
      <c r="O188" s="58"/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142</v>
      </c>
      <c r="AT188" s="156" t="s">
        <v>138</v>
      </c>
      <c r="AU188" s="156" t="s">
        <v>132</v>
      </c>
      <c r="AY188" s="14" t="s">
        <v>133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132</v>
      </c>
      <c r="BK188" s="157">
        <f t="shared" si="29"/>
        <v>0</v>
      </c>
      <c r="BL188" s="14" t="s">
        <v>142</v>
      </c>
      <c r="BM188" s="156" t="s">
        <v>295</v>
      </c>
    </row>
    <row r="189" spans="1:65" s="2" customFormat="1" ht="24.25" customHeight="1">
      <c r="A189" s="29"/>
      <c r="B189" s="143"/>
      <c r="C189" s="158" t="s">
        <v>296</v>
      </c>
      <c r="D189" s="158" t="s">
        <v>144</v>
      </c>
      <c r="E189" s="159" t="s">
        <v>297</v>
      </c>
      <c r="F189" s="160" t="s">
        <v>298</v>
      </c>
      <c r="G189" s="161" t="s">
        <v>187</v>
      </c>
      <c r="H189" s="162">
        <v>1</v>
      </c>
      <c r="I189" s="163"/>
      <c r="J189" s="164">
        <f t="shared" si="20"/>
        <v>0</v>
      </c>
      <c r="K189" s="165"/>
      <c r="L189" s="166"/>
      <c r="M189" s="167" t="s">
        <v>1</v>
      </c>
      <c r="N189" s="168" t="s">
        <v>37</v>
      </c>
      <c r="O189" s="58"/>
      <c r="P189" s="154">
        <f t="shared" si="21"/>
        <v>0</v>
      </c>
      <c r="Q189" s="154">
        <v>1.8149999999999999E-2</v>
      </c>
      <c r="R189" s="154">
        <f t="shared" si="22"/>
        <v>1.8149999999999999E-2</v>
      </c>
      <c r="S189" s="154">
        <v>0</v>
      </c>
      <c r="T189" s="155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147</v>
      </c>
      <c r="AT189" s="156" t="s">
        <v>144</v>
      </c>
      <c r="AU189" s="156" t="s">
        <v>132</v>
      </c>
      <c r="AY189" s="14" t="s">
        <v>133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132</v>
      </c>
      <c r="BK189" s="157">
        <f t="shared" si="29"/>
        <v>0</v>
      </c>
      <c r="BL189" s="14" t="s">
        <v>142</v>
      </c>
      <c r="BM189" s="156" t="s">
        <v>299</v>
      </c>
    </row>
    <row r="190" spans="1:65" s="2" customFormat="1" ht="24.25" customHeight="1">
      <c r="A190" s="29"/>
      <c r="B190" s="143"/>
      <c r="C190" s="144" t="s">
        <v>300</v>
      </c>
      <c r="D190" s="144" t="s">
        <v>138</v>
      </c>
      <c r="E190" s="145" t="s">
        <v>301</v>
      </c>
      <c r="F190" s="146" t="s">
        <v>302</v>
      </c>
      <c r="G190" s="147" t="s">
        <v>187</v>
      </c>
      <c r="H190" s="148">
        <v>1</v>
      </c>
      <c r="I190" s="149"/>
      <c r="J190" s="150">
        <f t="shared" si="20"/>
        <v>0</v>
      </c>
      <c r="K190" s="151"/>
      <c r="L190" s="30"/>
      <c r="M190" s="152" t="s">
        <v>1</v>
      </c>
      <c r="N190" s="153" t="s">
        <v>37</v>
      </c>
      <c r="O190" s="58"/>
      <c r="P190" s="154">
        <f t="shared" si="21"/>
        <v>0</v>
      </c>
      <c r="Q190" s="154">
        <v>0</v>
      </c>
      <c r="R190" s="154">
        <f t="shared" si="22"/>
        <v>0</v>
      </c>
      <c r="S190" s="154">
        <v>0</v>
      </c>
      <c r="T190" s="155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142</v>
      </c>
      <c r="AT190" s="156" t="s">
        <v>138</v>
      </c>
      <c r="AU190" s="156" t="s">
        <v>132</v>
      </c>
      <c r="AY190" s="14" t="s">
        <v>133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132</v>
      </c>
      <c r="BK190" s="157">
        <f t="shared" si="29"/>
        <v>0</v>
      </c>
      <c r="BL190" s="14" t="s">
        <v>142</v>
      </c>
      <c r="BM190" s="156" t="s">
        <v>303</v>
      </c>
    </row>
    <row r="191" spans="1:65" s="2" customFormat="1" ht="24.25" customHeight="1">
      <c r="A191" s="29"/>
      <c r="B191" s="143"/>
      <c r="C191" s="158" t="s">
        <v>304</v>
      </c>
      <c r="D191" s="158" t="s">
        <v>144</v>
      </c>
      <c r="E191" s="159" t="s">
        <v>305</v>
      </c>
      <c r="F191" s="160" t="s">
        <v>306</v>
      </c>
      <c r="G191" s="161" t="s">
        <v>187</v>
      </c>
      <c r="H191" s="162">
        <v>1</v>
      </c>
      <c r="I191" s="163"/>
      <c r="J191" s="164">
        <f t="shared" si="20"/>
        <v>0</v>
      </c>
      <c r="K191" s="165"/>
      <c r="L191" s="166"/>
      <c r="M191" s="167" t="s">
        <v>1</v>
      </c>
      <c r="N191" s="168" t="s">
        <v>37</v>
      </c>
      <c r="O191" s="58"/>
      <c r="P191" s="154">
        <f t="shared" si="21"/>
        <v>0</v>
      </c>
      <c r="Q191" s="154">
        <v>1.8710000000000001E-2</v>
      </c>
      <c r="R191" s="154">
        <f t="shared" si="22"/>
        <v>1.8710000000000001E-2</v>
      </c>
      <c r="S191" s="154">
        <v>0</v>
      </c>
      <c r="T191" s="155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147</v>
      </c>
      <c r="AT191" s="156" t="s">
        <v>144</v>
      </c>
      <c r="AU191" s="156" t="s">
        <v>132</v>
      </c>
      <c r="AY191" s="14" t="s">
        <v>133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132</v>
      </c>
      <c r="BK191" s="157">
        <f t="shared" si="29"/>
        <v>0</v>
      </c>
      <c r="BL191" s="14" t="s">
        <v>142</v>
      </c>
      <c r="BM191" s="156" t="s">
        <v>307</v>
      </c>
    </row>
    <row r="192" spans="1:65" s="2" customFormat="1" ht="16.5" customHeight="1">
      <c r="A192" s="29"/>
      <c r="B192" s="143"/>
      <c r="C192" s="144" t="s">
        <v>308</v>
      </c>
      <c r="D192" s="144" t="s">
        <v>138</v>
      </c>
      <c r="E192" s="145" t="s">
        <v>309</v>
      </c>
      <c r="F192" s="146" t="s">
        <v>310</v>
      </c>
      <c r="G192" s="147" t="s">
        <v>187</v>
      </c>
      <c r="H192" s="148">
        <v>2</v>
      </c>
      <c r="I192" s="149"/>
      <c r="J192" s="150">
        <f t="shared" si="20"/>
        <v>0</v>
      </c>
      <c r="K192" s="151"/>
      <c r="L192" s="30"/>
      <c r="M192" s="152" t="s">
        <v>1</v>
      </c>
      <c r="N192" s="153" t="s">
        <v>37</v>
      </c>
      <c r="O192" s="58"/>
      <c r="P192" s="154">
        <f t="shared" si="21"/>
        <v>0</v>
      </c>
      <c r="Q192" s="154">
        <v>0</v>
      </c>
      <c r="R192" s="154">
        <f t="shared" si="22"/>
        <v>0</v>
      </c>
      <c r="S192" s="154">
        <v>0</v>
      </c>
      <c r="T192" s="155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142</v>
      </c>
      <c r="AT192" s="156" t="s">
        <v>138</v>
      </c>
      <c r="AU192" s="156" t="s">
        <v>132</v>
      </c>
      <c r="AY192" s="14" t="s">
        <v>133</v>
      </c>
      <c r="BE192" s="157">
        <f t="shared" si="24"/>
        <v>0</v>
      </c>
      <c r="BF192" s="157">
        <f t="shared" si="25"/>
        <v>0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132</v>
      </c>
      <c r="BK192" s="157">
        <f t="shared" si="29"/>
        <v>0</v>
      </c>
      <c r="BL192" s="14" t="s">
        <v>142</v>
      </c>
      <c r="BM192" s="156" t="s">
        <v>311</v>
      </c>
    </row>
    <row r="193" spans="1:65" s="2" customFormat="1" ht="16.5" customHeight="1">
      <c r="A193" s="29"/>
      <c r="B193" s="143"/>
      <c r="C193" s="158" t="s">
        <v>312</v>
      </c>
      <c r="D193" s="158" t="s">
        <v>144</v>
      </c>
      <c r="E193" s="159" t="s">
        <v>313</v>
      </c>
      <c r="F193" s="160" t="s">
        <v>314</v>
      </c>
      <c r="G193" s="161" t="s">
        <v>187</v>
      </c>
      <c r="H193" s="162">
        <v>2</v>
      </c>
      <c r="I193" s="163"/>
      <c r="J193" s="164">
        <f t="shared" si="20"/>
        <v>0</v>
      </c>
      <c r="K193" s="165"/>
      <c r="L193" s="166"/>
      <c r="M193" s="167" t="s">
        <v>1</v>
      </c>
      <c r="N193" s="168" t="s">
        <v>37</v>
      </c>
      <c r="O193" s="58"/>
      <c r="P193" s="154">
        <f t="shared" si="21"/>
        <v>0</v>
      </c>
      <c r="Q193" s="154">
        <v>1.042E-2</v>
      </c>
      <c r="R193" s="154">
        <f t="shared" si="22"/>
        <v>2.0840000000000001E-2</v>
      </c>
      <c r="S193" s="154">
        <v>0</v>
      </c>
      <c r="T193" s="155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147</v>
      </c>
      <c r="AT193" s="156" t="s">
        <v>144</v>
      </c>
      <c r="AU193" s="156" t="s">
        <v>132</v>
      </c>
      <c r="AY193" s="14" t="s">
        <v>133</v>
      </c>
      <c r="BE193" s="157">
        <f t="shared" si="24"/>
        <v>0</v>
      </c>
      <c r="BF193" s="157">
        <f t="shared" si="25"/>
        <v>0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132</v>
      </c>
      <c r="BK193" s="157">
        <f t="shared" si="29"/>
        <v>0</v>
      </c>
      <c r="BL193" s="14" t="s">
        <v>142</v>
      </c>
      <c r="BM193" s="156" t="s">
        <v>315</v>
      </c>
    </row>
    <row r="194" spans="1:65" s="2" customFormat="1" ht="21.75" customHeight="1">
      <c r="A194" s="29"/>
      <c r="B194" s="143"/>
      <c r="C194" s="144" t="s">
        <v>316</v>
      </c>
      <c r="D194" s="144" t="s">
        <v>138</v>
      </c>
      <c r="E194" s="145" t="s">
        <v>317</v>
      </c>
      <c r="F194" s="146" t="s">
        <v>318</v>
      </c>
      <c r="G194" s="147" t="s">
        <v>180</v>
      </c>
      <c r="H194" s="169"/>
      <c r="I194" s="149"/>
      <c r="J194" s="150">
        <f t="shared" si="20"/>
        <v>0</v>
      </c>
      <c r="K194" s="151"/>
      <c r="L194" s="30"/>
      <c r="M194" s="152" t="s">
        <v>1</v>
      </c>
      <c r="N194" s="153" t="s">
        <v>37</v>
      </c>
      <c r="O194" s="58"/>
      <c r="P194" s="154">
        <f t="shared" si="21"/>
        <v>0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142</v>
      </c>
      <c r="AT194" s="156" t="s">
        <v>138</v>
      </c>
      <c r="AU194" s="156" t="s">
        <v>132</v>
      </c>
      <c r="AY194" s="14" t="s">
        <v>133</v>
      </c>
      <c r="BE194" s="157">
        <f t="shared" si="24"/>
        <v>0</v>
      </c>
      <c r="BF194" s="157">
        <f t="shared" si="25"/>
        <v>0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132</v>
      </c>
      <c r="BK194" s="157">
        <f t="shared" si="29"/>
        <v>0</v>
      </c>
      <c r="BL194" s="14" t="s">
        <v>142</v>
      </c>
      <c r="BM194" s="156" t="s">
        <v>319</v>
      </c>
    </row>
    <row r="195" spans="1:65" s="12" customFormat="1" ht="22.75" customHeight="1">
      <c r="B195" s="130"/>
      <c r="D195" s="131" t="s">
        <v>70</v>
      </c>
      <c r="E195" s="141" t="s">
        <v>320</v>
      </c>
      <c r="F195" s="141" t="s">
        <v>321</v>
      </c>
      <c r="I195" s="133"/>
      <c r="J195" s="142">
        <f>BK195</f>
        <v>0</v>
      </c>
      <c r="L195" s="130"/>
      <c r="M195" s="135"/>
      <c r="N195" s="136"/>
      <c r="O195" s="136"/>
      <c r="P195" s="137">
        <f>SUM(P196:P204)</f>
        <v>0</v>
      </c>
      <c r="Q195" s="136"/>
      <c r="R195" s="137">
        <f>SUM(R196:R204)</f>
        <v>1.9443535000000001</v>
      </c>
      <c r="S195" s="136"/>
      <c r="T195" s="138">
        <f>SUM(T196:T204)</f>
        <v>0</v>
      </c>
      <c r="AR195" s="131" t="s">
        <v>132</v>
      </c>
      <c r="AT195" s="139" t="s">
        <v>70</v>
      </c>
      <c r="AU195" s="139" t="s">
        <v>79</v>
      </c>
      <c r="AY195" s="131" t="s">
        <v>133</v>
      </c>
      <c r="BK195" s="140">
        <f>SUM(BK196:BK204)</f>
        <v>0</v>
      </c>
    </row>
    <row r="196" spans="1:65" s="2" customFormat="1" ht="24.25" customHeight="1">
      <c r="A196" s="29"/>
      <c r="B196" s="143"/>
      <c r="C196" s="144" t="s">
        <v>322</v>
      </c>
      <c r="D196" s="144" t="s">
        <v>138</v>
      </c>
      <c r="E196" s="145" t="s">
        <v>323</v>
      </c>
      <c r="F196" s="146" t="s">
        <v>324</v>
      </c>
      <c r="G196" s="147" t="s">
        <v>141</v>
      </c>
      <c r="H196" s="148">
        <v>481.68</v>
      </c>
      <c r="I196" s="149"/>
      <c r="J196" s="150">
        <f t="shared" ref="J196:J204" si="30">ROUND(I196*H196,2)</f>
        <v>0</v>
      </c>
      <c r="K196" s="151"/>
      <c r="L196" s="30"/>
      <c r="M196" s="152" t="s">
        <v>1</v>
      </c>
      <c r="N196" s="153" t="s">
        <v>37</v>
      </c>
      <c r="O196" s="58"/>
      <c r="P196" s="154">
        <f t="shared" ref="P196:P204" si="31">O196*H196</f>
        <v>0</v>
      </c>
      <c r="Q196" s="154">
        <v>1.5200000000000001E-3</v>
      </c>
      <c r="R196" s="154">
        <f t="shared" ref="R196:R204" si="32">Q196*H196</f>
        <v>0.73215360000000007</v>
      </c>
      <c r="S196" s="154">
        <v>0</v>
      </c>
      <c r="T196" s="155">
        <f t="shared" ref="T196:T204" si="33"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142</v>
      </c>
      <c r="AT196" s="156" t="s">
        <v>138</v>
      </c>
      <c r="AU196" s="156" t="s">
        <v>132</v>
      </c>
      <c r="AY196" s="14" t="s">
        <v>133</v>
      </c>
      <c r="BE196" s="157">
        <f t="shared" ref="BE196:BE204" si="34">IF(N196="základná",J196,0)</f>
        <v>0</v>
      </c>
      <c r="BF196" s="157">
        <f t="shared" ref="BF196:BF204" si="35">IF(N196="znížená",J196,0)</f>
        <v>0</v>
      </c>
      <c r="BG196" s="157">
        <f t="shared" ref="BG196:BG204" si="36">IF(N196="zákl. prenesená",J196,0)</f>
        <v>0</v>
      </c>
      <c r="BH196" s="157">
        <f t="shared" ref="BH196:BH204" si="37">IF(N196="zníž. prenesená",J196,0)</f>
        <v>0</v>
      </c>
      <c r="BI196" s="157">
        <f t="shared" ref="BI196:BI204" si="38">IF(N196="nulová",J196,0)</f>
        <v>0</v>
      </c>
      <c r="BJ196" s="14" t="s">
        <v>132</v>
      </c>
      <c r="BK196" s="157">
        <f t="shared" ref="BK196:BK204" si="39">ROUND(I196*H196,2)</f>
        <v>0</v>
      </c>
      <c r="BL196" s="14" t="s">
        <v>142</v>
      </c>
      <c r="BM196" s="156" t="s">
        <v>325</v>
      </c>
    </row>
    <row r="197" spans="1:65" s="2" customFormat="1" ht="24.25" customHeight="1">
      <c r="A197" s="29"/>
      <c r="B197" s="143"/>
      <c r="C197" s="144" t="s">
        <v>326</v>
      </c>
      <c r="D197" s="144" t="s">
        <v>138</v>
      </c>
      <c r="E197" s="145" t="s">
        <v>327</v>
      </c>
      <c r="F197" s="146" t="s">
        <v>328</v>
      </c>
      <c r="G197" s="147" t="s">
        <v>141</v>
      </c>
      <c r="H197" s="148">
        <v>116.67</v>
      </c>
      <c r="I197" s="149"/>
      <c r="J197" s="150">
        <f t="shared" si="30"/>
        <v>0</v>
      </c>
      <c r="K197" s="151"/>
      <c r="L197" s="30"/>
      <c r="M197" s="152" t="s">
        <v>1</v>
      </c>
      <c r="N197" s="153" t="s">
        <v>37</v>
      </c>
      <c r="O197" s="58"/>
      <c r="P197" s="154">
        <f t="shared" si="31"/>
        <v>0</v>
      </c>
      <c r="Q197" s="154">
        <v>1.9400000000000001E-3</v>
      </c>
      <c r="R197" s="154">
        <f t="shared" si="32"/>
        <v>0.22633980000000001</v>
      </c>
      <c r="S197" s="154">
        <v>0</v>
      </c>
      <c r="T197" s="155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6" t="s">
        <v>142</v>
      </c>
      <c r="AT197" s="156" t="s">
        <v>138</v>
      </c>
      <c r="AU197" s="156" t="s">
        <v>132</v>
      </c>
      <c r="AY197" s="14" t="s">
        <v>133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132</v>
      </c>
      <c r="BK197" s="157">
        <f t="shared" si="39"/>
        <v>0</v>
      </c>
      <c r="BL197" s="14" t="s">
        <v>142</v>
      </c>
      <c r="BM197" s="156" t="s">
        <v>329</v>
      </c>
    </row>
    <row r="198" spans="1:65" s="2" customFormat="1" ht="24.25" customHeight="1">
      <c r="A198" s="29"/>
      <c r="B198" s="143"/>
      <c r="C198" s="144" t="s">
        <v>330</v>
      </c>
      <c r="D198" s="144" t="s">
        <v>138</v>
      </c>
      <c r="E198" s="145" t="s">
        <v>331</v>
      </c>
      <c r="F198" s="146" t="s">
        <v>332</v>
      </c>
      <c r="G198" s="147" t="s">
        <v>141</v>
      </c>
      <c r="H198" s="148">
        <v>67.41</v>
      </c>
      <c r="I198" s="149"/>
      <c r="J198" s="150">
        <f t="shared" si="30"/>
        <v>0</v>
      </c>
      <c r="K198" s="151"/>
      <c r="L198" s="30"/>
      <c r="M198" s="152" t="s">
        <v>1</v>
      </c>
      <c r="N198" s="153" t="s">
        <v>37</v>
      </c>
      <c r="O198" s="58"/>
      <c r="P198" s="154">
        <f t="shared" si="31"/>
        <v>0</v>
      </c>
      <c r="Q198" s="154">
        <v>2.9099999999999998E-3</v>
      </c>
      <c r="R198" s="154">
        <f t="shared" si="32"/>
        <v>0.19616309999999998</v>
      </c>
      <c r="S198" s="154">
        <v>0</v>
      </c>
      <c r="T198" s="155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142</v>
      </c>
      <c r="AT198" s="156" t="s">
        <v>138</v>
      </c>
      <c r="AU198" s="156" t="s">
        <v>132</v>
      </c>
      <c r="AY198" s="14" t="s">
        <v>133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132</v>
      </c>
      <c r="BK198" s="157">
        <f t="shared" si="39"/>
        <v>0</v>
      </c>
      <c r="BL198" s="14" t="s">
        <v>142</v>
      </c>
      <c r="BM198" s="156" t="s">
        <v>333</v>
      </c>
    </row>
    <row r="199" spans="1:65" s="2" customFormat="1" ht="24.25" customHeight="1">
      <c r="A199" s="29"/>
      <c r="B199" s="143"/>
      <c r="C199" s="144" t="s">
        <v>334</v>
      </c>
      <c r="D199" s="144" t="s">
        <v>138</v>
      </c>
      <c r="E199" s="145" t="s">
        <v>335</v>
      </c>
      <c r="F199" s="146" t="s">
        <v>336</v>
      </c>
      <c r="G199" s="147" t="s">
        <v>141</v>
      </c>
      <c r="H199" s="148">
        <v>155.74</v>
      </c>
      <c r="I199" s="149"/>
      <c r="J199" s="150">
        <f t="shared" si="30"/>
        <v>0</v>
      </c>
      <c r="K199" s="151"/>
      <c r="L199" s="30"/>
      <c r="M199" s="152" t="s">
        <v>1</v>
      </c>
      <c r="N199" s="153" t="s">
        <v>37</v>
      </c>
      <c r="O199" s="58"/>
      <c r="P199" s="154">
        <f t="shared" si="31"/>
        <v>0</v>
      </c>
      <c r="Q199" s="154">
        <v>3.81E-3</v>
      </c>
      <c r="R199" s="154">
        <f t="shared" si="32"/>
        <v>0.59336940000000005</v>
      </c>
      <c r="S199" s="154">
        <v>0</v>
      </c>
      <c r="T199" s="155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142</v>
      </c>
      <c r="AT199" s="156" t="s">
        <v>138</v>
      </c>
      <c r="AU199" s="156" t="s">
        <v>132</v>
      </c>
      <c r="AY199" s="14" t="s">
        <v>133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132</v>
      </c>
      <c r="BK199" s="157">
        <f t="shared" si="39"/>
        <v>0</v>
      </c>
      <c r="BL199" s="14" t="s">
        <v>142</v>
      </c>
      <c r="BM199" s="156" t="s">
        <v>337</v>
      </c>
    </row>
    <row r="200" spans="1:65" s="2" customFormat="1" ht="24.25" customHeight="1">
      <c r="A200" s="29"/>
      <c r="B200" s="143"/>
      <c r="C200" s="144" t="s">
        <v>338</v>
      </c>
      <c r="D200" s="144" t="s">
        <v>138</v>
      </c>
      <c r="E200" s="145" t="s">
        <v>339</v>
      </c>
      <c r="F200" s="146" t="s">
        <v>340</v>
      </c>
      <c r="G200" s="147" t="s">
        <v>141</v>
      </c>
      <c r="H200" s="148">
        <v>29.94</v>
      </c>
      <c r="I200" s="149"/>
      <c r="J200" s="150">
        <f t="shared" si="30"/>
        <v>0</v>
      </c>
      <c r="K200" s="151"/>
      <c r="L200" s="30"/>
      <c r="M200" s="152" t="s">
        <v>1</v>
      </c>
      <c r="N200" s="153" t="s">
        <v>37</v>
      </c>
      <c r="O200" s="58"/>
      <c r="P200" s="154">
        <f t="shared" si="31"/>
        <v>0</v>
      </c>
      <c r="Q200" s="154">
        <v>4.5399999999999998E-3</v>
      </c>
      <c r="R200" s="154">
        <f t="shared" si="32"/>
        <v>0.13592760000000001</v>
      </c>
      <c r="S200" s="154">
        <v>0</v>
      </c>
      <c r="T200" s="155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142</v>
      </c>
      <c r="AT200" s="156" t="s">
        <v>138</v>
      </c>
      <c r="AU200" s="156" t="s">
        <v>132</v>
      </c>
      <c r="AY200" s="14" t="s">
        <v>133</v>
      </c>
      <c r="BE200" s="157">
        <f t="shared" si="34"/>
        <v>0</v>
      </c>
      <c r="BF200" s="157">
        <f t="shared" si="35"/>
        <v>0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132</v>
      </c>
      <c r="BK200" s="157">
        <f t="shared" si="39"/>
        <v>0</v>
      </c>
      <c r="BL200" s="14" t="s">
        <v>142</v>
      </c>
      <c r="BM200" s="156" t="s">
        <v>341</v>
      </c>
    </row>
    <row r="201" spans="1:65" s="2" customFormat="1" ht="24.25" customHeight="1">
      <c r="A201" s="29"/>
      <c r="B201" s="143"/>
      <c r="C201" s="144" t="s">
        <v>342</v>
      </c>
      <c r="D201" s="144" t="s">
        <v>138</v>
      </c>
      <c r="E201" s="145" t="s">
        <v>343</v>
      </c>
      <c r="F201" s="146" t="s">
        <v>344</v>
      </c>
      <c r="G201" s="147" t="s">
        <v>141</v>
      </c>
      <c r="H201" s="148">
        <v>8</v>
      </c>
      <c r="I201" s="149"/>
      <c r="J201" s="150">
        <f t="shared" si="30"/>
        <v>0</v>
      </c>
      <c r="K201" s="151"/>
      <c r="L201" s="30"/>
      <c r="M201" s="152" t="s">
        <v>1</v>
      </c>
      <c r="N201" s="153" t="s">
        <v>37</v>
      </c>
      <c r="O201" s="58"/>
      <c r="P201" s="154">
        <f t="shared" si="31"/>
        <v>0</v>
      </c>
      <c r="Q201" s="154">
        <v>7.5500000000000003E-3</v>
      </c>
      <c r="R201" s="154">
        <f t="shared" si="32"/>
        <v>6.0400000000000002E-2</v>
      </c>
      <c r="S201" s="154">
        <v>0</v>
      </c>
      <c r="T201" s="155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142</v>
      </c>
      <c r="AT201" s="156" t="s">
        <v>138</v>
      </c>
      <c r="AU201" s="156" t="s">
        <v>132</v>
      </c>
      <c r="AY201" s="14" t="s">
        <v>133</v>
      </c>
      <c r="BE201" s="157">
        <f t="shared" si="34"/>
        <v>0</v>
      </c>
      <c r="BF201" s="157">
        <f t="shared" si="35"/>
        <v>0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132</v>
      </c>
      <c r="BK201" s="157">
        <f t="shared" si="39"/>
        <v>0</v>
      </c>
      <c r="BL201" s="14" t="s">
        <v>142</v>
      </c>
      <c r="BM201" s="156" t="s">
        <v>345</v>
      </c>
    </row>
    <row r="202" spans="1:65" s="2" customFormat="1" ht="21.75" customHeight="1">
      <c r="A202" s="29"/>
      <c r="B202" s="143"/>
      <c r="C202" s="144" t="s">
        <v>346</v>
      </c>
      <c r="D202" s="144" t="s">
        <v>138</v>
      </c>
      <c r="E202" s="145" t="s">
        <v>347</v>
      </c>
      <c r="F202" s="146" t="s">
        <v>348</v>
      </c>
      <c r="G202" s="147" t="s">
        <v>141</v>
      </c>
      <c r="H202" s="148">
        <v>851.44</v>
      </c>
      <c r="I202" s="149"/>
      <c r="J202" s="150">
        <f t="shared" si="30"/>
        <v>0</v>
      </c>
      <c r="K202" s="151"/>
      <c r="L202" s="30"/>
      <c r="M202" s="152" t="s">
        <v>1</v>
      </c>
      <c r="N202" s="153" t="s">
        <v>37</v>
      </c>
      <c r="O202" s="58"/>
      <c r="P202" s="154">
        <f t="shared" si="31"/>
        <v>0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142</v>
      </c>
      <c r="AT202" s="156" t="s">
        <v>138</v>
      </c>
      <c r="AU202" s="156" t="s">
        <v>132</v>
      </c>
      <c r="AY202" s="14" t="s">
        <v>133</v>
      </c>
      <c r="BE202" s="157">
        <f t="shared" si="34"/>
        <v>0</v>
      </c>
      <c r="BF202" s="157">
        <f t="shared" si="35"/>
        <v>0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132</v>
      </c>
      <c r="BK202" s="157">
        <f t="shared" si="39"/>
        <v>0</v>
      </c>
      <c r="BL202" s="14" t="s">
        <v>142</v>
      </c>
      <c r="BM202" s="156" t="s">
        <v>349</v>
      </c>
    </row>
    <row r="203" spans="1:65" s="2" customFormat="1" ht="24.25" customHeight="1">
      <c r="A203" s="29"/>
      <c r="B203" s="143"/>
      <c r="C203" s="144" t="s">
        <v>350</v>
      </c>
      <c r="D203" s="144" t="s">
        <v>138</v>
      </c>
      <c r="E203" s="145" t="s">
        <v>351</v>
      </c>
      <c r="F203" s="146" t="s">
        <v>352</v>
      </c>
      <c r="G203" s="147" t="s">
        <v>141</v>
      </c>
      <c r="H203" s="148">
        <v>8</v>
      </c>
      <c r="I203" s="149"/>
      <c r="J203" s="150">
        <f t="shared" si="30"/>
        <v>0</v>
      </c>
      <c r="K203" s="151"/>
      <c r="L203" s="30"/>
      <c r="M203" s="152" t="s">
        <v>1</v>
      </c>
      <c r="N203" s="153" t="s">
        <v>37</v>
      </c>
      <c r="O203" s="58"/>
      <c r="P203" s="154">
        <f t="shared" si="31"/>
        <v>0</v>
      </c>
      <c r="Q203" s="154">
        <v>0</v>
      </c>
      <c r="R203" s="154">
        <f t="shared" si="32"/>
        <v>0</v>
      </c>
      <c r="S203" s="154">
        <v>0</v>
      </c>
      <c r="T203" s="155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142</v>
      </c>
      <c r="AT203" s="156" t="s">
        <v>138</v>
      </c>
      <c r="AU203" s="156" t="s">
        <v>132</v>
      </c>
      <c r="AY203" s="14" t="s">
        <v>133</v>
      </c>
      <c r="BE203" s="157">
        <f t="shared" si="34"/>
        <v>0</v>
      </c>
      <c r="BF203" s="157">
        <f t="shared" si="35"/>
        <v>0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4" t="s">
        <v>132</v>
      </c>
      <c r="BK203" s="157">
        <f t="shared" si="39"/>
        <v>0</v>
      </c>
      <c r="BL203" s="14" t="s">
        <v>142</v>
      </c>
      <c r="BM203" s="156" t="s">
        <v>353</v>
      </c>
    </row>
    <row r="204" spans="1:65" s="2" customFormat="1" ht="24.25" customHeight="1">
      <c r="A204" s="29"/>
      <c r="B204" s="143"/>
      <c r="C204" s="144" t="s">
        <v>354</v>
      </c>
      <c r="D204" s="144" t="s">
        <v>138</v>
      </c>
      <c r="E204" s="145" t="s">
        <v>355</v>
      </c>
      <c r="F204" s="146" t="s">
        <v>356</v>
      </c>
      <c r="G204" s="147" t="s">
        <v>180</v>
      </c>
      <c r="H204" s="169"/>
      <c r="I204" s="149"/>
      <c r="J204" s="150">
        <f t="shared" si="30"/>
        <v>0</v>
      </c>
      <c r="K204" s="151"/>
      <c r="L204" s="30"/>
      <c r="M204" s="152" t="s">
        <v>1</v>
      </c>
      <c r="N204" s="153" t="s">
        <v>37</v>
      </c>
      <c r="O204" s="58"/>
      <c r="P204" s="154">
        <f t="shared" si="31"/>
        <v>0</v>
      </c>
      <c r="Q204" s="154">
        <v>0</v>
      </c>
      <c r="R204" s="154">
        <f t="shared" si="32"/>
        <v>0</v>
      </c>
      <c r="S204" s="154">
        <v>0</v>
      </c>
      <c r="T204" s="155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142</v>
      </c>
      <c r="AT204" s="156" t="s">
        <v>138</v>
      </c>
      <c r="AU204" s="156" t="s">
        <v>132</v>
      </c>
      <c r="AY204" s="14" t="s">
        <v>133</v>
      </c>
      <c r="BE204" s="157">
        <f t="shared" si="34"/>
        <v>0</v>
      </c>
      <c r="BF204" s="157">
        <f t="shared" si="35"/>
        <v>0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4" t="s">
        <v>132</v>
      </c>
      <c r="BK204" s="157">
        <f t="shared" si="39"/>
        <v>0</v>
      </c>
      <c r="BL204" s="14" t="s">
        <v>142</v>
      </c>
      <c r="BM204" s="156" t="s">
        <v>357</v>
      </c>
    </row>
    <row r="205" spans="1:65" s="12" customFormat="1" ht="22.75" customHeight="1">
      <c r="B205" s="130"/>
      <c r="D205" s="131" t="s">
        <v>70</v>
      </c>
      <c r="E205" s="141" t="s">
        <v>358</v>
      </c>
      <c r="F205" s="141" t="s">
        <v>359</v>
      </c>
      <c r="I205" s="133"/>
      <c r="J205" s="142">
        <f>BK205</f>
        <v>0</v>
      </c>
      <c r="L205" s="130"/>
      <c r="M205" s="135"/>
      <c r="N205" s="136"/>
      <c r="O205" s="136"/>
      <c r="P205" s="137">
        <f>SUM(P206:P246)</f>
        <v>0</v>
      </c>
      <c r="Q205" s="136"/>
      <c r="R205" s="137">
        <f>SUM(R206:R246)</f>
        <v>0.25111</v>
      </c>
      <c r="S205" s="136"/>
      <c r="T205" s="138">
        <f>SUM(T206:T246)</f>
        <v>0</v>
      </c>
      <c r="AR205" s="131" t="s">
        <v>132</v>
      </c>
      <c r="AT205" s="139" t="s">
        <v>70</v>
      </c>
      <c r="AU205" s="139" t="s">
        <v>79</v>
      </c>
      <c r="AY205" s="131" t="s">
        <v>133</v>
      </c>
      <c r="BK205" s="140">
        <f>SUM(BK206:BK246)</f>
        <v>0</v>
      </c>
    </row>
    <row r="206" spans="1:65" s="2" customFormat="1" ht="24.25" customHeight="1">
      <c r="A206" s="29"/>
      <c r="B206" s="143"/>
      <c r="C206" s="144" t="s">
        <v>360</v>
      </c>
      <c r="D206" s="144" t="s">
        <v>138</v>
      </c>
      <c r="E206" s="145" t="s">
        <v>361</v>
      </c>
      <c r="F206" s="146" t="s">
        <v>362</v>
      </c>
      <c r="G206" s="147" t="s">
        <v>217</v>
      </c>
      <c r="H206" s="148">
        <v>4</v>
      </c>
      <c r="I206" s="149"/>
      <c r="J206" s="150">
        <f t="shared" ref="J206:J246" si="40">ROUND(I206*H206,2)</f>
        <v>0</v>
      </c>
      <c r="K206" s="151"/>
      <c r="L206" s="30"/>
      <c r="M206" s="152" t="s">
        <v>1</v>
      </c>
      <c r="N206" s="153" t="s">
        <v>37</v>
      </c>
      <c r="O206" s="58"/>
      <c r="P206" s="154">
        <f t="shared" ref="P206:P246" si="41">O206*H206</f>
        <v>0</v>
      </c>
      <c r="Q206" s="154">
        <v>7.8399999999999997E-3</v>
      </c>
      <c r="R206" s="154">
        <f t="shared" ref="R206:R246" si="42">Q206*H206</f>
        <v>3.1359999999999999E-2</v>
      </c>
      <c r="S206" s="154">
        <v>0</v>
      </c>
      <c r="T206" s="155">
        <f t="shared" ref="T206:T246" si="43"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142</v>
      </c>
      <c r="AT206" s="156" t="s">
        <v>138</v>
      </c>
      <c r="AU206" s="156" t="s">
        <v>132</v>
      </c>
      <c r="AY206" s="14" t="s">
        <v>133</v>
      </c>
      <c r="BE206" s="157">
        <f t="shared" ref="BE206:BE246" si="44">IF(N206="základná",J206,0)</f>
        <v>0</v>
      </c>
      <c r="BF206" s="157">
        <f t="shared" ref="BF206:BF246" si="45">IF(N206="znížená",J206,0)</f>
        <v>0</v>
      </c>
      <c r="BG206" s="157">
        <f t="shared" ref="BG206:BG246" si="46">IF(N206="zákl. prenesená",J206,0)</f>
        <v>0</v>
      </c>
      <c r="BH206" s="157">
        <f t="shared" ref="BH206:BH246" si="47">IF(N206="zníž. prenesená",J206,0)</f>
        <v>0</v>
      </c>
      <c r="BI206" s="157">
        <f t="shared" ref="BI206:BI246" si="48">IF(N206="nulová",J206,0)</f>
        <v>0</v>
      </c>
      <c r="BJ206" s="14" t="s">
        <v>132</v>
      </c>
      <c r="BK206" s="157">
        <f t="shared" ref="BK206:BK246" si="49">ROUND(I206*H206,2)</f>
        <v>0</v>
      </c>
      <c r="BL206" s="14" t="s">
        <v>142</v>
      </c>
      <c r="BM206" s="156" t="s">
        <v>363</v>
      </c>
    </row>
    <row r="207" spans="1:65" s="2" customFormat="1" ht="21.75" customHeight="1">
      <c r="A207" s="29"/>
      <c r="B207" s="143"/>
      <c r="C207" s="158" t="s">
        <v>364</v>
      </c>
      <c r="D207" s="158" t="s">
        <v>144</v>
      </c>
      <c r="E207" s="159" t="s">
        <v>365</v>
      </c>
      <c r="F207" s="160" t="s">
        <v>366</v>
      </c>
      <c r="G207" s="161" t="s">
        <v>187</v>
      </c>
      <c r="H207" s="162">
        <v>1</v>
      </c>
      <c r="I207" s="163"/>
      <c r="J207" s="164">
        <f t="shared" si="40"/>
        <v>0</v>
      </c>
      <c r="K207" s="165"/>
      <c r="L207" s="166"/>
      <c r="M207" s="167" t="s">
        <v>1</v>
      </c>
      <c r="N207" s="168" t="s">
        <v>37</v>
      </c>
      <c r="O207" s="58"/>
      <c r="P207" s="154">
        <f t="shared" si="41"/>
        <v>0</v>
      </c>
      <c r="Q207" s="154">
        <v>2.99E-3</v>
      </c>
      <c r="R207" s="154">
        <f t="shared" si="42"/>
        <v>2.99E-3</v>
      </c>
      <c r="S207" s="154">
        <v>0</v>
      </c>
      <c r="T207" s="155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147</v>
      </c>
      <c r="AT207" s="156" t="s">
        <v>144</v>
      </c>
      <c r="AU207" s="156" t="s">
        <v>132</v>
      </c>
      <c r="AY207" s="14" t="s">
        <v>133</v>
      </c>
      <c r="BE207" s="157">
        <f t="shared" si="44"/>
        <v>0</v>
      </c>
      <c r="BF207" s="157">
        <f t="shared" si="45"/>
        <v>0</v>
      </c>
      <c r="BG207" s="157">
        <f t="shared" si="46"/>
        <v>0</v>
      </c>
      <c r="BH207" s="157">
        <f t="shared" si="47"/>
        <v>0</v>
      </c>
      <c r="BI207" s="157">
        <f t="shared" si="48"/>
        <v>0</v>
      </c>
      <c r="BJ207" s="14" t="s">
        <v>132</v>
      </c>
      <c r="BK207" s="157">
        <f t="shared" si="49"/>
        <v>0</v>
      </c>
      <c r="BL207" s="14" t="s">
        <v>142</v>
      </c>
      <c r="BM207" s="156" t="s">
        <v>367</v>
      </c>
    </row>
    <row r="208" spans="1:65" s="2" customFormat="1" ht="24.25" customHeight="1">
      <c r="A208" s="29"/>
      <c r="B208" s="143"/>
      <c r="C208" s="158" t="s">
        <v>368</v>
      </c>
      <c r="D208" s="158" t="s">
        <v>144</v>
      </c>
      <c r="E208" s="159" t="s">
        <v>369</v>
      </c>
      <c r="F208" s="160" t="s">
        <v>370</v>
      </c>
      <c r="G208" s="161" t="s">
        <v>187</v>
      </c>
      <c r="H208" s="162">
        <v>3</v>
      </c>
      <c r="I208" s="163"/>
      <c r="J208" s="164">
        <f t="shared" si="40"/>
        <v>0</v>
      </c>
      <c r="K208" s="165"/>
      <c r="L208" s="166"/>
      <c r="M208" s="167" t="s">
        <v>1</v>
      </c>
      <c r="N208" s="168" t="s">
        <v>37</v>
      </c>
      <c r="O208" s="58"/>
      <c r="P208" s="154">
        <f t="shared" si="41"/>
        <v>0</v>
      </c>
      <c r="Q208" s="154">
        <v>9.1400000000000006E-3</v>
      </c>
      <c r="R208" s="154">
        <f t="shared" si="42"/>
        <v>2.742E-2</v>
      </c>
      <c r="S208" s="154">
        <v>0</v>
      </c>
      <c r="T208" s="155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147</v>
      </c>
      <c r="AT208" s="156" t="s">
        <v>144</v>
      </c>
      <c r="AU208" s="156" t="s">
        <v>132</v>
      </c>
      <c r="AY208" s="14" t="s">
        <v>133</v>
      </c>
      <c r="BE208" s="157">
        <f t="shared" si="44"/>
        <v>0</v>
      </c>
      <c r="BF208" s="157">
        <f t="shared" si="45"/>
        <v>0</v>
      </c>
      <c r="BG208" s="157">
        <f t="shared" si="46"/>
        <v>0</v>
      </c>
      <c r="BH208" s="157">
        <f t="shared" si="47"/>
        <v>0</v>
      </c>
      <c r="BI208" s="157">
        <f t="shared" si="48"/>
        <v>0</v>
      </c>
      <c r="BJ208" s="14" t="s">
        <v>132</v>
      </c>
      <c r="BK208" s="157">
        <f t="shared" si="49"/>
        <v>0</v>
      </c>
      <c r="BL208" s="14" t="s">
        <v>142</v>
      </c>
      <c r="BM208" s="156" t="s">
        <v>371</v>
      </c>
    </row>
    <row r="209" spans="1:65" s="2" customFormat="1" ht="16.5" customHeight="1">
      <c r="A209" s="29"/>
      <c r="B209" s="143"/>
      <c r="C209" s="144" t="s">
        <v>372</v>
      </c>
      <c r="D209" s="144" t="s">
        <v>138</v>
      </c>
      <c r="E209" s="145" t="s">
        <v>373</v>
      </c>
      <c r="F209" s="146" t="s">
        <v>374</v>
      </c>
      <c r="G209" s="147" t="s">
        <v>217</v>
      </c>
      <c r="H209" s="148">
        <v>2</v>
      </c>
      <c r="I209" s="149"/>
      <c r="J209" s="150">
        <f t="shared" si="40"/>
        <v>0</v>
      </c>
      <c r="K209" s="151"/>
      <c r="L209" s="30"/>
      <c r="M209" s="152" t="s">
        <v>1</v>
      </c>
      <c r="N209" s="153" t="s">
        <v>37</v>
      </c>
      <c r="O209" s="58"/>
      <c r="P209" s="154">
        <f t="shared" si="41"/>
        <v>0</v>
      </c>
      <c r="Q209" s="154">
        <v>2.65E-3</v>
      </c>
      <c r="R209" s="154">
        <f t="shared" si="42"/>
        <v>5.3E-3</v>
      </c>
      <c r="S209" s="154">
        <v>0</v>
      </c>
      <c r="T209" s="155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142</v>
      </c>
      <c r="AT209" s="156" t="s">
        <v>138</v>
      </c>
      <c r="AU209" s="156" t="s">
        <v>132</v>
      </c>
      <c r="AY209" s="14" t="s">
        <v>133</v>
      </c>
      <c r="BE209" s="157">
        <f t="shared" si="44"/>
        <v>0</v>
      </c>
      <c r="BF209" s="157">
        <f t="shared" si="45"/>
        <v>0</v>
      </c>
      <c r="BG209" s="157">
        <f t="shared" si="46"/>
        <v>0</v>
      </c>
      <c r="BH209" s="157">
        <f t="shared" si="47"/>
        <v>0</v>
      </c>
      <c r="BI209" s="157">
        <f t="shared" si="48"/>
        <v>0</v>
      </c>
      <c r="BJ209" s="14" t="s">
        <v>132</v>
      </c>
      <c r="BK209" s="157">
        <f t="shared" si="49"/>
        <v>0</v>
      </c>
      <c r="BL209" s="14" t="s">
        <v>142</v>
      </c>
      <c r="BM209" s="156" t="s">
        <v>375</v>
      </c>
    </row>
    <row r="210" spans="1:65" s="2" customFormat="1" ht="16.5" customHeight="1">
      <c r="A210" s="29"/>
      <c r="B210" s="143"/>
      <c r="C210" s="144" t="s">
        <v>376</v>
      </c>
      <c r="D210" s="144" t="s">
        <v>138</v>
      </c>
      <c r="E210" s="145" t="s">
        <v>377</v>
      </c>
      <c r="F210" s="146" t="s">
        <v>378</v>
      </c>
      <c r="G210" s="147" t="s">
        <v>217</v>
      </c>
      <c r="H210" s="148">
        <v>4</v>
      </c>
      <c r="I210" s="149"/>
      <c r="J210" s="150">
        <f t="shared" si="40"/>
        <v>0</v>
      </c>
      <c r="K210" s="151"/>
      <c r="L210" s="30"/>
      <c r="M210" s="152" t="s">
        <v>1</v>
      </c>
      <c r="N210" s="153" t="s">
        <v>37</v>
      </c>
      <c r="O210" s="58"/>
      <c r="P210" s="154">
        <f t="shared" si="41"/>
        <v>0</v>
      </c>
      <c r="Q210" s="154">
        <v>4.6100000000000004E-3</v>
      </c>
      <c r="R210" s="154">
        <f t="shared" si="42"/>
        <v>1.8440000000000002E-2</v>
      </c>
      <c r="S210" s="154">
        <v>0</v>
      </c>
      <c r="T210" s="155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142</v>
      </c>
      <c r="AT210" s="156" t="s">
        <v>138</v>
      </c>
      <c r="AU210" s="156" t="s">
        <v>132</v>
      </c>
      <c r="AY210" s="14" t="s">
        <v>133</v>
      </c>
      <c r="BE210" s="157">
        <f t="shared" si="44"/>
        <v>0</v>
      </c>
      <c r="BF210" s="157">
        <f t="shared" si="45"/>
        <v>0</v>
      </c>
      <c r="BG210" s="157">
        <f t="shared" si="46"/>
        <v>0</v>
      </c>
      <c r="BH210" s="157">
        <f t="shared" si="47"/>
        <v>0</v>
      </c>
      <c r="BI210" s="157">
        <f t="shared" si="48"/>
        <v>0</v>
      </c>
      <c r="BJ210" s="14" t="s">
        <v>132</v>
      </c>
      <c r="BK210" s="157">
        <f t="shared" si="49"/>
        <v>0</v>
      </c>
      <c r="BL210" s="14" t="s">
        <v>142</v>
      </c>
      <c r="BM210" s="156" t="s">
        <v>379</v>
      </c>
    </row>
    <row r="211" spans="1:65" s="2" customFormat="1" ht="16.5" customHeight="1">
      <c r="A211" s="29"/>
      <c r="B211" s="143"/>
      <c r="C211" s="144" t="s">
        <v>380</v>
      </c>
      <c r="D211" s="144" t="s">
        <v>138</v>
      </c>
      <c r="E211" s="145" t="s">
        <v>381</v>
      </c>
      <c r="F211" s="146" t="s">
        <v>382</v>
      </c>
      <c r="G211" s="147" t="s">
        <v>217</v>
      </c>
      <c r="H211" s="148">
        <v>2</v>
      </c>
      <c r="I211" s="149"/>
      <c r="J211" s="150">
        <f t="shared" si="40"/>
        <v>0</v>
      </c>
      <c r="K211" s="151"/>
      <c r="L211" s="30"/>
      <c r="M211" s="152" t="s">
        <v>1</v>
      </c>
      <c r="N211" s="153" t="s">
        <v>37</v>
      </c>
      <c r="O211" s="58"/>
      <c r="P211" s="154">
        <f t="shared" si="41"/>
        <v>0</v>
      </c>
      <c r="Q211" s="154">
        <v>4.6100000000000004E-3</v>
      </c>
      <c r="R211" s="154">
        <f t="shared" si="42"/>
        <v>9.2200000000000008E-3</v>
      </c>
      <c r="S211" s="154">
        <v>0</v>
      </c>
      <c r="T211" s="155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142</v>
      </c>
      <c r="AT211" s="156" t="s">
        <v>138</v>
      </c>
      <c r="AU211" s="156" t="s">
        <v>132</v>
      </c>
      <c r="AY211" s="14" t="s">
        <v>133</v>
      </c>
      <c r="BE211" s="157">
        <f t="shared" si="44"/>
        <v>0</v>
      </c>
      <c r="BF211" s="157">
        <f t="shared" si="45"/>
        <v>0</v>
      </c>
      <c r="BG211" s="157">
        <f t="shared" si="46"/>
        <v>0</v>
      </c>
      <c r="BH211" s="157">
        <f t="shared" si="47"/>
        <v>0</v>
      </c>
      <c r="BI211" s="157">
        <f t="shared" si="48"/>
        <v>0</v>
      </c>
      <c r="BJ211" s="14" t="s">
        <v>132</v>
      </c>
      <c r="BK211" s="157">
        <f t="shared" si="49"/>
        <v>0</v>
      </c>
      <c r="BL211" s="14" t="s">
        <v>142</v>
      </c>
      <c r="BM211" s="156" t="s">
        <v>383</v>
      </c>
    </row>
    <row r="212" spans="1:65" s="2" customFormat="1" ht="16.5" customHeight="1">
      <c r="A212" s="29"/>
      <c r="B212" s="143"/>
      <c r="C212" s="144" t="s">
        <v>384</v>
      </c>
      <c r="D212" s="144" t="s">
        <v>138</v>
      </c>
      <c r="E212" s="145" t="s">
        <v>385</v>
      </c>
      <c r="F212" s="146" t="s">
        <v>386</v>
      </c>
      <c r="G212" s="147" t="s">
        <v>217</v>
      </c>
      <c r="H212" s="148">
        <v>4</v>
      </c>
      <c r="I212" s="149"/>
      <c r="J212" s="150">
        <f t="shared" si="40"/>
        <v>0</v>
      </c>
      <c r="K212" s="151"/>
      <c r="L212" s="30"/>
      <c r="M212" s="152" t="s">
        <v>1</v>
      </c>
      <c r="N212" s="153" t="s">
        <v>37</v>
      </c>
      <c r="O212" s="58"/>
      <c r="P212" s="154">
        <f t="shared" si="41"/>
        <v>0</v>
      </c>
      <c r="Q212" s="154">
        <v>7.0899999999999999E-3</v>
      </c>
      <c r="R212" s="154">
        <f t="shared" si="42"/>
        <v>2.836E-2</v>
      </c>
      <c r="S212" s="154">
        <v>0</v>
      </c>
      <c r="T212" s="155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142</v>
      </c>
      <c r="AT212" s="156" t="s">
        <v>138</v>
      </c>
      <c r="AU212" s="156" t="s">
        <v>132</v>
      </c>
      <c r="AY212" s="14" t="s">
        <v>133</v>
      </c>
      <c r="BE212" s="157">
        <f t="shared" si="44"/>
        <v>0</v>
      </c>
      <c r="BF212" s="157">
        <f t="shared" si="45"/>
        <v>0</v>
      </c>
      <c r="BG212" s="157">
        <f t="shared" si="46"/>
        <v>0</v>
      </c>
      <c r="BH212" s="157">
        <f t="shared" si="47"/>
        <v>0</v>
      </c>
      <c r="BI212" s="157">
        <f t="shared" si="48"/>
        <v>0</v>
      </c>
      <c r="BJ212" s="14" t="s">
        <v>132</v>
      </c>
      <c r="BK212" s="157">
        <f t="shared" si="49"/>
        <v>0</v>
      </c>
      <c r="BL212" s="14" t="s">
        <v>142</v>
      </c>
      <c r="BM212" s="156" t="s">
        <v>387</v>
      </c>
    </row>
    <row r="213" spans="1:65" s="2" customFormat="1" ht="16.5" customHeight="1">
      <c r="A213" s="29"/>
      <c r="B213" s="143"/>
      <c r="C213" s="144" t="s">
        <v>388</v>
      </c>
      <c r="D213" s="144" t="s">
        <v>138</v>
      </c>
      <c r="E213" s="145" t="s">
        <v>389</v>
      </c>
      <c r="F213" s="146" t="s">
        <v>390</v>
      </c>
      <c r="G213" s="147" t="s">
        <v>187</v>
      </c>
      <c r="H213" s="148">
        <v>16</v>
      </c>
      <c r="I213" s="149"/>
      <c r="J213" s="150">
        <f t="shared" si="40"/>
        <v>0</v>
      </c>
      <c r="K213" s="151"/>
      <c r="L213" s="30"/>
      <c r="M213" s="152" t="s">
        <v>1</v>
      </c>
      <c r="N213" s="153" t="s">
        <v>37</v>
      </c>
      <c r="O213" s="58"/>
      <c r="P213" s="154">
        <f t="shared" si="41"/>
        <v>0</v>
      </c>
      <c r="Q213" s="154">
        <v>3.0000000000000001E-5</v>
      </c>
      <c r="R213" s="154">
        <f t="shared" si="42"/>
        <v>4.8000000000000001E-4</v>
      </c>
      <c r="S213" s="154">
        <v>0</v>
      </c>
      <c r="T213" s="155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142</v>
      </c>
      <c r="AT213" s="156" t="s">
        <v>138</v>
      </c>
      <c r="AU213" s="156" t="s">
        <v>132</v>
      </c>
      <c r="AY213" s="14" t="s">
        <v>133</v>
      </c>
      <c r="BE213" s="157">
        <f t="shared" si="44"/>
        <v>0</v>
      </c>
      <c r="BF213" s="157">
        <f t="shared" si="45"/>
        <v>0</v>
      </c>
      <c r="BG213" s="157">
        <f t="shared" si="46"/>
        <v>0</v>
      </c>
      <c r="BH213" s="157">
        <f t="shared" si="47"/>
        <v>0</v>
      </c>
      <c r="BI213" s="157">
        <f t="shared" si="48"/>
        <v>0</v>
      </c>
      <c r="BJ213" s="14" t="s">
        <v>132</v>
      </c>
      <c r="BK213" s="157">
        <f t="shared" si="49"/>
        <v>0</v>
      </c>
      <c r="BL213" s="14" t="s">
        <v>142</v>
      </c>
      <c r="BM213" s="156" t="s">
        <v>391</v>
      </c>
    </row>
    <row r="214" spans="1:65" s="2" customFormat="1" ht="21.75" customHeight="1">
      <c r="A214" s="29"/>
      <c r="B214" s="143"/>
      <c r="C214" s="158" t="s">
        <v>392</v>
      </c>
      <c r="D214" s="158" t="s">
        <v>144</v>
      </c>
      <c r="E214" s="159" t="s">
        <v>393</v>
      </c>
      <c r="F214" s="160" t="s">
        <v>394</v>
      </c>
      <c r="G214" s="161" t="s">
        <v>187</v>
      </c>
      <c r="H214" s="162">
        <v>16</v>
      </c>
      <c r="I214" s="163"/>
      <c r="J214" s="164">
        <f t="shared" si="40"/>
        <v>0</v>
      </c>
      <c r="K214" s="165"/>
      <c r="L214" s="166"/>
      <c r="M214" s="167" t="s">
        <v>1</v>
      </c>
      <c r="N214" s="168" t="s">
        <v>37</v>
      </c>
      <c r="O214" s="58"/>
      <c r="P214" s="154">
        <f t="shared" si="41"/>
        <v>0</v>
      </c>
      <c r="Q214" s="154">
        <v>3.8999999999999999E-4</v>
      </c>
      <c r="R214" s="154">
        <f t="shared" si="42"/>
        <v>6.2399999999999999E-3</v>
      </c>
      <c r="S214" s="154">
        <v>0</v>
      </c>
      <c r="T214" s="155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147</v>
      </c>
      <c r="AT214" s="156" t="s">
        <v>144</v>
      </c>
      <c r="AU214" s="156" t="s">
        <v>132</v>
      </c>
      <c r="AY214" s="14" t="s">
        <v>133</v>
      </c>
      <c r="BE214" s="157">
        <f t="shared" si="44"/>
        <v>0</v>
      </c>
      <c r="BF214" s="157">
        <f t="shared" si="45"/>
        <v>0</v>
      </c>
      <c r="BG214" s="157">
        <f t="shared" si="46"/>
        <v>0</v>
      </c>
      <c r="BH214" s="157">
        <f t="shared" si="47"/>
        <v>0</v>
      </c>
      <c r="BI214" s="157">
        <f t="shared" si="48"/>
        <v>0</v>
      </c>
      <c r="BJ214" s="14" t="s">
        <v>132</v>
      </c>
      <c r="BK214" s="157">
        <f t="shared" si="49"/>
        <v>0</v>
      </c>
      <c r="BL214" s="14" t="s">
        <v>142</v>
      </c>
      <c r="BM214" s="156" t="s">
        <v>395</v>
      </c>
    </row>
    <row r="215" spans="1:65" s="2" customFormat="1" ht="16.5" customHeight="1">
      <c r="A215" s="29"/>
      <c r="B215" s="143"/>
      <c r="C215" s="144" t="s">
        <v>396</v>
      </c>
      <c r="D215" s="144" t="s">
        <v>138</v>
      </c>
      <c r="E215" s="145" t="s">
        <v>397</v>
      </c>
      <c r="F215" s="146" t="s">
        <v>398</v>
      </c>
      <c r="G215" s="147" t="s">
        <v>187</v>
      </c>
      <c r="H215" s="148">
        <v>6</v>
      </c>
      <c r="I215" s="149"/>
      <c r="J215" s="150">
        <f t="shared" si="40"/>
        <v>0</v>
      </c>
      <c r="K215" s="151"/>
      <c r="L215" s="30"/>
      <c r="M215" s="152" t="s">
        <v>1</v>
      </c>
      <c r="N215" s="153" t="s">
        <v>37</v>
      </c>
      <c r="O215" s="58"/>
      <c r="P215" s="154">
        <f t="shared" si="41"/>
        <v>0</v>
      </c>
      <c r="Q215" s="154">
        <v>2.0000000000000002E-5</v>
      </c>
      <c r="R215" s="154">
        <f t="shared" si="42"/>
        <v>1.2000000000000002E-4</v>
      </c>
      <c r="S215" s="154">
        <v>0</v>
      </c>
      <c r="T215" s="155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142</v>
      </c>
      <c r="AT215" s="156" t="s">
        <v>138</v>
      </c>
      <c r="AU215" s="156" t="s">
        <v>132</v>
      </c>
      <c r="AY215" s="14" t="s">
        <v>133</v>
      </c>
      <c r="BE215" s="157">
        <f t="shared" si="44"/>
        <v>0</v>
      </c>
      <c r="BF215" s="157">
        <f t="shared" si="45"/>
        <v>0</v>
      </c>
      <c r="BG215" s="157">
        <f t="shared" si="46"/>
        <v>0</v>
      </c>
      <c r="BH215" s="157">
        <f t="shared" si="47"/>
        <v>0</v>
      </c>
      <c r="BI215" s="157">
        <f t="shared" si="48"/>
        <v>0</v>
      </c>
      <c r="BJ215" s="14" t="s">
        <v>132</v>
      </c>
      <c r="BK215" s="157">
        <f t="shared" si="49"/>
        <v>0</v>
      </c>
      <c r="BL215" s="14" t="s">
        <v>142</v>
      </c>
      <c r="BM215" s="156" t="s">
        <v>399</v>
      </c>
    </row>
    <row r="216" spans="1:65" s="2" customFormat="1" ht="16.5" customHeight="1">
      <c r="A216" s="29"/>
      <c r="B216" s="143"/>
      <c r="C216" s="158" t="s">
        <v>400</v>
      </c>
      <c r="D216" s="158" t="s">
        <v>144</v>
      </c>
      <c r="E216" s="159" t="s">
        <v>401</v>
      </c>
      <c r="F216" s="160" t="s">
        <v>402</v>
      </c>
      <c r="G216" s="161" t="s">
        <v>187</v>
      </c>
      <c r="H216" s="162">
        <v>4</v>
      </c>
      <c r="I216" s="163"/>
      <c r="J216" s="164">
        <f t="shared" si="40"/>
        <v>0</v>
      </c>
      <c r="K216" s="165"/>
      <c r="L216" s="166"/>
      <c r="M216" s="167" t="s">
        <v>1</v>
      </c>
      <c r="N216" s="168" t="s">
        <v>37</v>
      </c>
      <c r="O216" s="58"/>
      <c r="P216" s="154">
        <f t="shared" si="41"/>
        <v>0</v>
      </c>
      <c r="Q216" s="154">
        <v>4.4999999999999999E-4</v>
      </c>
      <c r="R216" s="154">
        <f t="shared" si="42"/>
        <v>1.8E-3</v>
      </c>
      <c r="S216" s="154">
        <v>0</v>
      </c>
      <c r="T216" s="155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147</v>
      </c>
      <c r="AT216" s="156" t="s">
        <v>144</v>
      </c>
      <c r="AU216" s="156" t="s">
        <v>132</v>
      </c>
      <c r="AY216" s="14" t="s">
        <v>133</v>
      </c>
      <c r="BE216" s="157">
        <f t="shared" si="44"/>
        <v>0</v>
      </c>
      <c r="BF216" s="157">
        <f t="shared" si="45"/>
        <v>0</v>
      </c>
      <c r="BG216" s="157">
        <f t="shared" si="46"/>
        <v>0</v>
      </c>
      <c r="BH216" s="157">
        <f t="shared" si="47"/>
        <v>0</v>
      </c>
      <c r="BI216" s="157">
        <f t="shared" si="48"/>
        <v>0</v>
      </c>
      <c r="BJ216" s="14" t="s">
        <v>132</v>
      </c>
      <c r="BK216" s="157">
        <f t="shared" si="49"/>
        <v>0</v>
      </c>
      <c r="BL216" s="14" t="s">
        <v>142</v>
      </c>
      <c r="BM216" s="156" t="s">
        <v>403</v>
      </c>
    </row>
    <row r="217" spans="1:65" s="2" customFormat="1" ht="24.25" customHeight="1">
      <c r="A217" s="29"/>
      <c r="B217" s="143"/>
      <c r="C217" s="158" t="s">
        <v>404</v>
      </c>
      <c r="D217" s="158" t="s">
        <v>144</v>
      </c>
      <c r="E217" s="159" t="s">
        <v>405</v>
      </c>
      <c r="F217" s="160" t="s">
        <v>406</v>
      </c>
      <c r="G217" s="161" t="s">
        <v>187</v>
      </c>
      <c r="H217" s="162">
        <v>1</v>
      </c>
      <c r="I217" s="163"/>
      <c r="J217" s="164">
        <f t="shared" si="40"/>
        <v>0</v>
      </c>
      <c r="K217" s="165"/>
      <c r="L217" s="166"/>
      <c r="M217" s="167" t="s">
        <v>1</v>
      </c>
      <c r="N217" s="168" t="s">
        <v>37</v>
      </c>
      <c r="O217" s="58"/>
      <c r="P217" s="154">
        <f t="shared" si="41"/>
        <v>0</v>
      </c>
      <c r="Q217" s="154">
        <v>1.0300000000000001E-3</v>
      </c>
      <c r="R217" s="154">
        <f t="shared" si="42"/>
        <v>1.0300000000000001E-3</v>
      </c>
      <c r="S217" s="154">
        <v>0</v>
      </c>
      <c r="T217" s="155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147</v>
      </c>
      <c r="AT217" s="156" t="s">
        <v>144</v>
      </c>
      <c r="AU217" s="156" t="s">
        <v>132</v>
      </c>
      <c r="AY217" s="14" t="s">
        <v>133</v>
      </c>
      <c r="BE217" s="157">
        <f t="shared" si="44"/>
        <v>0</v>
      </c>
      <c r="BF217" s="157">
        <f t="shared" si="45"/>
        <v>0</v>
      </c>
      <c r="BG217" s="157">
        <f t="shared" si="46"/>
        <v>0</v>
      </c>
      <c r="BH217" s="157">
        <f t="shared" si="47"/>
        <v>0</v>
      </c>
      <c r="BI217" s="157">
        <f t="shared" si="48"/>
        <v>0</v>
      </c>
      <c r="BJ217" s="14" t="s">
        <v>132</v>
      </c>
      <c r="BK217" s="157">
        <f t="shared" si="49"/>
        <v>0</v>
      </c>
      <c r="BL217" s="14" t="s">
        <v>142</v>
      </c>
      <c r="BM217" s="156" t="s">
        <v>407</v>
      </c>
    </row>
    <row r="218" spans="1:65" s="2" customFormat="1" ht="16.5" customHeight="1">
      <c r="A218" s="29"/>
      <c r="B218" s="143"/>
      <c r="C218" s="158" t="s">
        <v>408</v>
      </c>
      <c r="D218" s="158" t="s">
        <v>144</v>
      </c>
      <c r="E218" s="159" t="s">
        <v>409</v>
      </c>
      <c r="F218" s="160" t="s">
        <v>410</v>
      </c>
      <c r="G218" s="161" t="s">
        <v>187</v>
      </c>
      <c r="H218" s="162">
        <v>1</v>
      </c>
      <c r="I218" s="163"/>
      <c r="J218" s="164">
        <f t="shared" si="40"/>
        <v>0</v>
      </c>
      <c r="K218" s="165"/>
      <c r="L218" s="166"/>
      <c r="M218" s="167" t="s">
        <v>1</v>
      </c>
      <c r="N218" s="168" t="s">
        <v>37</v>
      </c>
      <c r="O218" s="58"/>
      <c r="P218" s="154">
        <f t="shared" si="41"/>
        <v>0</v>
      </c>
      <c r="Q218" s="154">
        <v>6.8999999999999997E-4</v>
      </c>
      <c r="R218" s="154">
        <f t="shared" si="42"/>
        <v>6.8999999999999997E-4</v>
      </c>
      <c r="S218" s="154">
        <v>0</v>
      </c>
      <c r="T218" s="155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147</v>
      </c>
      <c r="AT218" s="156" t="s">
        <v>144</v>
      </c>
      <c r="AU218" s="156" t="s">
        <v>132</v>
      </c>
      <c r="AY218" s="14" t="s">
        <v>133</v>
      </c>
      <c r="BE218" s="157">
        <f t="shared" si="44"/>
        <v>0</v>
      </c>
      <c r="BF218" s="157">
        <f t="shared" si="45"/>
        <v>0</v>
      </c>
      <c r="BG218" s="157">
        <f t="shared" si="46"/>
        <v>0</v>
      </c>
      <c r="BH218" s="157">
        <f t="shared" si="47"/>
        <v>0</v>
      </c>
      <c r="BI218" s="157">
        <f t="shared" si="48"/>
        <v>0</v>
      </c>
      <c r="BJ218" s="14" t="s">
        <v>132</v>
      </c>
      <c r="BK218" s="157">
        <f t="shared" si="49"/>
        <v>0</v>
      </c>
      <c r="BL218" s="14" t="s">
        <v>142</v>
      </c>
      <c r="BM218" s="156" t="s">
        <v>411</v>
      </c>
    </row>
    <row r="219" spans="1:65" s="2" customFormat="1" ht="16.5" customHeight="1">
      <c r="A219" s="29"/>
      <c r="B219" s="143"/>
      <c r="C219" s="144" t="s">
        <v>412</v>
      </c>
      <c r="D219" s="144" t="s">
        <v>138</v>
      </c>
      <c r="E219" s="145" t="s">
        <v>413</v>
      </c>
      <c r="F219" s="146" t="s">
        <v>414</v>
      </c>
      <c r="G219" s="147" t="s">
        <v>187</v>
      </c>
      <c r="H219" s="148">
        <v>8</v>
      </c>
      <c r="I219" s="149"/>
      <c r="J219" s="150">
        <f t="shared" si="40"/>
        <v>0</v>
      </c>
      <c r="K219" s="151"/>
      <c r="L219" s="30"/>
      <c r="M219" s="152" t="s">
        <v>1</v>
      </c>
      <c r="N219" s="153" t="s">
        <v>37</v>
      </c>
      <c r="O219" s="58"/>
      <c r="P219" s="154">
        <f t="shared" si="41"/>
        <v>0</v>
      </c>
      <c r="Q219" s="154">
        <v>3.0000000000000001E-5</v>
      </c>
      <c r="R219" s="154">
        <f t="shared" si="42"/>
        <v>2.4000000000000001E-4</v>
      </c>
      <c r="S219" s="154">
        <v>0</v>
      </c>
      <c r="T219" s="155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6" t="s">
        <v>142</v>
      </c>
      <c r="AT219" s="156" t="s">
        <v>138</v>
      </c>
      <c r="AU219" s="156" t="s">
        <v>132</v>
      </c>
      <c r="AY219" s="14" t="s">
        <v>133</v>
      </c>
      <c r="BE219" s="157">
        <f t="shared" si="44"/>
        <v>0</v>
      </c>
      <c r="BF219" s="157">
        <f t="shared" si="45"/>
        <v>0</v>
      </c>
      <c r="BG219" s="157">
        <f t="shared" si="46"/>
        <v>0</v>
      </c>
      <c r="BH219" s="157">
        <f t="shared" si="47"/>
        <v>0</v>
      </c>
      <c r="BI219" s="157">
        <f t="shared" si="48"/>
        <v>0</v>
      </c>
      <c r="BJ219" s="14" t="s">
        <v>132</v>
      </c>
      <c r="BK219" s="157">
        <f t="shared" si="49"/>
        <v>0</v>
      </c>
      <c r="BL219" s="14" t="s">
        <v>142</v>
      </c>
      <c r="BM219" s="156" t="s">
        <v>415</v>
      </c>
    </row>
    <row r="220" spans="1:65" s="2" customFormat="1" ht="16.5" customHeight="1">
      <c r="A220" s="29"/>
      <c r="B220" s="143"/>
      <c r="C220" s="158" t="s">
        <v>416</v>
      </c>
      <c r="D220" s="158" t="s">
        <v>144</v>
      </c>
      <c r="E220" s="159" t="s">
        <v>417</v>
      </c>
      <c r="F220" s="160" t="s">
        <v>418</v>
      </c>
      <c r="G220" s="161" t="s">
        <v>187</v>
      </c>
      <c r="H220" s="162">
        <v>6</v>
      </c>
      <c r="I220" s="163"/>
      <c r="J220" s="164">
        <f t="shared" si="40"/>
        <v>0</v>
      </c>
      <c r="K220" s="165"/>
      <c r="L220" s="166"/>
      <c r="M220" s="167" t="s">
        <v>1</v>
      </c>
      <c r="N220" s="168" t="s">
        <v>37</v>
      </c>
      <c r="O220" s="58"/>
      <c r="P220" s="154">
        <f t="shared" si="41"/>
        <v>0</v>
      </c>
      <c r="Q220" s="154">
        <v>6.4000000000000005E-4</v>
      </c>
      <c r="R220" s="154">
        <f t="shared" si="42"/>
        <v>3.8400000000000005E-3</v>
      </c>
      <c r="S220" s="154">
        <v>0</v>
      </c>
      <c r="T220" s="155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147</v>
      </c>
      <c r="AT220" s="156" t="s">
        <v>144</v>
      </c>
      <c r="AU220" s="156" t="s">
        <v>132</v>
      </c>
      <c r="AY220" s="14" t="s">
        <v>133</v>
      </c>
      <c r="BE220" s="157">
        <f t="shared" si="44"/>
        <v>0</v>
      </c>
      <c r="BF220" s="157">
        <f t="shared" si="45"/>
        <v>0</v>
      </c>
      <c r="BG220" s="157">
        <f t="shared" si="46"/>
        <v>0</v>
      </c>
      <c r="BH220" s="157">
        <f t="shared" si="47"/>
        <v>0</v>
      </c>
      <c r="BI220" s="157">
        <f t="shared" si="48"/>
        <v>0</v>
      </c>
      <c r="BJ220" s="14" t="s">
        <v>132</v>
      </c>
      <c r="BK220" s="157">
        <f t="shared" si="49"/>
        <v>0</v>
      </c>
      <c r="BL220" s="14" t="s">
        <v>142</v>
      </c>
      <c r="BM220" s="156" t="s">
        <v>419</v>
      </c>
    </row>
    <row r="221" spans="1:65" s="2" customFormat="1" ht="24.25" customHeight="1">
      <c r="A221" s="29"/>
      <c r="B221" s="143"/>
      <c r="C221" s="158" t="s">
        <v>420</v>
      </c>
      <c r="D221" s="158" t="s">
        <v>144</v>
      </c>
      <c r="E221" s="159" t="s">
        <v>421</v>
      </c>
      <c r="F221" s="160" t="s">
        <v>422</v>
      </c>
      <c r="G221" s="161" t="s">
        <v>187</v>
      </c>
      <c r="H221" s="162">
        <v>1</v>
      </c>
      <c r="I221" s="163"/>
      <c r="J221" s="164">
        <f t="shared" si="40"/>
        <v>0</v>
      </c>
      <c r="K221" s="165"/>
      <c r="L221" s="166"/>
      <c r="M221" s="167" t="s">
        <v>1</v>
      </c>
      <c r="N221" s="168" t="s">
        <v>37</v>
      </c>
      <c r="O221" s="58"/>
      <c r="P221" s="154">
        <f t="shared" si="41"/>
        <v>0</v>
      </c>
      <c r="Q221" s="154">
        <v>1.57E-3</v>
      </c>
      <c r="R221" s="154">
        <f t="shared" si="42"/>
        <v>1.57E-3</v>
      </c>
      <c r="S221" s="154">
        <v>0</v>
      </c>
      <c r="T221" s="155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147</v>
      </c>
      <c r="AT221" s="156" t="s">
        <v>144</v>
      </c>
      <c r="AU221" s="156" t="s">
        <v>132</v>
      </c>
      <c r="AY221" s="14" t="s">
        <v>133</v>
      </c>
      <c r="BE221" s="157">
        <f t="shared" si="44"/>
        <v>0</v>
      </c>
      <c r="BF221" s="157">
        <f t="shared" si="45"/>
        <v>0</v>
      </c>
      <c r="BG221" s="157">
        <f t="shared" si="46"/>
        <v>0</v>
      </c>
      <c r="BH221" s="157">
        <f t="shared" si="47"/>
        <v>0</v>
      </c>
      <c r="BI221" s="157">
        <f t="shared" si="48"/>
        <v>0</v>
      </c>
      <c r="BJ221" s="14" t="s">
        <v>132</v>
      </c>
      <c r="BK221" s="157">
        <f t="shared" si="49"/>
        <v>0</v>
      </c>
      <c r="BL221" s="14" t="s">
        <v>142</v>
      </c>
      <c r="BM221" s="156" t="s">
        <v>423</v>
      </c>
    </row>
    <row r="222" spans="1:65" s="2" customFormat="1" ht="16.5" customHeight="1">
      <c r="A222" s="29"/>
      <c r="B222" s="143"/>
      <c r="C222" s="158" t="s">
        <v>424</v>
      </c>
      <c r="D222" s="158" t="s">
        <v>144</v>
      </c>
      <c r="E222" s="159" t="s">
        <v>425</v>
      </c>
      <c r="F222" s="160" t="s">
        <v>426</v>
      </c>
      <c r="G222" s="161" t="s">
        <v>187</v>
      </c>
      <c r="H222" s="162">
        <v>1</v>
      </c>
      <c r="I222" s="163"/>
      <c r="J222" s="164">
        <f t="shared" si="40"/>
        <v>0</v>
      </c>
      <c r="K222" s="165"/>
      <c r="L222" s="166"/>
      <c r="M222" s="167" t="s">
        <v>1</v>
      </c>
      <c r="N222" s="168" t="s">
        <v>37</v>
      </c>
      <c r="O222" s="58"/>
      <c r="P222" s="154">
        <f t="shared" si="41"/>
        <v>0</v>
      </c>
      <c r="Q222" s="154">
        <v>1.1100000000000001E-3</v>
      </c>
      <c r="R222" s="154">
        <f t="shared" si="42"/>
        <v>1.1100000000000001E-3</v>
      </c>
      <c r="S222" s="154">
        <v>0</v>
      </c>
      <c r="T222" s="155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147</v>
      </c>
      <c r="AT222" s="156" t="s">
        <v>144</v>
      </c>
      <c r="AU222" s="156" t="s">
        <v>132</v>
      </c>
      <c r="AY222" s="14" t="s">
        <v>133</v>
      </c>
      <c r="BE222" s="157">
        <f t="shared" si="44"/>
        <v>0</v>
      </c>
      <c r="BF222" s="157">
        <f t="shared" si="45"/>
        <v>0</v>
      </c>
      <c r="BG222" s="157">
        <f t="shared" si="46"/>
        <v>0</v>
      </c>
      <c r="BH222" s="157">
        <f t="shared" si="47"/>
        <v>0</v>
      </c>
      <c r="BI222" s="157">
        <f t="shared" si="48"/>
        <v>0</v>
      </c>
      <c r="BJ222" s="14" t="s">
        <v>132</v>
      </c>
      <c r="BK222" s="157">
        <f t="shared" si="49"/>
        <v>0</v>
      </c>
      <c r="BL222" s="14" t="s">
        <v>142</v>
      </c>
      <c r="BM222" s="156" t="s">
        <v>427</v>
      </c>
    </row>
    <row r="223" spans="1:65" s="2" customFormat="1" ht="16.5" customHeight="1">
      <c r="A223" s="29"/>
      <c r="B223" s="143"/>
      <c r="C223" s="144" t="s">
        <v>428</v>
      </c>
      <c r="D223" s="144" t="s">
        <v>138</v>
      </c>
      <c r="E223" s="145" t="s">
        <v>429</v>
      </c>
      <c r="F223" s="146" t="s">
        <v>430</v>
      </c>
      <c r="G223" s="147" t="s">
        <v>187</v>
      </c>
      <c r="H223" s="148">
        <v>6</v>
      </c>
      <c r="I223" s="149"/>
      <c r="J223" s="150">
        <f t="shared" si="40"/>
        <v>0</v>
      </c>
      <c r="K223" s="151"/>
      <c r="L223" s="30"/>
      <c r="M223" s="152" t="s">
        <v>1</v>
      </c>
      <c r="N223" s="153" t="s">
        <v>37</v>
      </c>
      <c r="O223" s="58"/>
      <c r="P223" s="154">
        <f t="shared" si="41"/>
        <v>0</v>
      </c>
      <c r="Q223" s="154">
        <v>3.0000000000000001E-5</v>
      </c>
      <c r="R223" s="154">
        <f t="shared" si="42"/>
        <v>1.8000000000000001E-4</v>
      </c>
      <c r="S223" s="154">
        <v>0</v>
      </c>
      <c r="T223" s="155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142</v>
      </c>
      <c r="AT223" s="156" t="s">
        <v>138</v>
      </c>
      <c r="AU223" s="156" t="s">
        <v>132</v>
      </c>
      <c r="AY223" s="14" t="s">
        <v>133</v>
      </c>
      <c r="BE223" s="157">
        <f t="shared" si="44"/>
        <v>0</v>
      </c>
      <c r="BF223" s="157">
        <f t="shared" si="45"/>
        <v>0</v>
      </c>
      <c r="BG223" s="157">
        <f t="shared" si="46"/>
        <v>0</v>
      </c>
      <c r="BH223" s="157">
        <f t="shared" si="47"/>
        <v>0</v>
      </c>
      <c r="BI223" s="157">
        <f t="shared" si="48"/>
        <v>0</v>
      </c>
      <c r="BJ223" s="14" t="s">
        <v>132</v>
      </c>
      <c r="BK223" s="157">
        <f t="shared" si="49"/>
        <v>0</v>
      </c>
      <c r="BL223" s="14" t="s">
        <v>142</v>
      </c>
      <c r="BM223" s="156" t="s">
        <v>431</v>
      </c>
    </row>
    <row r="224" spans="1:65" s="2" customFormat="1" ht="16.5" customHeight="1">
      <c r="A224" s="29"/>
      <c r="B224" s="143"/>
      <c r="C224" s="158" t="s">
        <v>432</v>
      </c>
      <c r="D224" s="158" t="s">
        <v>144</v>
      </c>
      <c r="E224" s="159" t="s">
        <v>433</v>
      </c>
      <c r="F224" s="160" t="s">
        <v>434</v>
      </c>
      <c r="G224" s="161" t="s">
        <v>187</v>
      </c>
      <c r="H224" s="162">
        <v>4</v>
      </c>
      <c r="I224" s="163"/>
      <c r="J224" s="164">
        <f t="shared" si="40"/>
        <v>0</v>
      </c>
      <c r="K224" s="165"/>
      <c r="L224" s="166"/>
      <c r="M224" s="167" t="s">
        <v>1</v>
      </c>
      <c r="N224" s="168" t="s">
        <v>37</v>
      </c>
      <c r="O224" s="58"/>
      <c r="P224" s="154">
        <f t="shared" si="41"/>
        <v>0</v>
      </c>
      <c r="Q224" s="154">
        <v>1.01E-3</v>
      </c>
      <c r="R224" s="154">
        <f t="shared" si="42"/>
        <v>4.0400000000000002E-3</v>
      </c>
      <c r="S224" s="154">
        <v>0</v>
      </c>
      <c r="T224" s="155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147</v>
      </c>
      <c r="AT224" s="156" t="s">
        <v>144</v>
      </c>
      <c r="AU224" s="156" t="s">
        <v>132</v>
      </c>
      <c r="AY224" s="14" t="s">
        <v>133</v>
      </c>
      <c r="BE224" s="157">
        <f t="shared" si="44"/>
        <v>0</v>
      </c>
      <c r="BF224" s="157">
        <f t="shared" si="45"/>
        <v>0</v>
      </c>
      <c r="BG224" s="157">
        <f t="shared" si="46"/>
        <v>0</v>
      </c>
      <c r="BH224" s="157">
        <f t="shared" si="47"/>
        <v>0</v>
      </c>
      <c r="BI224" s="157">
        <f t="shared" si="48"/>
        <v>0</v>
      </c>
      <c r="BJ224" s="14" t="s">
        <v>132</v>
      </c>
      <c r="BK224" s="157">
        <f t="shared" si="49"/>
        <v>0</v>
      </c>
      <c r="BL224" s="14" t="s">
        <v>142</v>
      </c>
      <c r="BM224" s="156" t="s">
        <v>435</v>
      </c>
    </row>
    <row r="225" spans="1:65" s="2" customFormat="1" ht="24.25" customHeight="1">
      <c r="A225" s="29"/>
      <c r="B225" s="143"/>
      <c r="C225" s="158" t="s">
        <v>436</v>
      </c>
      <c r="D225" s="158" t="s">
        <v>144</v>
      </c>
      <c r="E225" s="159" t="s">
        <v>437</v>
      </c>
      <c r="F225" s="160" t="s">
        <v>438</v>
      </c>
      <c r="G225" s="161" t="s">
        <v>187</v>
      </c>
      <c r="H225" s="162">
        <v>1</v>
      </c>
      <c r="I225" s="163"/>
      <c r="J225" s="164">
        <f t="shared" si="40"/>
        <v>0</v>
      </c>
      <c r="K225" s="165"/>
      <c r="L225" s="166"/>
      <c r="M225" s="167" t="s">
        <v>1</v>
      </c>
      <c r="N225" s="168" t="s">
        <v>37</v>
      </c>
      <c r="O225" s="58"/>
      <c r="P225" s="154">
        <f t="shared" si="41"/>
        <v>0</v>
      </c>
      <c r="Q225" s="154">
        <v>2.0400000000000001E-3</v>
      </c>
      <c r="R225" s="154">
        <f t="shared" si="42"/>
        <v>2.0400000000000001E-3</v>
      </c>
      <c r="S225" s="154">
        <v>0</v>
      </c>
      <c r="T225" s="155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147</v>
      </c>
      <c r="AT225" s="156" t="s">
        <v>144</v>
      </c>
      <c r="AU225" s="156" t="s">
        <v>132</v>
      </c>
      <c r="AY225" s="14" t="s">
        <v>133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4" t="s">
        <v>132</v>
      </c>
      <c r="BK225" s="157">
        <f t="shared" si="49"/>
        <v>0</v>
      </c>
      <c r="BL225" s="14" t="s">
        <v>142</v>
      </c>
      <c r="BM225" s="156" t="s">
        <v>439</v>
      </c>
    </row>
    <row r="226" spans="1:65" s="2" customFormat="1" ht="16.5" customHeight="1">
      <c r="A226" s="29"/>
      <c r="B226" s="143"/>
      <c r="C226" s="158" t="s">
        <v>440</v>
      </c>
      <c r="D226" s="158" t="s">
        <v>144</v>
      </c>
      <c r="E226" s="159" t="s">
        <v>441</v>
      </c>
      <c r="F226" s="160" t="s">
        <v>442</v>
      </c>
      <c r="G226" s="161" t="s">
        <v>187</v>
      </c>
      <c r="H226" s="162">
        <v>1</v>
      </c>
      <c r="I226" s="163"/>
      <c r="J226" s="164">
        <f t="shared" si="40"/>
        <v>0</v>
      </c>
      <c r="K226" s="165"/>
      <c r="L226" s="166"/>
      <c r="M226" s="167" t="s">
        <v>1</v>
      </c>
      <c r="N226" s="168" t="s">
        <v>37</v>
      </c>
      <c r="O226" s="58"/>
      <c r="P226" s="154">
        <f t="shared" si="41"/>
        <v>0</v>
      </c>
      <c r="Q226" s="154">
        <v>1.3500000000000001E-3</v>
      </c>
      <c r="R226" s="154">
        <f t="shared" si="42"/>
        <v>1.3500000000000001E-3</v>
      </c>
      <c r="S226" s="154">
        <v>0</v>
      </c>
      <c r="T226" s="155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147</v>
      </c>
      <c r="AT226" s="156" t="s">
        <v>144</v>
      </c>
      <c r="AU226" s="156" t="s">
        <v>132</v>
      </c>
      <c r="AY226" s="14" t="s">
        <v>133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4" t="s">
        <v>132</v>
      </c>
      <c r="BK226" s="157">
        <f t="shared" si="49"/>
        <v>0</v>
      </c>
      <c r="BL226" s="14" t="s">
        <v>142</v>
      </c>
      <c r="BM226" s="156" t="s">
        <v>443</v>
      </c>
    </row>
    <row r="227" spans="1:65" s="2" customFormat="1" ht="21.75" customHeight="1">
      <c r="A227" s="29"/>
      <c r="B227" s="143"/>
      <c r="C227" s="144" t="s">
        <v>444</v>
      </c>
      <c r="D227" s="144" t="s">
        <v>138</v>
      </c>
      <c r="E227" s="145" t="s">
        <v>445</v>
      </c>
      <c r="F227" s="146" t="s">
        <v>446</v>
      </c>
      <c r="G227" s="147" t="s">
        <v>187</v>
      </c>
      <c r="H227" s="148">
        <v>1</v>
      </c>
      <c r="I227" s="149"/>
      <c r="J227" s="150">
        <f t="shared" si="40"/>
        <v>0</v>
      </c>
      <c r="K227" s="151"/>
      <c r="L227" s="30"/>
      <c r="M227" s="152" t="s">
        <v>1</v>
      </c>
      <c r="N227" s="153" t="s">
        <v>37</v>
      </c>
      <c r="O227" s="58"/>
      <c r="P227" s="154">
        <f t="shared" si="41"/>
        <v>0</v>
      </c>
      <c r="Q227" s="154">
        <v>4.0000000000000003E-5</v>
      </c>
      <c r="R227" s="154">
        <f t="shared" si="42"/>
        <v>4.0000000000000003E-5</v>
      </c>
      <c r="S227" s="154">
        <v>0</v>
      </c>
      <c r="T227" s="155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142</v>
      </c>
      <c r="AT227" s="156" t="s">
        <v>138</v>
      </c>
      <c r="AU227" s="156" t="s">
        <v>132</v>
      </c>
      <c r="AY227" s="14" t="s">
        <v>133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4" t="s">
        <v>132</v>
      </c>
      <c r="BK227" s="157">
        <f t="shared" si="49"/>
        <v>0</v>
      </c>
      <c r="BL227" s="14" t="s">
        <v>142</v>
      </c>
      <c r="BM227" s="156" t="s">
        <v>447</v>
      </c>
    </row>
    <row r="228" spans="1:65" s="2" customFormat="1" ht="21.75" customHeight="1">
      <c r="A228" s="29"/>
      <c r="B228" s="143"/>
      <c r="C228" s="158" t="s">
        <v>448</v>
      </c>
      <c r="D228" s="158" t="s">
        <v>144</v>
      </c>
      <c r="E228" s="159" t="s">
        <v>449</v>
      </c>
      <c r="F228" s="160" t="s">
        <v>450</v>
      </c>
      <c r="G228" s="161" t="s">
        <v>187</v>
      </c>
      <c r="H228" s="162">
        <v>1</v>
      </c>
      <c r="I228" s="163"/>
      <c r="J228" s="164">
        <f t="shared" si="40"/>
        <v>0</v>
      </c>
      <c r="K228" s="165"/>
      <c r="L228" s="166"/>
      <c r="M228" s="167" t="s">
        <v>1</v>
      </c>
      <c r="N228" s="168" t="s">
        <v>37</v>
      </c>
      <c r="O228" s="58"/>
      <c r="P228" s="154">
        <f t="shared" si="41"/>
        <v>0</v>
      </c>
      <c r="Q228" s="154">
        <v>1.15E-3</v>
      </c>
      <c r="R228" s="154">
        <f t="shared" si="42"/>
        <v>1.15E-3</v>
      </c>
      <c r="S228" s="154">
        <v>0</v>
      </c>
      <c r="T228" s="155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147</v>
      </c>
      <c r="AT228" s="156" t="s">
        <v>144</v>
      </c>
      <c r="AU228" s="156" t="s">
        <v>132</v>
      </c>
      <c r="AY228" s="14" t="s">
        <v>133</v>
      </c>
      <c r="BE228" s="157">
        <f t="shared" si="44"/>
        <v>0</v>
      </c>
      <c r="BF228" s="157">
        <f t="shared" si="45"/>
        <v>0</v>
      </c>
      <c r="BG228" s="157">
        <f t="shared" si="46"/>
        <v>0</v>
      </c>
      <c r="BH228" s="157">
        <f t="shared" si="47"/>
        <v>0</v>
      </c>
      <c r="BI228" s="157">
        <f t="shared" si="48"/>
        <v>0</v>
      </c>
      <c r="BJ228" s="14" t="s">
        <v>132</v>
      </c>
      <c r="BK228" s="157">
        <f t="shared" si="49"/>
        <v>0</v>
      </c>
      <c r="BL228" s="14" t="s">
        <v>142</v>
      </c>
      <c r="BM228" s="156" t="s">
        <v>451</v>
      </c>
    </row>
    <row r="229" spans="1:65" s="2" customFormat="1" ht="21.75" customHeight="1">
      <c r="A229" s="29"/>
      <c r="B229" s="143"/>
      <c r="C229" s="144" t="s">
        <v>452</v>
      </c>
      <c r="D229" s="144" t="s">
        <v>138</v>
      </c>
      <c r="E229" s="145" t="s">
        <v>453</v>
      </c>
      <c r="F229" s="146" t="s">
        <v>454</v>
      </c>
      <c r="G229" s="147" t="s">
        <v>187</v>
      </c>
      <c r="H229" s="148">
        <v>1</v>
      </c>
      <c r="I229" s="149"/>
      <c r="J229" s="150">
        <f t="shared" si="40"/>
        <v>0</v>
      </c>
      <c r="K229" s="151"/>
      <c r="L229" s="30"/>
      <c r="M229" s="152" t="s">
        <v>1</v>
      </c>
      <c r="N229" s="153" t="s">
        <v>37</v>
      </c>
      <c r="O229" s="58"/>
      <c r="P229" s="154">
        <f t="shared" si="41"/>
        <v>0</v>
      </c>
      <c r="Q229" s="154">
        <v>4.0000000000000003E-5</v>
      </c>
      <c r="R229" s="154">
        <f t="shared" si="42"/>
        <v>4.0000000000000003E-5</v>
      </c>
      <c r="S229" s="154">
        <v>0</v>
      </c>
      <c r="T229" s="155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142</v>
      </c>
      <c r="AT229" s="156" t="s">
        <v>138</v>
      </c>
      <c r="AU229" s="156" t="s">
        <v>132</v>
      </c>
      <c r="AY229" s="14" t="s">
        <v>133</v>
      </c>
      <c r="BE229" s="157">
        <f t="shared" si="44"/>
        <v>0</v>
      </c>
      <c r="BF229" s="157">
        <f t="shared" si="45"/>
        <v>0</v>
      </c>
      <c r="BG229" s="157">
        <f t="shared" si="46"/>
        <v>0</v>
      </c>
      <c r="BH229" s="157">
        <f t="shared" si="47"/>
        <v>0</v>
      </c>
      <c r="BI229" s="157">
        <f t="shared" si="48"/>
        <v>0</v>
      </c>
      <c r="BJ229" s="14" t="s">
        <v>132</v>
      </c>
      <c r="BK229" s="157">
        <f t="shared" si="49"/>
        <v>0</v>
      </c>
      <c r="BL229" s="14" t="s">
        <v>142</v>
      </c>
      <c r="BM229" s="156" t="s">
        <v>455</v>
      </c>
    </row>
    <row r="230" spans="1:65" s="2" customFormat="1" ht="21.75" customHeight="1">
      <c r="A230" s="29"/>
      <c r="B230" s="143"/>
      <c r="C230" s="158" t="s">
        <v>456</v>
      </c>
      <c r="D230" s="158" t="s">
        <v>144</v>
      </c>
      <c r="E230" s="159" t="s">
        <v>457</v>
      </c>
      <c r="F230" s="160" t="s">
        <v>458</v>
      </c>
      <c r="G230" s="161" t="s">
        <v>187</v>
      </c>
      <c r="H230" s="162">
        <v>1</v>
      </c>
      <c r="I230" s="163"/>
      <c r="J230" s="164">
        <f t="shared" si="40"/>
        <v>0</v>
      </c>
      <c r="K230" s="165"/>
      <c r="L230" s="166"/>
      <c r="M230" s="167" t="s">
        <v>1</v>
      </c>
      <c r="N230" s="168" t="s">
        <v>37</v>
      </c>
      <c r="O230" s="58"/>
      <c r="P230" s="154">
        <f t="shared" si="41"/>
        <v>0</v>
      </c>
      <c r="Q230" s="154">
        <v>1.49E-3</v>
      </c>
      <c r="R230" s="154">
        <f t="shared" si="42"/>
        <v>1.49E-3</v>
      </c>
      <c r="S230" s="154">
        <v>0</v>
      </c>
      <c r="T230" s="155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147</v>
      </c>
      <c r="AT230" s="156" t="s">
        <v>144</v>
      </c>
      <c r="AU230" s="156" t="s">
        <v>132</v>
      </c>
      <c r="AY230" s="14" t="s">
        <v>133</v>
      </c>
      <c r="BE230" s="157">
        <f t="shared" si="44"/>
        <v>0</v>
      </c>
      <c r="BF230" s="157">
        <f t="shared" si="45"/>
        <v>0</v>
      </c>
      <c r="BG230" s="157">
        <f t="shared" si="46"/>
        <v>0</v>
      </c>
      <c r="BH230" s="157">
        <f t="shared" si="47"/>
        <v>0</v>
      </c>
      <c r="BI230" s="157">
        <f t="shared" si="48"/>
        <v>0</v>
      </c>
      <c r="BJ230" s="14" t="s">
        <v>132</v>
      </c>
      <c r="BK230" s="157">
        <f t="shared" si="49"/>
        <v>0</v>
      </c>
      <c r="BL230" s="14" t="s">
        <v>142</v>
      </c>
      <c r="BM230" s="156" t="s">
        <v>459</v>
      </c>
    </row>
    <row r="231" spans="1:65" s="2" customFormat="1" ht="33" customHeight="1">
      <c r="A231" s="29"/>
      <c r="B231" s="143"/>
      <c r="C231" s="158" t="s">
        <v>460</v>
      </c>
      <c r="D231" s="158" t="s">
        <v>144</v>
      </c>
      <c r="E231" s="159" t="s">
        <v>461</v>
      </c>
      <c r="F231" s="160" t="s">
        <v>462</v>
      </c>
      <c r="G231" s="161" t="s">
        <v>187</v>
      </c>
      <c r="H231" s="162">
        <v>2</v>
      </c>
      <c r="I231" s="163"/>
      <c r="J231" s="164">
        <f t="shared" si="40"/>
        <v>0</v>
      </c>
      <c r="K231" s="165"/>
      <c r="L231" s="166"/>
      <c r="M231" s="167" t="s">
        <v>1</v>
      </c>
      <c r="N231" s="168" t="s">
        <v>37</v>
      </c>
      <c r="O231" s="58"/>
      <c r="P231" s="154">
        <f t="shared" si="41"/>
        <v>0</v>
      </c>
      <c r="Q231" s="154">
        <v>7.5000000000000002E-4</v>
      </c>
      <c r="R231" s="154">
        <f t="shared" si="42"/>
        <v>1.5E-3</v>
      </c>
      <c r="S231" s="154">
        <v>0</v>
      </c>
      <c r="T231" s="155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147</v>
      </c>
      <c r="AT231" s="156" t="s">
        <v>144</v>
      </c>
      <c r="AU231" s="156" t="s">
        <v>132</v>
      </c>
      <c r="AY231" s="14" t="s">
        <v>133</v>
      </c>
      <c r="BE231" s="157">
        <f t="shared" si="44"/>
        <v>0</v>
      </c>
      <c r="BF231" s="157">
        <f t="shared" si="45"/>
        <v>0</v>
      </c>
      <c r="BG231" s="157">
        <f t="shared" si="46"/>
        <v>0</v>
      </c>
      <c r="BH231" s="157">
        <f t="shared" si="47"/>
        <v>0</v>
      </c>
      <c r="BI231" s="157">
        <f t="shared" si="48"/>
        <v>0</v>
      </c>
      <c r="BJ231" s="14" t="s">
        <v>132</v>
      </c>
      <c r="BK231" s="157">
        <f t="shared" si="49"/>
        <v>0</v>
      </c>
      <c r="BL231" s="14" t="s">
        <v>142</v>
      </c>
      <c r="BM231" s="156" t="s">
        <v>463</v>
      </c>
    </row>
    <row r="232" spans="1:65" s="2" customFormat="1" ht="24.25" customHeight="1">
      <c r="A232" s="29"/>
      <c r="B232" s="143"/>
      <c r="C232" s="144" t="s">
        <v>464</v>
      </c>
      <c r="D232" s="144" t="s">
        <v>138</v>
      </c>
      <c r="E232" s="145" t="s">
        <v>465</v>
      </c>
      <c r="F232" s="146" t="s">
        <v>466</v>
      </c>
      <c r="G232" s="147" t="s">
        <v>187</v>
      </c>
      <c r="H232" s="148">
        <v>63</v>
      </c>
      <c r="I232" s="149"/>
      <c r="J232" s="150">
        <f t="shared" si="40"/>
        <v>0</v>
      </c>
      <c r="K232" s="151"/>
      <c r="L232" s="30"/>
      <c r="M232" s="152" t="s">
        <v>1</v>
      </c>
      <c r="N232" s="153" t="s">
        <v>37</v>
      </c>
      <c r="O232" s="58"/>
      <c r="P232" s="154">
        <f t="shared" si="41"/>
        <v>0</v>
      </c>
      <c r="Q232" s="154">
        <v>1.0000000000000001E-5</v>
      </c>
      <c r="R232" s="154">
        <f t="shared" si="42"/>
        <v>6.3000000000000003E-4</v>
      </c>
      <c r="S232" s="154">
        <v>0</v>
      </c>
      <c r="T232" s="155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6" t="s">
        <v>142</v>
      </c>
      <c r="AT232" s="156" t="s">
        <v>138</v>
      </c>
      <c r="AU232" s="156" t="s">
        <v>132</v>
      </c>
      <c r="AY232" s="14" t="s">
        <v>133</v>
      </c>
      <c r="BE232" s="157">
        <f t="shared" si="44"/>
        <v>0</v>
      </c>
      <c r="BF232" s="157">
        <f t="shared" si="45"/>
        <v>0</v>
      </c>
      <c r="BG232" s="157">
        <f t="shared" si="46"/>
        <v>0</v>
      </c>
      <c r="BH232" s="157">
        <f t="shared" si="47"/>
        <v>0</v>
      </c>
      <c r="BI232" s="157">
        <f t="shared" si="48"/>
        <v>0</v>
      </c>
      <c r="BJ232" s="14" t="s">
        <v>132</v>
      </c>
      <c r="BK232" s="157">
        <f t="shared" si="49"/>
        <v>0</v>
      </c>
      <c r="BL232" s="14" t="s">
        <v>142</v>
      </c>
      <c r="BM232" s="156" t="s">
        <v>467</v>
      </c>
    </row>
    <row r="233" spans="1:65" s="2" customFormat="1" ht="24.25" customHeight="1">
      <c r="A233" s="29"/>
      <c r="B233" s="143"/>
      <c r="C233" s="144" t="s">
        <v>468</v>
      </c>
      <c r="D233" s="144" t="s">
        <v>138</v>
      </c>
      <c r="E233" s="145" t="s">
        <v>469</v>
      </c>
      <c r="F233" s="146" t="s">
        <v>470</v>
      </c>
      <c r="G233" s="147" t="s">
        <v>187</v>
      </c>
      <c r="H233" s="148">
        <v>8</v>
      </c>
      <c r="I233" s="149"/>
      <c r="J233" s="150">
        <f t="shared" si="40"/>
        <v>0</v>
      </c>
      <c r="K233" s="151"/>
      <c r="L233" s="30"/>
      <c r="M233" s="152" t="s">
        <v>1</v>
      </c>
      <c r="N233" s="153" t="s">
        <v>37</v>
      </c>
      <c r="O233" s="58"/>
      <c r="P233" s="154">
        <f t="shared" si="41"/>
        <v>0</v>
      </c>
      <c r="Q233" s="154">
        <v>1.0000000000000001E-5</v>
      </c>
      <c r="R233" s="154">
        <f t="shared" si="42"/>
        <v>8.0000000000000007E-5</v>
      </c>
      <c r="S233" s="154">
        <v>0</v>
      </c>
      <c r="T233" s="155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142</v>
      </c>
      <c r="AT233" s="156" t="s">
        <v>138</v>
      </c>
      <c r="AU233" s="156" t="s">
        <v>132</v>
      </c>
      <c r="AY233" s="14" t="s">
        <v>133</v>
      </c>
      <c r="BE233" s="157">
        <f t="shared" si="44"/>
        <v>0</v>
      </c>
      <c r="BF233" s="157">
        <f t="shared" si="45"/>
        <v>0</v>
      </c>
      <c r="BG233" s="157">
        <f t="shared" si="46"/>
        <v>0</v>
      </c>
      <c r="BH233" s="157">
        <f t="shared" si="47"/>
        <v>0</v>
      </c>
      <c r="BI233" s="157">
        <f t="shared" si="48"/>
        <v>0</v>
      </c>
      <c r="BJ233" s="14" t="s">
        <v>132</v>
      </c>
      <c r="BK233" s="157">
        <f t="shared" si="49"/>
        <v>0</v>
      </c>
      <c r="BL233" s="14" t="s">
        <v>142</v>
      </c>
      <c r="BM233" s="156" t="s">
        <v>471</v>
      </c>
    </row>
    <row r="234" spans="1:65" s="2" customFormat="1" ht="16.5" customHeight="1">
      <c r="A234" s="29"/>
      <c r="B234" s="143"/>
      <c r="C234" s="158" t="s">
        <v>472</v>
      </c>
      <c r="D234" s="158" t="s">
        <v>144</v>
      </c>
      <c r="E234" s="159" t="s">
        <v>473</v>
      </c>
      <c r="F234" s="160" t="s">
        <v>474</v>
      </c>
      <c r="G234" s="161" t="s">
        <v>187</v>
      </c>
      <c r="H234" s="162">
        <v>8</v>
      </c>
      <c r="I234" s="163"/>
      <c r="J234" s="164">
        <f t="shared" si="40"/>
        <v>0</v>
      </c>
      <c r="K234" s="165"/>
      <c r="L234" s="166"/>
      <c r="M234" s="167" t="s">
        <v>1</v>
      </c>
      <c r="N234" s="168" t="s">
        <v>37</v>
      </c>
      <c r="O234" s="58"/>
      <c r="P234" s="154">
        <f t="shared" si="41"/>
        <v>0</v>
      </c>
      <c r="Q234" s="154">
        <v>5.0000000000000002E-5</v>
      </c>
      <c r="R234" s="154">
        <f t="shared" si="42"/>
        <v>4.0000000000000002E-4</v>
      </c>
      <c r="S234" s="154">
        <v>0</v>
      </c>
      <c r="T234" s="155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147</v>
      </c>
      <c r="AT234" s="156" t="s">
        <v>144</v>
      </c>
      <c r="AU234" s="156" t="s">
        <v>132</v>
      </c>
      <c r="AY234" s="14" t="s">
        <v>133</v>
      </c>
      <c r="BE234" s="157">
        <f t="shared" si="44"/>
        <v>0</v>
      </c>
      <c r="BF234" s="157">
        <f t="shared" si="45"/>
        <v>0</v>
      </c>
      <c r="BG234" s="157">
        <f t="shared" si="46"/>
        <v>0</v>
      </c>
      <c r="BH234" s="157">
        <f t="shared" si="47"/>
        <v>0</v>
      </c>
      <c r="BI234" s="157">
        <f t="shared" si="48"/>
        <v>0</v>
      </c>
      <c r="BJ234" s="14" t="s">
        <v>132</v>
      </c>
      <c r="BK234" s="157">
        <f t="shared" si="49"/>
        <v>0</v>
      </c>
      <c r="BL234" s="14" t="s">
        <v>142</v>
      </c>
      <c r="BM234" s="156" t="s">
        <v>475</v>
      </c>
    </row>
    <row r="235" spans="1:65" s="2" customFormat="1" ht="24.25" customHeight="1">
      <c r="A235" s="29"/>
      <c r="B235" s="143"/>
      <c r="C235" s="144" t="s">
        <v>476</v>
      </c>
      <c r="D235" s="144" t="s">
        <v>138</v>
      </c>
      <c r="E235" s="145" t="s">
        <v>477</v>
      </c>
      <c r="F235" s="146" t="s">
        <v>478</v>
      </c>
      <c r="G235" s="147" t="s">
        <v>187</v>
      </c>
      <c r="H235" s="148">
        <v>63</v>
      </c>
      <c r="I235" s="149"/>
      <c r="J235" s="150">
        <f t="shared" si="40"/>
        <v>0</v>
      </c>
      <c r="K235" s="151"/>
      <c r="L235" s="30"/>
      <c r="M235" s="152" t="s">
        <v>1</v>
      </c>
      <c r="N235" s="153" t="s">
        <v>37</v>
      </c>
      <c r="O235" s="58"/>
      <c r="P235" s="154">
        <f t="shared" si="41"/>
        <v>0</v>
      </c>
      <c r="Q235" s="154">
        <v>2.0000000000000002E-5</v>
      </c>
      <c r="R235" s="154">
        <f t="shared" si="42"/>
        <v>1.2600000000000001E-3</v>
      </c>
      <c r="S235" s="154">
        <v>0</v>
      </c>
      <c r="T235" s="155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6" t="s">
        <v>142</v>
      </c>
      <c r="AT235" s="156" t="s">
        <v>138</v>
      </c>
      <c r="AU235" s="156" t="s">
        <v>132</v>
      </c>
      <c r="AY235" s="14" t="s">
        <v>133</v>
      </c>
      <c r="BE235" s="157">
        <f t="shared" si="44"/>
        <v>0</v>
      </c>
      <c r="BF235" s="157">
        <f t="shared" si="45"/>
        <v>0</v>
      </c>
      <c r="BG235" s="157">
        <f t="shared" si="46"/>
        <v>0</v>
      </c>
      <c r="BH235" s="157">
        <f t="shared" si="47"/>
        <v>0</v>
      </c>
      <c r="BI235" s="157">
        <f t="shared" si="48"/>
        <v>0</v>
      </c>
      <c r="BJ235" s="14" t="s">
        <v>132</v>
      </c>
      <c r="BK235" s="157">
        <f t="shared" si="49"/>
        <v>0</v>
      </c>
      <c r="BL235" s="14" t="s">
        <v>142</v>
      </c>
      <c r="BM235" s="156" t="s">
        <v>479</v>
      </c>
    </row>
    <row r="236" spans="1:65" s="2" customFormat="1" ht="16.5" customHeight="1">
      <c r="A236" s="29"/>
      <c r="B236" s="143"/>
      <c r="C236" s="158" t="s">
        <v>480</v>
      </c>
      <c r="D236" s="158" t="s">
        <v>144</v>
      </c>
      <c r="E236" s="159" t="s">
        <v>481</v>
      </c>
      <c r="F236" s="160" t="s">
        <v>482</v>
      </c>
      <c r="G236" s="161" t="s">
        <v>483</v>
      </c>
      <c r="H236" s="162">
        <v>63</v>
      </c>
      <c r="I236" s="163"/>
      <c r="J236" s="164">
        <f t="shared" si="40"/>
        <v>0</v>
      </c>
      <c r="K236" s="165"/>
      <c r="L236" s="166"/>
      <c r="M236" s="167" t="s">
        <v>1</v>
      </c>
      <c r="N236" s="168" t="s">
        <v>37</v>
      </c>
      <c r="O236" s="58"/>
      <c r="P236" s="154">
        <f t="shared" si="41"/>
        <v>0</v>
      </c>
      <c r="Q236" s="154">
        <v>3.5E-4</v>
      </c>
      <c r="R236" s="154">
        <f t="shared" si="42"/>
        <v>2.205E-2</v>
      </c>
      <c r="S236" s="154">
        <v>0</v>
      </c>
      <c r="T236" s="155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147</v>
      </c>
      <c r="AT236" s="156" t="s">
        <v>144</v>
      </c>
      <c r="AU236" s="156" t="s">
        <v>132</v>
      </c>
      <c r="AY236" s="14" t="s">
        <v>133</v>
      </c>
      <c r="BE236" s="157">
        <f t="shared" si="44"/>
        <v>0</v>
      </c>
      <c r="BF236" s="157">
        <f t="shared" si="45"/>
        <v>0</v>
      </c>
      <c r="BG236" s="157">
        <f t="shared" si="46"/>
        <v>0</v>
      </c>
      <c r="BH236" s="157">
        <f t="shared" si="47"/>
        <v>0</v>
      </c>
      <c r="BI236" s="157">
        <f t="shared" si="48"/>
        <v>0</v>
      </c>
      <c r="BJ236" s="14" t="s">
        <v>132</v>
      </c>
      <c r="BK236" s="157">
        <f t="shared" si="49"/>
        <v>0</v>
      </c>
      <c r="BL236" s="14" t="s">
        <v>142</v>
      </c>
      <c r="BM236" s="156" t="s">
        <v>484</v>
      </c>
    </row>
    <row r="237" spans="1:65" s="2" customFormat="1" ht="21.75" customHeight="1">
      <c r="A237" s="29"/>
      <c r="B237" s="143"/>
      <c r="C237" s="144" t="s">
        <v>485</v>
      </c>
      <c r="D237" s="144" t="s">
        <v>138</v>
      </c>
      <c r="E237" s="145" t="s">
        <v>486</v>
      </c>
      <c r="F237" s="146" t="s">
        <v>487</v>
      </c>
      <c r="G237" s="147" t="s">
        <v>217</v>
      </c>
      <c r="H237" s="148">
        <v>63</v>
      </c>
      <c r="I237" s="149"/>
      <c r="J237" s="150">
        <f t="shared" si="40"/>
        <v>0</v>
      </c>
      <c r="K237" s="151"/>
      <c r="L237" s="30"/>
      <c r="M237" s="152" t="s">
        <v>1</v>
      </c>
      <c r="N237" s="153" t="s">
        <v>37</v>
      </c>
      <c r="O237" s="58"/>
      <c r="P237" s="154">
        <f t="shared" si="41"/>
        <v>0</v>
      </c>
      <c r="Q237" s="154">
        <v>0</v>
      </c>
      <c r="R237" s="154">
        <f t="shared" si="42"/>
        <v>0</v>
      </c>
      <c r="S237" s="154">
        <v>0</v>
      </c>
      <c r="T237" s="155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142</v>
      </c>
      <c r="AT237" s="156" t="s">
        <v>138</v>
      </c>
      <c r="AU237" s="156" t="s">
        <v>132</v>
      </c>
      <c r="AY237" s="14" t="s">
        <v>133</v>
      </c>
      <c r="BE237" s="157">
        <f t="shared" si="44"/>
        <v>0</v>
      </c>
      <c r="BF237" s="157">
        <f t="shared" si="45"/>
        <v>0</v>
      </c>
      <c r="BG237" s="157">
        <f t="shared" si="46"/>
        <v>0</v>
      </c>
      <c r="BH237" s="157">
        <f t="shared" si="47"/>
        <v>0</v>
      </c>
      <c r="BI237" s="157">
        <f t="shared" si="48"/>
        <v>0</v>
      </c>
      <c r="BJ237" s="14" t="s">
        <v>132</v>
      </c>
      <c r="BK237" s="157">
        <f t="shared" si="49"/>
        <v>0</v>
      </c>
      <c r="BL237" s="14" t="s">
        <v>142</v>
      </c>
      <c r="BM237" s="156" t="s">
        <v>488</v>
      </c>
    </row>
    <row r="238" spans="1:65" s="2" customFormat="1" ht="16.5" customHeight="1">
      <c r="A238" s="29"/>
      <c r="B238" s="143"/>
      <c r="C238" s="158" t="s">
        <v>489</v>
      </c>
      <c r="D238" s="158" t="s">
        <v>144</v>
      </c>
      <c r="E238" s="159" t="s">
        <v>490</v>
      </c>
      <c r="F238" s="160" t="s">
        <v>491</v>
      </c>
      <c r="G238" s="161" t="s">
        <v>187</v>
      </c>
      <c r="H238" s="162">
        <v>63</v>
      </c>
      <c r="I238" s="163"/>
      <c r="J238" s="164">
        <f t="shared" si="40"/>
        <v>0</v>
      </c>
      <c r="K238" s="165"/>
      <c r="L238" s="166"/>
      <c r="M238" s="167" t="s">
        <v>1</v>
      </c>
      <c r="N238" s="168" t="s">
        <v>37</v>
      </c>
      <c r="O238" s="58"/>
      <c r="P238" s="154">
        <f t="shared" si="41"/>
        <v>0</v>
      </c>
      <c r="Q238" s="154">
        <v>1E-4</v>
      </c>
      <c r="R238" s="154">
        <f t="shared" si="42"/>
        <v>6.3E-3</v>
      </c>
      <c r="S238" s="154">
        <v>0</v>
      </c>
      <c r="T238" s="155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147</v>
      </c>
      <c r="AT238" s="156" t="s">
        <v>144</v>
      </c>
      <c r="AU238" s="156" t="s">
        <v>132</v>
      </c>
      <c r="AY238" s="14" t="s">
        <v>133</v>
      </c>
      <c r="BE238" s="157">
        <f t="shared" si="44"/>
        <v>0</v>
      </c>
      <c r="BF238" s="157">
        <f t="shared" si="45"/>
        <v>0</v>
      </c>
      <c r="BG238" s="157">
        <f t="shared" si="46"/>
        <v>0</v>
      </c>
      <c r="BH238" s="157">
        <f t="shared" si="47"/>
        <v>0</v>
      </c>
      <c r="BI238" s="157">
        <f t="shared" si="48"/>
        <v>0</v>
      </c>
      <c r="BJ238" s="14" t="s">
        <v>132</v>
      </c>
      <c r="BK238" s="157">
        <f t="shared" si="49"/>
        <v>0</v>
      </c>
      <c r="BL238" s="14" t="s">
        <v>142</v>
      </c>
      <c r="BM238" s="156" t="s">
        <v>492</v>
      </c>
    </row>
    <row r="239" spans="1:65" s="2" customFormat="1" ht="16.5" customHeight="1">
      <c r="A239" s="29"/>
      <c r="B239" s="143"/>
      <c r="C239" s="144" t="s">
        <v>493</v>
      </c>
      <c r="D239" s="144" t="s">
        <v>138</v>
      </c>
      <c r="E239" s="145" t="s">
        <v>494</v>
      </c>
      <c r="F239" s="146" t="s">
        <v>495</v>
      </c>
      <c r="G239" s="147" t="s">
        <v>187</v>
      </c>
      <c r="H239" s="148">
        <v>63</v>
      </c>
      <c r="I239" s="149"/>
      <c r="J239" s="150">
        <f t="shared" si="40"/>
        <v>0</v>
      </c>
      <c r="K239" s="151"/>
      <c r="L239" s="30"/>
      <c r="M239" s="152" t="s">
        <v>1</v>
      </c>
      <c r="N239" s="153" t="s">
        <v>37</v>
      </c>
      <c r="O239" s="58"/>
      <c r="P239" s="154">
        <f t="shared" si="41"/>
        <v>0</v>
      </c>
      <c r="Q239" s="154">
        <v>0</v>
      </c>
      <c r="R239" s="154">
        <f t="shared" si="42"/>
        <v>0</v>
      </c>
      <c r="S239" s="154">
        <v>0</v>
      </c>
      <c r="T239" s="155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142</v>
      </c>
      <c r="AT239" s="156" t="s">
        <v>138</v>
      </c>
      <c r="AU239" s="156" t="s">
        <v>132</v>
      </c>
      <c r="AY239" s="14" t="s">
        <v>133</v>
      </c>
      <c r="BE239" s="157">
        <f t="shared" si="44"/>
        <v>0</v>
      </c>
      <c r="BF239" s="157">
        <f t="shared" si="45"/>
        <v>0</v>
      </c>
      <c r="BG239" s="157">
        <f t="shared" si="46"/>
        <v>0</v>
      </c>
      <c r="BH239" s="157">
        <f t="shared" si="47"/>
        <v>0</v>
      </c>
      <c r="BI239" s="157">
        <f t="shared" si="48"/>
        <v>0</v>
      </c>
      <c r="BJ239" s="14" t="s">
        <v>132</v>
      </c>
      <c r="BK239" s="157">
        <f t="shared" si="49"/>
        <v>0</v>
      </c>
      <c r="BL239" s="14" t="s">
        <v>142</v>
      </c>
      <c r="BM239" s="156" t="s">
        <v>496</v>
      </c>
    </row>
    <row r="240" spans="1:65" s="2" customFormat="1" ht="16.5" customHeight="1">
      <c r="A240" s="29"/>
      <c r="B240" s="143"/>
      <c r="C240" s="158" t="s">
        <v>497</v>
      </c>
      <c r="D240" s="158" t="s">
        <v>144</v>
      </c>
      <c r="E240" s="159" t="s">
        <v>498</v>
      </c>
      <c r="F240" s="160" t="s">
        <v>499</v>
      </c>
      <c r="G240" s="161" t="s">
        <v>483</v>
      </c>
      <c r="H240" s="162">
        <v>63</v>
      </c>
      <c r="I240" s="163"/>
      <c r="J240" s="164">
        <f t="shared" si="40"/>
        <v>0</v>
      </c>
      <c r="K240" s="165"/>
      <c r="L240" s="166"/>
      <c r="M240" s="167" t="s">
        <v>1</v>
      </c>
      <c r="N240" s="168" t="s">
        <v>37</v>
      </c>
      <c r="O240" s="58"/>
      <c r="P240" s="154">
        <f t="shared" si="41"/>
        <v>0</v>
      </c>
      <c r="Q240" s="154">
        <v>3.5E-4</v>
      </c>
      <c r="R240" s="154">
        <f t="shared" si="42"/>
        <v>2.205E-2</v>
      </c>
      <c r="S240" s="154">
        <v>0</v>
      </c>
      <c r="T240" s="155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147</v>
      </c>
      <c r="AT240" s="156" t="s">
        <v>144</v>
      </c>
      <c r="AU240" s="156" t="s">
        <v>132</v>
      </c>
      <c r="AY240" s="14" t="s">
        <v>133</v>
      </c>
      <c r="BE240" s="157">
        <f t="shared" si="44"/>
        <v>0</v>
      </c>
      <c r="BF240" s="157">
        <f t="shared" si="45"/>
        <v>0</v>
      </c>
      <c r="BG240" s="157">
        <f t="shared" si="46"/>
        <v>0</v>
      </c>
      <c r="BH240" s="157">
        <f t="shared" si="47"/>
        <v>0</v>
      </c>
      <c r="BI240" s="157">
        <f t="shared" si="48"/>
        <v>0</v>
      </c>
      <c r="BJ240" s="14" t="s">
        <v>132</v>
      </c>
      <c r="BK240" s="157">
        <f t="shared" si="49"/>
        <v>0</v>
      </c>
      <c r="BL240" s="14" t="s">
        <v>142</v>
      </c>
      <c r="BM240" s="156" t="s">
        <v>500</v>
      </c>
    </row>
    <row r="241" spans="1:65" s="2" customFormat="1" ht="24.25" customHeight="1">
      <c r="A241" s="29"/>
      <c r="B241" s="143"/>
      <c r="C241" s="144" t="s">
        <v>501</v>
      </c>
      <c r="D241" s="144" t="s">
        <v>138</v>
      </c>
      <c r="E241" s="145" t="s">
        <v>502</v>
      </c>
      <c r="F241" s="146" t="s">
        <v>503</v>
      </c>
      <c r="G241" s="147" t="s">
        <v>187</v>
      </c>
      <c r="H241" s="148">
        <v>10</v>
      </c>
      <c r="I241" s="149"/>
      <c r="J241" s="150">
        <f t="shared" si="40"/>
        <v>0</v>
      </c>
      <c r="K241" s="151"/>
      <c r="L241" s="30"/>
      <c r="M241" s="152" t="s">
        <v>1</v>
      </c>
      <c r="N241" s="153" t="s">
        <v>37</v>
      </c>
      <c r="O241" s="58"/>
      <c r="P241" s="154">
        <f t="shared" si="41"/>
        <v>0</v>
      </c>
      <c r="Q241" s="154">
        <v>5.9999999999999995E-4</v>
      </c>
      <c r="R241" s="154">
        <f t="shared" si="42"/>
        <v>5.9999999999999993E-3</v>
      </c>
      <c r="S241" s="154">
        <v>0</v>
      </c>
      <c r="T241" s="155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142</v>
      </c>
      <c r="AT241" s="156" t="s">
        <v>138</v>
      </c>
      <c r="AU241" s="156" t="s">
        <v>132</v>
      </c>
      <c r="AY241" s="14" t="s">
        <v>133</v>
      </c>
      <c r="BE241" s="157">
        <f t="shared" si="44"/>
        <v>0</v>
      </c>
      <c r="BF241" s="157">
        <f t="shared" si="45"/>
        <v>0</v>
      </c>
      <c r="BG241" s="157">
        <f t="shared" si="46"/>
        <v>0</v>
      </c>
      <c r="BH241" s="157">
        <f t="shared" si="47"/>
        <v>0</v>
      </c>
      <c r="BI241" s="157">
        <f t="shared" si="48"/>
        <v>0</v>
      </c>
      <c r="BJ241" s="14" t="s">
        <v>132</v>
      </c>
      <c r="BK241" s="157">
        <f t="shared" si="49"/>
        <v>0</v>
      </c>
      <c r="BL241" s="14" t="s">
        <v>142</v>
      </c>
      <c r="BM241" s="156" t="s">
        <v>504</v>
      </c>
    </row>
    <row r="242" spans="1:65" s="2" customFormat="1" ht="24.25" customHeight="1">
      <c r="A242" s="29"/>
      <c r="B242" s="143"/>
      <c r="C242" s="144" t="s">
        <v>505</v>
      </c>
      <c r="D242" s="144" t="s">
        <v>138</v>
      </c>
      <c r="E242" s="145" t="s">
        <v>506</v>
      </c>
      <c r="F242" s="146" t="s">
        <v>507</v>
      </c>
      <c r="G242" s="147" t="s">
        <v>187</v>
      </c>
      <c r="H242" s="148">
        <v>10</v>
      </c>
      <c r="I242" s="149"/>
      <c r="J242" s="150">
        <f t="shared" si="40"/>
        <v>0</v>
      </c>
      <c r="K242" s="151"/>
      <c r="L242" s="30"/>
      <c r="M242" s="152" t="s">
        <v>1</v>
      </c>
      <c r="N242" s="153" t="s">
        <v>37</v>
      </c>
      <c r="O242" s="58"/>
      <c r="P242" s="154">
        <f t="shared" si="41"/>
        <v>0</v>
      </c>
      <c r="Q242" s="154">
        <v>1.49E-3</v>
      </c>
      <c r="R242" s="154">
        <f t="shared" si="42"/>
        <v>1.49E-2</v>
      </c>
      <c r="S242" s="154">
        <v>0</v>
      </c>
      <c r="T242" s="155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142</v>
      </c>
      <c r="AT242" s="156" t="s">
        <v>138</v>
      </c>
      <c r="AU242" s="156" t="s">
        <v>132</v>
      </c>
      <c r="AY242" s="14" t="s">
        <v>133</v>
      </c>
      <c r="BE242" s="157">
        <f t="shared" si="44"/>
        <v>0</v>
      </c>
      <c r="BF242" s="157">
        <f t="shared" si="45"/>
        <v>0</v>
      </c>
      <c r="BG242" s="157">
        <f t="shared" si="46"/>
        <v>0</v>
      </c>
      <c r="BH242" s="157">
        <f t="shared" si="47"/>
        <v>0</v>
      </c>
      <c r="BI242" s="157">
        <f t="shared" si="48"/>
        <v>0</v>
      </c>
      <c r="BJ242" s="14" t="s">
        <v>132</v>
      </c>
      <c r="BK242" s="157">
        <f t="shared" si="49"/>
        <v>0</v>
      </c>
      <c r="BL242" s="14" t="s">
        <v>142</v>
      </c>
      <c r="BM242" s="156" t="s">
        <v>508</v>
      </c>
    </row>
    <row r="243" spans="1:65" s="2" customFormat="1" ht="16.5" customHeight="1">
      <c r="A243" s="29"/>
      <c r="B243" s="143"/>
      <c r="C243" s="158" t="s">
        <v>509</v>
      </c>
      <c r="D243" s="158" t="s">
        <v>144</v>
      </c>
      <c r="E243" s="159" t="s">
        <v>510</v>
      </c>
      <c r="F243" s="160" t="s">
        <v>511</v>
      </c>
      <c r="G243" s="161" t="s">
        <v>187</v>
      </c>
      <c r="H243" s="162">
        <v>10</v>
      </c>
      <c r="I243" s="163"/>
      <c r="J243" s="164">
        <f t="shared" si="40"/>
        <v>0</v>
      </c>
      <c r="K243" s="165"/>
      <c r="L243" s="166"/>
      <c r="M243" s="167" t="s">
        <v>1</v>
      </c>
      <c r="N243" s="168" t="s">
        <v>37</v>
      </c>
      <c r="O243" s="58"/>
      <c r="P243" s="154">
        <f t="shared" si="41"/>
        <v>0</v>
      </c>
      <c r="Q243" s="154">
        <v>4.0000000000000002E-4</v>
      </c>
      <c r="R243" s="154">
        <f t="shared" si="42"/>
        <v>4.0000000000000001E-3</v>
      </c>
      <c r="S243" s="154">
        <v>0</v>
      </c>
      <c r="T243" s="155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147</v>
      </c>
      <c r="AT243" s="156" t="s">
        <v>144</v>
      </c>
      <c r="AU243" s="156" t="s">
        <v>132</v>
      </c>
      <c r="AY243" s="14" t="s">
        <v>133</v>
      </c>
      <c r="BE243" s="157">
        <f t="shared" si="44"/>
        <v>0</v>
      </c>
      <c r="BF243" s="157">
        <f t="shared" si="45"/>
        <v>0</v>
      </c>
      <c r="BG243" s="157">
        <f t="shared" si="46"/>
        <v>0</v>
      </c>
      <c r="BH243" s="157">
        <f t="shared" si="47"/>
        <v>0</v>
      </c>
      <c r="BI243" s="157">
        <f t="shared" si="48"/>
        <v>0</v>
      </c>
      <c r="BJ243" s="14" t="s">
        <v>132</v>
      </c>
      <c r="BK243" s="157">
        <f t="shared" si="49"/>
        <v>0</v>
      </c>
      <c r="BL243" s="14" t="s">
        <v>142</v>
      </c>
      <c r="BM243" s="156" t="s">
        <v>512</v>
      </c>
    </row>
    <row r="244" spans="1:65" s="2" customFormat="1" ht="16.5" customHeight="1">
      <c r="A244" s="29"/>
      <c r="B244" s="143"/>
      <c r="C244" s="158" t="s">
        <v>513</v>
      </c>
      <c r="D244" s="158" t="s">
        <v>144</v>
      </c>
      <c r="E244" s="159" t="s">
        <v>514</v>
      </c>
      <c r="F244" s="160" t="s">
        <v>515</v>
      </c>
      <c r="G244" s="161" t="s">
        <v>187</v>
      </c>
      <c r="H244" s="162">
        <v>10</v>
      </c>
      <c r="I244" s="163"/>
      <c r="J244" s="164">
        <f t="shared" si="40"/>
        <v>0</v>
      </c>
      <c r="K244" s="165"/>
      <c r="L244" s="166"/>
      <c r="M244" s="167" t="s">
        <v>1</v>
      </c>
      <c r="N244" s="168" t="s">
        <v>37</v>
      </c>
      <c r="O244" s="58"/>
      <c r="P244" s="154">
        <f t="shared" si="41"/>
        <v>0</v>
      </c>
      <c r="Q244" s="154">
        <v>1.1000000000000001E-3</v>
      </c>
      <c r="R244" s="154">
        <f t="shared" si="42"/>
        <v>1.1000000000000001E-2</v>
      </c>
      <c r="S244" s="154">
        <v>0</v>
      </c>
      <c r="T244" s="155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147</v>
      </c>
      <c r="AT244" s="156" t="s">
        <v>144</v>
      </c>
      <c r="AU244" s="156" t="s">
        <v>132</v>
      </c>
      <c r="AY244" s="14" t="s">
        <v>133</v>
      </c>
      <c r="BE244" s="157">
        <f t="shared" si="44"/>
        <v>0</v>
      </c>
      <c r="BF244" s="157">
        <f t="shared" si="45"/>
        <v>0</v>
      </c>
      <c r="BG244" s="157">
        <f t="shared" si="46"/>
        <v>0</v>
      </c>
      <c r="BH244" s="157">
        <f t="shared" si="47"/>
        <v>0</v>
      </c>
      <c r="BI244" s="157">
        <f t="shared" si="48"/>
        <v>0</v>
      </c>
      <c r="BJ244" s="14" t="s">
        <v>132</v>
      </c>
      <c r="BK244" s="157">
        <f t="shared" si="49"/>
        <v>0</v>
      </c>
      <c r="BL244" s="14" t="s">
        <v>142</v>
      </c>
      <c r="BM244" s="156" t="s">
        <v>516</v>
      </c>
    </row>
    <row r="245" spans="1:65" s="2" customFormat="1" ht="24.25" customHeight="1">
      <c r="A245" s="29"/>
      <c r="B245" s="143"/>
      <c r="C245" s="144" t="s">
        <v>517</v>
      </c>
      <c r="D245" s="144" t="s">
        <v>138</v>
      </c>
      <c r="E245" s="145" t="s">
        <v>518</v>
      </c>
      <c r="F245" s="146" t="s">
        <v>519</v>
      </c>
      <c r="G245" s="147" t="s">
        <v>187</v>
      </c>
      <c r="H245" s="148">
        <v>20</v>
      </c>
      <c r="I245" s="149"/>
      <c r="J245" s="150">
        <f t="shared" si="40"/>
        <v>0</v>
      </c>
      <c r="K245" s="151"/>
      <c r="L245" s="30"/>
      <c r="M245" s="152" t="s">
        <v>1</v>
      </c>
      <c r="N245" s="153" t="s">
        <v>37</v>
      </c>
      <c r="O245" s="58"/>
      <c r="P245" s="154">
        <f t="shared" si="41"/>
        <v>0</v>
      </c>
      <c r="Q245" s="154">
        <v>5.1999999999999995E-4</v>
      </c>
      <c r="R245" s="154">
        <f t="shared" si="42"/>
        <v>1.04E-2</v>
      </c>
      <c r="S245" s="154">
        <v>0</v>
      </c>
      <c r="T245" s="155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142</v>
      </c>
      <c r="AT245" s="156" t="s">
        <v>138</v>
      </c>
      <c r="AU245" s="156" t="s">
        <v>132</v>
      </c>
      <c r="AY245" s="14" t="s">
        <v>133</v>
      </c>
      <c r="BE245" s="157">
        <f t="shared" si="44"/>
        <v>0</v>
      </c>
      <c r="BF245" s="157">
        <f t="shared" si="45"/>
        <v>0</v>
      </c>
      <c r="BG245" s="157">
        <f t="shared" si="46"/>
        <v>0</v>
      </c>
      <c r="BH245" s="157">
        <f t="shared" si="47"/>
        <v>0</v>
      </c>
      <c r="BI245" s="157">
        <f t="shared" si="48"/>
        <v>0</v>
      </c>
      <c r="BJ245" s="14" t="s">
        <v>132</v>
      </c>
      <c r="BK245" s="157">
        <f t="shared" si="49"/>
        <v>0</v>
      </c>
      <c r="BL245" s="14" t="s">
        <v>142</v>
      </c>
      <c r="BM245" s="156" t="s">
        <v>520</v>
      </c>
    </row>
    <row r="246" spans="1:65" s="2" customFormat="1" ht="24.25" customHeight="1">
      <c r="A246" s="29"/>
      <c r="B246" s="143"/>
      <c r="C246" s="144" t="s">
        <v>521</v>
      </c>
      <c r="D246" s="144" t="s">
        <v>138</v>
      </c>
      <c r="E246" s="145" t="s">
        <v>522</v>
      </c>
      <c r="F246" s="146" t="s">
        <v>523</v>
      </c>
      <c r="G246" s="147" t="s">
        <v>180</v>
      </c>
      <c r="H246" s="169"/>
      <c r="I246" s="149"/>
      <c r="J246" s="150">
        <f t="shared" si="40"/>
        <v>0</v>
      </c>
      <c r="K246" s="151"/>
      <c r="L246" s="30"/>
      <c r="M246" s="152" t="s">
        <v>1</v>
      </c>
      <c r="N246" s="153" t="s">
        <v>37</v>
      </c>
      <c r="O246" s="58"/>
      <c r="P246" s="154">
        <f t="shared" si="41"/>
        <v>0</v>
      </c>
      <c r="Q246" s="154">
        <v>0</v>
      </c>
      <c r="R246" s="154">
        <f t="shared" si="42"/>
        <v>0</v>
      </c>
      <c r="S246" s="154">
        <v>0</v>
      </c>
      <c r="T246" s="155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142</v>
      </c>
      <c r="AT246" s="156" t="s">
        <v>138</v>
      </c>
      <c r="AU246" s="156" t="s">
        <v>132</v>
      </c>
      <c r="AY246" s="14" t="s">
        <v>133</v>
      </c>
      <c r="BE246" s="157">
        <f t="shared" si="44"/>
        <v>0</v>
      </c>
      <c r="BF246" s="157">
        <f t="shared" si="45"/>
        <v>0</v>
      </c>
      <c r="BG246" s="157">
        <f t="shared" si="46"/>
        <v>0</v>
      </c>
      <c r="BH246" s="157">
        <f t="shared" si="47"/>
        <v>0</v>
      </c>
      <c r="BI246" s="157">
        <f t="shared" si="48"/>
        <v>0</v>
      </c>
      <c r="BJ246" s="14" t="s">
        <v>132</v>
      </c>
      <c r="BK246" s="157">
        <f t="shared" si="49"/>
        <v>0</v>
      </c>
      <c r="BL246" s="14" t="s">
        <v>142</v>
      </c>
      <c r="BM246" s="156" t="s">
        <v>524</v>
      </c>
    </row>
    <row r="247" spans="1:65" s="12" customFormat="1" ht="22.75" customHeight="1">
      <c r="B247" s="130"/>
      <c r="D247" s="131" t="s">
        <v>70</v>
      </c>
      <c r="E247" s="141" t="s">
        <v>525</v>
      </c>
      <c r="F247" s="141" t="s">
        <v>526</v>
      </c>
      <c r="I247" s="133"/>
      <c r="J247" s="142">
        <f>BK247</f>
        <v>0</v>
      </c>
      <c r="L247" s="130"/>
      <c r="M247" s="135"/>
      <c r="N247" s="136"/>
      <c r="O247" s="136"/>
      <c r="P247" s="137">
        <f>SUM(P248:P268)</f>
        <v>0</v>
      </c>
      <c r="Q247" s="136"/>
      <c r="R247" s="137">
        <f>SUM(R248:R268)</f>
        <v>2.0274099999999997</v>
      </c>
      <c r="S247" s="136"/>
      <c r="T247" s="138">
        <f>SUM(T248:T268)</f>
        <v>0</v>
      </c>
      <c r="AR247" s="131" t="s">
        <v>132</v>
      </c>
      <c r="AT247" s="139" t="s">
        <v>70</v>
      </c>
      <c r="AU247" s="139" t="s">
        <v>79</v>
      </c>
      <c r="AY247" s="131" t="s">
        <v>133</v>
      </c>
      <c r="BK247" s="140">
        <f>SUM(BK248:BK268)</f>
        <v>0</v>
      </c>
    </row>
    <row r="248" spans="1:65" s="2" customFormat="1" ht="24.25" customHeight="1">
      <c r="A248" s="29"/>
      <c r="B248" s="143"/>
      <c r="C248" s="144" t="s">
        <v>527</v>
      </c>
      <c r="D248" s="144" t="s">
        <v>138</v>
      </c>
      <c r="E248" s="145" t="s">
        <v>528</v>
      </c>
      <c r="F248" s="146" t="s">
        <v>529</v>
      </c>
      <c r="G248" s="147" t="s">
        <v>187</v>
      </c>
      <c r="H248" s="148">
        <v>63</v>
      </c>
      <c r="I248" s="149"/>
      <c r="J248" s="150">
        <f t="shared" ref="J248:J268" si="50">ROUND(I248*H248,2)</f>
        <v>0</v>
      </c>
      <c r="K248" s="151"/>
      <c r="L248" s="30"/>
      <c r="M248" s="152" t="s">
        <v>1</v>
      </c>
      <c r="N248" s="153" t="s">
        <v>37</v>
      </c>
      <c r="O248" s="58"/>
      <c r="P248" s="154">
        <f t="shared" ref="P248:P268" si="51">O248*H248</f>
        <v>0</v>
      </c>
      <c r="Q248" s="154">
        <v>5.0000000000000002E-5</v>
      </c>
      <c r="R248" s="154">
        <f t="shared" ref="R248:R268" si="52">Q248*H248</f>
        <v>3.15E-3</v>
      </c>
      <c r="S248" s="154">
        <v>0</v>
      </c>
      <c r="T248" s="155">
        <f t="shared" ref="T248:T268" si="53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142</v>
      </c>
      <c r="AT248" s="156" t="s">
        <v>138</v>
      </c>
      <c r="AU248" s="156" t="s">
        <v>132</v>
      </c>
      <c r="AY248" s="14" t="s">
        <v>133</v>
      </c>
      <c r="BE248" s="157">
        <f t="shared" ref="BE248:BE268" si="54">IF(N248="základná",J248,0)</f>
        <v>0</v>
      </c>
      <c r="BF248" s="157">
        <f t="shared" ref="BF248:BF268" si="55">IF(N248="znížená",J248,0)</f>
        <v>0</v>
      </c>
      <c r="BG248" s="157">
        <f t="shared" ref="BG248:BG268" si="56">IF(N248="zákl. prenesená",J248,0)</f>
        <v>0</v>
      </c>
      <c r="BH248" s="157">
        <f t="shared" ref="BH248:BH268" si="57">IF(N248="zníž. prenesená",J248,0)</f>
        <v>0</v>
      </c>
      <c r="BI248" s="157">
        <f t="shared" ref="BI248:BI268" si="58">IF(N248="nulová",J248,0)</f>
        <v>0</v>
      </c>
      <c r="BJ248" s="14" t="s">
        <v>132</v>
      </c>
      <c r="BK248" s="157">
        <f t="shared" ref="BK248:BK268" si="59">ROUND(I248*H248,2)</f>
        <v>0</v>
      </c>
      <c r="BL248" s="14" t="s">
        <v>142</v>
      </c>
      <c r="BM248" s="156" t="s">
        <v>530</v>
      </c>
    </row>
    <row r="249" spans="1:65" s="2" customFormat="1" ht="33" customHeight="1">
      <c r="A249" s="29"/>
      <c r="B249" s="143"/>
      <c r="C249" s="144" t="s">
        <v>531</v>
      </c>
      <c r="D249" s="144" t="s">
        <v>138</v>
      </c>
      <c r="E249" s="145" t="s">
        <v>532</v>
      </c>
      <c r="F249" s="146" t="s">
        <v>533</v>
      </c>
      <c r="G249" s="147" t="s">
        <v>187</v>
      </c>
      <c r="H249" s="148">
        <v>18</v>
      </c>
      <c r="I249" s="149"/>
      <c r="J249" s="150">
        <f t="shared" si="50"/>
        <v>0</v>
      </c>
      <c r="K249" s="151"/>
      <c r="L249" s="30"/>
      <c r="M249" s="152" t="s">
        <v>1</v>
      </c>
      <c r="N249" s="153" t="s">
        <v>37</v>
      </c>
      <c r="O249" s="58"/>
      <c r="P249" s="154">
        <f t="shared" si="51"/>
        <v>0</v>
      </c>
      <c r="Q249" s="154">
        <v>2.0000000000000002E-5</v>
      </c>
      <c r="R249" s="154">
        <f t="shared" si="52"/>
        <v>3.6000000000000002E-4</v>
      </c>
      <c r="S249" s="154">
        <v>0</v>
      </c>
      <c r="T249" s="155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142</v>
      </c>
      <c r="AT249" s="156" t="s">
        <v>138</v>
      </c>
      <c r="AU249" s="156" t="s">
        <v>132</v>
      </c>
      <c r="AY249" s="14" t="s">
        <v>133</v>
      </c>
      <c r="BE249" s="157">
        <f t="shared" si="54"/>
        <v>0</v>
      </c>
      <c r="BF249" s="157">
        <f t="shared" si="55"/>
        <v>0</v>
      </c>
      <c r="BG249" s="157">
        <f t="shared" si="56"/>
        <v>0</v>
      </c>
      <c r="BH249" s="157">
        <f t="shared" si="57"/>
        <v>0</v>
      </c>
      <c r="BI249" s="157">
        <f t="shared" si="58"/>
        <v>0</v>
      </c>
      <c r="BJ249" s="14" t="s">
        <v>132</v>
      </c>
      <c r="BK249" s="157">
        <f t="shared" si="59"/>
        <v>0</v>
      </c>
      <c r="BL249" s="14" t="s">
        <v>142</v>
      </c>
      <c r="BM249" s="156" t="s">
        <v>534</v>
      </c>
    </row>
    <row r="250" spans="1:65" s="2" customFormat="1" ht="37.75" customHeight="1">
      <c r="A250" s="29"/>
      <c r="B250" s="143"/>
      <c r="C250" s="158" t="s">
        <v>535</v>
      </c>
      <c r="D250" s="158" t="s">
        <v>144</v>
      </c>
      <c r="E250" s="159" t="s">
        <v>536</v>
      </c>
      <c r="F250" s="160" t="s">
        <v>537</v>
      </c>
      <c r="G250" s="161" t="s">
        <v>187</v>
      </c>
      <c r="H250" s="162">
        <v>7</v>
      </c>
      <c r="I250" s="163"/>
      <c r="J250" s="164">
        <f t="shared" si="50"/>
        <v>0</v>
      </c>
      <c r="K250" s="165"/>
      <c r="L250" s="166"/>
      <c r="M250" s="167" t="s">
        <v>1</v>
      </c>
      <c r="N250" s="168" t="s">
        <v>37</v>
      </c>
      <c r="O250" s="58"/>
      <c r="P250" s="154">
        <f t="shared" si="51"/>
        <v>0</v>
      </c>
      <c r="Q250" s="154">
        <v>1.457E-2</v>
      </c>
      <c r="R250" s="154">
        <f t="shared" si="52"/>
        <v>0.10199</v>
      </c>
      <c r="S250" s="154">
        <v>0</v>
      </c>
      <c r="T250" s="155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147</v>
      </c>
      <c r="AT250" s="156" t="s">
        <v>144</v>
      </c>
      <c r="AU250" s="156" t="s">
        <v>132</v>
      </c>
      <c r="AY250" s="14" t="s">
        <v>133</v>
      </c>
      <c r="BE250" s="157">
        <f t="shared" si="54"/>
        <v>0</v>
      </c>
      <c r="BF250" s="157">
        <f t="shared" si="55"/>
        <v>0</v>
      </c>
      <c r="BG250" s="157">
        <f t="shared" si="56"/>
        <v>0</v>
      </c>
      <c r="BH250" s="157">
        <f t="shared" si="57"/>
        <v>0</v>
      </c>
      <c r="BI250" s="157">
        <f t="shared" si="58"/>
        <v>0</v>
      </c>
      <c r="BJ250" s="14" t="s">
        <v>132</v>
      </c>
      <c r="BK250" s="157">
        <f t="shared" si="59"/>
        <v>0</v>
      </c>
      <c r="BL250" s="14" t="s">
        <v>142</v>
      </c>
      <c r="BM250" s="156" t="s">
        <v>538</v>
      </c>
    </row>
    <row r="251" spans="1:65" s="2" customFormat="1" ht="37.75" customHeight="1">
      <c r="A251" s="29"/>
      <c r="B251" s="143"/>
      <c r="C251" s="158" t="s">
        <v>539</v>
      </c>
      <c r="D251" s="158" t="s">
        <v>144</v>
      </c>
      <c r="E251" s="159" t="s">
        <v>540</v>
      </c>
      <c r="F251" s="160" t="s">
        <v>541</v>
      </c>
      <c r="G251" s="161" t="s">
        <v>187</v>
      </c>
      <c r="H251" s="162">
        <v>1</v>
      </c>
      <c r="I251" s="163"/>
      <c r="J251" s="164">
        <f t="shared" si="50"/>
        <v>0</v>
      </c>
      <c r="K251" s="165"/>
      <c r="L251" s="166"/>
      <c r="M251" s="167" t="s">
        <v>1</v>
      </c>
      <c r="N251" s="168" t="s">
        <v>37</v>
      </c>
      <c r="O251" s="58"/>
      <c r="P251" s="154">
        <f t="shared" si="51"/>
        <v>0</v>
      </c>
      <c r="Q251" s="154">
        <v>1.457E-2</v>
      </c>
      <c r="R251" s="154">
        <f t="shared" si="52"/>
        <v>1.457E-2</v>
      </c>
      <c r="S251" s="154">
        <v>0</v>
      </c>
      <c r="T251" s="155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147</v>
      </c>
      <c r="AT251" s="156" t="s">
        <v>144</v>
      </c>
      <c r="AU251" s="156" t="s">
        <v>132</v>
      </c>
      <c r="AY251" s="14" t="s">
        <v>133</v>
      </c>
      <c r="BE251" s="157">
        <f t="shared" si="54"/>
        <v>0</v>
      </c>
      <c r="BF251" s="157">
        <f t="shared" si="55"/>
        <v>0</v>
      </c>
      <c r="BG251" s="157">
        <f t="shared" si="56"/>
        <v>0</v>
      </c>
      <c r="BH251" s="157">
        <f t="shared" si="57"/>
        <v>0</v>
      </c>
      <c r="BI251" s="157">
        <f t="shared" si="58"/>
        <v>0</v>
      </c>
      <c r="BJ251" s="14" t="s">
        <v>132</v>
      </c>
      <c r="BK251" s="157">
        <f t="shared" si="59"/>
        <v>0</v>
      </c>
      <c r="BL251" s="14" t="s">
        <v>142</v>
      </c>
      <c r="BM251" s="156" t="s">
        <v>542</v>
      </c>
    </row>
    <row r="252" spans="1:65" s="2" customFormat="1" ht="37.75" customHeight="1">
      <c r="A252" s="29"/>
      <c r="B252" s="143"/>
      <c r="C252" s="158" t="s">
        <v>543</v>
      </c>
      <c r="D252" s="158" t="s">
        <v>144</v>
      </c>
      <c r="E252" s="159" t="s">
        <v>544</v>
      </c>
      <c r="F252" s="160" t="s">
        <v>545</v>
      </c>
      <c r="G252" s="161" t="s">
        <v>187</v>
      </c>
      <c r="H252" s="162">
        <v>2</v>
      </c>
      <c r="I252" s="163"/>
      <c r="J252" s="164">
        <f t="shared" si="50"/>
        <v>0</v>
      </c>
      <c r="K252" s="165"/>
      <c r="L252" s="166"/>
      <c r="M252" s="167" t="s">
        <v>1</v>
      </c>
      <c r="N252" s="168" t="s">
        <v>37</v>
      </c>
      <c r="O252" s="58"/>
      <c r="P252" s="154">
        <f t="shared" si="51"/>
        <v>0</v>
      </c>
      <c r="Q252" s="154">
        <v>1.9429999999999999E-2</v>
      </c>
      <c r="R252" s="154">
        <f t="shared" si="52"/>
        <v>3.8859999999999999E-2</v>
      </c>
      <c r="S252" s="154">
        <v>0</v>
      </c>
      <c r="T252" s="155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147</v>
      </c>
      <c r="AT252" s="156" t="s">
        <v>144</v>
      </c>
      <c r="AU252" s="156" t="s">
        <v>132</v>
      </c>
      <c r="AY252" s="14" t="s">
        <v>133</v>
      </c>
      <c r="BE252" s="157">
        <f t="shared" si="54"/>
        <v>0</v>
      </c>
      <c r="BF252" s="157">
        <f t="shared" si="55"/>
        <v>0</v>
      </c>
      <c r="BG252" s="157">
        <f t="shared" si="56"/>
        <v>0</v>
      </c>
      <c r="BH252" s="157">
        <f t="shared" si="57"/>
        <v>0</v>
      </c>
      <c r="BI252" s="157">
        <f t="shared" si="58"/>
        <v>0</v>
      </c>
      <c r="BJ252" s="14" t="s">
        <v>132</v>
      </c>
      <c r="BK252" s="157">
        <f t="shared" si="59"/>
        <v>0</v>
      </c>
      <c r="BL252" s="14" t="s">
        <v>142</v>
      </c>
      <c r="BM252" s="156" t="s">
        <v>546</v>
      </c>
    </row>
    <row r="253" spans="1:65" s="2" customFormat="1" ht="37.75" customHeight="1">
      <c r="A253" s="29"/>
      <c r="B253" s="143"/>
      <c r="C253" s="158" t="s">
        <v>547</v>
      </c>
      <c r="D253" s="158" t="s">
        <v>144</v>
      </c>
      <c r="E253" s="159" t="s">
        <v>548</v>
      </c>
      <c r="F253" s="160" t="s">
        <v>549</v>
      </c>
      <c r="G253" s="161" t="s">
        <v>187</v>
      </c>
      <c r="H253" s="162">
        <v>4</v>
      </c>
      <c r="I253" s="163"/>
      <c r="J253" s="164">
        <f t="shared" si="50"/>
        <v>0</v>
      </c>
      <c r="K253" s="165"/>
      <c r="L253" s="166"/>
      <c r="M253" s="167" t="s">
        <v>1</v>
      </c>
      <c r="N253" s="168" t="s">
        <v>37</v>
      </c>
      <c r="O253" s="58"/>
      <c r="P253" s="154">
        <f t="shared" si="51"/>
        <v>0</v>
      </c>
      <c r="Q253" s="154">
        <v>1.089E-2</v>
      </c>
      <c r="R253" s="154">
        <f t="shared" si="52"/>
        <v>4.3560000000000001E-2</v>
      </c>
      <c r="S253" s="154">
        <v>0</v>
      </c>
      <c r="T253" s="155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147</v>
      </c>
      <c r="AT253" s="156" t="s">
        <v>144</v>
      </c>
      <c r="AU253" s="156" t="s">
        <v>132</v>
      </c>
      <c r="AY253" s="14" t="s">
        <v>133</v>
      </c>
      <c r="BE253" s="157">
        <f t="shared" si="54"/>
        <v>0</v>
      </c>
      <c r="BF253" s="157">
        <f t="shared" si="55"/>
        <v>0</v>
      </c>
      <c r="BG253" s="157">
        <f t="shared" si="56"/>
        <v>0</v>
      </c>
      <c r="BH253" s="157">
        <f t="shared" si="57"/>
        <v>0</v>
      </c>
      <c r="BI253" s="157">
        <f t="shared" si="58"/>
        <v>0</v>
      </c>
      <c r="BJ253" s="14" t="s">
        <v>132</v>
      </c>
      <c r="BK253" s="157">
        <f t="shared" si="59"/>
        <v>0</v>
      </c>
      <c r="BL253" s="14" t="s">
        <v>142</v>
      </c>
      <c r="BM253" s="156" t="s">
        <v>550</v>
      </c>
    </row>
    <row r="254" spans="1:65" s="2" customFormat="1" ht="37.75" customHeight="1">
      <c r="A254" s="29"/>
      <c r="B254" s="143"/>
      <c r="C254" s="158" t="s">
        <v>551</v>
      </c>
      <c r="D254" s="158" t="s">
        <v>144</v>
      </c>
      <c r="E254" s="159" t="s">
        <v>552</v>
      </c>
      <c r="F254" s="160" t="s">
        <v>553</v>
      </c>
      <c r="G254" s="161" t="s">
        <v>187</v>
      </c>
      <c r="H254" s="162">
        <v>3</v>
      </c>
      <c r="I254" s="163"/>
      <c r="J254" s="164">
        <f t="shared" si="50"/>
        <v>0</v>
      </c>
      <c r="K254" s="165"/>
      <c r="L254" s="166"/>
      <c r="M254" s="167" t="s">
        <v>1</v>
      </c>
      <c r="N254" s="168" t="s">
        <v>37</v>
      </c>
      <c r="O254" s="58"/>
      <c r="P254" s="154">
        <f t="shared" si="51"/>
        <v>0</v>
      </c>
      <c r="Q254" s="154">
        <v>1.6330000000000001E-2</v>
      </c>
      <c r="R254" s="154">
        <f t="shared" si="52"/>
        <v>4.8990000000000006E-2</v>
      </c>
      <c r="S254" s="154">
        <v>0</v>
      </c>
      <c r="T254" s="155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147</v>
      </c>
      <c r="AT254" s="156" t="s">
        <v>144</v>
      </c>
      <c r="AU254" s="156" t="s">
        <v>132</v>
      </c>
      <c r="AY254" s="14" t="s">
        <v>133</v>
      </c>
      <c r="BE254" s="157">
        <f t="shared" si="54"/>
        <v>0</v>
      </c>
      <c r="BF254" s="157">
        <f t="shared" si="55"/>
        <v>0</v>
      </c>
      <c r="BG254" s="157">
        <f t="shared" si="56"/>
        <v>0</v>
      </c>
      <c r="BH254" s="157">
        <f t="shared" si="57"/>
        <v>0</v>
      </c>
      <c r="BI254" s="157">
        <f t="shared" si="58"/>
        <v>0</v>
      </c>
      <c r="BJ254" s="14" t="s">
        <v>132</v>
      </c>
      <c r="BK254" s="157">
        <f t="shared" si="59"/>
        <v>0</v>
      </c>
      <c r="BL254" s="14" t="s">
        <v>142</v>
      </c>
      <c r="BM254" s="156" t="s">
        <v>554</v>
      </c>
    </row>
    <row r="255" spans="1:65" s="2" customFormat="1" ht="44.25" customHeight="1">
      <c r="A255" s="29"/>
      <c r="B255" s="143"/>
      <c r="C255" s="158" t="s">
        <v>555</v>
      </c>
      <c r="D255" s="158" t="s">
        <v>144</v>
      </c>
      <c r="E255" s="159" t="s">
        <v>556</v>
      </c>
      <c r="F255" s="160" t="s">
        <v>557</v>
      </c>
      <c r="G255" s="161" t="s">
        <v>187</v>
      </c>
      <c r="H255" s="162">
        <v>1</v>
      </c>
      <c r="I255" s="163"/>
      <c r="J255" s="164">
        <f t="shared" si="50"/>
        <v>0</v>
      </c>
      <c r="K255" s="165"/>
      <c r="L255" s="166"/>
      <c r="M255" s="167" t="s">
        <v>1</v>
      </c>
      <c r="N255" s="168" t="s">
        <v>37</v>
      </c>
      <c r="O255" s="58"/>
      <c r="P255" s="154">
        <f t="shared" si="51"/>
        <v>0</v>
      </c>
      <c r="Q255" s="154">
        <v>2.2079999999999999E-2</v>
      </c>
      <c r="R255" s="154">
        <f t="shared" si="52"/>
        <v>2.2079999999999999E-2</v>
      </c>
      <c r="S255" s="154">
        <v>0</v>
      </c>
      <c r="T255" s="155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147</v>
      </c>
      <c r="AT255" s="156" t="s">
        <v>144</v>
      </c>
      <c r="AU255" s="156" t="s">
        <v>132</v>
      </c>
      <c r="AY255" s="14" t="s">
        <v>133</v>
      </c>
      <c r="BE255" s="157">
        <f t="shared" si="54"/>
        <v>0</v>
      </c>
      <c r="BF255" s="157">
        <f t="shared" si="55"/>
        <v>0</v>
      </c>
      <c r="BG255" s="157">
        <f t="shared" si="56"/>
        <v>0</v>
      </c>
      <c r="BH255" s="157">
        <f t="shared" si="57"/>
        <v>0</v>
      </c>
      <c r="BI255" s="157">
        <f t="shared" si="58"/>
        <v>0</v>
      </c>
      <c r="BJ255" s="14" t="s">
        <v>132</v>
      </c>
      <c r="BK255" s="157">
        <f t="shared" si="59"/>
        <v>0</v>
      </c>
      <c r="BL255" s="14" t="s">
        <v>142</v>
      </c>
      <c r="BM255" s="156" t="s">
        <v>558</v>
      </c>
    </row>
    <row r="256" spans="1:65" s="2" customFormat="1" ht="33" customHeight="1">
      <c r="A256" s="29"/>
      <c r="B256" s="143"/>
      <c r="C256" s="144" t="s">
        <v>559</v>
      </c>
      <c r="D256" s="144" t="s">
        <v>138</v>
      </c>
      <c r="E256" s="145" t="s">
        <v>560</v>
      </c>
      <c r="F256" s="146" t="s">
        <v>561</v>
      </c>
      <c r="G256" s="147" t="s">
        <v>187</v>
      </c>
      <c r="H256" s="148">
        <v>16</v>
      </c>
      <c r="I256" s="149"/>
      <c r="J256" s="150">
        <f t="shared" si="50"/>
        <v>0</v>
      </c>
      <c r="K256" s="151"/>
      <c r="L256" s="30"/>
      <c r="M256" s="152" t="s">
        <v>1</v>
      </c>
      <c r="N256" s="153" t="s">
        <v>37</v>
      </c>
      <c r="O256" s="58"/>
      <c r="P256" s="154">
        <f t="shared" si="51"/>
        <v>0</v>
      </c>
      <c r="Q256" s="154">
        <v>2.0000000000000002E-5</v>
      </c>
      <c r="R256" s="154">
        <f t="shared" si="52"/>
        <v>3.2000000000000003E-4</v>
      </c>
      <c r="S256" s="154">
        <v>0</v>
      </c>
      <c r="T256" s="155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142</v>
      </c>
      <c r="AT256" s="156" t="s">
        <v>138</v>
      </c>
      <c r="AU256" s="156" t="s">
        <v>132</v>
      </c>
      <c r="AY256" s="14" t="s">
        <v>133</v>
      </c>
      <c r="BE256" s="157">
        <f t="shared" si="54"/>
        <v>0</v>
      </c>
      <c r="BF256" s="157">
        <f t="shared" si="55"/>
        <v>0</v>
      </c>
      <c r="BG256" s="157">
        <f t="shared" si="56"/>
        <v>0</v>
      </c>
      <c r="BH256" s="157">
        <f t="shared" si="57"/>
        <v>0</v>
      </c>
      <c r="BI256" s="157">
        <f t="shared" si="58"/>
        <v>0</v>
      </c>
      <c r="BJ256" s="14" t="s">
        <v>132</v>
      </c>
      <c r="BK256" s="157">
        <f t="shared" si="59"/>
        <v>0</v>
      </c>
      <c r="BL256" s="14" t="s">
        <v>142</v>
      </c>
      <c r="BM256" s="156" t="s">
        <v>562</v>
      </c>
    </row>
    <row r="257" spans="1:65" s="2" customFormat="1" ht="37.75" customHeight="1">
      <c r="A257" s="29"/>
      <c r="B257" s="143"/>
      <c r="C257" s="158" t="s">
        <v>563</v>
      </c>
      <c r="D257" s="158" t="s">
        <v>144</v>
      </c>
      <c r="E257" s="159" t="s">
        <v>564</v>
      </c>
      <c r="F257" s="160" t="s">
        <v>565</v>
      </c>
      <c r="G257" s="161" t="s">
        <v>187</v>
      </c>
      <c r="H257" s="162">
        <v>7</v>
      </c>
      <c r="I257" s="163"/>
      <c r="J257" s="164">
        <f t="shared" si="50"/>
        <v>0</v>
      </c>
      <c r="K257" s="165"/>
      <c r="L257" s="166"/>
      <c r="M257" s="167" t="s">
        <v>1</v>
      </c>
      <c r="N257" s="168" t="s">
        <v>37</v>
      </c>
      <c r="O257" s="58"/>
      <c r="P257" s="154">
        <f t="shared" si="51"/>
        <v>0</v>
      </c>
      <c r="Q257" s="154">
        <v>2.1770000000000001E-2</v>
      </c>
      <c r="R257" s="154">
        <f t="shared" si="52"/>
        <v>0.15239</v>
      </c>
      <c r="S257" s="154">
        <v>0</v>
      </c>
      <c r="T257" s="155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147</v>
      </c>
      <c r="AT257" s="156" t="s">
        <v>144</v>
      </c>
      <c r="AU257" s="156" t="s">
        <v>132</v>
      </c>
      <c r="AY257" s="14" t="s">
        <v>133</v>
      </c>
      <c r="BE257" s="157">
        <f t="shared" si="54"/>
        <v>0</v>
      </c>
      <c r="BF257" s="157">
        <f t="shared" si="55"/>
        <v>0</v>
      </c>
      <c r="BG257" s="157">
        <f t="shared" si="56"/>
        <v>0</v>
      </c>
      <c r="BH257" s="157">
        <f t="shared" si="57"/>
        <v>0</v>
      </c>
      <c r="BI257" s="157">
        <f t="shared" si="58"/>
        <v>0</v>
      </c>
      <c r="BJ257" s="14" t="s">
        <v>132</v>
      </c>
      <c r="BK257" s="157">
        <f t="shared" si="59"/>
        <v>0</v>
      </c>
      <c r="BL257" s="14" t="s">
        <v>142</v>
      </c>
      <c r="BM257" s="156" t="s">
        <v>566</v>
      </c>
    </row>
    <row r="258" spans="1:65" s="2" customFormat="1" ht="37.75" customHeight="1">
      <c r="A258" s="29"/>
      <c r="B258" s="143"/>
      <c r="C258" s="158" t="s">
        <v>567</v>
      </c>
      <c r="D258" s="158" t="s">
        <v>144</v>
      </c>
      <c r="E258" s="159" t="s">
        <v>568</v>
      </c>
      <c r="F258" s="160" t="s">
        <v>569</v>
      </c>
      <c r="G258" s="161" t="s">
        <v>187</v>
      </c>
      <c r="H258" s="162">
        <v>8</v>
      </c>
      <c r="I258" s="163"/>
      <c r="J258" s="164">
        <f t="shared" si="50"/>
        <v>0</v>
      </c>
      <c r="K258" s="165"/>
      <c r="L258" s="166"/>
      <c r="M258" s="167" t="s">
        <v>1</v>
      </c>
      <c r="N258" s="168" t="s">
        <v>37</v>
      </c>
      <c r="O258" s="58"/>
      <c r="P258" s="154">
        <f t="shared" si="51"/>
        <v>0</v>
      </c>
      <c r="Q258" s="154">
        <v>2.7220000000000001E-2</v>
      </c>
      <c r="R258" s="154">
        <f t="shared" si="52"/>
        <v>0.21776000000000001</v>
      </c>
      <c r="S258" s="154">
        <v>0</v>
      </c>
      <c r="T258" s="155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147</v>
      </c>
      <c r="AT258" s="156" t="s">
        <v>144</v>
      </c>
      <c r="AU258" s="156" t="s">
        <v>132</v>
      </c>
      <c r="AY258" s="14" t="s">
        <v>133</v>
      </c>
      <c r="BE258" s="157">
        <f t="shared" si="54"/>
        <v>0</v>
      </c>
      <c r="BF258" s="157">
        <f t="shared" si="55"/>
        <v>0</v>
      </c>
      <c r="BG258" s="157">
        <f t="shared" si="56"/>
        <v>0</v>
      </c>
      <c r="BH258" s="157">
        <f t="shared" si="57"/>
        <v>0</v>
      </c>
      <c r="BI258" s="157">
        <f t="shared" si="58"/>
        <v>0</v>
      </c>
      <c r="BJ258" s="14" t="s">
        <v>132</v>
      </c>
      <c r="BK258" s="157">
        <f t="shared" si="59"/>
        <v>0</v>
      </c>
      <c r="BL258" s="14" t="s">
        <v>142</v>
      </c>
      <c r="BM258" s="156" t="s">
        <v>570</v>
      </c>
    </row>
    <row r="259" spans="1:65" s="2" customFormat="1" ht="44.25" customHeight="1">
      <c r="A259" s="29"/>
      <c r="B259" s="143"/>
      <c r="C259" s="158" t="s">
        <v>571</v>
      </c>
      <c r="D259" s="158" t="s">
        <v>144</v>
      </c>
      <c r="E259" s="159" t="s">
        <v>572</v>
      </c>
      <c r="F259" s="160" t="s">
        <v>573</v>
      </c>
      <c r="G259" s="161" t="s">
        <v>187</v>
      </c>
      <c r="H259" s="162">
        <v>1</v>
      </c>
      <c r="I259" s="163"/>
      <c r="J259" s="164">
        <f t="shared" si="50"/>
        <v>0</v>
      </c>
      <c r="K259" s="165"/>
      <c r="L259" s="166"/>
      <c r="M259" s="167" t="s">
        <v>1</v>
      </c>
      <c r="N259" s="168" t="s">
        <v>37</v>
      </c>
      <c r="O259" s="58"/>
      <c r="P259" s="154">
        <f t="shared" si="51"/>
        <v>0</v>
      </c>
      <c r="Q259" s="154">
        <v>3.1539999999999999E-2</v>
      </c>
      <c r="R259" s="154">
        <f t="shared" si="52"/>
        <v>3.1539999999999999E-2</v>
      </c>
      <c r="S259" s="154">
        <v>0</v>
      </c>
      <c r="T259" s="155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147</v>
      </c>
      <c r="AT259" s="156" t="s">
        <v>144</v>
      </c>
      <c r="AU259" s="156" t="s">
        <v>132</v>
      </c>
      <c r="AY259" s="14" t="s">
        <v>133</v>
      </c>
      <c r="BE259" s="157">
        <f t="shared" si="54"/>
        <v>0</v>
      </c>
      <c r="BF259" s="157">
        <f t="shared" si="55"/>
        <v>0</v>
      </c>
      <c r="BG259" s="157">
        <f t="shared" si="56"/>
        <v>0</v>
      </c>
      <c r="BH259" s="157">
        <f t="shared" si="57"/>
        <v>0</v>
      </c>
      <c r="BI259" s="157">
        <f t="shared" si="58"/>
        <v>0</v>
      </c>
      <c r="BJ259" s="14" t="s">
        <v>132</v>
      </c>
      <c r="BK259" s="157">
        <f t="shared" si="59"/>
        <v>0</v>
      </c>
      <c r="BL259" s="14" t="s">
        <v>142</v>
      </c>
      <c r="BM259" s="156" t="s">
        <v>574</v>
      </c>
    </row>
    <row r="260" spans="1:65" s="2" customFormat="1" ht="33" customHeight="1">
      <c r="A260" s="29"/>
      <c r="B260" s="143"/>
      <c r="C260" s="144" t="s">
        <v>575</v>
      </c>
      <c r="D260" s="144" t="s">
        <v>138</v>
      </c>
      <c r="E260" s="145" t="s">
        <v>576</v>
      </c>
      <c r="F260" s="146" t="s">
        <v>577</v>
      </c>
      <c r="G260" s="147" t="s">
        <v>187</v>
      </c>
      <c r="H260" s="148">
        <v>14</v>
      </c>
      <c r="I260" s="149"/>
      <c r="J260" s="150">
        <f t="shared" si="50"/>
        <v>0</v>
      </c>
      <c r="K260" s="151"/>
      <c r="L260" s="30"/>
      <c r="M260" s="152" t="s">
        <v>1</v>
      </c>
      <c r="N260" s="153" t="s">
        <v>37</v>
      </c>
      <c r="O260" s="58"/>
      <c r="P260" s="154">
        <f t="shared" si="51"/>
        <v>0</v>
      </c>
      <c r="Q260" s="154">
        <v>2.0000000000000002E-5</v>
      </c>
      <c r="R260" s="154">
        <f t="shared" si="52"/>
        <v>2.8000000000000003E-4</v>
      </c>
      <c r="S260" s="154">
        <v>0</v>
      </c>
      <c r="T260" s="155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142</v>
      </c>
      <c r="AT260" s="156" t="s">
        <v>138</v>
      </c>
      <c r="AU260" s="156" t="s">
        <v>132</v>
      </c>
      <c r="AY260" s="14" t="s">
        <v>133</v>
      </c>
      <c r="BE260" s="157">
        <f t="shared" si="54"/>
        <v>0</v>
      </c>
      <c r="BF260" s="157">
        <f t="shared" si="55"/>
        <v>0</v>
      </c>
      <c r="BG260" s="157">
        <f t="shared" si="56"/>
        <v>0</v>
      </c>
      <c r="BH260" s="157">
        <f t="shared" si="57"/>
        <v>0</v>
      </c>
      <c r="BI260" s="157">
        <f t="shared" si="58"/>
        <v>0</v>
      </c>
      <c r="BJ260" s="14" t="s">
        <v>132</v>
      </c>
      <c r="BK260" s="157">
        <f t="shared" si="59"/>
        <v>0</v>
      </c>
      <c r="BL260" s="14" t="s">
        <v>142</v>
      </c>
      <c r="BM260" s="156" t="s">
        <v>578</v>
      </c>
    </row>
    <row r="261" spans="1:65" s="2" customFormat="1" ht="37.75" customHeight="1">
      <c r="A261" s="29"/>
      <c r="B261" s="143"/>
      <c r="C261" s="158" t="s">
        <v>579</v>
      </c>
      <c r="D261" s="158" t="s">
        <v>144</v>
      </c>
      <c r="E261" s="159" t="s">
        <v>580</v>
      </c>
      <c r="F261" s="160" t="s">
        <v>581</v>
      </c>
      <c r="G261" s="161" t="s">
        <v>187</v>
      </c>
      <c r="H261" s="162">
        <v>5</v>
      </c>
      <c r="I261" s="163"/>
      <c r="J261" s="164">
        <f t="shared" si="50"/>
        <v>0</v>
      </c>
      <c r="K261" s="165"/>
      <c r="L261" s="166"/>
      <c r="M261" s="167" t="s">
        <v>1</v>
      </c>
      <c r="N261" s="168" t="s">
        <v>37</v>
      </c>
      <c r="O261" s="58"/>
      <c r="P261" s="154">
        <f t="shared" si="51"/>
        <v>0</v>
      </c>
      <c r="Q261" s="154">
        <v>3.2660000000000002E-2</v>
      </c>
      <c r="R261" s="154">
        <f t="shared" si="52"/>
        <v>0.1633</v>
      </c>
      <c r="S261" s="154">
        <v>0</v>
      </c>
      <c r="T261" s="155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147</v>
      </c>
      <c r="AT261" s="156" t="s">
        <v>144</v>
      </c>
      <c r="AU261" s="156" t="s">
        <v>132</v>
      </c>
      <c r="AY261" s="14" t="s">
        <v>133</v>
      </c>
      <c r="BE261" s="157">
        <f t="shared" si="54"/>
        <v>0</v>
      </c>
      <c r="BF261" s="157">
        <f t="shared" si="55"/>
        <v>0</v>
      </c>
      <c r="BG261" s="157">
        <f t="shared" si="56"/>
        <v>0</v>
      </c>
      <c r="BH261" s="157">
        <f t="shared" si="57"/>
        <v>0</v>
      </c>
      <c r="BI261" s="157">
        <f t="shared" si="58"/>
        <v>0</v>
      </c>
      <c r="BJ261" s="14" t="s">
        <v>132</v>
      </c>
      <c r="BK261" s="157">
        <f t="shared" si="59"/>
        <v>0</v>
      </c>
      <c r="BL261" s="14" t="s">
        <v>142</v>
      </c>
      <c r="BM261" s="156" t="s">
        <v>582</v>
      </c>
    </row>
    <row r="262" spans="1:65" s="2" customFormat="1" ht="37.75" customHeight="1">
      <c r="A262" s="29"/>
      <c r="B262" s="143"/>
      <c r="C262" s="158" t="s">
        <v>583</v>
      </c>
      <c r="D262" s="158" t="s">
        <v>144</v>
      </c>
      <c r="E262" s="159" t="s">
        <v>584</v>
      </c>
      <c r="F262" s="160" t="s">
        <v>585</v>
      </c>
      <c r="G262" s="161" t="s">
        <v>187</v>
      </c>
      <c r="H262" s="162">
        <v>5</v>
      </c>
      <c r="I262" s="163"/>
      <c r="J262" s="164">
        <f t="shared" si="50"/>
        <v>0</v>
      </c>
      <c r="K262" s="165"/>
      <c r="L262" s="166"/>
      <c r="M262" s="167" t="s">
        <v>1</v>
      </c>
      <c r="N262" s="168" t="s">
        <v>37</v>
      </c>
      <c r="O262" s="58"/>
      <c r="P262" s="154">
        <f t="shared" si="51"/>
        <v>0</v>
      </c>
      <c r="Q262" s="154">
        <v>4.0820000000000002E-2</v>
      </c>
      <c r="R262" s="154">
        <f t="shared" si="52"/>
        <v>0.2041</v>
      </c>
      <c r="S262" s="154">
        <v>0</v>
      </c>
      <c r="T262" s="155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147</v>
      </c>
      <c r="AT262" s="156" t="s">
        <v>144</v>
      </c>
      <c r="AU262" s="156" t="s">
        <v>132</v>
      </c>
      <c r="AY262" s="14" t="s">
        <v>133</v>
      </c>
      <c r="BE262" s="157">
        <f t="shared" si="54"/>
        <v>0</v>
      </c>
      <c r="BF262" s="157">
        <f t="shared" si="55"/>
        <v>0</v>
      </c>
      <c r="BG262" s="157">
        <f t="shared" si="56"/>
        <v>0</v>
      </c>
      <c r="BH262" s="157">
        <f t="shared" si="57"/>
        <v>0</v>
      </c>
      <c r="BI262" s="157">
        <f t="shared" si="58"/>
        <v>0</v>
      </c>
      <c r="BJ262" s="14" t="s">
        <v>132</v>
      </c>
      <c r="BK262" s="157">
        <f t="shared" si="59"/>
        <v>0</v>
      </c>
      <c r="BL262" s="14" t="s">
        <v>142</v>
      </c>
      <c r="BM262" s="156" t="s">
        <v>586</v>
      </c>
    </row>
    <row r="263" spans="1:65" s="2" customFormat="1" ht="44.25" customHeight="1">
      <c r="A263" s="29"/>
      <c r="B263" s="143"/>
      <c r="C263" s="158" t="s">
        <v>587</v>
      </c>
      <c r="D263" s="158" t="s">
        <v>144</v>
      </c>
      <c r="E263" s="159" t="s">
        <v>588</v>
      </c>
      <c r="F263" s="160" t="s">
        <v>589</v>
      </c>
      <c r="G263" s="161" t="s">
        <v>187</v>
      </c>
      <c r="H263" s="162">
        <v>4</v>
      </c>
      <c r="I263" s="163"/>
      <c r="J263" s="164">
        <f t="shared" si="50"/>
        <v>0</v>
      </c>
      <c r="K263" s="165"/>
      <c r="L263" s="166"/>
      <c r="M263" s="167" t="s">
        <v>1</v>
      </c>
      <c r="N263" s="168" t="s">
        <v>37</v>
      </c>
      <c r="O263" s="58"/>
      <c r="P263" s="154">
        <f t="shared" si="51"/>
        <v>0</v>
      </c>
      <c r="Q263" s="154">
        <v>3.7839999999999999E-2</v>
      </c>
      <c r="R263" s="154">
        <f t="shared" si="52"/>
        <v>0.15135999999999999</v>
      </c>
      <c r="S263" s="154">
        <v>0</v>
      </c>
      <c r="T263" s="155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147</v>
      </c>
      <c r="AT263" s="156" t="s">
        <v>144</v>
      </c>
      <c r="AU263" s="156" t="s">
        <v>132</v>
      </c>
      <c r="AY263" s="14" t="s">
        <v>133</v>
      </c>
      <c r="BE263" s="157">
        <f t="shared" si="54"/>
        <v>0</v>
      </c>
      <c r="BF263" s="157">
        <f t="shared" si="55"/>
        <v>0</v>
      </c>
      <c r="BG263" s="157">
        <f t="shared" si="56"/>
        <v>0</v>
      </c>
      <c r="BH263" s="157">
        <f t="shared" si="57"/>
        <v>0</v>
      </c>
      <c r="BI263" s="157">
        <f t="shared" si="58"/>
        <v>0</v>
      </c>
      <c r="BJ263" s="14" t="s">
        <v>132</v>
      </c>
      <c r="BK263" s="157">
        <f t="shared" si="59"/>
        <v>0</v>
      </c>
      <c r="BL263" s="14" t="s">
        <v>142</v>
      </c>
      <c r="BM263" s="156" t="s">
        <v>590</v>
      </c>
    </row>
    <row r="264" spans="1:65" s="2" customFormat="1" ht="33" customHeight="1">
      <c r="A264" s="29"/>
      <c r="B264" s="143"/>
      <c r="C264" s="144" t="s">
        <v>591</v>
      </c>
      <c r="D264" s="144" t="s">
        <v>138</v>
      </c>
      <c r="E264" s="145" t="s">
        <v>592</v>
      </c>
      <c r="F264" s="146" t="s">
        <v>593</v>
      </c>
      <c r="G264" s="147" t="s">
        <v>187</v>
      </c>
      <c r="H264" s="148">
        <v>15</v>
      </c>
      <c r="I264" s="149"/>
      <c r="J264" s="150">
        <f t="shared" si="50"/>
        <v>0</v>
      </c>
      <c r="K264" s="151"/>
      <c r="L264" s="30"/>
      <c r="M264" s="152" t="s">
        <v>1</v>
      </c>
      <c r="N264" s="153" t="s">
        <v>37</v>
      </c>
      <c r="O264" s="58"/>
      <c r="P264" s="154">
        <f t="shared" si="51"/>
        <v>0</v>
      </c>
      <c r="Q264" s="154">
        <v>2.0000000000000002E-5</v>
      </c>
      <c r="R264" s="154">
        <f t="shared" si="52"/>
        <v>3.0000000000000003E-4</v>
      </c>
      <c r="S264" s="154">
        <v>0</v>
      </c>
      <c r="T264" s="155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142</v>
      </c>
      <c r="AT264" s="156" t="s">
        <v>138</v>
      </c>
      <c r="AU264" s="156" t="s">
        <v>132</v>
      </c>
      <c r="AY264" s="14" t="s">
        <v>133</v>
      </c>
      <c r="BE264" s="157">
        <f t="shared" si="54"/>
        <v>0</v>
      </c>
      <c r="BF264" s="157">
        <f t="shared" si="55"/>
        <v>0</v>
      </c>
      <c r="BG264" s="157">
        <f t="shared" si="56"/>
        <v>0</v>
      </c>
      <c r="BH264" s="157">
        <f t="shared" si="57"/>
        <v>0</v>
      </c>
      <c r="BI264" s="157">
        <f t="shared" si="58"/>
        <v>0</v>
      </c>
      <c r="BJ264" s="14" t="s">
        <v>132</v>
      </c>
      <c r="BK264" s="157">
        <f t="shared" si="59"/>
        <v>0</v>
      </c>
      <c r="BL264" s="14" t="s">
        <v>142</v>
      </c>
      <c r="BM264" s="156" t="s">
        <v>594</v>
      </c>
    </row>
    <row r="265" spans="1:65" s="2" customFormat="1" ht="44.25" customHeight="1">
      <c r="A265" s="29"/>
      <c r="B265" s="143"/>
      <c r="C265" s="158" t="s">
        <v>595</v>
      </c>
      <c r="D265" s="158" t="s">
        <v>144</v>
      </c>
      <c r="E265" s="159" t="s">
        <v>596</v>
      </c>
      <c r="F265" s="160" t="s">
        <v>597</v>
      </c>
      <c r="G265" s="161" t="s">
        <v>187</v>
      </c>
      <c r="H265" s="162">
        <v>3</v>
      </c>
      <c r="I265" s="163"/>
      <c r="J265" s="164">
        <f t="shared" si="50"/>
        <v>0</v>
      </c>
      <c r="K265" s="165"/>
      <c r="L265" s="166"/>
      <c r="M265" s="167" t="s">
        <v>1</v>
      </c>
      <c r="N265" s="168" t="s">
        <v>37</v>
      </c>
      <c r="O265" s="58"/>
      <c r="P265" s="154">
        <f t="shared" si="51"/>
        <v>0</v>
      </c>
      <c r="Q265" s="154">
        <v>5.0459999999999998E-2</v>
      </c>
      <c r="R265" s="154">
        <f t="shared" si="52"/>
        <v>0.15137999999999999</v>
      </c>
      <c r="S265" s="154">
        <v>0</v>
      </c>
      <c r="T265" s="155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147</v>
      </c>
      <c r="AT265" s="156" t="s">
        <v>144</v>
      </c>
      <c r="AU265" s="156" t="s">
        <v>132</v>
      </c>
      <c r="AY265" s="14" t="s">
        <v>133</v>
      </c>
      <c r="BE265" s="157">
        <f t="shared" si="54"/>
        <v>0</v>
      </c>
      <c r="BF265" s="157">
        <f t="shared" si="55"/>
        <v>0</v>
      </c>
      <c r="BG265" s="157">
        <f t="shared" si="56"/>
        <v>0</v>
      </c>
      <c r="BH265" s="157">
        <f t="shared" si="57"/>
        <v>0</v>
      </c>
      <c r="BI265" s="157">
        <f t="shared" si="58"/>
        <v>0</v>
      </c>
      <c r="BJ265" s="14" t="s">
        <v>132</v>
      </c>
      <c r="BK265" s="157">
        <f t="shared" si="59"/>
        <v>0</v>
      </c>
      <c r="BL265" s="14" t="s">
        <v>142</v>
      </c>
      <c r="BM265" s="156" t="s">
        <v>598</v>
      </c>
    </row>
    <row r="266" spans="1:65" s="2" customFormat="1" ht="44.25" customHeight="1">
      <c r="A266" s="29"/>
      <c r="B266" s="143"/>
      <c r="C266" s="158" t="s">
        <v>599</v>
      </c>
      <c r="D266" s="158" t="s">
        <v>144</v>
      </c>
      <c r="E266" s="159" t="s">
        <v>600</v>
      </c>
      <c r="F266" s="160" t="s">
        <v>601</v>
      </c>
      <c r="G266" s="161" t="s">
        <v>187</v>
      </c>
      <c r="H266" s="162">
        <v>12</v>
      </c>
      <c r="I266" s="163"/>
      <c r="J266" s="164">
        <f t="shared" si="50"/>
        <v>0</v>
      </c>
      <c r="K266" s="165"/>
      <c r="L266" s="166"/>
      <c r="M266" s="167" t="s">
        <v>1</v>
      </c>
      <c r="N266" s="168" t="s">
        <v>37</v>
      </c>
      <c r="O266" s="58"/>
      <c r="P266" s="154">
        <f t="shared" si="51"/>
        <v>0</v>
      </c>
      <c r="Q266" s="154">
        <v>5.6759999999999998E-2</v>
      </c>
      <c r="R266" s="154">
        <f t="shared" si="52"/>
        <v>0.68111999999999995</v>
      </c>
      <c r="S266" s="154">
        <v>0</v>
      </c>
      <c r="T266" s="155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147</v>
      </c>
      <c r="AT266" s="156" t="s">
        <v>144</v>
      </c>
      <c r="AU266" s="156" t="s">
        <v>132</v>
      </c>
      <c r="AY266" s="14" t="s">
        <v>133</v>
      </c>
      <c r="BE266" s="157">
        <f t="shared" si="54"/>
        <v>0</v>
      </c>
      <c r="BF266" s="157">
        <f t="shared" si="55"/>
        <v>0</v>
      </c>
      <c r="BG266" s="157">
        <f t="shared" si="56"/>
        <v>0</v>
      </c>
      <c r="BH266" s="157">
        <f t="shared" si="57"/>
        <v>0</v>
      </c>
      <c r="BI266" s="157">
        <f t="shared" si="58"/>
        <v>0</v>
      </c>
      <c r="BJ266" s="14" t="s">
        <v>132</v>
      </c>
      <c r="BK266" s="157">
        <f t="shared" si="59"/>
        <v>0</v>
      </c>
      <c r="BL266" s="14" t="s">
        <v>142</v>
      </c>
      <c r="BM266" s="156" t="s">
        <v>602</v>
      </c>
    </row>
    <row r="267" spans="1:65" s="2" customFormat="1" ht="24.25" customHeight="1">
      <c r="A267" s="29"/>
      <c r="B267" s="143"/>
      <c r="C267" s="144" t="s">
        <v>603</v>
      </c>
      <c r="D267" s="144" t="s">
        <v>138</v>
      </c>
      <c r="E267" s="145" t="s">
        <v>604</v>
      </c>
      <c r="F267" s="146" t="s">
        <v>605</v>
      </c>
      <c r="G267" s="147" t="s">
        <v>187</v>
      </c>
      <c r="H267" s="148">
        <v>63</v>
      </c>
      <c r="I267" s="149"/>
      <c r="J267" s="150">
        <f t="shared" si="50"/>
        <v>0</v>
      </c>
      <c r="K267" s="151"/>
      <c r="L267" s="30"/>
      <c r="M267" s="152" t="s">
        <v>1</v>
      </c>
      <c r="N267" s="153" t="s">
        <v>37</v>
      </c>
      <c r="O267" s="58"/>
      <c r="P267" s="154">
        <f t="shared" si="51"/>
        <v>0</v>
      </c>
      <c r="Q267" s="154">
        <v>0</v>
      </c>
      <c r="R267" s="154">
        <f t="shared" si="52"/>
        <v>0</v>
      </c>
      <c r="S267" s="154">
        <v>0</v>
      </c>
      <c r="T267" s="155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142</v>
      </c>
      <c r="AT267" s="156" t="s">
        <v>138</v>
      </c>
      <c r="AU267" s="156" t="s">
        <v>132</v>
      </c>
      <c r="AY267" s="14" t="s">
        <v>133</v>
      </c>
      <c r="BE267" s="157">
        <f t="shared" si="54"/>
        <v>0</v>
      </c>
      <c r="BF267" s="157">
        <f t="shared" si="55"/>
        <v>0</v>
      </c>
      <c r="BG267" s="157">
        <f t="shared" si="56"/>
        <v>0</v>
      </c>
      <c r="BH267" s="157">
        <f t="shared" si="57"/>
        <v>0</v>
      </c>
      <c r="BI267" s="157">
        <f t="shared" si="58"/>
        <v>0</v>
      </c>
      <c r="BJ267" s="14" t="s">
        <v>132</v>
      </c>
      <c r="BK267" s="157">
        <f t="shared" si="59"/>
        <v>0</v>
      </c>
      <c r="BL267" s="14" t="s">
        <v>142</v>
      </c>
      <c r="BM267" s="156" t="s">
        <v>606</v>
      </c>
    </row>
    <row r="268" spans="1:65" s="2" customFormat="1" ht="24.25" customHeight="1">
      <c r="A268" s="29"/>
      <c r="B268" s="143"/>
      <c r="C268" s="144" t="s">
        <v>607</v>
      </c>
      <c r="D268" s="144" t="s">
        <v>138</v>
      </c>
      <c r="E268" s="145" t="s">
        <v>608</v>
      </c>
      <c r="F268" s="146" t="s">
        <v>609</v>
      </c>
      <c r="G268" s="147" t="s">
        <v>180</v>
      </c>
      <c r="H268" s="169"/>
      <c r="I268" s="149"/>
      <c r="J268" s="150">
        <f t="shared" si="50"/>
        <v>0</v>
      </c>
      <c r="K268" s="151"/>
      <c r="L268" s="30"/>
      <c r="M268" s="152" t="s">
        <v>1</v>
      </c>
      <c r="N268" s="153" t="s">
        <v>37</v>
      </c>
      <c r="O268" s="58"/>
      <c r="P268" s="154">
        <f t="shared" si="51"/>
        <v>0</v>
      </c>
      <c r="Q268" s="154">
        <v>0</v>
      </c>
      <c r="R268" s="154">
        <f t="shared" si="52"/>
        <v>0</v>
      </c>
      <c r="S268" s="154">
        <v>0</v>
      </c>
      <c r="T268" s="155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142</v>
      </c>
      <c r="AT268" s="156" t="s">
        <v>138</v>
      </c>
      <c r="AU268" s="156" t="s">
        <v>132</v>
      </c>
      <c r="AY268" s="14" t="s">
        <v>133</v>
      </c>
      <c r="BE268" s="157">
        <f t="shared" si="54"/>
        <v>0</v>
      </c>
      <c r="BF268" s="157">
        <f t="shared" si="55"/>
        <v>0</v>
      </c>
      <c r="BG268" s="157">
        <f t="shared" si="56"/>
        <v>0</v>
      </c>
      <c r="BH268" s="157">
        <f t="shared" si="57"/>
        <v>0</v>
      </c>
      <c r="BI268" s="157">
        <f t="shared" si="58"/>
        <v>0</v>
      </c>
      <c r="BJ268" s="14" t="s">
        <v>132</v>
      </c>
      <c r="BK268" s="157">
        <f t="shared" si="59"/>
        <v>0</v>
      </c>
      <c r="BL268" s="14" t="s">
        <v>142</v>
      </c>
      <c r="BM268" s="156" t="s">
        <v>610</v>
      </c>
    </row>
    <row r="269" spans="1:65" s="12" customFormat="1" ht="22.75" customHeight="1">
      <c r="B269" s="130"/>
      <c r="D269" s="131" t="s">
        <v>70</v>
      </c>
      <c r="E269" s="141" t="s">
        <v>611</v>
      </c>
      <c r="F269" s="141" t="s">
        <v>612</v>
      </c>
      <c r="I269" s="133"/>
      <c r="J269" s="142">
        <f>BK269</f>
        <v>0</v>
      </c>
      <c r="L269" s="130"/>
      <c r="M269" s="135"/>
      <c r="N269" s="136"/>
      <c r="O269" s="136"/>
      <c r="P269" s="137">
        <f>SUM(P270:P271)</f>
        <v>0</v>
      </c>
      <c r="Q269" s="136"/>
      <c r="R269" s="137">
        <f>SUM(R270:R271)</f>
        <v>8.0000000000000007E-5</v>
      </c>
      <c r="S269" s="136"/>
      <c r="T269" s="138">
        <f>SUM(T270:T271)</f>
        <v>0</v>
      </c>
      <c r="AR269" s="131" t="s">
        <v>132</v>
      </c>
      <c r="AT269" s="139" t="s">
        <v>70</v>
      </c>
      <c r="AU269" s="139" t="s">
        <v>79</v>
      </c>
      <c r="AY269" s="131" t="s">
        <v>133</v>
      </c>
      <c r="BK269" s="140">
        <f>SUM(BK270:BK271)</f>
        <v>0</v>
      </c>
    </row>
    <row r="270" spans="1:65" s="2" customFormat="1" ht="24.25" customHeight="1">
      <c r="A270" s="29"/>
      <c r="B270" s="143"/>
      <c r="C270" s="144" t="s">
        <v>613</v>
      </c>
      <c r="D270" s="144" t="s">
        <v>138</v>
      </c>
      <c r="E270" s="145" t="s">
        <v>614</v>
      </c>
      <c r="F270" s="146" t="s">
        <v>615</v>
      </c>
      <c r="G270" s="147" t="s">
        <v>222</v>
      </c>
      <c r="H270" s="148">
        <v>1</v>
      </c>
      <c r="I270" s="149"/>
      <c r="J270" s="150">
        <f>ROUND(I270*H270,2)</f>
        <v>0</v>
      </c>
      <c r="K270" s="151"/>
      <c r="L270" s="30"/>
      <c r="M270" s="152" t="s">
        <v>1</v>
      </c>
      <c r="N270" s="153" t="s">
        <v>37</v>
      </c>
      <c r="O270" s="58"/>
      <c r="P270" s="154">
        <f>O270*H270</f>
        <v>0</v>
      </c>
      <c r="Q270" s="154">
        <v>8.0000000000000007E-5</v>
      </c>
      <c r="R270" s="154">
        <f>Q270*H270</f>
        <v>8.0000000000000007E-5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142</v>
      </c>
      <c r="AT270" s="156" t="s">
        <v>138</v>
      </c>
      <c r="AU270" s="156" t="s">
        <v>132</v>
      </c>
      <c r="AY270" s="14" t="s">
        <v>133</v>
      </c>
      <c r="BE270" s="157">
        <f>IF(N270="základná",J270,0)</f>
        <v>0</v>
      </c>
      <c r="BF270" s="157">
        <f>IF(N270="znížená",J270,0)</f>
        <v>0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4" t="s">
        <v>132</v>
      </c>
      <c r="BK270" s="157">
        <f>ROUND(I270*H270,2)</f>
        <v>0</v>
      </c>
      <c r="BL270" s="14" t="s">
        <v>142</v>
      </c>
      <c r="BM270" s="156" t="s">
        <v>616</v>
      </c>
    </row>
    <row r="271" spans="1:65" s="2" customFormat="1" ht="24.25" customHeight="1">
      <c r="A271" s="29"/>
      <c r="B271" s="143"/>
      <c r="C271" s="144" t="s">
        <v>617</v>
      </c>
      <c r="D271" s="144" t="s">
        <v>138</v>
      </c>
      <c r="E271" s="145" t="s">
        <v>618</v>
      </c>
      <c r="F271" s="146" t="s">
        <v>619</v>
      </c>
      <c r="G271" s="147" t="s">
        <v>180</v>
      </c>
      <c r="H271" s="169"/>
      <c r="I271" s="149"/>
      <c r="J271" s="150">
        <f>ROUND(I271*H271,2)</f>
        <v>0</v>
      </c>
      <c r="K271" s="151"/>
      <c r="L271" s="30"/>
      <c r="M271" s="152" t="s">
        <v>1</v>
      </c>
      <c r="N271" s="153" t="s">
        <v>37</v>
      </c>
      <c r="O271" s="58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142</v>
      </c>
      <c r="AT271" s="156" t="s">
        <v>138</v>
      </c>
      <c r="AU271" s="156" t="s">
        <v>132</v>
      </c>
      <c r="AY271" s="14" t="s">
        <v>133</v>
      </c>
      <c r="BE271" s="157">
        <f>IF(N271="základná",J271,0)</f>
        <v>0</v>
      </c>
      <c r="BF271" s="157">
        <f>IF(N271="znížená",J271,0)</f>
        <v>0</v>
      </c>
      <c r="BG271" s="157">
        <f>IF(N271="zákl. prenesená",J271,0)</f>
        <v>0</v>
      </c>
      <c r="BH271" s="157">
        <f>IF(N271="zníž. prenesená",J271,0)</f>
        <v>0</v>
      </c>
      <c r="BI271" s="157">
        <f>IF(N271="nulová",J271,0)</f>
        <v>0</v>
      </c>
      <c r="BJ271" s="14" t="s">
        <v>132</v>
      </c>
      <c r="BK271" s="157">
        <f>ROUND(I271*H271,2)</f>
        <v>0</v>
      </c>
      <c r="BL271" s="14" t="s">
        <v>142</v>
      </c>
      <c r="BM271" s="156" t="s">
        <v>620</v>
      </c>
    </row>
    <row r="272" spans="1:65" s="12" customFormat="1" ht="26" customHeight="1">
      <c r="B272" s="130"/>
      <c r="D272" s="131" t="s">
        <v>70</v>
      </c>
      <c r="E272" s="132" t="s">
        <v>144</v>
      </c>
      <c r="F272" s="132" t="s">
        <v>621</v>
      </c>
      <c r="I272" s="133"/>
      <c r="J272" s="134">
        <f>BK272</f>
        <v>0</v>
      </c>
      <c r="L272" s="130"/>
      <c r="M272" s="135"/>
      <c r="N272" s="136"/>
      <c r="O272" s="136"/>
      <c r="P272" s="137">
        <f>P273</f>
        <v>0</v>
      </c>
      <c r="Q272" s="136"/>
      <c r="R272" s="137">
        <f>R273</f>
        <v>8.9999999999999998E-4</v>
      </c>
      <c r="S272" s="136"/>
      <c r="T272" s="138">
        <f>T273</f>
        <v>0</v>
      </c>
      <c r="AR272" s="131" t="s">
        <v>149</v>
      </c>
      <c r="AT272" s="139" t="s">
        <v>70</v>
      </c>
      <c r="AU272" s="139" t="s">
        <v>71</v>
      </c>
      <c r="AY272" s="131" t="s">
        <v>133</v>
      </c>
      <c r="BK272" s="140">
        <f>BK273</f>
        <v>0</v>
      </c>
    </row>
    <row r="273" spans="1:65" s="12" customFormat="1" ht="22.75" customHeight="1">
      <c r="B273" s="130"/>
      <c r="D273" s="131" t="s">
        <v>70</v>
      </c>
      <c r="E273" s="141" t="s">
        <v>622</v>
      </c>
      <c r="F273" s="141" t="s">
        <v>623</v>
      </c>
      <c r="I273" s="133"/>
      <c r="J273" s="142">
        <f>BK273</f>
        <v>0</v>
      </c>
      <c r="L273" s="130"/>
      <c r="M273" s="135"/>
      <c r="N273" s="136"/>
      <c r="O273" s="136"/>
      <c r="P273" s="137">
        <f>SUM(P274:P275)</f>
        <v>0</v>
      </c>
      <c r="Q273" s="136"/>
      <c r="R273" s="137">
        <f>SUM(R274:R275)</f>
        <v>8.9999999999999998E-4</v>
      </c>
      <c r="S273" s="136"/>
      <c r="T273" s="138">
        <f>SUM(T274:T275)</f>
        <v>0</v>
      </c>
      <c r="AR273" s="131" t="s">
        <v>149</v>
      </c>
      <c r="AT273" s="139" t="s">
        <v>70</v>
      </c>
      <c r="AU273" s="139" t="s">
        <v>79</v>
      </c>
      <c r="AY273" s="131" t="s">
        <v>133</v>
      </c>
      <c r="BK273" s="140">
        <f>SUM(BK274:BK275)</f>
        <v>0</v>
      </c>
    </row>
    <row r="274" spans="1:65" s="2" customFormat="1" ht="16.5" customHeight="1">
      <c r="A274" s="29"/>
      <c r="B274" s="143"/>
      <c r="C274" s="144" t="s">
        <v>624</v>
      </c>
      <c r="D274" s="144" t="s">
        <v>138</v>
      </c>
      <c r="E274" s="145" t="s">
        <v>625</v>
      </c>
      <c r="F274" s="146" t="s">
        <v>626</v>
      </c>
      <c r="G274" s="147" t="s">
        <v>222</v>
      </c>
      <c r="H274" s="148">
        <v>1</v>
      </c>
      <c r="I274" s="149"/>
      <c r="J274" s="150">
        <f>ROUND(I274*H274,2)</f>
        <v>0</v>
      </c>
      <c r="K274" s="151"/>
      <c r="L274" s="30"/>
      <c r="M274" s="152" t="s">
        <v>1</v>
      </c>
      <c r="N274" s="153" t="s">
        <v>37</v>
      </c>
      <c r="O274" s="58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404</v>
      </c>
      <c r="AT274" s="156" t="s">
        <v>138</v>
      </c>
      <c r="AU274" s="156" t="s">
        <v>132</v>
      </c>
      <c r="AY274" s="14" t="s">
        <v>133</v>
      </c>
      <c r="BE274" s="157">
        <f>IF(N274="základná",J274,0)</f>
        <v>0</v>
      </c>
      <c r="BF274" s="157">
        <f>IF(N274="znížená",J274,0)</f>
        <v>0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4" t="s">
        <v>132</v>
      </c>
      <c r="BK274" s="157">
        <f>ROUND(I274*H274,2)</f>
        <v>0</v>
      </c>
      <c r="BL274" s="14" t="s">
        <v>404</v>
      </c>
      <c r="BM274" s="156" t="s">
        <v>627</v>
      </c>
    </row>
    <row r="275" spans="1:65" s="2" customFormat="1" ht="44.25" customHeight="1">
      <c r="A275" s="29"/>
      <c r="B275" s="143"/>
      <c r="C275" s="158" t="s">
        <v>628</v>
      </c>
      <c r="D275" s="158" t="s">
        <v>144</v>
      </c>
      <c r="E275" s="159" t="s">
        <v>629</v>
      </c>
      <c r="F275" s="160" t="s">
        <v>630</v>
      </c>
      <c r="G275" s="161" t="s">
        <v>187</v>
      </c>
      <c r="H275" s="162">
        <v>1</v>
      </c>
      <c r="I275" s="163"/>
      <c r="J275" s="164">
        <f>ROUND(I275*H275,2)</f>
        <v>0</v>
      </c>
      <c r="K275" s="165"/>
      <c r="L275" s="166"/>
      <c r="M275" s="167" t="s">
        <v>1</v>
      </c>
      <c r="N275" s="168" t="s">
        <v>37</v>
      </c>
      <c r="O275" s="58"/>
      <c r="P275" s="154">
        <f>O275*H275</f>
        <v>0</v>
      </c>
      <c r="Q275" s="154">
        <v>8.9999999999999998E-4</v>
      </c>
      <c r="R275" s="154">
        <f>Q275*H275</f>
        <v>8.9999999999999998E-4</v>
      </c>
      <c r="S275" s="154">
        <v>0</v>
      </c>
      <c r="T275" s="155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631</v>
      </c>
      <c r="AT275" s="156" t="s">
        <v>144</v>
      </c>
      <c r="AU275" s="156" t="s">
        <v>132</v>
      </c>
      <c r="AY275" s="14" t="s">
        <v>133</v>
      </c>
      <c r="BE275" s="157">
        <f>IF(N275="základná",J275,0)</f>
        <v>0</v>
      </c>
      <c r="BF275" s="157">
        <f>IF(N275="znížená",J275,0)</f>
        <v>0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4" t="s">
        <v>132</v>
      </c>
      <c r="BK275" s="157">
        <f>ROUND(I275*H275,2)</f>
        <v>0</v>
      </c>
      <c r="BL275" s="14" t="s">
        <v>631</v>
      </c>
      <c r="BM275" s="156" t="s">
        <v>632</v>
      </c>
    </row>
    <row r="276" spans="1:65" s="12" customFormat="1" ht="26" customHeight="1">
      <c r="B276" s="130"/>
      <c r="D276" s="131" t="s">
        <v>70</v>
      </c>
      <c r="E276" s="132" t="s">
        <v>633</v>
      </c>
      <c r="F276" s="132" t="s">
        <v>634</v>
      </c>
      <c r="I276" s="133"/>
      <c r="J276" s="134">
        <f>BK276</f>
        <v>0</v>
      </c>
      <c r="L276" s="130"/>
      <c r="M276" s="135"/>
      <c r="N276" s="136"/>
      <c r="O276" s="136"/>
      <c r="P276" s="137">
        <f>SUM(P277:P282)</f>
        <v>0</v>
      </c>
      <c r="Q276" s="136"/>
      <c r="R276" s="137">
        <f>SUM(R277:R282)</f>
        <v>0</v>
      </c>
      <c r="S276" s="136"/>
      <c r="T276" s="138">
        <f>SUM(T277:T282)</f>
        <v>0</v>
      </c>
      <c r="AR276" s="131" t="s">
        <v>132</v>
      </c>
      <c r="AT276" s="139" t="s">
        <v>70</v>
      </c>
      <c r="AU276" s="139" t="s">
        <v>71</v>
      </c>
      <c r="AY276" s="131" t="s">
        <v>133</v>
      </c>
      <c r="BK276" s="140">
        <f>SUM(BK277:BK282)</f>
        <v>0</v>
      </c>
    </row>
    <row r="277" spans="1:65" s="2" customFormat="1" ht="24.25" customHeight="1">
      <c r="A277" s="29"/>
      <c r="B277" s="143"/>
      <c r="C277" s="144" t="s">
        <v>635</v>
      </c>
      <c r="D277" s="144" t="s">
        <v>138</v>
      </c>
      <c r="E277" s="145" t="s">
        <v>636</v>
      </c>
      <c r="F277" s="146" t="s">
        <v>637</v>
      </c>
      <c r="G277" s="147" t="s">
        <v>638</v>
      </c>
      <c r="H277" s="148">
        <v>1</v>
      </c>
      <c r="I277" s="149"/>
      <c r="J277" s="150">
        <f t="shared" ref="J277:J282" si="60">ROUND(I277*H277,2)</f>
        <v>0</v>
      </c>
      <c r="K277" s="151"/>
      <c r="L277" s="30"/>
      <c r="M277" s="152" t="s">
        <v>1</v>
      </c>
      <c r="N277" s="153" t="s">
        <v>37</v>
      </c>
      <c r="O277" s="58"/>
      <c r="P277" s="154">
        <f t="shared" ref="P277:P282" si="61">O277*H277</f>
        <v>0</v>
      </c>
      <c r="Q277" s="154">
        <v>0</v>
      </c>
      <c r="R277" s="154">
        <f t="shared" ref="R277:R282" si="62">Q277*H277</f>
        <v>0</v>
      </c>
      <c r="S277" s="154">
        <v>0</v>
      </c>
      <c r="T277" s="155">
        <f t="shared" ref="T277:T282" si="63"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639</v>
      </c>
      <c r="AT277" s="156" t="s">
        <v>138</v>
      </c>
      <c r="AU277" s="156" t="s">
        <v>79</v>
      </c>
      <c r="AY277" s="14" t="s">
        <v>133</v>
      </c>
      <c r="BE277" s="157">
        <f t="shared" ref="BE277:BE282" si="64">IF(N277="základná",J277,0)</f>
        <v>0</v>
      </c>
      <c r="BF277" s="157">
        <f t="shared" ref="BF277:BF282" si="65">IF(N277="znížená",J277,0)</f>
        <v>0</v>
      </c>
      <c r="BG277" s="157">
        <f t="shared" ref="BG277:BG282" si="66">IF(N277="zákl. prenesená",J277,0)</f>
        <v>0</v>
      </c>
      <c r="BH277" s="157">
        <f t="shared" ref="BH277:BH282" si="67">IF(N277="zníž. prenesená",J277,0)</f>
        <v>0</v>
      </c>
      <c r="BI277" s="157">
        <f t="shared" ref="BI277:BI282" si="68">IF(N277="nulová",J277,0)</f>
        <v>0</v>
      </c>
      <c r="BJ277" s="14" t="s">
        <v>132</v>
      </c>
      <c r="BK277" s="157">
        <f t="shared" ref="BK277:BK282" si="69">ROUND(I277*H277,2)</f>
        <v>0</v>
      </c>
      <c r="BL277" s="14" t="s">
        <v>639</v>
      </c>
      <c r="BM277" s="156" t="s">
        <v>640</v>
      </c>
    </row>
    <row r="278" spans="1:65" s="2" customFormat="1" ht="33" customHeight="1">
      <c r="A278" s="29"/>
      <c r="B278" s="143"/>
      <c r="C278" s="144" t="s">
        <v>641</v>
      </c>
      <c r="D278" s="144" t="s">
        <v>138</v>
      </c>
      <c r="E278" s="145" t="s">
        <v>642</v>
      </c>
      <c r="F278" s="146" t="s">
        <v>643</v>
      </c>
      <c r="G278" s="147" t="s">
        <v>638</v>
      </c>
      <c r="H278" s="148">
        <v>1</v>
      </c>
      <c r="I278" s="149"/>
      <c r="J278" s="150">
        <f t="shared" si="60"/>
        <v>0</v>
      </c>
      <c r="K278" s="151"/>
      <c r="L278" s="30"/>
      <c r="M278" s="152" t="s">
        <v>1</v>
      </c>
      <c r="N278" s="153" t="s">
        <v>37</v>
      </c>
      <c r="O278" s="58"/>
      <c r="P278" s="154">
        <f t="shared" si="61"/>
        <v>0</v>
      </c>
      <c r="Q278" s="154">
        <v>0</v>
      </c>
      <c r="R278" s="154">
        <f t="shared" si="62"/>
        <v>0</v>
      </c>
      <c r="S278" s="154">
        <v>0</v>
      </c>
      <c r="T278" s="155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639</v>
      </c>
      <c r="AT278" s="156" t="s">
        <v>138</v>
      </c>
      <c r="AU278" s="156" t="s">
        <v>79</v>
      </c>
      <c r="AY278" s="14" t="s">
        <v>133</v>
      </c>
      <c r="BE278" s="157">
        <f t="shared" si="64"/>
        <v>0</v>
      </c>
      <c r="BF278" s="157">
        <f t="shared" si="65"/>
        <v>0</v>
      </c>
      <c r="BG278" s="157">
        <f t="shared" si="66"/>
        <v>0</v>
      </c>
      <c r="BH278" s="157">
        <f t="shared" si="67"/>
        <v>0</v>
      </c>
      <c r="BI278" s="157">
        <f t="shared" si="68"/>
        <v>0</v>
      </c>
      <c r="BJ278" s="14" t="s">
        <v>132</v>
      </c>
      <c r="BK278" s="157">
        <f t="shared" si="69"/>
        <v>0</v>
      </c>
      <c r="BL278" s="14" t="s">
        <v>639</v>
      </c>
      <c r="BM278" s="156" t="s">
        <v>644</v>
      </c>
    </row>
    <row r="279" spans="1:65" s="2" customFormat="1" ht="16.5" customHeight="1">
      <c r="A279" s="29"/>
      <c r="B279" s="143"/>
      <c r="C279" s="144" t="s">
        <v>645</v>
      </c>
      <c r="D279" s="144" t="s">
        <v>138</v>
      </c>
      <c r="E279" s="145" t="s">
        <v>646</v>
      </c>
      <c r="F279" s="146" t="s">
        <v>647</v>
      </c>
      <c r="G279" s="147" t="s">
        <v>648</v>
      </c>
      <c r="H279" s="148">
        <v>72</v>
      </c>
      <c r="I279" s="149"/>
      <c r="J279" s="150">
        <f t="shared" si="60"/>
        <v>0</v>
      </c>
      <c r="K279" s="151"/>
      <c r="L279" s="30"/>
      <c r="M279" s="152" t="s">
        <v>1</v>
      </c>
      <c r="N279" s="153" t="s">
        <v>37</v>
      </c>
      <c r="O279" s="58"/>
      <c r="P279" s="154">
        <f t="shared" si="61"/>
        <v>0</v>
      </c>
      <c r="Q279" s="154">
        <v>0</v>
      </c>
      <c r="R279" s="154">
        <f t="shared" si="62"/>
        <v>0</v>
      </c>
      <c r="S279" s="154">
        <v>0</v>
      </c>
      <c r="T279" s="155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639</v>
      </c>
      <c r="AT279" s="156" t="s">
        <v>138</v>
      </c>
      <c r="AU279" s="156" t="s">
        <v>79</v>
      </c>
      <c r="AY279" s="14" t="s">
        <v>133</v>
      </c>
      <c r="BE279" s="157">
        <f t="shared" si="64"/>
        <v>0</v>
      </c>
      <c r="BF279" s="157">
        <f t="shared" si="65"/>
        <v>0</v>
      </c>
      <c r="BG279" s="157">
        <f t="shared" si="66"/>
        <v>0</v>
      </c>
      <c r="BH279" s="157">
        <f t="shared" si="67"/>
        <v>0</v>
      </c>
      <c r="BI279" s="157">
        <f t="shared" si="68"/>
        <v>0</v>
      </c>
      <c r="BJ279" s="14" t="s">
        <v>132</v>
      </c>
      <c r="BK279" s="157">
        <f t="shared" si="69"/>
        <v>0</v>
      </c>
      <c r="BL279" s="14" t="s">
        <v>639</v>
      </c>
      <c r="BM279" s="156" t="s">
        <v>649</v>
      </c>
    </row>
    <row r="280" spans="1:65" s="2" customFormat="1" ht="24.25" customHeight="1">
      <c r="A280" s="29"/>
      <c r="B280" s="143"/>
      <c r="C280" s="144" t="s">
        <v>650</v>
      </c>
      <c r="D280" s="144" t="s">
        <v>138</v>
      </c>
      <c r="E280" s="145" t="s">
        <v>651</v>
      </c>
      <c r="F280" s="146" t="s">
        <v>652</v>
      </c>
      <c r="G280" s="147" t="s">
        <v>222</v>
      </c>
      <c r="H280" s="148">
        <v>1</v>
      </c>
      <c r="I280" s="149"/>
      <c r="J280" s="150">
        <f t="shared" si="60"/>
        <v>0</v>
      </c>
      <c r="K280" s="151"/>
      <c r="L280" s="30"/>
      <c r="M280" s="152" t="s">
        <v>1</v>
      </c>
      <c r="N280" s="153" t="s">
        <v>37</v>
      </c>
      <c r="O280" s="58"/>
      <c r="P280" s="154">
        <f t="shared" si="61"/>
        <v>0</v>
      </c>
      <c r="Q280" s="154">
        <v>0</v>
      </c>
      <c r="R280" s="154">
        <f t="shared" si="62"/>
        <v>0</v>
      </c>
      <c r="S280" s="154">
        <v>0</v>
      </c>
      <c r="T280" s="155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639</v>
      </c>
      <c r="AT280" s="156" t="s">
        <v>138</v>
      </c>
      <c r="AU280" s="156" t="s">
        <v>79</v>
      </c>
      <c r="AY280" s="14" t="s">
        <v>133</v>
      </c>
      <c r="BE280" s="157">
        <f t="shared" si="64"/>
        <v>0</v>
      </c>
      <c r="BF280" s="157">
        <f t="shared" si="65"/>
        <v>0</v>
      </c>
      <c r="BG280" s="157">
        <f t="shared" si="66"/>
        <v>0</v>
      </c>
      <c r="BH280" s="157">
        <f t="shared" si="67"/>
        <v>0</v>
      </c>
      <c r="BI280" s="157">
        <f t="shared" si="68"/>
        <v>0</v>
      </c>
      <c r="BJ280" s="14" t="s">
        <v>132</v>
      </c>
      <c r="BK280" s="157">
        <f t="shared" si="69"/>
        <v>0</v>
      </c>
      <c r="BL280" s="14" t="s">
        <v>639</v>
      </c>
      <c r="BM280" s="156" t="s">
        <v>653</v>
      </c>
    </row>
    <row r="281" spans="1:65" s="2" customFormat="1" ht="21.75" customHeight="1">
      <c r="A281" s="29"/>
      <c r="B281" s="143"/>
      <c r="C281" s="144" t="s">
        <v>654</v>
      </c>
      <c r="D281" s="144" t="s">
        <v>138</v>
      </c>
      <c r="E281" s="145" t="s">
        <v>655</v>
      </c>
      <c r="F281" s="146" t="s">
        <v>656</v>
      </c>
      <c r="G281" s="147" t="s">
        <v>638</v>
      </c>
      <c r="H281" s="148">
        <v>1</v>
      </c>
      <c r="I281" s="149"/>
      <c r="J281" s="150">
        <f t="shared" si="60"/>
        <v>0</v>
      </c>
      <c r="K281" s="151"/>
      <c r="L281" s="30"/>
      <c r="M281" s="152" t="s">
        <v>1</v>
      </c>
      <c r="N281" s="153" t="s">
        <v>37</v>
      </c>
      <c r="O281" s="58"/>
      <c r="P281" s="154">
        <f t="shared" si="61"/>
        <v>0</v>
      </c>
      <c r="Q281" s="154">
        <v>0</v>
      </c>
      <c r="R281" s="154">
        <f t="shared" si="62"/>
        <v>0</v>
      </c>
      <c r="S281" s="154">
        <v>0</v>
      </c>
      <c r="T281" s="155">
        <f t="shared" si="6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639</v>
      </c>
      <c r="AT281" s="156" t="s">
        <v>138</v>
      </c>
      <c r="AU281" s="156" t="s">
        <v>79</v>
      </c>
      <c r="AY281" s="14" t="s">
        <v>133</v>
      </c>
      <c r="BE281" s="157">
        <f t="shared" si="64"/>
        <v>0</v>
      </c>
      <c r="BF281" s="157">
        <f t="shared" si="65"/>
        <v>0</v>
      </c>
      <c r="BG281" s="157">
        <f t="shared" si="66"/>
        <v>0</v>
      </c>
      <c r="BH281" s="157">
        <f t="shared" si="67"/>
        <v>0</v>
      </c>
      <c r="BI281" s="157">
        <f t="shared" si="68"/>
        <v>0</v>
      </c>
      <c r="BJ281" s="14" t="s">
        <v>132</v>
      </c>
      <c r="BK281" s="157">
        <f t="shared" si="69"/>
        <v>0</v>
      </c>
      <c r="BL281" s="14" t="s">
        <v>639</v>
      </c>
      <c r="BM281" s="156" t="s">
        <v>657</v>
      </c>
    </row>
    <row r="282" spans="1:65" s="2" customFormat="1" ht="16.5" customHeight="1">
      <c r="A282" s="29"/>
      <c r="B282" s="143"/>
      <c r="C282" s="144" t="s">
        <v>658</v>
      </c>
      <c r="D282" s="144" t="s">
        <v>138</v>
      </c>
      <c r="E282" s="145" t="s">
        <v>659</v>
      </c>
      <c r="F282" s="146" t="s">
        <v>660</v>
      </c>
      <c r="G282" s="147" t="s">
        <v>661</v>
      </c>
      <c r="H282" s="148">
        <v>1</v>
      </c>
      <c r="I282" s="149"/>
      <c r="J282" s="150">
        <f t="shared" si="60"/>
        <v>0</v>
      </c>
      <c r="K282" s="151"/>
      <c r="L282" s="30"/>
      <c r="M282" s="152" t="s">
        <v>1</v>
      </c>
      <c r="N282" s="153" t="s">
        <v>37</v>
      </c>
      <c r="O282" s="58"/>
      <c r="P282" s="154">
        <f t="shared" si="61"/>
        <v>0</v>
      </c>
      <c r="Q282" s="154">
        <v>0</v>
      </c>
      <c r="R282" s="154">
        <f t="shared" si="62"/>
        <v>0</v>
      </c>
      <c r="S282" s="154">
        <v>0</v>
      </c>
      <c r="T282" s="155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6" t="s">
        <v>142</v>
      </c>
      <c r="AT282" s="156" t="s">
        <v>138</v>
      </c>
      <c r="AU282" s="156" t="s">
        <v>79</v>
      </c>
      <c r="AY282" s="14" t="s">
        <v>133</v>
      </c>
      <c r="BE282" s="157">
        <f t="shared" si="64"/>
        <v>0</v>
      </c>
      <c r="BF282" s="157">
        <f t="shared" si="65"/>
        <v>0</v>
      </c>
      <c r="BG282" s="157">
        <f t="shared" si="66"/>
        <v>0</v>
      </c>
      <c r="BH282" s="157">
        <f t="shared" si="67"/>
        <v>0</v>
      </c>
      <c r="BI282" s="157">
        <f t="shared" si="68"/>
        <v>0</v>
      </c>
      <c r="BJ282" s="14" t="s">
        <v>132</v>
      </c>
      <c r="BK282" s="157">
        <f t="shared" si="69"/>
        <v>0</v>
      </c>
      <c r="BL282" s="14" t="s">
        <v>142</v>
      </c>
      <c r="BM282" s="156" t="s">
        <v>662</v>
      </c>
    </row>
    <row r="283" spans="1:65" s="12" customFormat="1" ht="26" customHeight="1">
      <c r="B283" s="130"/>
      <c r="D283" s="131" t="s">
        <v>70</v>
      </c>
      <c r="E283" s="132" t="s">
        <v>663</v>
      </c>
      <c r="F283" s="132" t="s">
        <v>664</v>
      </c>
      <c r="I283" s="133"/>
      <c r="J283" s="134">
        <f>BK283</f>
        <v>0</v>
      </c>
      <c r="L283" s="130"/>
      <c r="M283" s="135"/>
      <c r="N283" s="136"/>
      <c r="O283" s="136"/>
      <c r="P283" s="137">
        <f>SUM(P284:P287)</f>
        <v>0</v>
      </c>
      <c r="Q283" s="136"/>
      <c r="R283" s="137">
        <f>SUM(R284:R287)</f>
        <v>0</v>
      </c>
      <c r="S283" s="136"/>
      <c r="T283" s="138">
        <f>SUM(T284:T287)</f>
        <v>0</v>
      </c>
      <c r="AR283" s="131" t="s">
        <v>153</v>
      </c>
      <c r="AT283" s="139" t="s">
        <v>70</v>
      </c>
      <c r="AU283" s="139" t="s">
        <v>71</v>
      </c>
      <c r="AY283" s="131" t="s">
        <v>133</v>
      </c>
      <c r="BK283" s="140">
        <f>SUM(BK284:BK287)</f>
        <v>0</v>
      </c>
    </row>
    <row r="284" spans="1:65" s="2" customFormat="1" ht="16.5" customHeight="1">
      <c r="A284" s="29"/>
      <c r="B284" s="143"/>
      <c r="C284" s="144" t="s">
        <v>665</v>
      </c>
      <c r="D284" s="144" t="s">
        <v>138</v>
      </c>
      <c r="E284" s="145" t="s">
        <v>666</v>
      </c>
      <c r="F284" s="146" t="s">
        <v>667</v>
      </c>
      <c r="G284" s="147" t="s">
        <v>222</v>
      </c>
      <c r="H284" s="148">
        <v>1</v>
      </c>
      <c r="I284" s="149"/>
      <c r="J284" s="150">
        <f>ROUND(I284*H284,2)</f>
        <v>0</v>
      </c>
      <c r="K284" s="151"/>
      <c r="L284" s="30"/>
      <c r="M284" s="152" t="s">
        <v>1</v>
      </c>
      <c r="N284" s="153" t="s">
        <v>37</v>
      </c>
      <c r="O284" s="58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668</v>
      </c>
      <c r="AT284" s="156" t="s">
        <v>138</v>
      </c>
      <c r="AU284" s="156" t="s">
        <v>79</v>
      </c>
      <c r="AY284" s="14" t="s">
        <v>133</v>
      </c>
      <c r="BE284" s="157">
        <f>IF(N284="základná",J284,0)</f>
        <v>0</v>
      </c>
      <c r="BF284" s="157">
        <f>IF(N284="znížená",J284,0)</f>
        <v>0</v>
      </c>
      <c r="BG284" s="157">
        <f>IF(N284="zákl. prenesená",J284,0)</f>
        <v>0</v>
      </c>
      <c r="BH284" s="157">
        <f>IF(N284="zníž. prenesená",J284,0)</f>
        <v>0</v>
      </c>
      <c r="BI284" s="157">
        <f>IF(N284="nulová",J284,0)</f>
        <v>0</v>
      </c>
      <c r="BJ284" s="14" t="s">
        <v>132</v>
      </c>
      <c r="BK284" s="157">
        <f>ROUND(I284*H284,2)</f>
        <v>0</v>
      </c>
      <c r="BL284" s="14" t="s">
        <v>668</v>
      </c>
      <c r="BM284" s="156" t="s">
        <v>669</v>
      </c>
    </row>
    <row r="285" spans="1:65" s="2" customFormat="1" ht="16.5" customHeight="1">
      <c r="A285" s="29"/>
      <c r="B285" s="143"/>
      <c r="C285" s="144" t="s">
        <v>670</v>
      </c>
      <c r="D285" s="144" t="s">
        <v>138</v>
      </c>
      <c r="E285" s="145" t="s">
        <v>671</v>
      </c>
      <c r="F285" s="146" t="s">
        <v>672</v>
      </c>
      <c r="G285" s="147" t="s">
        <v>222</v>
      </c>
      <c r="H285" s="148">
        <v>1</v>
      </c>
      <c r="I285" s="149"/>
      <c r="J285" s="150">
        <f>ROUND(I285*H285,2)</f>
        <v>0</v>
      </c>
      <c r="K285" s="151"/>
      <c r="L285" s="30"/>
      <c r="M285" s="152" t="s">
        <v>1</v>
      </c>
      <c r="N285" s="153" t="s">
        <v>37</v>
      </c>
      <c r="O285" s="58"/>
      <c r="P285" s="154">
        <f>O285*H285</f>
        <v>0</v>
      </c>
      <c r="Q285" s="154">
        <v>0</v>
      </c>
      <c r="R285" s="154">
        <f>Q285*H285</f>
        <v>0</v>
      </c>
      <c r="S285" s="154">
        <v>0</v>
      </c>
      <c r="T285" s="155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6" t="s">
        <v>153</v>
      </c>
      <c r="AT285" s="156" t="s">
        <v>138</v>
      </c>
      <c r="AU285" s="156" t="s">
        <v>79</v>
      </c>
      <c r="AY285" s="14" t="s">
        <v>133</v>
      </c>
      <c r="BE285" s="157">
        <f>IF(N285="základná",J285,0)</f>
        <v>0</v>
      </c>
      <c r="BF285" s="157">
        <f>IF(N285="znížená",J285,0)</f>
        <v>0</v>
      </c>
      <c r="BG285" s="157">
        <f>IF(N285="zákl. prenesená",J285,0)</f>
        <v>0</v>
      </c>
      <c r="BH285" s="157">
        <f>IF(N285="zníž. prenesená",J285,0)</f>
        <v>0</v>
      </c>
      <c r="BI285" s="157">
        <f>IF(N285="nulová",J285,0)</f>
        <v>0</v>
      </c>
      <c r="BJ285" s="14" t="s">
        <v>132</v>
      </c>
      <c r="BK285" s="157">
        <f>ROUND(I285*H285,2)</f>
        <v>0</v>
      </c>
      <c r="BL285" s="14" t="s">
        <v>153</v>
      </c>
      <c r="BM285" s="156" t="s">
        <v>673</v>
      </c>
    </row>
    <row r="286" spans="1:65" s="2" customFormat="1" ht="16.5" customHeight="1">
      <c r="A286" s="29"/>
      <c r="B286" s="143"/>
      <c r="C286" s="144" t="s">
        <v>674</v>
      </c>
      <c r="D286" s="144" t="s">
        <v>138</v>
      </c>
      <c r="E286" s="145" t="s">
        <v>675</v>
      </c>
      <c r="F286" s="146" t="s">
        <v>676</v>
      </c>
      <c r="G286" s="147" t="s">
        <v>222</v>
      </c>
      <c r="H286" s="148">
        <v>1</v>
      </c>
      <c r="I286" s="149"/>
      <c r="J286" s="150">
        <f>ROUND(I286*H286,2)</f>
        <v>0</v>
      </c>
      <c r="K286" s="151"/>
      <c r="L286" s="30"/>
      <c r="M286" s="152" t="s">
        <v>1</v>
      </c>
      <c r="N286" s="153" t="s">
        <v>37</v>
      </c>
      <c r="O286" s="58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668</v>
      </c>
      <c r="AT286" s="156" t="s">
        <v>138</v>
      </c>
      <c r="AU286" s="156" t="s">
        <v>79</v>
      </c>
      <c r="AY286" s="14" t="s">
        <v>133</v>
      </c>
      <c r="BE286" s="157">
        <f>IF(N286="základná",J286,0)</f>
        <v>0</v>
      </c>
      <c r="BF286" s="157">
        <f>IF(N286="znížená",J286,0)</f>
        <v>0</v>
      </c>
      <c r="BG286" s="157">
        <f>IF(N286="zákl. prenesená",J286,0)</f>
        <v>0</v>
      </c>
      <c r="BH286" s="157">
        <f>IF(N286="zníž. prenesená",J286,0)</f>
        <v>0</v>
      </c>
      <c r="BI286" s="157">
        <f>IF(N286="nulová",J286,0)</f>
        <v>0</v>
      </c>
      <c r="BJ286" s="14" t="s">
        <v>132</v>
      </c>
      <c r="BK286" s="157">
        <f>ROUND(I286*H286,2)</f>
        <v>0</v>
      </c>
      <c r="BL286" s="14" t="s">
        <v>668</v>
      </c>
      <c r="BM286" s="156" t="s">
        <v>677</v>
      </c>
    </row>
    <row r="287" spans="1:65" s="2" customFormat="1" ht="16.5" customHeight="1">
      <c r="A287" s="29"/>
      <c r="B287" s="143"/>
      <c r="C287" s="144" t="s">
        <v>631</v>
      </c>
      <c r="D287" s="144" t="s">
        <v>138</v>
      </c>
      <c r="E287" s="145" t="s">
        <v>678</v>
      </c>
      <c r="F287" s="146" t="s">
        <v>679</v>
      </c>
      <c r="G287" s="147" t="s">
        <v>222</v>
      </c>
      <c r="H287" s="148">
        <v>1</v>
      </c>
      <c r="I287" s="149"/>
      <c r="J287" s="150">
        <f>ROUND(I287*H287,2)</f>
        <v>0</v>
      </c>
      <c r="K287" s="151"/>
      <c r="L287" s="30"/>
      <c r="M287" s="152" t="s">
        <v>1</v>
      </c>
      <c r="N287" s="153" t="s">
        <v>37</v>
      </c>
      <c r="O287" s="58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668</v>
      </c>
      <c r="AT287" s="156" t="s">
        <v>138</v>
      </c>
      <c r="AU287" s="156" t="s">
        <v>79</v>
      </c>
      <c r="AY287" s="14" t="s">
        <v>133</v>
      </c>
      <c r="BE287" s="157">
        <f>IF(N287="základná",J287,0)</f>
        <v>0</v>
      </c>
      <c r="BF287" s="157">
        <f>IF(N287="znížená",J287,0)</f>
        <v>0</v>
      </c>
      <c r="BG287" s="157">
        <f>IF(N287="zákl. prenesená",J287,0)</f>
        <v>0</v>
      </c>
      <c r="BH287" s="157">
        <f>IF(N287="zníž. prenesená",J287,0)</f>
        <v>0</v>
      </c>
      <c r="BI287" s="157">
        <f>IF(N287="nulová",J287,0)</f>
        <v>0</v>
      </c>
      <c r="BJ287" s="14" t="s">
        <v>132</v>
      </c>
      <c r="BK287" s="157">
        <f>ROUND(I287*H287,2)</f>
        <v>0</v>
      </c>
      <c r="BL287" s="14" t="s">
        <v>668</v>
      </c>
      <c r="BM287" s="156" t="s">
        <v>680</v>
      </c>
    </row>
    <row r="288" spans="1:65" s="12" customFormat="1" ht="26" customHeight="1">
      <c r="B288" s="130"/>
      <c r="D288" s="131" t="s">
        <v>70</v>
      </c>
      <c r="E288" s="132" t="s">
        <v>681</v>
      </c>
      <c r="F288" s="132" t="s">
        <v>682</v>
      </c>
      <c r="I288" s="133"/>
      <c r="J288" s="134">
        <f>BK288</f>
        <v>0</v>
      </c>
      <c r="L288" s="130"/>
      <c r="M288" s="135"/>
      <c r="N288" s="136"/>
      <c r="O288" s="136"/>
      <c r="P288" s="137">
        <f>P289+P292+P327</f>
        <v>0</v>
      </c>
      <c r="Q288" s="136"/>
      <c r="R288" s="137">
        <f>R289+R292+R327</f>
        <v>0.29448279000000005</v>
      </c>
      <c r="S288" s="136"/>
      <c r="T288" s="138">
        <f>T289+T292+T327</f>
        <v>8.2434399999999997</v>
      </c>
      <c r="AR288" s="131" t="s">
        <v>132</v>
      </c>
      <c r="AT288" s="139" t="s">
        <v>70</v>
      </c>
      <c r="AU288" s="139" t="s">
        <v>71</v>
      </c>
      <c r="AY288" s="131" t="s">
        <v>133</v>
      </c>
      <c r="BK288" s="140">
        <f>BK289+BK292+BK327</f>
        <v>0</v>
      </c>
    </row>
    <row r="289" spans="1:65" s="12" customFormat="1" ht="22.75" customHeight="1">
      <c r="B289" s="130"/>
      <c r="D289" s="131" t="s">
        <v>70</v>
      </c>
      <c r="E289" s="141" t="s">
        <v>683</v>
      </c>
      <c r="F289" s="141" t="s">
        <v>684</v>
      </c>
      <c r="I289" s="133"/>
      <c r="J289" s="142">
        <f>BK289</f>
        <v>0</v>
      </c>
      <c r="L289" s="130"/>
      <c r="M289" s="135"/>
      <c r="N289" s="136"/>
      <c r="O289" s="136"/>
      <c r="P289" s="137">
        <f>P290</f>
        <v>0</v>
      </c>
      <c r="Q289" s="136"/>
      <c r="R289" s="137">
        <f>R290</f>
        <v>0.14222000000000001</v>
      </c>
      <c r="S289" s="136"/>
      <c r="T289" s="138">
        <f>T290</f>
        <v>0</v>
      </c>
      <c r="AR289" s="131" t="s">
        <v>79</v>
      </c>
      <c r="AT289" s="139" t="s">
        <v>70</v>
      </c>
      <c r="AU289" s="139" t="s">
        <v>79</v>
      </c>
      <c r="AY289" s="131" t="s">
        <v>133</v>
      </c>
      <c r="BK289" s="140">
        <f>BK290</f>
        <v>0</v>
      </c>
    </row>
    <row r="290" spans="1:65" s="12" customFormat="1" ht="20.75" customHeight="1">
      <c r="B290" s="130"/>
      <c r="D290" s="131" t="s">
        <v>70</v>
      </c>
      <c r="E290" s="141" t="s">
        <v>173</v>
      </c>
      <c r="F290" s="141" t="s">
        <v>685</v>
      </c>
      <c r="I290" s="133"/>
      <c r="J290" s="142">
        <f>BK290</f>
        <v>0</v>
      </c>
      <c r="L290" s="130"/>
      <c r="M290" s="135"/>
      <c r="N290" s="136"/>
      <c r="O290" s="136"/>
      <c r="P290" s="137">
        <f>P291</f>
        <v>0</v>
      </c>
      <c r="Q290" s="136"/>
      <c r="R290" s="137">
        <f>R291</f>
        <v>0.14222000000000001</v>
      </c>
      <c r="S290" s="136"/>
      <c r="T290" s="138">
        <f>T291</f>
        <v>0</v>
      </c>
      <c r="AR290" s="131" t="s">
        <v>79</v>
      </c>
      <c r="AT290" s="139" t="s">
        <v>70</v>
      </c>
      <c r="AU290" s="139" t="s">
        <v>132</v>
      </c>
      <c r="AY290" s="131" t="s">
        <v>133</v>
      </c>
      <c r="BK290" s="140">
        <f>BK291</f>
        <v>0</v>
      </c>
    </row>
    <row r="291" spans="1:65" s="2" customFormat="1" ht="33" customHeight="1">
      <c r="A291" s="29"/>
      <c r="B291" s="143"/>
      <c r="C291" s="144" t="s">
        <v>686</v>
      </c>
      <c r="D291" s="144" t="s">
        <v>138</v>
      </c>
      <c r="E291" s="145" t="s">
        <v>687</v>
      </c>
      <c r="F291" s="146" t="s">
        <v>688</v>
      </c>
      <c r="G291" s="147" t="s">
        <v>217</v>
      </c>
      <c r="H291" s="148">
        <v>1</v>
      </c>
      <c r="I291" s="149"/>
      <c r="J291" s="150">
        <f>ROUND(I291*H291,2)</f>
        <v>0</v>
      </c>
      <c r="K291" s="151"/>
      <c r="L291" s="30"/>
      <c r="M291" s="152" t="s">
        <v>1</v>
      </c>
      <c r="N291" s="153" t="s">
        <v>37</v>
      </c>
      <c r="O291" s="58"/>
      <c r="P291" s="154">
        <f>O291*H291</f>
        <v>0</v>
      </c>
      <c r="Q291" s="154">
        <v>0.14222000000000001</v>
      </c>
      <c r="R291" s="154">
        <f>Q291*H291</f>
        <v>0.14222000000000001</v>
      </c>
      <c r="S291" s="154">
        <v>0</v>
      </c>
      <c r="T291" s="155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153</v>
      </c>
      <c r="AT291" s="156" t="s">
        <v>138</v>
      </c>
      <c r="AU291" s="156" t="s">
        <v>149</v>
      </c>
      <c r="AY291" s="14" t="s">
        <v>133</v>
      </c>
      <c r="BE291" s="157">
        <f>IF(N291="základná",J291,0)</f>
        <v>0</v>
      </c>
      <c r="BF291" s="157">
        <f>IF(N291="znížená",J291,0)</f>
        <v>0</v>
      </c>
      <c r="BG291" s="157">
        <f>IF(N291="zákl. prenesená",J291,0)</f>
        <v>0</v>
      </c>
      <c r="BH291" s="157">
        <f>IF(N291="zníž. prenesená",J291,0)</f>
        <v>0</v>
      </c>
      <c r="BI291" s="157">
        <f>IF(N291="nulová",J291,0)</f>
        <v>0</v>
      </c>
      <c r="BJ291" s="14" t="s">
        <v>132</v>
      </c>
      <c r="BK291" s="157">
        <f>ROUND(I291*H291,2)</f>
        <v>0</v>
      </c>
      <c r="BL291" s="14" t="s">
        <v>153</v>
      </c>
      <c r="BM291" s="156" t="s">
        <v>689</v>
      </c>
    </row>
    <row r="292" spans="1:65" s="12" customFormat="1" ht="22.75" customHeight="1">
      <c r="B292" s="130"/>
      <c r="D292" s="131" t="s">
        <v>70</v>
      </c>
      <c r="E292" s="141" t="s">
        <v>690</v>
      </c>
      <c r="F292" s="141" t="s">
        <v>135</v>
      </c>
      <c r="I292" s="133"/>
      <c r="J292" s="142">
        <f>BK292</f>
        <v>0</v>
      </c>
      <c r="L292" s="130"/>
      <c r="M292" s="135"/>
      <c r="N292" s="136"/>
      <c r="O292" s="136"/>
      <c r="P292" s="137">
        <f>P293+P295+P304+P307+P313+P321+P324</f>
        <v>0</v>
      </c>
      <c r="Q292" s="136"/>
      <c r="R292" s="137">
        <f>R293+R295+R304+R307+R313+R321+R324</f>
        <v>0.14946279000000001</v>
      </c>
      <c r="S292" s="136"/>
      <c r="T292" s="138">
        <f>T293+T295+T304+T307+T313+T321+T324</f>
        <v>8.2434399999999997</v>
      </c>
      <c r="AR292" s="131" t="s">
        <v>132</v>
      </c>
      <c r="AT292" s="139" t="s">
        <v>70</v>
      </c>
      <c r="AU292" s="139" t="s">
        <v>79</v>
      </c>
      <c r="AY292" s="131" t="s">
        <v>133</v>
      </c>
      <c r="BK292" s="140">
        <f>BK293+BK295+BK304+BK307+BK313+BK321+BK324</f>
        <v>0</v>
      </c>
    </row>
    <row r="293" spans="1:65" s="12" customFormat="1" ht="20.75" customHeight="1">
      <c r="B293" s="130"/>
      <c r="D293" s="131" t="s">
        <v>70</v>
      </c>
      <c r="E293" s="141" t="s">
        <v>691</v>
      </c>
      <c r="F293" s="141" t="s">
        <v>137</v>
      </c>
      <c r="I293" s="133"/>
      <c r="J293" s="142">
        <f>BK293</f>
        <v>0</v>
      </c>
      <c r="L293" s="130"/>
      <c r="M293" s="135"/>
      <c r="N293" s="136"/>
      <c r="O293" s="136"/>
      <c r="P293" s="137">
        <f>P294</f>
        <v>0</v>
      </c>
      <c r="Q293" s="136"/>
      <c r="R293" s="137">
        <f>R294</f>
        <v>1E-4</v>
      </c>
      <c r="S293" s="136"/>
      <c r="T293" s="138">
        <f>T294</f>
        <v>0</v>
      </c>
      <c r="AR293" s="131" t="s">
        <v>132</v>
      </c>
      <c r="AT293" s="139" t="s">
        <v>70</v>
      </c>
      <c r="AU293" s="139" t="s">
        <v>132</v>
      </c>
      <c r="AY293" s="131" t="s">
        <v>133</v>
      </c>
      <c r="BK293" s="140">
        <f>BK294</f>
        <v>0</v>
      </c>
    </row>
    <row r="294" spans="1:65" s="2" customFormat="1" ht="24.25" customHeight="1">
      <c r="A294" s="29"/>
      <c r="B294" s="143"/>
      <c r="C294" s="144" t="s">
        <v>692</v>
      </c>
      <c r="D294" s="144" t="s">
        <v>138</v>
      </c>
      <c r="E294" s="145" t="s">
        <v>693</v>
      </c>
      <c r="F294" s="146" t="s">
        <v>694</v>
      </c>
      <c r="G294" s="147" t="s">
        <v>222</v>
      </c>
      <c r="H294" s="148">
        <v>1</v>
      </c>
      <c r="I294" s="149"/>
      <c r="J294" s="150">
        <f>ROUND(I294*H294,2)</f>
        <v>0</v>
      </c>
      <c r="K294" s="151"/>
      <c r="L294" s="30"/>
      <c r="M294" s="152" t="s">
        <v>1</v>
      </c>
      <c r="N294" s="153" t="s">
        <v>37</v>
      </c>
      <c r="O294" s="58"/>
      <c r="P294" s="154">
        <f>O294*H294</f>
        <v>0</v>
      </c>
      <c r="Q294" s="154">
        <v>1E-4</v>
      </c>
      <c r="R294" s="154">
        <f>Q294*H294</f>
        <v>1E-4</v>
      </c>
      <c r="S294" s="154">
        <v>0</v>
      </c>
      <c r="T294" s="155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6" t="s">
        <v>142</v>
      </c>
      <c r="AT294" s="156" t="s">
        <v>138</v>
      </c>
      <c r="AU294" s="156" t="s">
        <v>149</v>
      </c>
      <c r="AY294" s="14" t="s">
        <v>133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14" t="s">
        <v>132</v>
      </c>
      <c r="BK294" s="157">
        <f>ROUND(I294*H294,2)</f>
        <v>0</v>
      </c>
      <c r="BL294" s="14" t="s">
        <v>142</v>
      </c>
      <c r="BM294" s="156" t="s">
        <v>695</v>
      </c>
    </row>
    <row r="295" spans="1:65" s="12" customFormat="1" ht="20.75" customHeight="1">
      <c r="B295" s="130"/>
      <c r="D295" s="131" t="s">
        <v>70</v>
      </c>
      <c r="E295" s="141" t="s">
        <v>696</v>
      </c>
      <c r="F295" s="141" t="s">
        <v>697</v>
      </c>
      <c r="I295" s="133"/>
      <c r="J295" s="142">
        <f>BK295</f>
        <v>0</v>
      </c>
      <c r="L295" s="130"/>
      <c r="M295" s="135"/>
      <c r="N295" s="136"/>
      <c r="O295" s="136"/>
      <c r="P295" s="137">
        <f>SUM(P296:P303)</f>
        <v>0</v>
      </c>
      <c r="Q295" s="136"/>
      <c r="R295" s="137">
        <f>SUM(R296:R303)</f>
        <v>2.268479E-2</v>
      </c>
      <c r="S295" s="136"/>
      <c r="T295" s="138">
        <f>SUM(T296:T303)</f>
        <v>0</v>
      </c>
      <c r="AR295" s="131" t="s">
        <v>132</v>
      </c>
      <c r="AT295" s="139" t="s">
        <v>70</v>
      </c>
      <c r="AU295" s="139" t="s">
        <v>132</v>
      </c>
      <c r="AY295" s="131" t="s">
        <v>133</v>
      </c>
      <c r="BK295" s="140">
        <f>SUM(BK296:BK303)</f>
        <v>0</v>
      </c>
    </row>
    <row r="296" spans="1:65" s="2" customFormat="1" ht="24.25" customHeight="1">
      <c r="A296" s="29"/>
      <c r="B296" s="143"/>
      <c r="C296" s="144" t="s">
        <v>698</v>
      </c>
      <c r="D296" s="144" t="s">
        <v>138</v>
      </c>
      <c r="E296" s="145" t="s">
        <v>699</v>
      </c>
      <c r="F296" s="146" t="s">
        <v>700</v>
      </c>
      <c r="G296" s="147" t="s">
        <v>141</v>
      </c>
      <c r="H296" s="148">
        <v>6</v>
      </c>
      <c r="I296" s="149"/>
      <c r="J296" s="150">
        <f t="shared" ref="J296:J303" si="70">ROUND(I296*H296,2)</f>
        <v>0</v>
      </c>
      <c r="K296" s="151"/>
      <c r="L296" s="30"/>
      <c r="M296" s="152" t="s">
        <v>1</v>
      </c>
      <c r="N296" s="153" t="s">
        <v>37</v>
      </c>
      <c r="O296" s="58"/>
      <c r="P296" s="154">
        <f t="shared" ref="P296:P303" si="71">O296*H296</f>
        <v>0</v>
      </c>
      <c r="Q296" s="154">
        <v>1.9086579999999999E-3</v>
      </c>
      <c r="R296" s="154">
        <f t="shared" ref="R296:R303" si="72">Q296*H296</f>
        <v>1.1451948E-2</v>
      </c>
      <c r="S296" s="154">
        <v>0</v>
      </c>
      <c r="T296" s="155">
        <f t="shared" ref="T296:T303" si="73"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142</v>
      </c>
      <c r="AT296" s="156" t="s">
        <v>138</v>
      </c>
      <c r="AU296" s="156" t="s">
        <v>149</v>
      </c>
      <c r="AY296" s="14" t="s">
        <v>133</v>
      </c>
      <c r="BE296" s="157">
        <f t="shared" ref="BE296:BE303" si="74">IF(N296="základná",J296,0)</f>
        <v>0</v>
      </c>
      <c r="BF296" s="157">
        <f t="shared" ref="BF296:BF303" si="75">IF(N296="znížená",J296,0)</f>
        <v>0</v>
      </c>
      <c r="BG296" s="157">
        <f t="shared" ref="BG296:BG303" si="76">IF(N296="zákl. prenesená",J296,0)</f>
        <v>0</v>
      </c>
      <c r="BH296" s="157">
        <f t="shared" ref="BH296:BH303" si="77">IF(N296="zníž. prenesená",J296,0)</f>
        <v>0</v>
      </c>
      <c r="BI296" s="157">
        <f t="shared" ref="BI296:BI303" si="78">IF(N296="nulová",J296,0)</f>
        <v>0</v>
      </c>
      <c r="BJ296" s="14" t="s">
        <v>132</v>
      </c>
      <c r="BK296" s="157">
        <f t="shared" ref="BK296:BK303" si="79">ROUND(I296*H296,2)</f>
        <v>0</v>
      </c>
      <c r="BL296" s="14" t="s">
        <v>142</v>
      </c>
      <c r="BM296" s="156" t="s">
        <v>701</v>
      </c>
    </row>
    <row r="297" spans="1:65" s="2" customFormat="1" ht="24.25" customHeight="1">
      <c r="A297" s="29"/>
      <c r="B297" s="143"/>
      <c r="C297" s="144" t="s">
        <v>702</v>
      </c>
      <c r="D297" s="144" t="s">
        <v>138</v>
      </c>
      <c r="E297" s="145" t="s">
        <v>703</v>
      </c>
      <c r="F297" s="146" t="s">
        <v>704</v>
      </c>
      <c r="G297" s="147" t="s">
        <v>141</v>
      </c>
      <c r="H297" s="148">
        <v>1</v>
      </c>
      <c r="I297" s="149"/>
      <c r="J297" s="150">
        <f t="shared" si="70"/>
        <v>0</v>
      </c>
      <c r="K297" s="151"/>
      <c r="L297" s="30"/>
      <c r="M297" s="152" t="s">
        <v>1</v>
      </c>
      <c r="N297" s="153" t="s">
        <v>37</v>
      </c>
      <c r="O297" s="58"/>
      <c r="P297" s="154">
        <f t="shared" si="71"/>
        <v>0</v>
      </c>
      <c r="Q297" s="154">
        <v>2.5650479999999999E-3</v>
      </c>
      <c r="R297" s="154">
        <f t="shared" si="72"/>
        <v>2.5650479999999999E-3</v>
      </c>
      <c r="S297" s="154">
        <v>0</v>
      </c>
      <c r="T297" s="155">
        <f t="shared" si="7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142</v>
      </c>
      <c r="AT297" s="156" t="s">
        <v>138</v>
      </c>
      <c r="AU297" s="156" t="s">
        <v>149</v>
      </c>
      <c r="AY297" s="14" t="s">
        <v>133</v>
      </c>
      <c r="BE297" s="157">
        <f t="shared" si="74"/>
        <v>0</v>
      </c>
      <c r="BF297" s="157">
        <f t="shared" si="75"/>
        <v>0</v>
      </c>
      <c r="BG297" s="157">
        <f t="shared" si="76"/>
        <v>0</v>
      </c>
      <c r="BH297" s="157">
        <f t="shared" si="77"/>
        <v>0</v>
      </c>
      <c r="BI297" s="157">
        <f t="shared" si="78"/>
        <v>0</v>
      </c>
      <c r="BJ297" s="14" t="s">
        <v>132</v>
      </c>
      <c r="BK297" s="157">
        <f t="shared" si="79"/>
        <v>0</v>
      </c>
      <c r="BL297" s="14" t="s">
        <v>142</v>
      </c>
      <c r="BM297" s="156" t="s">
        <v>705</v>
      </c>
    </row>
    <row r="298" spans="1:65" s="2" customFormat="1" ht="24.25" customHeight="1">
      <c r="A298" s="29"/>
      <c r="B298" s="143"/>
      <c r="C298" s="144" t="s">
        <v>706</v>
      </c>
      <c r="D298" s="144" t="s">
        <v>138</v>
      </c>
      <c r="E298" s="145" t="s">
        <v>707</v>
      </c>
      <c r="F298" s="146" t="s">
        <v>708</v>
      </c>
      <c r="G298" s="147" t="s">
        <v>187</v>
      </c>
      <c r="H298" s="148">
        <v>2</v>
      </c>
      <c r="I298" s="149"/>
      <c r="J298" s="150">
        <f t="shared" si="70"/>
        <v>0</v>
      </c>
      <c r="K298" s="151"/>
      <c r="L298" s="30"/>
      <c r="M298" s="152" t="s">
        <v>1</v>
      </c>
      <c r="N298" s="153" t="s">
        <v>37</v>
      </c>
      <c r="O298" s="58"/>
      <c r="P298" s="154">
        <f t="shared" si="71"/>
        <v>0</v>
      </c>
      <c r="Q298" s="154">
        <v>3.0000000000000001E-5</v>
      </c>
      <c r="R298" s="154">
        <f t="shared" si="72"/>
        <v>6.0000000000000002E-5</v>
      </c>
      <c r="S298" s="154">
        <v>0</v>
      </c>
      <c r="T298" s="155">
        <f t="shared" si="7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142</v>
      </c>
      <c r="AT298" s="156" t="s">
        <v>138</v>
      </c>
      <c r="AU298" s="156" t="s">
        <v>149</v>
      </c>
      <c r="AY298" s="14" t="s">
        <v>133</v>
      </c>
      <c r="BE298" s="157">
        <f t="shared" si="74"/>
        <v>0</v>
      </c>
      <c r="BF298" s="157">
        <f t="shared" si="75"/>
        <v>0</v>
      </c>
      <c r="BG298" s="157">
        <f t="shared" si="76"/>
        <v>0</v>
      </c>
      <c r="BH298" s="157">
        <f t="shared" si="77"/>
        <v>0</v>
      </c>
      <c r="BI298" s="157">
        <f t="shared" si="78"/>
        <v>0</v>
      </c>
      <c r="BJ298" s="14" t="s">
        <v>132</v>
      </c>
      <c r="BK298" s="157">
        <f t="shared" si="79"/>
        <v>0</v>
      </c>
      <c r="BL298" s="14" t="s">
        <v>142</v>
      </c>
      <c r="BM298" s="156" t="s">
        <v>709</v>
      </c>
    </row>
    <row r="299" spans="1:65" s="2" customFormat="1" ht="16.5" customHeight="1">
      <c r="A299" s="29"/>
      <c r="B299" s="143"/>
      <c r="C299" s="158" t="s">
        <v>710</v>
      </c>
      <c r="D299" s="158" t="s">
        <v>144</v>
      </c>
      <c r="E299" s="159" t="s">
        <v>711</v>
      </c>
      <c r="F299" s="160" t="s">
        <v>712</v>
      </c>
      <c r="G299" s="161" t="s">
        <v>187</v>
      </c>
      <c r="H299" s="162">
        <v>2</v>
      </c>
      <c r="I299" s="163"/>
      <c r="J299" s="164">
        <f t="shared" si="70"/>
        <v>0</v>
      </c>
      <c r="K299" s="165"/>
      <c r="L299" s="166"/>
      <c r="M299" s="167" t="s">
        <v>1</v>
      </c>
      <c r="N299" s="168" t="s">
        <v>37</v>
      </c>
      <c r="O299" s="58"/>
      <c r="P299" s="154">
        <f t="shared" si="71"/>
        <v>0</v>
      </c>
      <c r="Q299" s="154">
        <v>0</v>
      </c>
      <c r="R299" s="154">
        <f t="shared" si="72"/>
        <v>0</v>
      </c>
      <c r="S299" s="154">
        <v>0</v>
      </c>
      <c r="T299" s="155">
        <f t="shared" si="7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147</v>
      </c>
      <c r="AT299" s="156" t="s">
        <v>144</v>
      </c>
      <c r="AU299" s="156" t="s">
        <v>149</v>
      </c>
      <c r="AY299" s="14" t="s">
        <v>133</v>
      </c>
      <c r="BE299" s="157">
        <f t="shared" si="74"/>
        <v>0</v>
      </c>
      <c r="BF299" s="157">
        <f t="shared" si="75"/>
        <v>0</v>
      </c>
      <c r="BG299" s="157">
        <f t="shared" si="76"/>
        <v>0</v>
      </c>
      <c r="BH299" s="157">
        <f t="shared" si="77"/>
        <v>0</v>
      </c>
      <c r="BI299" s="157">
        <f t="shared" si="78"/>
        <v>0</v>
      </c>
      <c r="BJ299" s="14" t="s">
        <v>132</v>
      </c>
      <c r="BK299" s="157">
        <f t="shared" si="79"/>
        <v>0</v>
      </c>
      <c r="BL299" s="14" t="s">
        <v>142</v>
      </c>
      <c r="BM299" s="156" t="s">
        <v>713</v>
      </c>
    </row>
    <row r="300" spans="1:65" s="2" customFormat="1" ht="24.25" customHeight="1">
      <c r="A300" s="29"/>
      <c r="B300" s="143"/>
      <c r="C300" s="144" t="s">
        <v>714</v>
      </c>
      <c r="D300" s="144" t="s">
        <v>138</v>
      </c>
      <c r="E300" s="145" t="s">
        <v>715</v>
      </c>
      <c r="F300" s="146" t="s">
        <v>716</v>
      </c>
      <c r="G300" s="147" t="s">
        <v>141</v>
      </c>
      <c r="H300" s="148">
        <v>6</v>
      </c>
      <c r="I300" s="149"/>
      <c r="J300" s="150">
        <f t="shared" si="70"/>
        <v>0</v>
      </c>
      <c r="K300" s="151"/>
      <c r="L300" s="30"/>
      <c r="M300" s="152" t="s">
        <v>1</v>
      </c>
      <c r="N300" s="153" t="s">
        <v>37</v>
      </c>
      <c r="O300" s="58"/>
      <c r="P300" s="154">
        <f t="shared" si="71"/>
        <v>0</v>
      </c>
      <c r="Q300" s="154">
        <v>0</v>
      </c>
      <c r="R300" s="154">
        <f t="shared" si="72"/>
        <v>0</v>
      </c>
      <c r="S300" s="154">
        <v>0</v>
      </c>
      <c r="T300" s="155">
        <f t="shared" si="7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404</v>
      </c>
      <c r="AT300" s="156" t="s">
        <v>138</v>
      </c>
      <c r="AU300" s="156" t="s">
        <v>149</v>
      </c>
      <c r="AY300" s="14" t="s">
        <v>133</v>
      </c>
      <c r="BE300" s="157">
        <f t="shared" si="74"/>
        <v>0</v>
      </c>
      <c r="BF300" s="157">
        <f t="shared" si="75"/>
        <v>0</v>
      </c>
      <c r="BG300" s="157">
        <f t="shared" si="76"/>
        <v>0</v>
      </c>
      <c r="BH300" s="157">
        <f t="shared" si="77"/>
        <v>0</v>
      </c>
      <c r="BI300" s="157">
        <f t="shared" si="78"/>
        <v>0</v>
      </c>
      <c r="BJ300" s="14" t="s">
        <v>132</v>
      </c>
      <c r="BK300" s="157">
        <f t="shared" si="79"/>
        <v>0</v>
      </c>
      <c r="BL300" s="14" t="s">
        <v>404</v>
      </c>
      <c r="BM300" s="156" t="s">
        <v>717</v>
      </c>
    </row>
    <row r="301" spans="1:65" s="2" customFormat="1" ht="24.25" customHeight="1">
      <c r="A301" s="29"/>
      <c r="B301" s="143"/>
      <c r="C301" s="144" t="s">
        <v>718</v>
      </c>
      <c r="D301" s="144" t="s">
        <v>138</v>
      </c>
      <c r="E301" s="145" t="s">
        <v>719</v>
      </c>
      <c r="F301" s="146" t="s">
        <v>720</v>
      </c>
      <c r="G301" s="147" t="s">
        <v>721</v>
      </c>
      <c r="H301" s="148">
        <v>6</v>
      </c>
      <c r="I301" s="149"/>
      <c r="J301" s="150">
        <f t="shared" si="70"/>
        <v>0</v>
      </c>
      <c r="K301" s="151"/>
      <c r="L301" s="30"/>
      <c r="M301" s="152" t="s">
        <v>1</v>
      </c>
      <c r="N301" s="153" t="s">
        <v>37</v>
      </c>
      <c r="O301" s="58"/>
      <c r="P301" s="154">
        <f t="shared" si="71"/>
        <v>0</v>
      </c>
      <c r="Q301" s="154">
        <v>0</v>
      </c>
      <c r="R301" s="154">
        <f t="shared" si="72"/>
        <v>0</v>
      </c>
      <c r="S301" s="154">
        <v>0</v>
      </c>
      <c r="T301" s="155">
        <f t="shared" si="7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6" t="s">
        <v>404</v>
      </c>
      <c r="AT301" s="156" t="s">
        <v>138</v>
      </c>
      <c r="AU301" s="156" t="s">
        <v>149</v>
      </c>
      <c r="AY301" s="14" t="s">
        <v>133</v>
      </c>
      <c r="BE301" s="157">
        <f t="shared" si="74"/>
        <v>0</v>
      </c>
      <c r="BF301" s="157">
        <f t="shared" si="75"/>
        <v>0</v>
      </c>
      <c r="BG301" s="157">
        <f t="shared" si="76"/>
        <v>0</v>
      </c>
      <c r="BH301" s="157">
        <f t="shared" si="77"/>
        <v>0</v>
      </c>
      <c r="BI301" s="157">
        <f t="shared" si="78"/>
        <v>0</v>
      </c>
      <c r="BJ301" s="14" t="s">
        <v>132</v>
      </c>
      <c r="BK301" s="157">
        <f t="shared" si="79"/>
        <v>0</v>
      </c>
      <c r="BL301" s="14" t="s">
        <v>404</v>
      </c>
      <c r="BM301" s="156" t="s">
        <v>722</v>
      </c>
    </row>
    <row r="302" spans="1:65" s="2" customFormat="1" ht="24.25" customHeight="1">
      <c r="A302" s="29"/>
      <c r="B302" s="143"/>
      <c r="C302" s="144" t="s">
        <v>723</v>
      </c>
      <c r="D302" s="144" t="s">
        <v>138</v>
      </c>
      <c r="E302" s="145" t="s">
        <v>724</v>
      </c>
      <c r="F302" s="146" t="s">
        <v>725</v>
      </c>
      <c r="G302" s="147" t="s">
        <v>217</v>
      </c>
      <c r="H302" s="148">
        <v>2</v>
      </c>
      <c r="I302" s="149"/>
      <c r="J302" s="150">
        <f t="shared" si="70"/>
        <v>0</v>
      </c>
      <c r="K302" s="151"/>
      <c r="L302" s="30"/>
      <c r="M302" s="152" t="s">
        <v>1</v>
      </c>
      <c r="N302" s="153" t="s">
        <v>37</v>
      </c>
      <c r="O302" s="58"/>
      <c r="P302" s="154">
        <f t="shared" si="71"/>
        <v>0</v>
      </c>
      <c r="Q302" s="154">
        <v>4.3038970000000001E-3</v>
      </c>
      <c r="R302" s="154">
        <f t="shared" si="72"/>
        <v>8.6077940000000002E-3</v>
      </c>
      <c r="S302" s="154">
        <v>0</v>
      </c>
      <c r="T302" s="155">
        <f t="shared" si="7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142</v>
      </c>
      <c r="AT302" s="156" t="s">
        <v>138</v>
      </c>
      <c r="AU302" s="156" t="s">
        <v>149</v>
      </c>
      <c r="AY302" s="14" t="s">
        <v>133</v>
      </c>
      <c r="BE302" s="157">
        <f t="shared" si="74"/>
        <v>0</v>
      </c>
      <c r="BF302" s="157">
        <f t="shared" si="75"/>
        <v>0</v>
      </c>
      <c r="BG302" s="157">
        <f t="shared" si="76"/>
        <v>0</v>
      </c>
      <c r="BH302" s="157">
        <f t="shared" si="77"/>
        <v>0</v>
      </c>
      <c r="BI302" s="157">
        <f t="shared" si="78"/>
        <v>0</v>
      </c>
      <c r="BJ302" s="14" t="s">
        <v>132</v>
      </c>
      <c r="BK302" s="157">
        <f t="shared" si="79"/>
        <v>0</v>
      </c>
      <c r="BL302" s="14" t="s">
        <v>142</v>
      </c>
      <c r="BM302" s="156" t="s">
        <v>726</v>
      </c>
    </row>
    <row r="303" spans="1:65" s="2" customFormat="1" ht="24.25" customHeight="1">
      <c r="A303" s="29"/>
      <c r="B303" s="143"/>
      <c r="C303" s="144" t="s">
        <v>727</v>
      </c>
      <c r="D303" s="144" t="s">
        <v>138</v>
      </c>
      <c r="E303" s="145" t="s">
        <v>728</v>
      </c>
      <c r="F303" s="146" t="s">
        <v>729</v>
      </c>
      <c r="G303" s="147" t="s">
        <v>180</v>
      </c>
      <c r="H303" s="169"/>
      <c r="I303" s="149"/>
      <c r="J303" s="150">
        <f t="shared" si="70"/>
        <v>0</v>
      </c>
      <c r="K303" s="151"/>
      <c r="L303" s="30"/>
      <c r="M303" s="152" t="s">
        <v>1</v>
      </c>
      <c r="N303" s="153" t="s">
        <v>37</v>
      </c>
      <c r="O303" s="58"/>
      <c r="P303" s="154">
        <f t="shared" si="71"/>
        <v>0</v>
      </c>
      <c r="Q303" s="154">
        <v>0</v>
      </c>
      <c r="R303" s="154">
        <f t="shared" si="72"/>
        <v>0</v>
      </c>
      <c r="S303" s="154">
        <v>0</v>
      </c>
      <c r="T303" s="155">
        <f t="shared" si="7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142</v>
      </c>
      <c r="AT303" s="156" t="s">
        <v>138</v>
      </c>
      <c r="AU303" s="156" t="s">
        <v>149</v>
      </c>
      <c r="AY303" s="14" t="s">
        <v>133</v>
      </c>
      <c r="BE303" s="157">
        <f t="shared" si="74"/>
        <v>0</v>
      </c>
      <c r="BF303" s="157">
        <f t="shared" si="75"/>
        <v>0</v>
      </c>
      <c r="BG303" s="157">
        <f t="shared" si="76"/>
        <v>0</v>
      </c>
      <c r="BH303" s="157">
        <f t="shared" si="77"/>
        <v>0</v>
      </c>
      <c r="BI303" s="157">
        <f t="shared" si="78"/>
        <v>0</v>
      </c>
      <c r="BJ303" s="14" t="s">
        <v>132</v>
      </c>
      <c r="BK303" s="157">
        <f t="shared" si="79"/>
        <v>0</v>
      </c>
      <c r="BL303" s="14" t="s">
        <v>142</v>
      </c>
      <c r="BM303" s="156" t="s">
        <v>730</v>
      </c>
    </row>
    <row r="304" spans="1:65" s="12" customFormat="1" ht="20.75" customHeight="1">
      <c r="B304" s="130"/>
      <c r="D304" s="131" t="s">
        <v>70</v>
      </c>
      <c r="E304" s="141" t="s">
        <v>731</v>
      </c>
      <c r="F304" s="141" t="s">
        <v>206</v>
      </c>
      <c r="I304" s="133"/>
      <c r="J304" s="142">
        <f>BK304</f>
        <v>0</v>
      </c>
      <c r="L304" s="130"/>
      <c r="M304" s="135"/>
      <c r="N304" s="136"/>
      <c r="O304" s="136"/>
      <c r="P304" s="137">
        <f>SUM(P305:P306)</f>
        <v>0</v>
      </c>
      <c r="Q304" s="136"/>
      <c r="R304" s="137">
        <f>SUM(R305:R306)</f>
        <v>4.1099999999999999E-3</v>
      </c>
      <c r="S304" s="136"/>
      <c r="T304" s="138">
        <f>SUM(T305:T306)</f>
        <v>2.37</v>
      </c>
      <c r="AR304" s="131" t="s">
        <v>132</v>
      </c>
      <c r="AT304" s="139" t="s">
        <v>70</v>
      </c>
      <c r="AU304" s="139" t="s">
        <v>132</v>
      </c>
      <c r="AY304" s="131" t="s">
        <v>133</v>
      </c>
      <c r="BK304" s="140">
        <f>SUM(BK305:BK306)</f>
        <v>0</v>
      </c>
    </row>
    <row r="305" spans="1:65" s="2" customFormat="1" ht="24.25" customHeight="1">
      <c r="A305" s="29"/>
      <c r="B305" s="143"/>
      <c r="C305" s="144" t="s">
        <v>732</v>
      </c>
      <c r="D305" s="144" t="s">
        <v>138</v>
      </c>
      <c r="E305" s="145" t="s">
        <v>733</v>
      </c>
      <c r="F305" s="146" t="s">
        <v>734</v>
      </c>
      <c r="G305" s="147" t="s">
        <v>222</v>
      </c>
      <c r="H305" s="148">
        <v>1</v>
      </c>
      <c r="I305" s="149"/>
      <c r="J305" s="150">
        <f>ROUND(I305*H305,2)</f>
        <v>0</v>
      </c>
      <c r="K305" s="151"/>
      <c r="L305" s="30"/>
      <c r="M305" s="152" t="s">
        <v>1</v>
      </c>
      <c r="N305" s="153" t="s">
        <v>37</v>
      </c>
      <c r="O305" s="58"/>
      <c r="P305" s="154">
        <f>O305*H305</f>
        <v>0</v>
      </c>
      <c r="Q305" s="154">
        <v>4.1099999999999999E-3</v>
      </c>
      <c r="R305" s="154">
        <f>Q305*H305</f>
        <v>4.1099999999999999E-3</v>
      </c>
      <c r="S305" s="154">
        <v>2.37</v>
      </c>
      <c r="T305" s="155">
        <f>S305*H305</f>
        <v>2.37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6" t="s">
        <v>142</v>
      </c>
      <c r="AT305" s="156" t="s">
        <v>138</v>
      </c>
      <c r="AU305" s="156" t="s">
        <v>149</v>
      </c>
      <c r="AY305" s="14" t="s">
        <v>133</v>
      </c>
      <c r="BE305" s="157">
        <f>IF(N305="základná",J305,0)</f>
        <v>0</v>
      </c>
      <c r="BF305" s="157">
        <f>IF(N305="znížená",J305,0)</f>
        <v>0</v>
      </c>
      <c r="BG305" s="157">
        <f>IF(N305="zákl. prenesená",J305,0)</f>
        <v>0</v>
      </c>
      <c r="BH305" s="157">
        <f>IF(N305="zníž. prenesená",J305,0)</f>
        <v>0</v>
      </c>
      <c r="BI305" s="157">
        <f>IF(N305="nulová",J305,0)</f>
        <v>0</v>
      </c>
      <c r="BJ305" s="14" t="s">
        <v>132</v>
      </c>
      <c r="BK305" s="157">
        <f>ROUND(I305*H305,2)</f>
        <v>0</v>
      </c>
      <c r="BL305" s="14" t="s">
        <v>142</v>
      </c>
      <c r="BM305" s="156" t="s">
        <v>735</v>
      </c>
    </row>
    <row r="306" spans="1:65" s="2" customFormat="1" ht="24.25" customHeight="1">
      <c r="A306" s="29"/>
      <c r="B306" s="143"/>
      <c r="C306" s="144" t="s">
        <v>736</v>
      </c>
      <c r="D306" s="144" t="s">
        <v>138</v>
      </c>
      <c r="E306" s="145" t="s">
        <v>737</v>
      </c>
      <c r="F306" s="146" t="s">
        <v>738</v>
      </c>
      <c r="G306" s="147" t="s">
        <v>222</v>
      </c>
      <c r="H306" s="148">
        <v>5.2990000000000004</v>
      </c>
      <c r="I306" s="149"/>
      <c r="J306" s="150">
        <f>ROUND(I306*H306,2)</f>
        <v>0</v>
      </c>
      <c r="K306" s="151"/>
      <c r="L306" s="30"/>
      <c r="M306" s="152" t="s">
        <v>1</v>
      </c>
      <c r="N306" s="153" t="s">
        <v>37</v>
      </c>
      <c r="O306" s="58"/>
      <c r="P306" s="154">
        <f>O306*H306</f>
        <v>0</v>
      </c>
      <c r="Q306" s="154">
        <v>0</v>
      </c>
      <c r="R306" s="154">
        <f>Q306*H306</f>
        <v>0</v>
      </c>
      <c r="S306" s="154">
        <v>0</v>
      </c>
      <c r="T306" s="155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142</v>
      </c>
      <c r="AT306" s="156" t="s">
        <v>138</v>
      </c>
      <c r="AU306" s="156" t="s">
        <v>149</v>
      </c>
      <c r="AY306" s="14" t="s">
        <v>133</v>
      </c>
      <c r="BE306" s="157">
        <f>IF(N306="základná",J306,0)</f>
        <v>0</v>
      </c>
      <c r="BF306" s="157">
        <f>IF(N306="znížená",J306,0)</f>
        <v>0</v>
      </c>
      <c r="BG306" s="157">
        <f>IF(N306="zákl. prenesená",J306,0)</f>
        <v>0</v>
      </c>
      <c r="BH306" s="157">
        <f>IF(N306="zníž. prenesená",J306,0)</f>
        <v>0</v>
      </c>
      <c r="BI306" s="157">
        <f>IF(N306="nulová",J306,0)</f>
        <v>0</v>
      </c>
      <c r="BJ306" s="14" t="s">
        <v>132</v>
      </c>
      <c r="BK306" s="157">
        <f>ROUND(I306*H306,2)</f>
        <v>0</v>
      </c>
      <c r="BL306" s="14" t="s">
        <v>142</v>
      </c>
      <c r="BM306" s="156" t="s">
        <v>739</v>
      </c>
    </row>
    <row r="307" spans="1:65" s="12" customFormat="1" ht="20.75" customHeight="1">
      <c r="B307" s="130"/>
      <c r="D307" s="131" t="s">
        <v>70</v>
      </c>
      <c r="E307" s="141" t="s">
        <v>740</v>
      </c>
      <c r="F307" s="141" t="s">
        <v>321</v>
      </c>
      <c r="I307" s="133"/>
      <c r="J307" s="142">
        <f>BK307</f>
        <v>0</v>
      </c>
      <c r="L307" s="130"/>
      <c r="M307" s="135"/>
      <c r="N307" s="136"/>
      <c r="O307" s="136"/>
      <c r="P307" s="137">
        <f>SUM(P308:P312)</f>
        <v>0</v>
      </c>
      <c r="Q307" s="136"/>
      <c r="R307" s="137">
        <f>SUM(R308:R312)</f>
        <v>2.3900000000000001E-2</v>
      </c>
      <c r="S307" s="136"/>
      <c r="T307" s="138">
        <f>SUM(T308:T312)</f>
        <v>2.6646000000000001</v>
      </c>
      <c r="AR307" s="131" t="s">
        <v>132</v>
      </c>
      <c r="AT307" s="139" t="s">
        <v>70</v>
      </c>
      <c r="AU307" s="139" t="s">
        <v>132</v>
      </c>
      <c r="AY307" s="131" t="s">
        <v>133</v>
      </c>
      <c r="BK307" s="140">
        <f>SUM(BK308:BK312)</f>
        <v>0</v>
      </c>
    </row>
    <row r="308" spans="1:65" s="2" customFormat="1" ht="33" customHeight="1">
      <c r="A308" s="29"/>
      <c r="B308" s="143"/>
      <c r="C308" s="144" t="s">
        <v>741</v>
      </c>
      <c r="D308" s="144" t="s">
        <v>138</v>
      </c>
      <c r="E308" s="145" t="s">
        <v>742</v>
      </c>
      <c r="F308" s="146" t="s">
        <v>743</v>
      </c>
      <c r="G308" s="147" t="s">
        <v>187</v>
      </c>
      <c r="H308" s="148">
        <v>126</v>
      </c>
      <c r="I308" s="149"/>
      <c r="J308" s="150">
        <f>ROUND(I308*H308,2)</f>
        <v>0</v>
      </c>
      <c r="K308" s="151"/>
      <c r="L308" s="30"/>
      <c r="M308" s="152" t="s">
        <v>1</v>
      </c>
      <c r="N308" s="153" t="s">
        <v>37</v>
      </c>
      <c r="O308" s="58"/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142</v>
      </c>
      <c r="AT308" s="156" t="s">
        <v>138</v>
      </c>
      <c r="AU308" s="156" t="s">
        <v>149</v>
      </c>
      <c r="AY308" s="14" t="s">
        <v>133</v>
      </c>
      <c r="BE308" s="157">
        <f>IF(N308="základná",J308,0)</f>
        <v>0</v>
      </c>
      <c r="BF308" s="157">
        <f>IF(N308="znížená",J308,0)</f>
        <v>0</v>
      </c>
      <c r="BG308" s="157">
        <f>IF(N308="zákl. prenesená",J308,0)</f>
        <v>0</v>
      </c>
      <c r="BH308" s="157">
        <f>IF(N308="zníž. prenesená",J308,0)</f>
        <v>0</v>
      </c>
      <c r="BI308" s="157">
        <f>IF(N308="nulová",J308,0)</f>
        <v>0</v>
      </c>
      <c r="BJ308" s="14" t="s">
        <v>132</v>
      </c>
      <c r="BK308" s="157">
        <f>ROUND(I308*H308,2)</f>
        <v>0</v>
      </c>
      <c r="BL308" s="14" t="s">
        <v>142</v>
      </c>
      <c r="BM308" s="156" t="s">
        <v>744</v>
      </c>
    </row>
    <row r="309" spans="1:65" s="2" customFormat="1" ht="24.25" customHeight="1">
      <c r="A309" s="29"/>
      <c r="B309" s="143"/>
      <c r="C309" s="144" t="s">
        <v>745</v>
      </c>
      <c r="D309" s="144" t="s">
        <v>138</v>
      </c>
      <c r="E309" s="145" t="s">
        <v>746</v>
      </c>
      <c r="F309" s="146" t="s">
        <v>747</v>
      </c>
      <c r="G309" s="147" t="s">
        <v>141</v>
      </c>
      <c r="H309" s="148">
        <v>480</v>
      </c>
      <c r="I309" s="149"/>
      <c r="J309" s="150">
        <f>ROUND(I309*H309,2)</f>
        <v>0</v>
      </c>
      <c r="K309" s="151"/>
      <c r="L309" s="30"/>
      <c r="M309" s="152" t="s">
        <v>1</v>
      </c>
      <c r="N309" s="153" t="s">
        <v>37</v>
      </c>
      <c r="O309" s="58"/>
      <c r="P309" s="154">
        <f>O309*H309</f>
        <v>0</v>
      </c>
      <c r="Q309" s="154">
        <v>1.0000000000000001E-5</v>
      </c>
      <c r="R309" s="154">
        <f>Q309*H309</f>
        <v>4.8000000000000004E-3</v>
      </c>
      <c r="S309" s="154">
        <v>1E-3</v>
      </c>
      <c r="T309" s="155">
        <f>S309*H309</f>
        <v>0.48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142</v>
      </c>
      <c r="AT309" s="156" t="s">
        <v>138</v>
      </c>
      <c r="AU309" s="156" t="s">
        <v>149</v>
      </c>
      <c r="AY309" s="14" t="s">
        <v>133</v>
      </c>
      <c r="BE309" s="157">
        <f>IF(N309="základná",J309,0)</f>
        <v>0</v>
      </c>
      <c r="BF309" s="157">
        <f>IF(N309="znížená",J309,0)</f>
        <v>0</v>
      </c>
      <c r="BG309" s="157">
        <f>IF(N309="zákl. prenesená",J309,0)</f>
        <v>0</v>
      </c>
      <c r="BH309" s="157">
        <f>IF(N309="zníž. prenesená",J309,0)</f>
        <v>0</v>
      </c>
      <c r="BI309" s="157">
        <f>IF(N309="nulová",J309,0)</f>
        <v>0</v>
      </c>
      <c r="BJ309" s="14" t="s">
        <v>132</v>
      </c>
      <c r="BK309" s="157">
        <f>ROUND(I309*H309,2)</f>
        <v>0</v>
      </c>
      <c r="BL309" s="14" t="s">
        <v>142</v>
      </c>
      <c r="BM309" s="156" t="s">
        <v>748</v>
      </c>
    </row>
    <row r="310" spans="1:65" s="2" customFormat="1" ht="24.25" customHeight="1">
      <c r="A310" s="29"/>
      <c r="B310" s="143"/>
      <c r="C310" s="144" t="s">
        <v>749</v>
      </c>
      <c r="D310" s="144" t="s">
        <v>138</v>
      </c>
      <c r="E310" s="145" t="s">
        <v>750</v>
      </c>
      <c r="F310" s="146" t="s">
        <v>751</v>
      </c>
      <c r="G310" s="147" t="s">
        <v>141</v>
      </c>
      <c r="H310" s="148">
        <v>340</v>
      </c>
      <c r="I310" s="149"/>
      <c r="J310" s="150">
        <f>ROUND(I310*H310,2)</f>
        <v>0</v>
      </c>
      <c r="K310" s="151"/>
      <c r="L310" s="30"/>
      <c r="M310" s="152" t="s">
        <v>1</v>
      </c>
      <c r="N310" s="153" t="s">
        <v>37</v>
      </c>
      <c r="O310" s="58"/>
      <c r="P310" s="154">
        <f>O310*H310</f>
        <v>0</v>
      </c>
      <c r="Q310" s="154">
        <v>2.0000000000000002E-5</v>
      </c>
      <c r="R310" s="154">
        <f>Q310*H310</f>
        <v>6.8000000000000005E-3</v>
      </c>
      <c r="S310" s="154">
        <v>3.2000000000000002E-3</v>
      </c>
      <c r="T310" s="155">
        <f>S310*H310</f>
        <v>1.0880000000000001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142</v>
      </c>
      <c r="AT310" s="156" t="s">
        <v>138</v>
      </c>
      <c r="AU310" s="156" t="s">
        <v>149</v>
      </c>
      <c r="AY310" s="14" t="s">
        <v>133</v>
      </c>
      <c r="BE310" s="157">
        <f>IF(N310="základná",J310,0)</f>
        <v>0</v>
      </c>
      <c r="BF310" s="157">
        <f>IF(N310="znížená",J310,0)</f>
        <v>0</v>
      </c>
      <c r="BG310" s="157">
        <f>IF(N310="zákl. prenesená",J310,0)</f>
        <v>0</v>
      </c>
      <c r="BH310" s="157">
        <f>IF(N310="zníž. prenesená",J310,0)</f>
        <v>0</v>
      </c>
      <c r="BI310" s="157">
        <f>IF(N310="nulová",J310,0)</f>
        <v>0</v>
      </c>
      <c r="BJ310" s="14" t="s">
        <v>132</v>
      </c>
      <c r="BK310" s="157">
        <f>ROUND(I310*H310,2)</f>
        <v>0</v>
      </c>
      <c r="BL310" s="14" t="s">
        <v>142</v>
      </c>
      <c r="BM310" s="156" t="s">
        <v>752</v>
      </c>
    </row>
    <row r="311" spans="1:65" s="2" customFormat="1" ht="24.25" customHeight="1">
      <c r="A311" s="29"/>
      <c r="B311" s="143"/>
      <c r="C311" s="144" t="s">
        <v>753</v>
      </c>
      <c r="D311" s="144" t="s">
        <v>138</v>
      </c>
      <c r="E311" s="145" t="s">
        <v>754</v>
      </c>
      <c r="F311" s="146" t="s">
        <v>755</v>
      </c>
      <c r="G311" s="147" t="s">
        <v>141</v>
      </c>
      <c r="H311" s="148">
        <v>190</v>
      </c>
      <c r="I311" s="149"/>
      <c r="J311" s="150">
        <f>ROUND(I311*H311,2)</f>
        <v>0</v>
      </c>
      <c r="K311" s="151"/>
      <c r="L311" s="30"/>
      <c r="M311" s="152" t="s">
        <v>1</v>
      </c>
      <c r="N311" s="153" t="s">
        <v>37</v>
      </c>
      <c r="O311" s="58"/>
      <c r="P311" s="154">
        <f>O311*H311</f>
        <v>0</v>
      </c>
      <c r="Q311" s="154">
        <v>6.0000000000000002E-5</v>
      </c>
      <c r="R311" s="154">
        <f>Q311*H311</f>
        <v>1.14E-2</v>
      </c>
      <c r="S311" s="154">
        <v>5.3200000000000001E-3</v>
      </c>
      <c r="T311" s="155">
        <f>S311*H311</f>
        <v>1.0107999999999999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6" t="s">
        <v>142</v>
      </c>
      <c r="AT311" s="156" t="s">
        <v>138</v>
      </c>
      <c r="AU311" s="156" t="s">
        <v>149</v>
      </c>
      <c r="AY311" s="14" t="s">
        <v>133</v>
      </c>
      <c r="BE311" s="157">
        <f>IF(N311="základná",J311,0)</f>
        <v>0</v>
      </c>
      <c r="BF311" s="157">
        <f>IF(N311="znížená",J311,0)</f>
        <v>0</v>
      </c>
      <c r="BG311" s="157">
        <f>IF(N311="zákl. prenesená",J311,0)</f>
        <v>0</v>
      </c>
      <c r="BH311" s="157">
        <f>IF(N311="zníž. prenesená",J311,0)</f>
        <v>0</v>
      </c>
      <c r="BI311" s="157">
        <f>IF(N311="nulová",J311,0)</f>
        <v>0</v>
      </c>
      <c r="BJ311" s="14" t="s">
        <v>132</v>
      </c>
      <c r="BK311" s="157">
        <f>ROUND(I311*H311,2)</f>
        <v>0</v>
      </c>
      <c r="BL311" s="14" t="s">
        <v>142</v>
      </c>
      <c r="BM311" s="156" t="s">
        <v>756</v>
      </c>
    </row>
    <row r="312" spans="1:65" s="2" customFormat="1" ht="24.25" customHeight="1">
      <c r="A312" s="29"/>
      <c r="B312" s="143"/>
      <c r="C312" s="144" t="s">
        <v>757</v>
      </c>
      <c r="D312" s="144" t="s">
        <v>138</v>
      </c>
      <c r="E312" s="145" t="s">
        <v>758</v>
      </c>
      <c r="F312" s="146" t="s">
        <v>759</v>
      </c>
      <c r="G312" s="147" t="s">
        <v>141</v>
      </c>
      <c r="H312" s="148">
        <v>10</v>
      </c>
      <c r="I312" s="149"/>
      <c r="J312" s="150">
        <f>ROUND(I312*H312,2)</f>
        <v>0</v>
      </c>
      <c r="K312" s="151"/>
      <c r="L312" s="30"/>
      <c r="M312" s="152" t="s">
        <v>1</v>
      </c>
      <c r="N312" s="153" t="s">
        <v>37</v>
      </c>
      <c r="O312" s="58"/>
      <c r="P312" s="154">
        <f>O312*H312</f>
        <v>0</v>
      </c>
      <c r="Q312" s="154">
        <v>9.0000000000000006E-5</v>
      </c>
      <c r="R312" s="154">
        <f>Q312*H312</f>
        <v>9.0000000000000008E-4</v>
      </c>
      <c r="S312" s="154">
        <v>8.5800000000000008E-3</v>
      </c>
      <c r="T312" s="155">
        <f>S312*H312</f>
        <v>8.5800000000000015E-2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6" t="s">
        <v>142</v>
      </c>
      <c r="AT312" s="156" t="s">
        <v>138</v>
      </c>
      <c r="AU312" s="156" t="s">
        <v>149</v>
      </c>
      <c r="AY312" s="14" t="s">
        <v>133</v>
      </c>
      <c r="BE312" s="157">
        <f>IF(N312="základná",J312,0)</f>
        <v>0</v>
      </c>
      <c r="BF312" s="157">
        <f>IF(N312="znížená",J312,0)</f>
        <v>0</v>
      </c>
      <c r="BG312" s="157">
        <f>IF(N312="zákl. prenesená",J312,0)</f>
        <v>0</v>
      </c>
      <c r="BH312" s="157">
        <f>IF(N312="zníž. prenesená",J312,0)</f>
        <v>0</v>
      </c>
      <c r="BI312" s="157">
        <f>IF(N312="nulová",J312,0)</f>
        <v>0</v>
      </c>
      <c r="BJ312" s="14" t="s">
        <v>132</v>
      </c>
      <c r="BK312" s="157">
        <f>ROUND(I312*H312,2)</f>
        <v>0</v>
      </c>
      <c r="BL312" s="14" t="s">
        <v>142</v>
      </c>
      <c r="BM312" s="156" t="s">
        <v>760</v>
      </c>
    </row>
    <row r="313" spans="1:65" s="12" customFormat="1" ht="20.75" customHeight="1">
      <c r="B313" s="130"/>
      <c r="D313" s="131" t="s">
        <v>70</v>
      </c>
      <c r="E313" s="141" t="s">
        <v>761</v>
      </c>
      <c r="F313" s="141" t="s">
        <v>359</v>
      </c>
      <c r="I313" s="133"/>
      <c r="J313" s="142">
        <f>BK313</f>
        <v>0</v>
      </c>
      <c r="L313" s="130"/>
      <c r="M313" s="135"/>
      <c r="N313" s="136"/>
      <c r="O313" s="136"/>
      <c r="P313" s="137">
        <f>SUM(P314:P320)</f>
        <v>0</v>
      </c>
      <c r="Q313" s="136"/>
      <c r="R313" s="137">
        <f>SUM(R314:R320)</f>
        <v>1.5700000000000002E-2</v>
      </c>
      <c r="S313" s="136"/>
      <c r="T313" s="138">
        <f>SUM(T314:T320)</f>
        <v>0.26358999999999999</v>
      </c>
      <c r="AR313" s="131" t="s">
        <v>132</v>
      </c>
      <c r="AT313" s="139" t="s">
        <v>70</v>
      </c>
      <c r="AU313" s="139" t="s">
        <v>132</v>
      </c>
      <c r="AY313" s="131" t="s">
        <v>133</v>
      </c>
      <c r="BK313" s="140">
        <f>SUM(BK314:BK320)</f>
        <v>0</v>
      </c>
    </row>
    <row r="314" spans="1:65" s="2" customFormat="1" ht="24.25" customHeight="1">
      <c r="A314" s="29"/>
      <c r="B314" s="143"/>
      <c r="C314" s="144" t="s">
        <v>762</v>
      </c>
      <c r="D314" s="144" t="s">
        <v>138</v>
      </c>
      <c r="E314" s="145" t="s">
        <v>763</v>
      </c>
      <c r="F314" s="146" t="s">
        <v>764</v>
      </c>
      <c r="G314" s="147" t="s">
        <v>187</v>
      </c>
      <c r="H314" s="148">
        <v>4</v>
      </c>
      <c r="I314" s="149"/>
      <c r="J314" s="150">
        <f t="shared" ref="J314:J320" si="80">ROUND(I314*H314,2)</f>
        <v>0</v>
      </c>
      <c r="K314" s="151"/>
      <c r="L314" s="30"/>
      <c r="M314" s="152" t="s">
        <v>1</v>
      </c>
      <c r="N314" s="153" t="s">
        <v>37</v>
      </c>
      <c r="O314" s="58"/>
      <c r="P314" s="154">
        <f t="shared" ref="P314:P320" si="81">O314*H314</f>
        <v>0</v>
      </c>
      <c r="Q314" s="154">
        <v>2.0000000000000002E-5</v>
      </c>
      <c r="R314" s="154">
        <f t="shared" ref="R314:R320" si="82">Q314*H314</f>
        <v>8.0000000000000007E-5</v>
      </c>
      <c r="S314" s="154">
        <v>3.9E-2</v>
      </c>
      <c r="T314" s="155">
        <f t="shared" ref="T314:T320" si="83">S314*H314</f>
        <v>0.156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6" t="s">
        <v>142</v>
      </c>
      <c r="AT314" s="156" t="s">
        <v>138</v>
      </c>
      <c r="AU314" s="156" t="s">
        <v>149</v>
      </c>
      <c r="AY314" s="14" t="s">
        <v>133</v>
      </c>
      <c r="BE314" s="157">
        <f t="shared" ref="BE314:BE320" si="84">IF(N314="základná",J314,0)</f>
        <v>0</v>
      </c>
      <c r="BF314" s="157">
        <f t="shared" ref="BF314:BF320" si="85">IF(N314="znížená",J314,0)</f>
        <v>0</v>
      </c>
      <c r="BG314" s="157">
        <f t="shared" ref="BG314:BG320" si="86">IF(N314="zákl. prenesená",J314,0)</f>
        <v>0</v>
      </c>
      <c r="BH314" s="157">
        <f t="shared" ref="BH314:BH320" si="87">IF(N314="zníž. prenesená",J314,0)</f>
        <v>0</v>
      </c>
      <c r="BI314" s="157">
        <f t="shared" ref="BI314:BI320" si="88">IF(N314="nulová",J314,0)</f>
        <v>0</v>
      </c>
      <c r="BJ314" s="14" t="s">
        <v>132</v>
      </c>
      <c r="BK314" s="157">
        <f t="shared" ref="BK314:BK320" si="89">ROUND(I314*H314,2)</f>
        <v>0</v>
      </c>
      <c r="BL314" s="14" t="s">
        <v>142</v>
      </c>
      <c r="BM314" s="156" t="s">
        <v>765</v>
      </c>
    </row>
    <row r="315" spans="1:65" s="2" customFormat="1" ht="24.25" customHeight="1">
      <c r="A315" s="29"/>
      <c r="B315" s="143"/>
      <c r="C315" s="144" t="s">
        <v>766</v>
      </c>
      <c r="D315" s="144" t="s">
        <v>138</v>
      </c>
      <c r="E315" s="145" t="s">
        <v>767</v>
      </c>
      <c r="F315" s="146" t="s">
        <v>768</v>
      </c>
      <c r="G315" s="147" t="s">
        <v>187</v>
      </c>
      <c r="H315" s="148">
        <v>24</v>
      </c>
      <c r="I315" s="149"/>
      <c r="J315" s="150">
        <f t="shared" si="80"/>
        <v>0</v>
      </c>
      <c r="K315" s="151"/>
      <c r="L315" s="30"/>
      <c r="M315" s="152" t="s">
        <v>1</v>
      </c>
      <c r="N315" s="153" t="s">
        <v>37</v>
      </c>
      <c r="O315" s="58"/>
      <c r="P315" s="154">
        <f t="shared" si="81"/>
        <v>0</v>
      </c>
      <c r="Q315" s="154">
        <v>4.0000000000000003E-5</v>
      </c>
      <c r="R315" s="154">
        <f t="shared" si="82"/>
        <v>9.6000000000000013E-4</v>
      </c>
      <c r="S315" s="154">
        <v>4.4999999999999999E-4</v>
      </c>
      <c r="T315" s="155">
        <f t="shared" si="83"/>
        <v>1.0800000000000001E-2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142</v>
      </c>
      <c r="AT315" s="156" t="s">
        <v>138</v>
      </c>
      <c r="AU315" s="156" t="s">
        <v>149</v>
      </c>
      <c r="AY315" s="14" t="s">
        <v>133</v>
      </c>
      <c r="BE315" s="157">
        <f t="shared" si="84"/>
        <v>0</v>
      </c>
      <c r="BF315" s="157">
        <f t="shared" si="85"/>
        <v>0</v>
      </c>
      <c r="BG315" s="157">
        <f t="shared" si="86"/>
        <v>0</v>
      </c>
      <c r="BH315" s="157">
        <f t="shared" si="87"/>
        <v>0</v>
      </c>
      <c r="BI315" s="157">
        <f t="shared" si="88"/>
        <v>0</v>
      </c>
      <c r="BJ315" s="14" t="s">
        <v>132</v>
      </c>
      <c r="BK315" s="157">
        <f t="shared" si="89"/>
        <v>0</v>
      </c>
      <c r="BL315" s="14" t="s">
        <v>142</v>
      </c>
      <c r="BM315" s="156" t="s">
        <v>769</v>
      </c>
    </row>
    <row r="316" spans="1:65" s="2" customFormat="1" ht="24.25" customHeight="1">
      <c r="A316" s="29"/>
      <c r="B316" s="143"/>
      <c r="C316" s="144" t="s">
        <v>770</v>
      </c>
      <c r="D316" s="144" t="s">
        <v>138</v>
      </c>
      <c r="E316" s="145" t="s">
        <v>771</v>
      </c>
      <c r="F316" s="146" t="s">
        <v>772</v>
      </c>
      <c r="G316" s="147" t="s">
        <v>187</v>
      </c>
      <c r="H316" s="148">
        <v>126</v>
      </c>
      <c r="I316" s="149"/>
      <c r="J316" s="150">
        <f t="shared" si="80"/>
        <v>0</v>
      </c>
      <c r="K316" s="151"/>
      <c r="L316" s="30"/>
      <c r="M316" s="152" t="s">
        <v>1</v>
      </c>
      <c r="N316" s="153" t="s">
        <v>37</v>
      </c>
      <c r="O316" s="58"/>
      <c r="P316" s="154">
        <f t="shared" si="81"/>
        <v>0</v>
      </c>
      <c r="Q316" s="154">
        <v>9.0000000000000006E-5</v>
      </c>
      <c r="R316" s="154">
        <f t="shared" si="82"/>
        <v>1.1340000000000001E-2</v>
      </c>
      <c r="S316" s="154">
        <v>4.4999999999999999E-4</v>
      </c>
      <c r="T316" s="155">
        <f t="shared" si="83"/>
        <v>5.67E-2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6" t="s">
        <v>142</v>
      </c>
      <c r="AT316" s="156" t="s">
        <v>138</v>
      </c>
      <c r="AU316" s="156" t="s">
        <v>149</v>
      </c>
      <c r="AY316" s="14" t="s">
        <v>133</v>
      </c>
      <c r="BE316" s="157">
        <f t="shared" si="84"/>
        <v>0</v>
      </c>
      <c r="BF316" s="157">
        <f t="shared" si="85"/>
        <v>0</v>
      </c>
      <c r="BG316" s="157">
        <f t="shared" si="86"/>
        <v>0</v>
      </c>
      <c r="BH316" s="157">
        <f t="shared" si="87"/>
        <v>0</v>
      </c>
      <c r="BI316" s="157">
        <f t="shared" si="88"/>
        <v>0</v>
      </c>
      <c r="BJ316" s="14" t="s">
        <v>132</v>
      </c>
      <c r="BK316" s="157">
        <f t="shared" si="89"/>
        <v>0</v>
      </c>
      <c r="BL316" s="14" t="s">
        <v>142</v>
      </c>
      <c r="BM316" s="156" t="s">
        <v>773</v>
      </c>
    </row>
    <row r="317" spans="1:65" s="2" customFormat="1" ht="24.25" customHeight="1">
      <c r="A317" s="29"/>
      <c r="B317" s="143"/>
      <c r="C317" s="144" t="s">
        <v>774</v>
      </c>
      <c r="D317" s="144" t="s">
        <v>138</v>
      </c>
      <c r="E317" s="145" t="s">
        <v>775</v>
      </c>
      <c r="F317" s="146" t="s">
        <v>776</v>
      </c>
      <c r="G317" s="147" t="s">
        <v>187</v>
      </c>
      <c r="H317" s="148">
        <v>6</v>
      </c>
      <c r="I317" s="149"/>
      <c r="J317" s="150">
        <f t="shared" si="80"/>
        <v>0</v>
      </c>
      <c r="K317" s="151"/>
      <c r="L317" s="30"/>
      <c r="M317" s="152" t="s">
        <v>1</v>
      </c>
      <c r="N317" s="153" t="s">
        <v>37</v>
      </c>
      <c r="O317" s="58"/>
      <c r="P317" s="154">
        <f t="shared" si="81"/>
        <v>0</v>
      </c>
      <c r="Q317" s="154">
        <v>1.2E-4</v>
      </c>
      <c r="R317" s="154">
        <f t="shared" si="82"/>
        <v>7.2000000000000005E-4</v>
      </c>
      <c r="S317" s="154">
        <v>1.1000000000000001E-3</v>
      </c>
      <c r="T317" s="155">
        <f t="shared" si="83"/>
        <v>6.6E-3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6" t="s">
        <v>142</v>
      </c>
      <c r="AT317" s="156" t="s">
        <v>138</v>
      </c>
      <c r="AU317" s="156" t="s">
        <v>149</v>
      </c>
      <c r="AY317" s="14" t="s">
        <v>133</v>
      </c>
      <c r="BE317" s="157">
        <f t="shared" si="84"/>
        <v>0</v>
      </c>
      <c r="BF317" s="157">
        <f t="shared" si="85"/>
        <v>0</v>
      </c>
      <c r="BG317" s="157">
        <f t="shared" si="86"/>
        <v>0</v>
      </c>
      <c r="BH317" s="157">
        <f t="shared" si="87"/>
        <v>0</v>
      </c>
      <c r="BI317" s="157">
        <f t="shared" si="88"/>
        <v>0</v>
      </c>
      <c r="BJ317" s="14" t="s">
        <v>132</v>
      </c>
      <c r="BK317" s="157">
        <f t="shared" si="89"/>
        <v>0</v>
      </c>
      <c r="BL317" s="14" t="s">
        <v>142</v>
      </c>
      <c r="BM317" s="156" t="s">
        <v>777</v>
      </c>
    </row>
    <row r="318" spans="1:65" s="2" customFormat="1" ht="24.25" customHeight="1">
      <c r="A318" s="29"/>
      <c r="B318" s="143"/>
      <c r="C318" s="144" t="s">
        <v>778</v>
      </c>
      <c r="D318" s="144" t="s">
        <v>138</v>
      </c>
      <c r="E318" s="145" t="s">
        <v>779</v>
      </c>
      <c r="F318" s="146" t="s">
        <v>780</v>
      </c>
      <c r="G318" s="147" t="s">
        <v>187</v>
      </c>
      <c r="H318" s="148">
        <v>14</v>
      </c>
      <c r="I318" s="149"/>
      <c r="J318" s="150">
        <f t="shared" si="80"/>
        <v>0</v>
      </c>
      <c r="K318" s="151"/>
      <c r="L318" s="30"/>
      <c r="M318" s="152" t="s">
        <v>1</v>
      </c>
      <c r="N318" s="153" t="s">
        <v>37</v>
      </c>
      <c r="O318" s="58"/>
      <c r="P318" s="154">
        <f t="shared" si="81"/>
        <v>0</v>
      </c>
      <c r="Q318" s="154">
        <v>1.7000000000000001E-4</v>
      </c>
      <c r="R318" s="154">
        <f t="shared" si="82"/>
        <v>2.3800000000000002E-3</v>
      </c>
      <c r="S318" s="154">
        <v>2E-3</v>
      </c>
      <c r="T318" s="155">
        <f t="shared" si="83"/>
        <v>2.8000000000000001E-2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142</v>
      </c>
      <c r="AT318" s="156" t="s">
        <v>138</v>
      </c>
      <c r="AU318" s="156" t="s">
        <v>149</v>
      </c>
      <c r="AY318" s="14" t="s">
        <v>133</v>
      </c>
      <c r="BE318" s="157">
        <f t="shared" si="84"/>
        <v>0</v>
      </c>
      <c r="BF318" s="157">
        <f t="shared" si="85"/>
        <v>0</v>
      </c>
      <c r="BG318" s="157">
        <f t="shared" si="86"/>
        <v>0</v>
      </c>
      <c r="BH318" s="157">
        <f t="shared" si="87"/>
        <v>0</v>
      </c>
      <c r="BI318" s="157">
        <f t="shared" si="88"/>
        <v>0</v>
      </c>
      <c r="BJ318" s="14" t="s">
        <v>132</v>
      </c>
      <c r="BK318" s="157">
        <f t="shared" si="89"/>
        <v>0</v>
      </c>
      <c r="BL318" s="14" t="s">
        <v>142</v>
      </c>
      <c r="BM318" s="156" t="s">
        <v>781</v>
      </c>
    </row>
    <row r="319" spans="1:65" s="2" customFormat="1" ht="24.25" customHeight="1">
      <c r="A319" s="29"/>
      <c r="B319" s="143"/>
      <c r="C319" s="144" t="s">
        <v>782</v>
      </c>
      <c r="D319" s="144" t="s">
        <v>138</v>
      </c>
      <c r="E319" s="145" t="s">
        <v>783</v>
      </c>
      <c r="F319" s="146" t="s">
        <v>784</v>
      </c>
      <c r="G319" s="147" t="s">
        <v>187</v>
      </c>
      <c r="H319" s="148">
        <v>1</v>
      </c>
      <c r="I319" s="149"/>
      <c r="J319" s="150">
        <f t="shared" si="80"/>
        <v>0</v>
      </c>
      <c r="K319" s="151"/>
      <c r="L319" s="30"/>
      <c r="M319" s="152" t="s">
        <v>1</v>
      </c>
      <c r="N319" s="153" t="s">
        <v>37</v>
      </c>
      <c r="O319" s="58"/>
      <c r="P319" s="154">
        <f t="shared" si="81"/>
        <v>0</v>
      </c>
      <c r="Q319" s="154">
        <v>9.0000000000000006E-5</v>
      </c>
      <c r="R319" s="154">
        <f t="shared" si="82"/>
        <v>9.0000000000000006E-5</v>
      </c>
      <c r="S319" s="154">
        <v>1.5100000000000001E-3</v>
      </c>
      <c r="T319" s="155">
        <f t="shared" si="83"/>
        <v>1.5100000000000001E-3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6" t="s">
        <v>142</v>
      </c>
      <c r="AT319" s="156" t="s">
        <v>138</v>
      </c>
      <c r="AU319" s="156" t="s">
        <v>149</v>
      </c>
      <c r="AY319" s="14" t="s">
        <v>133</v>
      </c>
      <c r="BE319" s="157">
        <f t="shared" si="84"/>
        <v>0</v>
      </c>
      <c r="BF319" s="157">
        <f t="shared" si="85"/>
        <v>0</v>
      </c>
      <c r="BG319" s="157">
        <f t="shared" si="86"/>
        <v>0</v>
      </c>
      <c r="BH319" s="157">
        <f t="shared" si="87"/>
        <v>0</v>
      </c>
      <c r="BI319" s="157">
        <f t="shared" si="88"/>
        <v>0</v>
      </c>
      <c r="BJ319" s="14" t="s">
        <v>132</v>
      </c>
      <c r="BK319" s="157">
        <f t="shared" si="89"/>
        <v>0</v>
      </c>
      <c r="BL319" s="14" t="s">
        <v>142</v>
      </c>
      <c r="BM319" s="156" t="s">
        <v>785</v>
      </c>
    </row>
    <row r="320" spans="1:65" s="2" customFormat="1" ht="24.25" customHeight="1">
      <c r="A320" s="29"/>
      <c r="B320" s="143"/>
      <c r="C320" s="144" t="s">
        <v>786</v>
      </c>
      <c r="D320" s="144" t="s">
        <v>138</v>
      </c>
      <c r="E320" s="145" t="s">
        <v>787</v>
      </c>
      <c r="F320" s="146" t="s">
        <v>788</v>
      </c>
      <c r="G320" s="147" t="s">
        <v>187</v>
      </c>
      <c r="H320" s="148">
        <v>1</v>
      </c>
      <c r="I320" s="149"/>
      <c r="J320" s="150">
        <f t="shared" si="80"/>
        <v>0</v>
      </c>
      <c r="K320" s="151"/>
      <c r="L320" s="30"/>
      <c r="M320" s="152" t="s">
        <v>1</v>
      </c>
      <c r="N320" s="153" t="s">
        <v>37</v>
      </c>
      <c r="O320" s="58"/>
      <c r="P320" s="154">
        <f t="shared" si="81"/>
        <v>0</v>
      </c>
      <c r="Q320" s="154">
        <v>1.2999999999999999E-4</v>
      </c>
      <c r="R320" s="154">
        <f t="shared" si="82"/>
        <v>1.2999999999999999E-4</v>
      </c>
      <c r="S320" s="154">
        <v>3.98E-3</v>
      </c>
      <c r="T320" s="155">
        <f t="shared" si="83"/>
        <v>3.98E-3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6" t="s">
        <v>142</v>
      </c>
      <c r="AT320" s="156" t="s">
        <v>138</v>
      </c>
      <c r="AU320" s="156" t="s">
        <v>149</v>
      </c>
      <c r="AY320" s="14" t="s">
        <v>133</v>
      </c>
      <c r="BE320" s="157">
        <f t="shared" si="84"/>
        <v>0</v>
      </c>
      <c r="BF320" s="157">
        <f t="shared" si="85"/>
        <v>0</v>
      </c>
      <c r="BG320" s="157">
        <f t="shared" si="86"/>
        <v>0</v>
      </c>
      <c r="BH320" s="157">
        <f t="shared" si="87"/>
        <v>0</v>
      </c>
      <c r="BI320" s="157">
        <f t="shared" si="88"/>
        <v>0</v>
      </c>
      <c r="BJ320" s="14" t="s">
        <v>132</v>
      </c>
      <c r="BK320" s="157">
        <f t="shared" si="89"/>
        <v>0</v>
      </c>
      <c r="BL320" s="14" t="s">
        <v>142</v>
      </c>
      <c r="BM320" s="156" t="s">
        <v>789</v>
      </c>
    </row>
    <row r="321" spans="1:65" s="12" customFormat="1" ht="20.75" customHeight="1">
      <c r="B321" s="130"/>
      <c r="D321" s="131" t="s">
        <v>70</v>
      </c>
      <c r="E321" s="141" t="s">
        <v>790</v>
      </c>
      <c r="F321" s="141" t="s">
        <v>526</v>
      </c>
      <c r="I321" s="133"/>
      <c r="J321" s="142">
        <f>BK321</f>
        <v>0</v>
      </c>
      <c r="L321" s="130"/>
      <c r="M321" s="135"/>
      <c r="N321" s="136"/>
      <c r="O321" s="136"/>
      <c r="P321" s="137">
        <f>SUM(P322:P323)</f>
        <v>0</v>
      </c>
      <c r="Q321" s="136"/>
      <c r="R321" s="137">
        <f>SUM(R322:R323)</f>
        <v>4.8383999999999996E-3</v>
      </c>
      <c r="S321" s="136"/>
      <c r="T321" s="138">
        <f>SUM(T322:T323)</f>
        <v>2.9452500000000001</v>
      </c>
      <c r="AR321" s="131" t="s">
        <v>132</v>
      </c>
      <c r="AT321" s="139" t="s">
        <v>70</v>
      </c>
      <c r="AU321" s="139" t="s">
        <v>132</v>
      </c>
      <c r="AY321" s="131" t="s">
        <v>133</v>
      </c>
      <c r="BK321" s="140">
        <f>SUM(BK322:BK323)</f>
        <v>0</v>
      </c>
    </row>
    <row r="322" spans="1:65" s="2" customFormat="1" ht="16.5" customHeight="1">
      <c r="A322" s="29"/>
      <c r="B322" s="143"/>
      <c r="C322" s="144" t="s">
        <v>791</v>
      </c>
      <c r="D322" s="144" t="s">
        <v>138</v>
      </c>
      <c r="E322" s="145" t="s">
        <v>792</v>
      </c>
      <c r="F322" s="146" t="s">
        <v>793</v>
      </c>
      <c r="G322" s="147" t="s">
        <v>187</v>
      </c>
      <c r="H322" s="148">
        <v>63</v>
      </c>
      <c r="I322" s="149"/>
      <c r="J322" s="150">
        <f>ROUND(I322*H322,2)</f>
        <v>0</v>
      </c>
      <c r="K322" s="151"/>
      <c r="L322" s="30"/>
      <c r="M322" s="152" t="s">
        <v>1</v>
      </c>
      <c r="N322" s="153" t="s">
        <v>37</v>
      </c>
      <c r="O322" s="58"/>
      <c r="P322" s="154">
        <f>O322*H322</f>
        <v>0</v>
      </c>
      <c r="Q322" s="154">
        <v>7.6799999999999997E-5</v>
      </c>
      <c r="R322" s="154">
        <f>Q322*H322</f>
        <v>4.8383999999999996E-3</v>
      </c>
      <c r="S322" s="154">
        <v>4.675E-2</v>
      </c>
      <c r="T322" s="155">
        <f>S322*H322</f>
        <v>2.9452500000000001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6" t="s">
        <v>142</v>
      </c>
      <c r="AT322" s="156" t="s">
        <v>138</v>
      </c>
      <c r="AU322" s="156" t="s">
        <v>149</v>
      </c>
      <c r="AY322" s="14" t="s">
        <v>133</v>
      </c>
      <c r="BE322" s="157">
        <f>IF(N322="základná",J322,0)</f>
        <v>0</v>
      </c>
      <c r="BF322" s="157">
        <f>IF(N322="znížená",J322,0)</f>
        <v>0</v>
      </c>
      <c r="BG322" s="157">
        <f>IF(N322="zákl. prenesená",J322,0)</f>
        <v>0</v>
      </c>
      <c r="BH322" s="157">
        <f>IF(N322="zníž. prenesená",J322,0)</f>
        <v>0</v>
      </c>
      <c r="BI322" s="157">
        <f>IF(N322="nulová",J322,0)</f>
        <v>0</v>
      </c>
      <c r="BJ322" s="14" t="s">
        <v>132</v>
      </c>
      <c r="BK322" s="157">
        <f>ROUND(I322*H322,2)</f>
        <v>0</v>
      </c>
      <c r="BL322" s="14" t="s">
        <v>142</v>
      </c>
      <c r="BM322" s="156" t="s">
        <v>794</v>
      </c>
    </row>
    <row r="323" spans="1:65" s="2" customFormat="1" ht="16.5" customHeight="1">
      <c r="A323" s="29"/>
      <c r="B323" s="143"/>
      <c r="C323" s="144" t="s">
        <v>795</v>
      </c>
      <c r="D323" s="144" t="s">
        <v>138</v>
      </c>
      <c r="E323" s="145" t="s">
        <v>796</v>
      </c>
      <c r="F323" s="146" t="s">
        <v>797</v>
      </c>
      <c r="G323" s="147" t="s">
        <v>222</v>
      </c>
      <c r="H323" s="148">
        <v>1</v>
      </c>
      <c r="I323" s="149"/>
      <c r="J323" s="150">
        <f>ROUND(I323*H323,2)</f>
        <v>0</v>
      </c>
      <c r="K323" s="151"/>
      <c r="L323" s="30"/>
      <c r="M323" s="152" t="s">
        <v>1</v>
      </c>
      <c r="N323" s="153" t="s">
        <v>37</v>
      </c>
      <c r="O323" s="58"/>
      <c r="P323" s="154">
        <f>O323*H323</f>
        <v>0</v>
      </c>
      <c r="Q323" s="154">
        <v>0</v>
      </c>
      <c r="R323" s="154">
        <f>Q323*H323</f>
        <v>0</v>
      </c>
      <c r="S323" s="154">
        <v>0</v>
      </c>
      <c r="T323" s="155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6" t="s">
        <v>142</v>
      </c>
      <c r="AT323" s="156" t="s">
        <v>138</v>
      </c>
      <c r="AU323" s="156" t="s">
        <v>149</v>
      </c>
      <c r="AY323" s="14" t="s">
        <v>133</v>
      </c>
      <c r="BE323" s="157">
        <f>IF(N323="základná",J323,0)</f>
        <v>0</v>
      </c>
      <c r="BF323" s="157">
        <f>IF(N323="znížená",J323,0)</f>
        <v>0</v>
      </c>
      <c r="BG323" s="157">
        <f>IF(N323="zákl. prenesená",J323,0)</f>
        <v>0</v>
      </c>
      <c r="BH323" s="157">
        <f>IF(N323="zníž. prenesená",J323,0)</f>
        <v>0</v>
      </c>
      <c r="BI323" s="157">
        <f>IF(N323="nulová",J323,0)</f>
        <v>0</v>
      </c>
      <c r="BJ323" s="14" t="s">
        <v>132</v>
      </c>
      <c r="BK323" s="157">
        <f>ROUND(I323*H323,2)</f>
        <v>0</v>
      </c>
      <c r="BL323" s="14" t="s">
        <v>142</v>
      </c>
      <c r="BM323" s="156" t="s">
        <v>798</v>
      </c>
    </row>
    <row r="324" spans="1:65" s="12" customFormat="1" ht="20.75" customHeight="1">
      <c r="B324" s="130"/>
      <c r="D324" s="131" t="s">
        <v>70</v>
      </c>
      <c r="E324" s="141" t="s">
        <v>799</v>
      </c>
      <c r="F324" s="141" t="s">
        <v>800</v>
      </c>
      <c r="I324" s="133"/>
      <c r="J324" s="142">
        <f>BK324</f>
        <v>0</v>
      </c>
      <c r="L324" s="130"/>
      <c r="M324" s="135"/>
      <c r="N324" s="136"/>
      <c r="O324" s="136"/>
      <c r="P324" s="137">
        <f>SUM(P325:P326)</f>
        <v>0</v>
      </c>
      <c r="Q324" s="136"/>
      <c r="R324" s="137">
        <f>SUM(R325:R326)</f>
        <v>7.8129600000000007E-2</v>
      </c>
      <c r="S324" s="136"/>
      <c r="T324" s="138">
        <f>SUM(T325:T326)</f>
        <v>0</v>
      </c>
      <c r="AR324" s="131" t="s">
        <v>132</v>
      </c>
      <c r="AT324" s="139" t="s">
        <v>70</v>
      </c>
      <c r="AU324" s="139" t="s">
        <v>132</v>
      </c>
      <c r="AY324" s="131" t="s">
        <v>133</v>
      </c>
      <c r="BK324" s="140">
        <f>SUM(BK325:BK326)</f>
        <v>0</v>
      </c>
    </row>
    <row r="325" spans="1:65" s="2" customFormat="1" ht="33" customHeight="1">
      <c r="A325" s="29"/>
      <c r="B325" s="143"/>
      <c r="C325" s="144" t="s">
        <v>801</v>
      </c>
      <c r="D325" s="144" t="s">
        <v>138</v>
      </c>
      <c r="E325" s="145" t="s">
        <v>802</v>
      </c>
      <c r="F325" s="146" t="s">
        <v>803</v>
      </c>
      <c r="G325" s="147" t="s">
        <v>141</v>
      </c>
      <c r="H325" s="148">
        <v>857.44</v>
      </c>
      <c r="I325" s="149"/>
      <c r="J325" s="150">
        <f>ROUND(I325*H325,2)</f>
        <v>0</v>
      </c>
      <c r="K325" s="151"/>
      <c r="L325" s="30"/>
      <c r="M325" s="152" t="s">
        <v>1</v>
      </c>
      <c r="N325" s="153" t="s">
        <v>37</v>
      </c>
      <c r="O325" s="58"/>
      <c r="P325" s="154">
        <f>O325*H325</f>
        <v>0</v>
      </c>
      <c r="Q325" s="154">
        <v>9.0000000000000006E-5</v>
      </c>
      <c r="R325" s="154">
        <f>Q325*H325</f>
        <v>7.7169600000000005E-2</v>
      </c>
      <c r="S325" s="154">
        <v>0</v>
      </c>
      <c r="T325" s="155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6" t="s">
        <v>142</v>
      </c>
      <c r="AT325" s="156" t="s">
        <v>138</v>
      </c>
      <c r="AU325" s="156" t="s">
        <v>149</v>
      </c>
      <c r="AY325" s="14" t="s">
        <v>133</v>
      </c>
      <c r="BE325" s="157">
        <f>IF(N325="základná",J325,0)</f>
        <v>0</v>
      </c>
      <c r="BF325" s="157">
        <f>IF(N325="znížená",J325,0)</f>
        <v>0</v>
      </c>
      <c r="BG325" s="157">
        <f>IF(N325="zákl. prenesená",J325,0)</f>
        <v>0</v>
      </c>
      <c r="BH325" s="157">
        <f>IF(N325="zníž. prenesená",J325,0)</f>
        <v>0</v>
      </c>
      <c r="BI325" s="157">
        <f>IF(N325="nulová",J325,0)</f>
        <v>0</v>
      </c>
      <c r="BJ325" s="14" t="s">
        <v>132</v>
      </c>
      <c r="BK325" s="157">
        <f>ROUND(I325*H325,2)</f>
        <v>0</v>
      </c>
      <c r="BL325" s="14" t="s">
        <v>142</v>
      </c>
      <c r="BM325" s="156" t="s">
        <v>804</v>
      </c>
    </row>
    <row r="326" spans="1:65" s="2" customFormat="1" ht="33" customHeight="1">
      <c r="A326" s="29"/>
      <c r="B326" s="143"/>
      <c r="C326" s="144" t="s">
        <v>805</v>
      </c>
      <c r="D326" s="144" t="s">
        <v>138</v>
      </c>
      <c r="E326" s="145" t="s">
        <v>806</v>
      </c>
      <c r="F326" s="146" t="s">
        <v>807</v>
      </c>
      <c r="G326" s="147" t="s">
        <v>141</v>
      </c>
      <c r="H326" s="148">
        <v>8</v>
      </c>
      <c r="I326" s="149"/>
      <c r="J326" s="150">
        <f>ROUND(I326*H326,2)</f>
        <v>0</v>
      </c>
      <c r="K326" s="151"/>
      <c r="L326" s="30"/>
      <c r="M326" s="152" t="s">
        <v>1</v>
      </c>
      <c r="N326" s="153" t="s">
        <v>37</v>
      </c>
      <c r="O326" s="58"/>
      <c r="P326" s="154">
        <f>O326*H326</f>
        <v>0</v>
      </c>
      <c r="Q326" s="154">
        <v>1.2E-4</v>
      </c>
      <c r="R326" s="154">
        <f>Q326*H326</f>
        <v>9.6000000000000002E-4</v>
      </c>
      <c r="S326" s="154">
        <v>0</v>
      </c>
      <c r="T326" s="155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6" t="s">
        <v>142</v>
      </c>
      <c r="AT326" s="156" t="s">
        <v>138</v>
      </c>
      <c r="AU326" s="156" t="s">
        <v>149</v>
      </c>
      <c r="AY326" s="14" t="s">
        <v>133</v>
      </c>
      <c r="BE326" s="157">
        <f>IF(N326="základná",J326,0)</f>
        <v>0</v>
      </c>
      <c r="BF326" s="157">
        <f>IF(N326="znížená",J326,0)</f>
        <v>0</v>
      </c>
      <c r="BG326" s="157">
        <f>IF(N326="zákl. prenesená",J326,0)</f>
        <v>0</v>
      </c>
      <c r="BH326" s="157">
        <f>IF(N326="zníž. prenesená",J326,0)</f>
        <v>0</v>
      </c>
      <c r="BI326" s="157">
        <f>IF(N326="nulová",J326,0)</f>
        <v>0</v>
      </c>
      <c r="BJ326" s="14" t="s">
        <v>132</v>
      </c>
      <c r="BK326" s="157">
        <f>ROUND(I326*H326,2)</f>
        <v>0</v>
      </c>
      <c r="BL326" s="14" t="s">
        <v>142</v>
      </c>
      <c r="BM326" s="156" t="s">
        <v>808</v>
      </c>
    </row>
    <row r="327" spans="1:65" s="12" customFormat="1" ht="22.75" customHeight="1">
      <c r="B327" s="130"/>
      <c r="D327" s="131" t="s">
        <v>70</v>
      </c>
      <c r="E327" s="141" t="s">
        <v>809</v>
      </c>
      <c r="F327" s="141" t="s">
        <v>621</v>
      </c>
      <c r="I327" s="133"/>
      <c r="J327" s="142">
        <f>BK327</f>
        <v>0</v>
      </c>
      <c r="L327" s="130"/>
      <c r="M327" s="135"/>
      <c r="N327" s="136"/>
      <c r="O327" s="136"/>
      <c r="P327" s="137">
        <f>P328+P330+P335</f>
        <v>0</v>
      </c>
      <c r="Q327" s="136"/>
      <c r="R327" s="137">
        <f>R328+R330+R335</f>
        <v>2.8000000000000004E-3</v>
      </c>
      <c r="S327" s="136"/>
      <c r="T327" s="138">
        <f>T328+T330+T335</f>
        <v>0</v>
      </c>
      <c r="AR327" s="131" t="s">
        <v>149</v>
      </c>
      <c r="AT327" s="139" t="s">
        <v>70</v>
      </c>
      <c r="AU327" s="139" t="s">
        <v>79</v>
      </c>
      <c r="AY327" s="131" t="s">
        <v>133</v>
      </c>
      <c r="BK327" s="140">
        <f>BK328+BK330+BK335</f>
        <v>0</v>
      </c>
    </row>
    <row r="328" spans="1:65" s="12" customFormat="1" ht="20.75" customHeight="1">
      <c r="B328" s="130"/>
      <c r="D328" s="131" t="s">
        <v>70</v>
      </c>
      <c r="E328" s="141" t="s">
        <v>810</v>
      </c>
      <c r="F328" s="141" t="s">
        <v>811</v>
      </c>
      <c r="I328" s="133"/>
      <c r="J328" s="142">
        <f>BK328</f>
        <v>0</v>
      </c>
      <c r="L328" s="130"/>
      <c r="M328" s="135"/>
      <c r="N328" s="136"/>
      <c r="O328" s="136"/>
      <c r="P328" s="137">
        <f>P329</f>
        <v>0</v>
      </c>
      <c r="Q328" s="136"/>
      <c r="R328" s="137">
        <f>R329</f>
        <v>0</v>
      </c>
      <c r="S328" s="136"/>
      <c r="T328" s="138">
        <f>T329</f>
        <v>0</v>
      </c>
      <c r="AR328" s="131" t="s">
        <v>149</v>
      </c>
      <c r="AT328" s="139" t="s">
        <v>70</v>
      </c>
      <c r="AU328" s="139" t="s">
        <v>132</v>
      </c>
      <c r="AY328" s="131" t="s">
        <v>133</v>
      </c>
      <c r="BK328" s="140">
        <f>BK329</f>
        <v>0</v>
      </c>
    </row>
    <row r="329" spans="1:65" s="2" customFormat="1" ht="16.5" customHeight="1">
      <c r="A329" s="29"/>
      <c r="B329" s="143"/>
      <c r="C329" s="144" t="s">
        <v>812</v>
      </c>
      <c r="D329" s="144" t="s">
        <v>138</v>
      </c>
      <c r="E329" s="145" t="s">
        <v>813</v>
      </c>
      <c r="F329" s="146" t="s">
        <v>814</v>
      </c>
      <c r="G329" s="147" t="s">
        <v>187</v>
      </c>
      <c r="H329" s="148">
        <v>1</v>
      </c>
      <c r="I329" s="149"/>
      <c r="J329" s="150">
        <f>ROUND(I329*H329,2)</f>
        <v>0</v>
      </c>
      <c r="K329" s="151"/>
      <c r="L329" s="30"/>
      <c r="M329" s="152" t="s">
        <v>1</v>
      </c>
      <c r="N329" s="153" t="s">
        <v>37</v>
      </c>
      <c r="O329" s="58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6" t="s">
        <v>404</v>
      </c>
      <c r="AT329" s="156" t="s">
        <v>138</v>
      </c>
      <c r="AU329" s="156" t="s">
        <v>149</v>
      </c>
      <c r="AY329" s="14" t="s">
        <v>133</v>
      </c>
      <c r="BE329" s="157">
        <f>IF(N329="základná",J329,0)</f>
        <v>0</v>
      </c>
      <c r="BF329" s="157">
        <f>IF(N329="znížená",J329,0)</f>
        <v>0</v>
      </c>
      <c r="BG329" s="157">
        <f>IF(N329="zákl. prenesená",J329,0)</f>
        <v>0</v>
      </c>
      <c r="BH329" s="157">
        <f>IF(N329="zníž. prenesená",J329,0)</f>
        <v>0</v>
      </c>
      <c r="BI329" s="157">
        <f>IF(N329="nulová",J329,0)</f>
        <v>0</v>
      </c>
      <c r="BJ329" s="14" t="s">
        <v>132</v>
      </c>
      <c r="BK329" s="157">
        <f>ROUND(I329*H329,2)</f>
        <v>0</v>
      </c>
      <c r="BL329" s="14" t="s">
        <v>404</v>
      </c>
      <c r="BM329" s="156" t="s">
        <v>815</v>
      </c>
    </row>
    <row r="330" spans="1:65" s="12" customFormat="1" ht="20.75" customHeight="1">
      <c r="B330" s="130"/>
      <c r="D330" s="131" t="s">
        <v>70</v>
      </c>
      <c r="E330" s="141" t="s">
        <v>816</v>
      </c>
      <c r="F330" s="141" t="s">
        <v>623</v>
      </c>
      <c r="I330" s="133"/>
      <c r="J330" s="142">
        <f>BK330</f>
        <v>0</v>
      </c>
      <c r="L330" s="130"/>
      <c r="M330" s="135"/>
      <c r="N330" s="136"/>
      <c r="O330" s="136"/>
      <c r="P330" s="137">
        <f>SUM(P331:P334)</f>
        <v>0</v>
      </c>
      <c r="Q330" s="136"/>
      <c r="R330" s="137">
        <f>SUM(R331:R334)</f>
        <v>2.8000000000000004E-3</v>
      </c>
      <c r="S330" s="136"/>
      <c r="T330" s="138">
        <f>SUM(T331:T334)</f>
        <v>0</v>
      </c>
      <c r="AR330" s="131" t="s">
        <v>149</v>
      </c>
      <c r="AT330" s="139" t="s">
        <v>70</v>
      </c>
      <c r="AU330" s="139" t="s">
        <v>132</v>
      </c>
      <c r="AY330" s="131" t="s">
        <v>133</v>
      </c>
      <c r="BK330" s="140">
        <f>SUM(BK331:BK334)</f>
        <v>0</v>
      </c>
    </row>
    <row r="331" spans="1:65" s="2" customFormat="1" ht="16.5" customHeight="1">
      <c r="A331" s="29"/>
      <c r="B331" s="143"/>
      <c r="C331" s="144" t="s">
        <v>817</v>
      </c>
      <c r="D331" s="144" t="s">
        <v>138</v>
      </c>
      <c r="E331" s="145" t="s">
        <v>818</v>
      </c>
      <c r="F331" s="146" t="s">
        <v>819</v>
      </c>
      <c r="G331" s="147" t="s">
        <v>187</v>
      </c>
      <c r="H331" s="148">
        <v>2</v>
      </c>
      <c r="I331" s="149"/>
      <c r="J331" s="150">
        <f>ROUND(I331*H331,2)</f>
        <v>0</v>
      </c>
      <c r="K331" s="151"/>
      <c r="L331" s="30"/>
      <c r="M331" s="152" t="s">
        <v>1</v>
      </c>
      <c r="N331" s="153" t="s">
        <v>37</v>
      </c>
      <c r="O331" s="58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6" t="s">
        <v>404</v>
      </c>
      <c r="AT331" s="156" t="s">
        <v>138</v>
      </c>
      <c r="AU331" s="156" t="s">
        <v>149</v>
      </c>
      <c r="AY331" s="14" t="s">
        <v>133</v>
      </c>
      <c r="BE331" s="157">
        <f>IF(N331="základná",J331,0)</f>
        <v>0</v>
      </c>
      <c r="BF331" s="157">
        <f>IF(N331="znížená",J331,0)</f>
        <v>0</v>
      </c>
      <c r="BG331" s="157">
        <f>IF(N331="zákl. prenesená",J331,0)</f>
        <v>0</v>
      </c>
      <c r="BH331" s="157">
        <f>IF(N331="zníž. prenesená",J331,0)</f>
        <v>0</v>
      </c>
      <c r="BI331" s="157">
        <f>IF(N331="nulová",J331,0)</f>
        <v>0</v>
      </c>
      <c r="BJ331" s="14" t="s">
        <v>132</v>
      </c>
      <c r="BK331" s="157">
        <f>ROUND(I331*H331,2)</f>
        <v>0</v>
      </c>
      <c r="BL331" s="14" t="s">
        <v>404</v>
      </c>
      <c r="BM331" s="156" t="s">
        <v>820</v>
      </c>
    </row>
    <row r="332" spans="1:65" s="2" customFormat="1" ht="21.75" customHeight="1">
      <c r="A332" s="29"/>
      <c r="B332" s="143"/>
      <c r="C332" s="158" t="s">
        <v>821</v>
      </c>
      <c r="D332" s="158" t="s">
        <v>144</v>
      </c>
      <c r="E332" s="159" t="s">
        <v>822</v>
      </c>
      <c r="F332" s="160" t="s">
        <v>823</v>
      </c>
      <c r="G332" s="161" t="s">
        <v>187</v>
      </c>
      <c r="H332" s="162">
        <v>2</v>
      </c>
      <c r="I332" s="163"/>
      <c r="J332" s="164">
        <f>ROUND(I332*H332,2)</f>
        <v>0</v>
      </c>
      <c r="K332" s="165"/>
      <c r="L332" s="166"/>
      <c r="M332" s="167" t="s">
        <v>1</v>
      </c>
      <c r="N332" s="168" t="s">
        <v>37</v>
      </c>
      <c r="O332" s="58"/>
      <c r="P332" s="154">
        <f>O332*H332</f>
        <v>0</v>
      </c>
      <c r="Q332" s="154">
        <v>2.0000000000000001E-4</v>
      </c>
      <c r="R332" s="154">
        <f>Q332*H332</f>
        <v>4.0000000000000002E-4</v>
      </c>
      <c r="S332" s="154">
        <v>0</v>
      </c>
      <c r="T332" s="155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6" t="s">
        <v>824</v>
      </c>
      <c r="AT332" s="156" t="s">
        <v>144</v>
      </c>
      <c r="AU332" s="156" t="s">
        <v>149</v>
      </c>
      <c r="AY332" s="14" t="s">
        <v>133</v>
      </c>
      <c r="BE332" s="157">
        <f>IF(N332="základná",J332,0)</f>
        <v>0</v>
      </c>
      <c r="BF332" s="157">
        <f>IF(N332="znížená",J332,0)</f>
        <v>0</v>
      </c>
      <c r="BG332" s="157">
        <f>IF(N332="zákl. prenesená",J332,0)</f>
        <v>0</v>
      </c>
      <c r="BH332" s="157">
        <f>IF(N332="zníž. prenesená",J332,0)</f>
        <v>0</v>
      </c>
      <c r="BI332" s="157">
        <f>IF(N332="nulová",J332,0)</f>
        <v>0</v>
      </c>
      <c r="BJ332" s="14" t="s">
        <v>132</v>
      </c>
      <c r="BK332" s="157">
        <f>ROUND(I332*H332,2)</f>
        <v>0</v>
      </c>
      <c r="BL332" s="14" t="s">
        <v>404</v>
      </c>
      <c r="BM332" s="156" t="s">
        <v>825</v>
      </c>
    </row>
    <row r="333" spans="1:65" s="2" customFormat="1" ht="16.5" customHeight="1">
      <c r="A333" s="29"/>
      <c r="B333" s="143"/>
      <c r="C333" s="158" t="s">
        <v>826</v>
      </c>
      <c r="D333" s="158" t="s">
        <v>144</v>
      </c>
      <c r="E333" s="159" t="s">
        <v>827</v>
      </c>
      <c r="F333" s="160" t="s">
        <v>828</v>
      </c>
      <c r="G333" s="161" t="s">
        <v>187</v>
      </c>
      <c r="H333" s="162">
        <v>2</v>
      </c>
      <c r="I333" s="163"/>
      <c r="J333" s="164">
        <f>ROUND(I333*H333,2)</f>
        <v>0</v>
      </c>
      <c r="K333" s="165"/>
      <c r="L333" s="166"/>
      <c r="M333" s="167" t="s">
        <v>1</v>
      </c>
      <c r="N333" s="168" t="s">
        <v>37</v>
      </c>
      <c r="O333" s="58"/>
      <c r="P333" s="154">
        <f>O333*H333</f>
        <v>0</v>
      </c>
      <c r="Q333" s="154">
        <v>1E-4</v>
      </c>
      <c r="R333" s="154">
        <f>Q333*H333</f>
        <v>2.0000000000000001E-4</v>
      </c>
      <c r="S333" s="154">
        <v>0</v>
      </c>
      <c r="T333" s="155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6" t="s">
        <v>824</v>
      </c>
      <c r="AT333" s="156" t="s">
        <v>144</v>
      </c>
      <c r="AU333" s="156" t="s">
        <v>149</v>
      </c>
      <c r="AY333" s="14" t="s">
        <v>133</v>
      </c>
      <c r="BE333" s="157">
        <f>IF(N333="základná",J333,0)</f>
        <v>0</v>
      </c>
      <c r="BF333" s="157">
        <f>IF(N333="znížená",J333,0)</f>
        <v>0</v>
      </c>
      <c r="BG333" s="157">
        <f>IF(N333="zákl. prenesená",J333,0)</f>
        <v>0</v>
      </c>
      <c r="BH333" s="157">
        <f>IF(N333="zníž. prenesená",J333,0)</f>
        <v>0</v>
      </c>
      <c r="BI333" s="157">
        <f>IF(N333="nulová",J333,0)</f>
        <v>0</v>
      </c>
      <c r="BJ333" s="14" t="s">
        <v>132</v>
      </c>
      <c r="BK333" s="157">
        <f>ROUND(I333*H333,2)</f>
        <v>0</v>
      </c>
      <c r="BL333" s="14" t="s">
        <v>404</v>
      </c>
      <c r="BM333" s="156" t="s">
        <v>829</v>
      </c>
    </row>
    <row r="334" spans="1:65" s="2" customFormat="1" ht="24.25" customHeight="1">
      <c r="A334" s="29"/>
      <c r="B334" s="143"/>
      <c r="C334" s="158" t="s">
        <v>830</v>
      </c>
      <c r="D334" s="158" t="s">
        <v>144</v>
      </c>
      <c r="E334" s="159" t="s">
        <v>831</v>
      </c>
      <c r="F334" s="160" t="s">
        <v>832</v>
      </c>
      <c r="G334" s="161" t="s">
        <v>187</v>
      </c>
      <c r="H334" s="162">
        <v>2</v>
      </c>
      <c r="I334" s="163"/>
      <c r="J334" s="164">
        <f>ROUND(I334*H334,2)</f>
        <v>0</v>
      </c>
      <c r="K334" s="165"/>
      <c r="L334" s="166"/>
      <c r="M334" s="167" t="s">
        <v>1</v>
      </c>
      <c r="N334" s="168" t="s">
        <v>37</v>
      </c>
      <c r="O334" s="58"/>
      <c r="P334" s="154">
        <f>O334*H334</f>
        <v>0</v>
      </c>
      <c r="Q334" s="154">
        <v>1.1000000000000001E-3</v>
      </c>
      <c r="R334" s="154">
        <f>Q334*H334</f>
        <v>2.2000000000000001E-3</v>
      </c>
      <c r="S334" s="154">
        <v>0</v>
      </c>
      <c r="T334" s="155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6" t="s">
        <v>824</v>
      </c>
      <c r="AT334" s="156" t="s">
        <v>144</v>
      </c>
      <c r="AU334" s="156" t="s">
        <v>149</v>
      </c>
      <c r="AY334" s="14" t="s">
        <v>133</v>
      </c>
      <c r="BE334" s="157">
        <f>IF(N334="základná",J334,0)</f>
        <v>0</v>
      </c>
      <c r="BF334" s="157">
        <f>IF(N334="znížená",J334,0)</f>
        <v>0</v>
      </c>
      <c r="BG334" s="157">
        <f>IF(N334="zákl. prenesená",J334,0)</f>
        <v>0</v>
      </c>
      <c r="BH334" s="157">
        <f>IF(N334="zníž. prenesená",J334,0)</f>
        <v>0</v>
      </c>
      <c r="BI334" s="157">
        <f>IF(N334="nulová",J334,0)</f>
        <v>0</v>
      </c>
      <c r="BJ334" s="14" t="s">
        <v>132</v>
      </c>
      <c r="BK334" s="157">
        <f>ROUND(I334*H334,2)</f>
        <v>0</v>
      </c>
      <c r="BL334" s="14" t="s">
        <v>404</v>
      </c>
      <c r="BM334" s="156" t="s">
        <v>833</v>
      </c>
    </row>
    <row r="335" spans="1:65" s="12" customFormat="1" ht="20.75" customHeight="1">
      <c r="B335" s="130"/>
      <c r="D335" s="131" t="s">
        <v>70</v>
      </c>
      <c r="E335" s="141" t="s">
        <v>834</v>
      </c>
      <c r="F335" s="141" t="s">
        <v>664</v>
      </c>
      <c r="I335" s="133"/>
      <c r="J335" s="142">
        <f>BK335</f>
        <v>0</v>
      </c>
      <c r="L335" s="130"/>
      <c r="M335" s="135"/>
      <c r="N335" s="136"/>
      <c r="O335" s="136"/>
      <c r="P335" s="137">
        <f>SUM(P336:P338)</f>
        <v>0</v>
      </c>
      <c r="Q335" s="136"/>
      <c r="R335" s="137">
        <f>SUM(R336:R338)</f>
        <v>0</v>
      </c>
      <c r="S335" s="136"/>
      <c r="T335" s="138">
        <f>SUM(T336:T338)</f>
        <v>0</v>
      </c>
      <c r="AR335" s="131" t="s">
        <v>153</v>
      </c>
      <c r="AT335" s="139" t="s">
        <v>70</v>
      </c>
      <c r="AU335" s="139" t="s">
        <v>132</v>
      </c>
      <c r="AY335" s="131" t="s">
        <v>133</v>
      </c>
      <c r="BK335" s="140">
        <f>SUM(BK336:BK338)</f>
        <v>0</v>
      </c>
    </row>
    <row r="336" spans="1:65" s="2" customFormat="1" ht="16.5" customHeight="1">
      <c r="A336" s="29"/>
      <c r="B336" s="143"/>
      <c r="C336" s="144" t="s">
        <v>835</v>
      </c>
      <c r="D336" s="144" t="s">
        <v>138</v>
      </c>
      <c r="E336" s="145" t="s">
        <v>836</v>
      </c>
      <c r="F336" s="146" t="s">
        <v>672</v>
      </c>
      <c r="G336" s="147" t="s">
        <v>222</v>
      </c>
      <c r="H336" s="148">
        <v>1</v>
      </c>
      <c r="I336" s="149"/>
      <c r="J336" s="150">
        <f>ROUND(I336*H336,2)</f>
        <v>0</v>
      </c>
      <c r="K336" s="151"/>
      <c r="L336" s="30"/>
      <c r="M336" s="152" t="s">
        <v>1</v>
      </c>
      <c r="N336" s="153" t="s">
        <v>37</v>
      </c>
      <c r="O336" s="58"/>
      <c r="P336" s="154">
        <f>O336*H336</f>
        <v>0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6" t="s">
        <v>153</v>
      </c>
      <c r="AT336" s="156" t="s">
        <v>138</v>
      </c>
      <c r="AU336" s="156" t="s">
        <v>149</v>
      </c>
      <c r="AY336" s="14" t="s">
        <v>133</v>
      </c>
      <c r="BE336" s="157">
        <f>IF(N336="základná",J336,0)</f>
        <v>0</v>
      </c>
      <c r="BF336" s="157">
        <f>IF(N336="znížená",J336,0)</f>
        <v>0</v>
      </c>
      <c r="BG336" s="157">
        <f>IF(N336="zákl. prenesená",J336,0)</f>
        <v>0</v>
      </c>
      <c r="BH336" s="157">
        <f>IF(N336="zníž. prenesená",J336,0)</f>
        <v>0</v>
      </c>
      <c r="BI336" s="157">
        <f>IF(N336="nulová",J336,0)</f>
        <v>0</v>
      </c>
      <c r="BJ336" s="14" t="s">
        <v>132</v>
      </c>
      <c r="BK336" s="157">
        <f>ROUND(I336*H336,2)</f>
        <v>0</v>
      </c>
      <c r="BL336" s="14" t="s">
        <v>153</v>
      </c>
      <c r="BM336" s="156" t="s">
        <v>837</v>
      </c>
    </row>
    <row r="337" spans="1:65" s="2" customFormat="1" ht="16.5" customHeight="1">
      <c r="A337" s="29"/>
      <c r="B337" s="143"/>
      <c r="C337" s="144" t="s">
        <v>838</v>
      </c>
      <c r="D337" s="144" t="s">
        <v>138</v>
      </c>
      <c r="E337" s="145" t="s">
        <v>671</v>
      </c>
      <c r="F337" s="146" t="s">
        <v>672</v>
      </c>
      <c r="G337" s="147" t="s">
        <v>222</v>
      </c>
      <c r="H337" s="148">
        <v>1</v>
      </c>
      <c r="I337" s="149"/>
      <c r="J337" s="150">
        <f>ROUND(I337*H337,2)</f>
        <v>0</v>
      </c>
      <c r="K337" s="151"/>
      <c r="L337" s="30"/>
      <c r="M337" s="152" t="s">
        <v>1</v>
      </c>
      <c r="N337" s="153" t="s">
        <v>37</v>
      </c>
      <c r="O337" s="58"/>
      <c r="P337" s="154">
        <f>O337*H337</f>
        <v>0</v>
      </c>
      <c r="Q337" s="154">
        <v>0</v>
      </c>
      <c r="R337" s="154">
        <f>Q337*H337</f>
        <v>0</v>
      </c>
      <c r="S337" s="154">
        <v>0</v>
      </c>
      <c r="T337" s="155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6" t="s">
        <v>153</v>
      </c>
      <c r="AT337" s="156" t="s">
        <v>138</v>
      </c>
      <c r="AU337" s="156" t="s">
        <v>149</v>
      </c>
      <c r="AY337" s="14" t="s">
        <v>133</v>
      </c>
      <c r="BE337" s="157">
        <f>IF(N337="základná",J337,0)</f>
        <v>0</v>
      </c>
      <c r="BF337" s="157">
        <f>IF(N337="znížená",J337,0)</f>
        <v>0</v>
      </c>
      <c r="BG337" s="157">
        <f>IF(N337="zákl. prenesená",J337,0)</f>
        <v>0</v>
      </c>
      <c r="BH337" s="157">
        <f>IF(N337="zníž. prenesená",J337,0)</f>
        <v>0</v>
      </c>
      <c r="BI337" s="157">
        <f>IF(N337="nulová",J337,0)</f>
        <v>0</v>
      </c>
      <c r="BJ337" s="14" t="s">
        <v>132</v>
      </c>
      <c r="BK337" s="157">
        <f>ROUND(I337*H337,2)</f>
        <v>0</v>
      </c>
      <c r="BL337" s="14" t="s">
        <v>153</v>
      </c>
      <c r="BM337" s="156" t="s">
        <v>839</v>
      </c>
    </row>
    <row r="338" spans="1:65" s="2" customFormat="1" ht="16.5" customHeight="1">
      <c r="A338" s="29"/>
      <c r="B338" s="143"/>
      <c r="C338" s="144" t="s">
        <v>840</v>
      </c>
      <c r="D338" s="144" t="s">
        <v>138</v>
      </c>
      <c r="E338" s="145" t="s">
        <v>841</v>
      </c>
      <c r="F338" s="146" t="s">
        <v>842</v>
      </c>
      <c r="G338" s="147" t="s">
        <v>222</v>
      </c>
      <c r="H338" s="148">
        <v>1</v>
      </c>
      <c r="I338" s="149"/>
      <c r="J338" s="150">
        <f>ROUND(I338*H338,2)</f>
        <v>0</v>
      </c>
      <c r="K338" s="151"/>
      <c r="L338" s="30"/>
      <c r="M338" s="170" t="s">
        <v>1</v>
      </c>
      <c r="N338" s="171" t="s">
        <v>37</v>
      </c>
      <c r="O338" s="172"/>
      <c r="P338" s="173">
        <f>O338*H338</f>
        <v>0</v>
      </c>
      <c r="Q338" s="173">
        <v>0</v>
      </c>
      <c r="R338" s="173">
        <f>Q338*H338</f>
        <v>0</v>
      </c>
      <c r="S338" s="173">
        <v>0</v>
      </c>
      <c r="T338" s="174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6" t="s">
        <v>153</v>
      </c>
      <c r="AT338" s="156" t="s">
        <v>138</v>
      </c>
      <c r="AU338" s="156" t="s">
        <v>149</v>
      </c>
      <c r="AY338" s="14" t="s">
        <v>133</v>
      </c>
      <c r="BE338" s="157">
        <f>IF(N338="základná",J338,0)</f>
        <v>0</v>
      </c>
      <c r="BF338" s="157">
        <f>IF(N338="znížená",J338,0)</f>
        <v>0</v>
      </c>
      <c r="BG338" s="157">
        <f>IF(N338="zákl. prenesená",J338,0)</f>
        <v>0</v>
      </c>
      <c r="BH338" s="157">
        <f>IF(N338="zníž. prenesená",J338,0)</f>
        <v>0</v>
      </c>
      <c r="BI338" s="157">
        <f>IF(N338="nulová",J338,0)</f>
        <v>0</v>
      </c>
      <c r="BJ338" s="14" t="s">
        <v>132</v>
      </c>
      <c r="BK338" s="157">
        <f>ROUND(I338*H338,2)</f>
        <v>0</v>
      </c>
      <c r="BL338" s="14" t="s">
        <v>153</v>
      </c>
      <c r="BM338" s="156" t="s">
        <v>843</v>
      </c>
    </row>
    <row r="339" spans="1:65" s="2" customFormat="1" ht="7" customHeight="1">
      <c r="A339" s="29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30"/>
      <c r="M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</row>
  </sheetData>
  <autoFilter ref="C144:K338" xr:uid="{00000000-0009-0000-0000-000001000000}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UK - Vykurovanie</vt:lpstr>
      <vt:lpstr>'Rekapitulácia stavby'!Názvy_tlače</vt:lpstr>
      <vt:lpstr>'UK - Vykurovanie'!Názvy_tlače</vt:lpstr>
      <vt:lpstr>'Rekapitulácia stavby'!Oblasť_tlače</vt:lpstr>
      <vt:lpstr>'UK - Vykurovanie'!Oblasť_tlače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Branislav.Dubravka</dc:creator>
  <cp:lastModifiedBy>Microsoft Office User</cp:lastModifiedBy>
  <dcterms:created xsi:type="dcterms:W3CDTF">2021-08-05T14:12:23Z</dcterms:created>
  <dcterms:modified xsi:type="dcterms:W3CDTF">2021-08-06T10:13:07Z</dcterms:modified>
</cp:coreProperties>
</file>