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a/OPKŽP 431 verejné budovy 2021/Čadca/MŠ Frana K + MŠ podzavoz/MŠPOD/"/>
    </mc:Choice>
  </mc:AlternateContent>
  <xr:revisionPtr revIDLastSave="0" documentId="13_ncr:1_{D5A997D7-EBCA-3F46-B6DA-9E209C01FC95}" xr6:coauthVersionLast="36" xr6:coauthVersionMax="36" xr10:uidLastSave="{00000000-0000-0000-0000-000000000000}"/>
  <bookViews>
    <workbookView xWindow="0" yWindow="460" windowWidth="28800" windowHeight="16460" xr2:uid="{00000000-000D-0000-FFFF-FFFF00000000}"/>
  </bookViews>
  <sheets>
    <sheet name="Rekapitulácia stavby" sheetId="1" r:id="rId1"/>
    <sheet name="1A - Búracie práce  pre z..." sheetId="2" r:id="rId2"/>
    <sheet name="1B - 1B Zateplenie obvodo..." sheetId="3" r:id="rId3"/>
    <sheet name="2B - 2B Zateplenie strešn..." sheetId="4" r:id="rId4"/>
    <sheet name="3A - 3A Búracie práce ext..." sheetId="5" r:id="rId5"/>
    <sheet name="3B - 3B - Výmena  exterie..." sheetId="6" r:id="rId6"/>
    <sheet name="SO01.1 - SO01.1  Búracie ..." sheetId="7" r:id="rId7"/>
    <sheet name="SO01.2 - SO01.2  Stavebná..." sheetId="8" r:id="rId8"/>
    <sheet name="SO01.3 - SO01.3  Zdravote..." sheetId="9" r:id="rId9"/>
    <sheet name="SO01.4 - SO01.4  Vykurovanie" sheetId="10" r:id="rId10"/>
    <sheet name="SO01.5 - SO01.5  Plynoinš..." sheetId="11" r:id="rId11"/>
    <sheet name="SO01.6 - SO01.6  Vetranie" sheetId="12" r:id="rId12"/>
    <sheet name="SO01.7 - SO01.7  Elektroi..." sheetId="13" r:id="rId13"/>
    <sheet name="SO01.8 - SO01.8  Bleskozv..." sheetId="14" r:id="rId14"/>
    <sheet name="SO02 - SO02  VONKAJŠÍ ROZ..." sheetId="15" r:id="rId15"/>
    <sheet name="SO03 - SO03   PRÍPOJKA  NN" sheetId="16" r:id="rId16"/>
    <sheet name="SO04 - SO04  ODVEDENIE DA..." sheetId="17" r:id="rId17"/>
    <sheet name="Zoznam figúr" sheetId="18" r:id="rId18"/>
  </sheets>
  <definedNames>
    <definedName name="_xlnm._FilterDatabase" localSheetId="1" hidden="1">'1A - Búracie práce  pre z...'!$C$125:$K$167</definedName>
    <definedName name="_xlnm._FilterDatabase" localSheetId="2" hidden="1">'1B - 1B Zateplenie obvodo...'!$C$128:$K$385</definedName>
    <definedName name="_xlnm._FilterDatabase" localSheetId="3" hidden="1">'2B - 2B Zateplenie strešn...'!$C$126:$K$250</definedName>
    <definedName name="_xlnm._FilterDatabase" localSheetId="4" hidden="1">'3A - 3A Búracie práce ext...'!$C$128:$K$263</definedName>
    <definedName name="_xlnm._FilterDatabase" localSheetId="5" hidden="1">'3B - 3B - Výmena  exterie...'!$C$123:$K$334</definedName>
    <definedName name="_xlnm._FilterDatabase" localSheetId="6" hidden="1">'SO01.1 - SO01.1  Búracie ...'!$C$135:$K$329</definedName>
    <definedName name="_xlnm._FilterDatabase" localSheetId="7" hidden="1">'SO01.2 - SO01.2  Stavebná...'!$C$140:$K$547</definedName>
    <definedName name="_xlnm._FilterDatabase" localSheetId="8" hidden="1">'SO01.3 - SO01.3  Zdravote...'!$C$125:$K$249</definedName>
    <definedName name="_xlnm._FilterDatabase" localSheetId="9" hidden="1">'SO01.4 - SO01.4  Vykurovanie'!$C$131:$K$303</definedName>
    <definedName name="_xlnm._FilterDatabase" localSheetId="10" hidden="1">'SO01.5 - SO01.5  Plynoinš...'!$C$126:$K$176</definedName>
    <definedName name="_xlnm._FilterDatabase" localSheetId="11" hidden="1">'SO01.6 - SO01.6  Vetranie'!$C$124:$K$369</definedName>
    <definedName name="_xlnm._FilterDatabase" localSheetId="12" hidden="1">'SO01.7 - SO01.7  Elektroi...'!$C$124:$K$268</definedName>
    <definedName name="_xlnm._FilterDatabase" localSheetId="13" hidden="1">'SO01.8 - SO01.8  Bleskozv...'!$C$123:$K$170</definedName>
    <definedName name="_xlnm._FilterDatabase" localSheetId="14" hidden="1">'SO02 - SO02  VONKAJŠÍ ROZ...'!$C$135:$K$283</definedName>
    <definedName name="_xlnm._FilterDatabase" localSheetId="15" hidden="1">'SO03 - SO03   PRÍPOJKA  NN'!$C$121:$K$142</definedName>
    <definedName name="_xlnm._FilterDatabase" localSheetId="16" hidden="1">'SO04 - SO04  ODVEDENIE DA...'!$C$127:$K$221</definedName>
    <definedName name="_xlnm.Print_Titles" localSheetId="1">'1A - Búracie práce  pre z...'!$125:$125</definedName>
    <definedName name="_xlnm.Print_Titles" localSheetId="2">'1B - 1B Zateplenie obvodo...'!$128:$128</definedName>
    <definedName name="_xlnm.Print_Titles" localSheetId="3">'2B - 2B Zateplenie strešn...'!$126:$126</definedName>
    <definedName name="_xlnm.Print_Titles" localSheetId="4">'3A - 3A Búracie práce ext...'!$128:$128</definedName>
    <definedName name="_xlnm.Print_Titles" localSheetId="5">'3B - 3B - Výmena  exterie...'!$123:$123</definedName>
    <definedName name="_xlnm.Print_Titles" localSheetId="0">'Rekapitulácia stavby'!$92:$92</definedName>
    <definedName name="_xlnm.Print_Titles" localSheetId="6">'SO01.1 - SO01.1  Búracie ...'!$135:$135</definedName>
    <definedName name="_xlnm.Print_Titles" localSheetId="7">'SO01.2 - SO01.2  Stavebná...'!$140:$140</definedName>
    <definedName name="_xlnm.Print_Titles" localSheetId="8">'SO01.3 - SO01.3  Zdravote...'!$125:$125</definedName>
    <definedName name="_xlnm.Print_Titles" localSheetId="9">'SO01.4 - SO01.4  Vykurovanie'!$131:$131</definedName>
    <definedName name="_xlnm.Print_Titles" localSheetId="10">'SO01.5 - SO01.5  Plynoinš...'!$126:$126</definedName>
    <definedName name="_xlnm.Print_Titles" localSheetId="11">'SO01.6 - SO01.6  Vetranie'!$124:$124</definedName>
    <definedName name="_xlnm.Print_Titles" localSheetId="12">'SO01.7 - SO01.7  Elektroi...'!$124:$124</definedName>
    <definedName name="_xlnm.Print_Titles" localSheetId="13">'SO01.8 - SO01.8  Bleskozv...'!$123:$123</definedName>
    <definedName name="_xlnm.Print_Titles" localSheetId="14">'SO02 - SO02  VONKAJŠÍ ROZ...'!$135:$135</definedName>
    <definedName name="_xlnm.Print_Titles" localSheetId="15">'SO03 - SO03   PRÍPOJKA  NN'!$121:$121</definedName>
    <definedName name="_xlnm.Print_Titles" localSheetId="16">'SO04 - SO04  ODVEDENIE DA...'!$127:$127</definedName>
    <definedName name="_xlnm.Print_Titles" localSheetId="17">'Zoznam figúr'!$9:$9</definedName>
    <definedName name="_xlnm.Print_Area" localSheetId="1">'1A - Búracie práce  pre z...'!$C$4:$J$76,'1A - Búracie práce  pre z...'!$C$82:$J$105,'1A - Búracie práce  pre z...'!$C$111:$J$167</definedName>
    <definedName name="_xlnm.Print_Area" localSheetId="2">'1B - 1B Zateplenie obvodo...'!$C$4:$J$76,'1B - 1B Zateplenie obvodo...'!$C$82:$J$108,'1B - 1B Zateplenie obvodo...'!$C$114:$J$385</definedName>
    <definedName name="_xlnm.Print_Area" localSheetId="3">'2B - 2B Zateplenie strešn...'!$C$4:$J$76,'2B - 2B Zateplenie strešn...'!$C$82:$J$106,'2B - 2B Zateplenie strešn...'!$C$112:$J$250</definedName>
    <definedName name="_xlnm.Print_Area" localSheetId="4">'3A - 3A Búracie práce ext...'!$C$4:$J$76,'3A - 3A Búracie práce ext...'!$C$82:$J$108,'3A - 3A Búracie práce ext...'!$C$114:$J$263</definedName>
    <definedName name="_xlnm.Print_Area" localSheetId="5">'3B - 3B - Výmena  exterie...'!$C$4:$J$76,'3B - 3B - Výmena  exterie...'!$C$82:$J$103,'3B - 3B - Výmena  exterie...'!$C$109:$J$334</definedName>
    <definedName name="_xlnm.Print_Area" localSheetId="0">'Rekapitulácia stavby'!$D$4:$AO$76,'Rekapitulácia stavby'!$C$82:$AQ$115</definedName>
    <definedName name="_xlnm.Print_Area" localSheetId="6">'SO01.1 - SO01.1  Búracie ...'!$C$4:$J$76,'SO01.1 - SO01.1  Búracie ...'!$C$82:$J$115,'SO01.1 - SO01.1  Búracie ...'!$C$121:$J$329</definedName>
    <definedName name="_xlnm.Print_Area" localSheetId="7">'SO01.2 - SO01.2  Stavebná...'!$C$4:$J$76,'SO01.2 - SO01.2  Stavebná...'!$C$82:$J$120,'SO01.2 - SO01.2  Stavebná...'!$C$126:$J$547</definedName>
    <definedName name="_xlnm.Print_Area" localSheetId="8">'SO01.3 - SO01.3  Zdravote...'!$C$4:$J$76,'SO01.3 - SO01.3  Zdravote...'!$C$82:$J$105,'SO01.3 - SO01.3  Zdravote...'!$C$111:$J$249</definedName>
    <definedName name="_xlnm.Print_Area" localSheetId="9">'SO01.4 - SO01.4  Vykurovanie'!$C$4:$J$76,'SO01.4 - SO01.4  Vykurovanie'!$C$82:$J$111,'SO01.4 - SO01.4  Vykurovanie'!$C$117:$J$303</definedName>
    <definedName name="_xlnm.Print_Area" localSheetId="10">'SO01.5 - SO01.5  Plynoinš...'!$C$4:$J$76,'SO01.5 - SO01.5  Plynoinš...'!$C$82:$J$106,'SO01.5 - SO01.5  Plynoinš...'!$C$112:$J$176</definedName>
    <definedName name="_xlnm.Print_Area" localSheetId="11">'SO01.6 - SO01.6  Vetranie'!$C$4:$J$76,'SO01.6 - SO01.6  Vetranie'!$C$82:$J$104,'SO01.6 - SO01.6  Vetranie'!$C$110:$J$369</definedName>
    <definedName name="_xlnm.Print_Area" localSheetId="12">'SO01.7 - SO01.7  Elektroi...'!$C$4:$J$76,'SO01.7 - SO01.7  Elektroi...'!$C$82:$J$104,'SO01.7 - SO01.7  Elektroi...'!$C$110:$J$268</definedName>
    <definedName name="_xlnm.Print_Area" localSheetId="13">'SO01.8 - SO01.8  Bleskozv...'!$C$4:$J$76,'SO01.8 - SO01.8  Bleskozv...'!$C$82:$J$103,'SO01.8 - SO01.8  Bleskozv...'!$C$109:$J$170</definedName>
    <definedName name="_xlnm.Print_Area" localSheetId="14">'SO02 - SO02  VONKAJŠÍ ROZ...'!$C$4:$J$76,'SO02 - SO02  VONKAJŠÍ ROZ...'!$C$82:$J$115,'SO02 - SO02  VONKAJŠÍ ROZ...'!$C$121:$J$283</definedName>
    <definedName name="_xlnm.Print_Area" localSheetId="15">'SO03 - SO03   PRÍPOJKA  NN'!$C$4:$J$76,'SO03 - SO03   PRÍPOJKA  NN'!$C$82:$J$101,'SO03 - SO03   PRÍPOJKA  NN'!$C$107:$J$142</definedName>
    <definedName name="_xlnm.Print_Area" localSheetId="16">'SO04 - SO04  ODVEDENIE DA...'!$C$4:$J$76,'SO04 - SO04  ODVEDENIE DA...'!$C$82:$J$107,'SO04 - SO04  ODVEDENIE DA...'!$C$113:$J$221</definedName>
    <definedName name="_xlnm.Print_Area" localSheetId="17">'Zoznam figúr'!$C$4:$G$460</definedName>
  </definedNames>
  <calcPr calcId="181029"/>
</workbook>
</file>

<file path=xl/calcChain.xml><?xml version="1.0" encoding="utf-8"?>
<calcChain xmlns="http://schemas.openxmlformats.org/spreadsheetml/2006/main">
  <c r="D7" i="18" l="1"/>
  <c r="J39" i="17"/>
  <c r="J38" i="17"/>
  <c r="AY114" i="1"/>
  <c r="J37" i="17"/>
  <c r="AX114" i="1"/>
  <c r="BI221" i="17"/>
  <c r="BH221" i="17"/>
  <c r="BG221" i="17"/>
  <c r="BE221" i="17"/>
  <c r="T221" i="17"/>
  <c r="R221" i="17"/>
  <c r="P221" i="17"/>
  <c r="BI219" i="17"/>
  <c r="BH219" i="17"/>
  <c r="BG219" i="17"/>
  <c r="BE219" i="17"/>
  <c r="T219" i="17"/>
  <c r="R219" i="17"/>
  <c r="P219" i="17"/>
  <c r="BI215" i="17"/>
  <c r="BH215" i="17"/>
  <c r="BG215" i="17"/>
  <c r="BE215" i="17"/>
  <c r="T215" i="17"/>
  <c r="R215" i="17"/>
  <c r="P215" i="17"/>
  <c r="P214" i="17" s="1"/>
  <c r="P213" i="17" s="1"/>
  <c r="BI212" i="17"/>
  <c r="BH212" i="17"/>
  <c r="BG212" i="17"/>
  <c r="BE212" i="17"/>
  <c r="T212" i="17"/>
  <c r="T211" i="17"/>
  <c r="R212" i="17"/>
  <c r="R211" i="17" s="1"/>
  <c r="P212" i="17"/>
  <c r="P211" i="17"/>
  <c r="BI207" i="17"/>
  <c r="BH207" i="17"/>
  <c r="BG207" i="17"/>
  <c r="BE207" i="17"/>
  <c r="T207" i="17"/>
  <c r="R207" i="17"/>
  <c r="P207" i="17"/>
  <c r="BI203" i="17"/>
  <c r="BH203" i="17"/>
  <c r="BG203" i="17"/>
  <c r="BE203" i="17"/>
  <c r="T203" i="17"/>
  <c r="R203" i="17"/>
  <c r="P203" i="17"/>
  <c r="BI200" i="17"/>
  <c r="BH200" i="17"/>
  <c r="BG200" i="17"/>
  <c r="BE200" i="17"/>
  <c r="T200" i="17"/>
  <c r="R200" i="17"/>
  <c r="P200" i="17"/>
  <c r="BI197" i="17"/>
  <c r="BH197" i="17"/>
  <c r="BG197" i="17"/>
  <c r="BE197" i="17"/>
  <c r="T197" i="17"/>
  <c r="R197" i="17"/>
  <c r="P197" i="17"/>
  <c r="BI194" i="17"/>
  <c r="BH194" i="17"/>
  <c r="BG194" i="17"/>
  <c r="BE194" i="17"/>
  <c r="T194" i="17"/>
  <c r="R194" i="17"/>
  <c r="P194" i="17"/>
  <c r="BI191" i="17"/>
  <c r="BH191" i="17"/>
  <c r="BG191" i="17"/>
  <c r="BE191" i="17"/>
  <c r="T191" i="17"/>
  <c r="R191" i="17"/>
  <c r="P191" i="17"/>
  <c r="BI187" i="17"/>
  <c r="BH187" i="17"/>
  <c r="BG187" i="17"/>
  <c r="BE187" i="17"/>
  <c r="T187" i="17"/>
  <c r="T186" i="17"/>
  <c r="R187" i="17"/>
  <c r="R186" i="17" s="1"/>
  <c r="P187" i="17"/>
  <c r="P186" i="17"/>
  <c r="BI182" i="17"/>
  <c r="BH182" i="17"/>
  <c r="BG182" i="17"/>
  <c r="BE182" i="17"/>
  <c r="T182" i="17"/>
  <c r="R182" i="17"/>
  <c r="P182" i="17"/>
  <c r="BI176" i="17"/>
  <c r="BH176" i="17"/>
  <c r="BG176" i="17"/>
  <c r="BE176" i="17"/>
  <c r="T176" i="17"/>
  <c r="T175" i="17" s="1"/>
  <c r="R176" i="17"/>
  <c r="R175" i="17" s="1"/>
  <c r="P176" i="17"/>
  <c r="P175" i="17" s="1"/>
  <c r="BI173" i="17"/>
  <c r="BH173" i="17"/>
  <c r="BG173" i="17"/>
  <c r="BE173" i="17"/>
  <c r="T173" i="17"/>
  <c r="R173" i="17"/>
  <c r="P173" i="17"/>
  <c r="BI170" i="17"/>
  <c r="BH170" i="17"/>
  <c r="BG170" i="17"/>
  <c r="BE170" i="17"/>
  <c r="T170" i="17"/>
  <c r="R170" i="17"/>
  <c r="P170" i="17"/>
  <c r="BI166" i="17"/>
  <c r="BH166" i="17"/>
  <c r="BG166" i="17"/>
  <c r="BE166" i="17"/>
  <c r="T166" i="17"/>
  <c r="R166" i="17"/>
  <c r="P166" i="17"/>
  <c r="BI160" i="17"/>
  <c r="BH160" i="17"/>
  <c r="BG160" i="17"/>
  <c r="BE160" i="17"/>
  <c r="T160" i="17"/>
  <c r="R160" i="17"/>
  <c r="P160" i="17"/>
  <c r="BI157" i="17"/>
  <c r="BH157" i="17"/>
  <c r="BG157" i="17"/>
  <c r="BE157" i="17"/>
  <c r="T157" i="17"/>
  <c r="R157" i="17"/>
  <c r="P157" i="17"/>
  <c r="BI154" i="17"/>
  <c r="BH154" i="17"/>
  <c r="BG154" i="17"/>
  <c r="BE154" i="17"/>
  <c r="T154" i="17"/>
  <c r="R154" i="17"/>
  <c r="P154" i="17"/>
  <c r="BI151" i="17"/>
  <c r="BH151" i="17"/>
  <c r="BG151" i="17"/>
  <c r="BE151" i="17"/>
  <c r="T151" i="17"/>
  <c r="R151" i="17"/>
  <c r="P151" i="17"/>
  <c r="BI148" i="17"/>
  <c r="BH148" i="17"/>
  <c r="BG148" i="17"/>
  <c r="BE148" i="17"/>
  <c r="T148" i="17"/>
  <c r="R148" i="17"/>
  <c r="P148" i="17"/>
  <c r="BI145" i="17"/>
  <c r="BH145" i="17"/>
  <c r="BG145" i="17"/>
  <c r="BE145" i="17"/>
  <c r="T145" i="17"/>
  <c r="R145" i="17"/>
  <c r="P145" i="17"/>
  <c r="BI142" i="17"/>
  <c r="BH142" i="17"/>
  <c r="BG142" i="17"/>
  <c r="BE142" i="17"/>
  <c r="T142" i="17"/>
  <c r="R142" i="17"/>
  <c r="P142" i="17"/>
  <c r="BI139" i="17"/>
  <c r="BH139" i="17"/>
  <c r="BG139" i="17"/>
  <c r="BE139" i="17"/>
  <c r="T139" i="17"/>
  <c r="R139" i="17"/>
  <c r="P139" i="17"/>
  <c r="BI135" i="17"/>
  <c r="BH135" i="17"/>
  <c r="BG135" i="17"/>
  <c r="BE135" i="17"/>
  <c r="T135" i="17"/>
  <c r="R135" i="17"/>
  <c r="P135" i="17"/>
  <c r="BI132" i="17"/>
  <c r="BH132" i="17"/>
  <c r="BG132" i="17"/>
  <c r="BE132" i="17"/>
  <c r="T132" i="17"/>
  <c r="R132" i="17"/>
  <c r="P132" i="17"/>
  <c r="BI130" i="17"/>
  <c r="BH130" i="17"/>
  <c r="BG130" i="17"/>
  <c r="BE130" i="17"/>
  <c r="T130" i="17"/>
  <c r="R130" i="17"/>
  <c r="P130" i="17"/>
  <c r="J125" i="17"/>
  <c r="J124" i="17"/>
  <c r="F124" i="17"/>
  <c r="F122" i="17"/>
  <c r="E120" i="17"/>
  <c r="J94" i="17"/>
  <c r="J93" i="17"/>
  <c r="F93" i="17"/>
  <c r="F91" i="17"/>
  <c r="E89" i="17"/>
  <c r="J20" i="17"/>
  <c r="E20" i="17"/>
  <c r="F125" i="17"/>
  <c r="J19" i="17"/>
  <c r="J14" i="17"/>
  <c r="J122" i="17" s="1"/>
  <c r="E7" i="17"/>
  <c r="E116" i="17"/>
  <c r="J39" i="16"/>
  <c r="J38" i="16"/>
  <c r="AY113" i="1"/>
  <c r="J37" i="16"/>
  <c r="AX113" i="1" s="1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4" i="16"/>
  <c r="BH124" i="16"/>
  <c r="BG124" i="16"/>
  <c r="BE124" i="16"/>
  <c r="T124" i="16"/>
  <c r="R124" i="16"/>
  <c r="P124" i="16"/>
  <c r="J119" i="16"/>
  <c r="J118" i="16"/>
  <c r="F118" i="16"/>
  <c r="F116" i="16"/>
  <c r="E114" i="16"/>
  <c r="J94" i="16"/>
  <c r="J93" i="16"/>
  <c r="F93" i="16"/>
  <c r="F91" i="16"/>
  <c r="E89" i="16"/>
  <c r="J20" i="16"/>
  <c r="E20" i="16"/>
  <c r="F94" i="16" s="1"/>
  <c r="J19" i="16"/>
  <c r="J14" i="16"/>
  <c r="J91" i="16" s="1"/>
  <c r="E7" i="16"/>
  <c r="E85" i="16" s="1"/>
  <c r="J39" i="15"/>
  <c r="J38" i="15"/>
  <c r="AY112" i="1" s="1"/>
  <c r="J37" i="15"/>
  <c r="AX112" i="1"/>
  <c r="BI283" i="15"/>
  <c r="BH283" i="15"/>
  <c r="BG283" i="15"/>
  <c r="BE283" i="15"/>
  <c r="T283" i="15"/>
  <c r="T282" i="15" s="1"/>
  <c r="R283" i="15"/>
  <c r="R282" i="15"/>
  <c r="P283" i="15"/>
  <c r="P282" i="15" s="1"/>
  <c r="BI280" i="15"/>
  <c r="BH280" i="15"/>
  <c r="BG280" i="15"/>
  <c r="BE280" i="15"/>
  <c r="T280" i="15"/>
  <c r="R280" i="15"/>
  <c r="P280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5" i="15"/>
  <c r="BH275" i="15"/>
  <c r="BG275" i="15"/>
  <c r="BE275" i="15"/>
  <c r="T275" i="15"/>
  <c r="R275" i="15"/>
  <c r="P275" i="15"/>
  <c r="BI274" i="15"/>
  <c r="BH274" i="15"/>
  <c r="BG274" i="15"/>
  <c r="BE274" i="15"/>
  <c r="T274" i="15"/>
  <c r="R274" i="15"/>
  <c r="P274" i="15"/>
  <c r="BI273" i="15"/>
  <c r="BH273" i="15"/>
  <c r="BG273" i="15"/>
  <c r="BE273" i="15"/>
  <c r="T273" i="15"/>
  <c r="R273" i="15"/>
  <c r="P273" i="15"/>
  <c r="BI272" i="15"/>
  <c r="BH272" i="15"/>
  <c r="BG272" i="15"/>
  <c r="BE272" i="15"/>
  <c r="T272" i="15"/>
  <c r="R272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2" i="15"/>
  <c r="BH252" i="15"/>
  <c r="BG252" i="15"/>
  <c r="BE252" i="15"/>
  <c r="T252" i="15"/>
  <c r="R252" i="15"/>
  <c r="P252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4" i="15"/>
  <c r="BH244" i="15"/>
  <c r="BG244" i="15"/>
  <c r="BE244" i="15"/>
  <c r="T244" i="15"/>
  <c r="R244" i="15"/>
  <c r="P244" i="15"/>
  <c r="BI242" i="15"/>
  <c r="BH242" i="15"/>
  <c r="BG242" i="15"/>
  <c r="BE242" i="15"/>
  <c r="T242" i="15"/>
  <c r="R242" i="15"/>
  <c r="P242" i="15"/>
  <c r="BI239" i="15"/>
  <c r="BH239" i="15"/>
  <c r="BG239" i="15"/>
  <c r="BE239" i="15"/>
  <c r="T239" i="15"/>
  <c r="R239" i="15"/>
  <c r="P239" i="15"/>
  <c r="BI234" i="15"/>
  <c r="BH234" i="15"/>
  <c r="BG234" i="15"/>
  <c r="BE234" i="15"/>
  <c r="T234" i="15"/>
  <c r="R234" i="15"/>
  <c r="P234" i="15"/>
  <c r="BI230" i="15"/>
  <c r="BH230" i="15"/>
  <c r="BG230" i="15"/>
  <c r="BE230" i="15"/>
  <c r="T230" i="15"/>
  <c r="T229" i="15" s="1"/>
  <c r="R230" i="15"/>
  <c r="R229" i="15"/>
  <c r="P230" i="15"/>
  <c r="P229" i="15" s="1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5" i="15"/>
  <c r="BH205" i="15"/>
  <c r="BG205" i="15"/>
  <c r="BE205" i="15"/>
  <c r="T205" i="15"/>
  <c r="R205" i="15"/>
  <c r="P205" i="15"/>
  <c r="BI202" i="15"/>
  <c r="BH202" i="15"/>
  <c r="BG202" i="15"/>
  <c r="BE202" i="15"/>
  <c r="T202" i="15"/>
  <c r="R202" i="15"/>
  <c r="P202" i="15"/>
  <c r="BI200" i="15"/>
  <c r="BH200" i="15"/>
  <c r="BG200" i="15"/>
  <c r="BE200" i="15"/>
  <c r="T200" i="15"/>
  <c r="R200" i="15"/>
  <c r="P200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3" i="15"/>
  <c r="BH193" i="15"/>
  <c r="BG193" i="15"/>
  <c r="BE193" i="15"/>
  <c r="T193" i="15"/>
  <c r="R193" i="15"/>
  <c r="P193" i="15"/>
  <c r="BI191" i="15"/>
  <c r="BH191" i="15"/>
  <c r="BG191" i="15"/>
  <c r="BE191" i="15"/>
  <c r="T191" i="15"/>
  <c r="R191" i="15"/>
  <c r="P191" i="15"/>
  <c r="BI189" i="15"/>
  <c r="BH189" i="15"/>
  <c r="BG189" i="15"/>
  <c r="BE189" i="15"/>
  <c r="T189" i="15"/>
  <c r="R189" i="15"/>
  <c r="P189" i="15"/>
  <c r="BI186" i="15"/>
  <c r="BH186" i="15"/>
  <c r="BG186" i="15"/>
  <c r="BE186" i="15"/>
  <c r="T186" i="15"/>
  <c r="T185" i="15" s="1"/>
  <c r="R186" i="15"/>
  <c r="R185" i="15"/>
  <c r="P186" i="15"/>
  <c r="P185" i="15" s="1"/>
  <c r="BI179" i="15"/>
  <c r="BH179" i="15"/>
  <c r="BG179" i="15"/>
  <c r="BE179" i="15"/>
  <c r="T179" i="15"/>
  <c r="R179" i="15"/>
  <c r="P179" i="15"/>
  <c r="BI177" i="15"/>
  <c r="BH177" i="15"/>
  <c r="BG177" i="15"/>
  <c r="BE177" i="15"/>
  <c r="T177" i="15"/>
  <c r="R177" i="15"/>
  <c r="P177" i="15"/>
  <c r="BI173" i="15"/>
  <c r="BH173" i="15"/>
  <c r="BG173" i="15"/>
  <c r="BE173" i="15"/>
  <c r="T173" i="15"/>
  <c r="R173" i="15"/>
  <c r="P173" i="15"/>
  <c r="BI171" i="15"/>
  <c r="BH171" i="15"/>
  <c r="BG171" i="15"/>
  <c r="BE171" i="15"/>
  <c r="T171" i="15"/>
  <c r="R171" i="15"/>
  <c r="P171" i="15"/>
  <c r="BI166" i="15"/>
  <c r="BH166" i="15"/>
  <c r="BG166" i="15"/>
  <c r="BE166" i="15"/>
  <c r="T166" i="15"/>
  <c r="R166" i="15"/>
  <c r="P166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59" i="15"/>
  <c r="BH159" i="15"/>
  <c r="BG159" i="15"/>
  <c r="BE159" i="15"/>
  <c r="T159" i="15"/>
  <c r="R159" i="15"/>
  <c r="P159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47" i="15"/>
  <c r="BH147" i="15"/>
  <c r="BG147" i="15"/>
  <c r="BE147" i="15"/>
  <c r="T147" i="15"/>
  <c r="R147" i="15"/>
  <c r="P147" i="15"/>
  <c r="BI144" i="15"/>
  <c r="BH144" i="15"/>
  <c r="BG144" i="15"/>
  <c r="BE144" i="15"/>
  <c r="T144" i="15"/>
  <c r="R144" i="15"/>
  <c r="P144" i="15"/>
  <c r="BI142" i="15"/>
  <c r="BH142" i="15"/>
  <c r="BG142" i="15"/>
  <c r="BE142" i="15"/>
  <c r="T142" i="15"/>
  <c r="R142" i="15"/>
  <c r="P142" i="15"/>
  <c r="BI140" i="15"/>
  <c r="BH140" i="15"/>
  <c r="BG140" i="15"/>
  <c r="BE140" i="15"/>
  <c r="T140" i="15"/>
  <c r="R140" i="15"/>
  <c r="P140" i="15"/>
  <c r="BI138" i="15"/>
  <c r="BH138" i="15"/>
  <c r="BG138" i="15"/>
  <c r="BE138" i="15"/>
  <c r="T138" i="15"/>
  <c r="R138" i="15"/>
  <c r="P138" i="15"/>
  <c r="J133" i="15"/>
  <c r="J132" i="15"/>
  <c r="F132" i="15"/>
  <c r="F130" i="15"/>
  <c r="E128" i="15"/>
  <c r="J94" i="15"/>
  <c r="J93" i="15"/>
  <c r="F93" i="15"/>
  <c r="F91" i="15"/>
  <c r="E89" i="15"/>
  <c r="J20" i="15"/>
  <c r="E20" i="15"/>
  <c r="F133" i="15"/>
  <c r="J19" i="15"/>
  <c r="J14" i="15"/>
  <c r="J130" i="15" s="1"/>
  <c r="E7" i="15"/>
  <c r="E124" i="15" s="1"/>
  <c r="J39" i="14"/>
  <c r="J38" i="14"/>
  <c r="AY111" i="1"/>
  <c r="J37" i="14"/>
  <c r="AX111" i="1"/>
  <c r="BI170" i="14"/>
  <c r="BH170" i="14"/>
  <c r="BG170" i="14"/>
  <c r="BE170" i="14"/>
  <c r="T170" i="14"/>
  <c r="T169" i="14"/>
  <c r="R170" i="14"/>
  <c r="R169" i="14"/>
  <c r="P170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6" i="14"/>
  <c r="BH126" i="14"/>
  <c r="BG126" i="14"/>
  <c r="BE126" i="14"/>
  <c r="T126" i="14"/>
  <c r="R126" i="14"/>
  <c r="P126" i="14"/>
  <c r="J121" i="14"/>
  <c r="J120" i="14"/>
  <c r="F120" i="14"/>
  <c r="F118" i="14"/>
  <c r="E116" i="14"/>
  <c r="J94" i="14"/>
  <c r="J93" i="14"/>
  <c r="F93" i="14"/>
  <c r="F91" i="14"/>
  <c r="E89" i="14"/>
  <c r="J20" i="14"/>
  <c r="E20" i="14"/>
  <c r="F94" i="14" s="1"/>
  <c r="J19" i="14"/>
  <c r="J14" i="14"/>
  <c r="J91" i="14"/>
  <c r="E7" i="14"/>
  <c r="E85" i="14" s="1"/>
  <c r="J39" i="13"/>
  <c r="J38" i="13"/>
  <c r="AY110" i="1" s="1"/>
  <c r="J37" i="13"/>
  <c r="AX110" i="1"/>
  <c r="BI266" i="13"/>
  <c r="BH266" i="13"/>
  <c r="BG266" i="13"/>
  <c r="BE266" i="13"/>
  <c r="T266" i="13"/>
  <c r="R266" i="13"/>
  <c r="P266" i="13"/>
  <c r="BI263" i="13"/>
  <c r="BH263" i="13"/>
  <c r="BG263" i="13"/>
  <c r="BE263" i="13"/>
  <c r="T263" i="13"/>
  <c r="R263" i="13"/>
  <c r="P263" i="13"/>
  <c r="BI260" i="13"/>
  <c r="BH260" i="13"/>
  <c r="BG260" i="13"/>
  <c r="BE260" i="13"/>
  <c r="T260" i="13"/>
  <c r="R260" i="13"/>
  <c r="P260" i="13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7" i="13"/>
  <c r="BH127" i="13"/>
  <c r="BG127" i="13"/>
  <c r="BE127" i="13"/>
  <c r="T127" i="13"/>
  <c r="R127" i="13"/>
  <c r="P127" i="13"/>
  <c r="J122" i="13"/>
  <c r="J121" i="13"/>
  <c r="F121" i="13"/>
  <c r="F119" i="13"/>
  <c r="E117" i="13"/>
  <c r="J94" i="13"/>
  <c r="J93" i="13"/>
  <c r="F93" i="13"/>
  <c r="F91" i="13"/>
  <c r="E89" i="13"/>
  <c r="J20" i="13"/>
  <c r="E20" i="13"/>
  <c r="F122" i="13"/>
  <c r="J19" i="13"/>
  <c r="J14" i="13"/>
  <c r="J119" i="13" s="1"/>
  <c r="E7" i="13"/>
  <c r="E85" i="13"/>
  <c r="J39" i="12"/>
  <c r="J38" i="12"/>
  <c r="AY109" i="1"/>
  <c r="J37" i="12"/>
  <c r="AX109" i="1" s="1"/>
  <c r="BI369" i="12"/>
  <c r="BH369" i="12"/>
  <c r="BG369" i="12"/>
  <c r="BE369" i="12"/>
  <c r="T369" i="12"/>
  <c r="R369" i="12"/>
  <c r="P369" i="12"/>
  <c r="BI368" i="12"/>
  <c r="BH368" i="12"/>
  <c r="BG368" i="12"/>
  <c r="BE368" i="12"/>
  <c r="T368" i="12"/>
  <c r="R368" i="12"/>
  <c r="P368" i="12"/>
  <c r="BI367" i="12"/>
  <c r="BH367" i="12"/>
  <c r="BG367" i="12"/>
  <c r="BE367" i="12"/>
  <c r="T367" i="12"/>
  <c r="R367" i="12"/>
  <c r="P367" i="12"/>
  <c r="BI366" i="12"/>
  <c r="BH366" i="12"/>
  <c r="BG366" i="12"/>
  <c r="BE366" i="12"/>
  <c r="T366" i="12"/>
  <c r="R366" i="12"/>
  <c r="P366" i="12"/>
  <c r="BI362" i="12"/>
  <c r="BH362" i="12"/>
  <c r="BG362" i="12"/>
  <c r="BE362" i="12"/>
  <c r="T362" i="12"/>
  <c r="R362" i="12"/>
  <c r="P362" i="12"/>
  <c r="BI359" i="12"/>
  <c r="BH359" i="12"/>
  <c r="BG359" i="12"/>
  <c r="BE359" i="12"/>
  <c r="T359" i="12"/>
  <c r="R359" i="12"/>
  <c r="P359" i="12"/>
  <c r="BI358" i="12"/>
  <c r="BH358" i="12"/>
  <c r="BG358" i="12"/>
  <c r="BE358" i="12"/>
  <c r="T358" i="12"/>
  <c r="R358" i="12"/>
  <c r="P358" i="12"/>
  <c r="BI355" i="12"/>
  <c r="BH355" i="12"/>
  <c r="BG355" i="12"/>
  <c r="BE355" i="12"/>
  <c r="T355" i="12"/>
  <c r="R355" i="12"/>
  <c r="P355" i="12"/>
  <c r="BI352" i="12"/>
  <c r="BH352" i="12"/>
  <c r="BG352" i="12"/>
  <c r="BE352" i="12"/>
  <c r="T352" i="12"/>
  <c r="R352" i="12"/>
  <c r="P352" i="12"/>
  <c r="BI350" i="12"/>
  <c r="BH350" i="12"/>
  <c r="BG350" i="12"/>
  <c r="BE350" i="12"/>
  <c r="T350" i="12"/>
  <c r="R350" i="12"/>
  <c r="P350" i="12"/>
  <c r="BI347" i="12"/>
  <c r="BH347" i="12"/>
  <c r="BG347" i="12"/>
  <c r="BE347" i="12"/>
  <c r="T347" i="12"/>
  <c r="R347" i="12"/>
  <c r="P347" i="12"/>
  <c r="BI344" i="12"/>
  <c r="BH344" i="12"/>
  <c r="BG344" i="12"/>
  <c r="BE344" i="12"/>
  <c r="T344" i="12"/>
  <c r="R344" i="12"/>
  <c r="P344" i="12"/>
  <c r="BI341" i="12"/>
  <c r="BH341" i="12"/>
  <c r="BG341" i="12"/>
  <c r="BE341" i="12"/>
  <c r="T341" i="12"/>
  <c r="R341" i="12"/>
  <c r="P341" i="12"/>
  <c r="BI338" i="12"/>
  <c r="BH338" i="12"/>
  <c r="BG338" i="12"/>
  <c r="BE338" i="12"/>
  <c r="T338" i="12"/>
  <c r="R338" i="12"/>
  <c r="P338" i="12"/>
  <c r="BI336" i="12"/>
  <c r="BH336" i="12"/>
  <c r="BG336" i="12"/>
  <c r="BE336" i="12"/>
  <c r="T336" i="12"/>
  <c r="R336" i="12"/>
  <c r="P336" i="12"/>
  <c r="BI333" i="12"/>
  <c r="BH333" i="12"/>
  <c r="BG333" i="12"/>
  <c r="BE333" i="12"/>
  <c r="T333" i="12"/>
  <c r="R333" i="12"/>
  <c r="P333" i="12"/>
  <c r="BI330" i="12"/>
  <c r="BH330" i="12"/>
  <c r="BG330" i="12"/>
  <c r="BE330" i="12"/>
  <c r="T330" i="12"/>
  <c r="R330" i="12"/>
  <c r="P330" i="12"/>
  <c r="BI327" i="12"/>
  <c r="BH327" i="12"/>
  <c r="BG327" i="12"/>
  <c r="BE327" i="12"/>
  <c r="T327" i="12"/>
  <c r="R327" i="12"/>
  <c r="P327" i="12"/>
  <c r="BI324" i="12"/>
  <c r="BH324" i="12"/>
  <c r="BG324" i="12"/>
  <c r="BE324" i="12"/>
  <c r="T324" i="12"/>
  <c r="R324" i="12"/>
  <c r="P324" i="12"/>
  <c r="BI321" i="12"/>
  <c r="BH321" i="12"/>
  <c r="BG321" i="12"/>
  <c r="BE321" i="12"/>
  <c r="T321" i="12"/>
  <c r="R321" i="12"/>
  <c r="P321" i="12"/>
  <c r="BI318" i="12"/>
  <c r="BH318" i="12"/>
  <c r="BG318" i="12"/>
  <c r="BE318" i="12"/>
  <c r="T318" i="12"/>
  <c r="R318" i="12"/>
  <c r="P318" i="12"/>
  <c r="BI314" i="12"/>
  <c r="BH314" i="12"/>
  <c r="BG314" i="12"/>
  <c r="BE314" i="12"/>
  <c r="T314" i="12"/>
  <c r="R314" i="12"/>
  <c r="P314" i="12"/>
  <c r="BI311" i="12"/>
  <c r="BH311" i="12"/>
  <c r="BG311" i="12"/>
  <c r="BE311" i="12"/>
  <c r="T311" i="12"/>
  <c r="R311" i="12"/>
  <c r="P311" i="12"/>
  <c r="BI308" i="12"/>
  <c r="BH308" i="12"/>
  <c r="BG308" i="12"/>
  <c r="BE308" i="12"/>
  <c r="T308" i="12"/>
  <c r="R308" i="12"/>
  <c r="P308" i="12"/>
  <c r="BI305" i="12"/>
  <c r="BH305" i="12"/>
  <c r="BG305" i="12"/>
  <c r="BE305" i="12"/>
  <c r="T305" i="12"/>
  <c r="R305" i="12"/>
  <c r="P305" i="12"/>
  <c r="BI302" i="12"/>
  <c r="BH302" i="12"/>
  <c r="BG302" i="12"/>
  <c r="BE302" i="12"/>
  <c r="T302" i="12"/>
  <c r="R302" i="12"/>
  <c r="P302" i="12"/>
  <c r="BI299" i="12"/>
  <c r="BH299" i="12"/>
  <c r="BG299" i="12"/>
  <c r="BE299" i="12"/>
  <c r="T299" i="12"/>
  <c r="R299" i="12"/>
  <c r="P299" i="12"/>
  <c r="BI296" i="12"/>
  <c r="BH296" i="12"/>
  <c r="BG296" i="12"/>
  <c r="BE296" i="12"/>
  <c r="T296" i="12"/>
  <c r="R296" i="12"/>
  <c r="P296" i="12"/>
  <c r="BI293" i="12"/>
  <c r="BH293" i="12"/>
  <c r="BG293" i="12"/>
  <c r="BE293" i="12"/>
  <c r="T293" i="12"/>
  <c r="R293" i="12"/>
  <c r="P293" i="12"/>
  <c r="BI287" i="12"/>
  <c r="BH287" i="12"/>
  <c r="BG287" i="12"/>
  <c r="BE287" i="12"/>
  <c r="T287" i="12"/>
  <c r="R287" i="12"/>
  <c r="P287" i="12"/>
  <c r="BI286" i="12"/>
  <c r="BH286" i="12"/>
  <c r="BG286" i="12"/>
  <c r="BE286" i="12"/>
  <c r="T286" i="12"/>
  <c r="R286" i="12"/>
  <c r="P286" i="12"/>
  <c r="BI283" i="12"/>
  <c r="BH283" i="12"/>
  <c r="BG283" i="12"/>
  <c r="BE283" i="12"/>
  <c r="T283" i="12"/>
  <c r="R283" i="12"/>
  <c r="P283" i="12"/>
  <c r="BI282" i="12"/>
  <c r="BH282" i="12"/>
  <c r="BG282" i="12"/>
  <c r="BE282" i="12"/>
  <c r="T282" i="12"/>
  <c r="R282" i="12"/>
  <c r="P282" i="12"/>
  <c r="BI279" i="12"/>
  <c r="BH279" i="12"/>
  <c r="BG279" i="12"/>
  <c r="BE279" i="12"/>
  <c r="T279" i="12"/>
  <c r="R279" i="12"/>
  <c r="P279" i="12"/>
  <c r="BI276" i="12"/>
  <c r="BH276" i="12"/>
  <c r="BG276" i="12"/>
  <c r="BE276" i="12"/>
  <c r="T276" i="12"/>
  <c r="R276" i="12"/>
  <c r="P276" i="12"/>
  <c r="BI273" i="12"/>
  <c r="BH273" i="12"/>
  <c r="BG273" i="12"/>
  <c r="BE273" i="12"/>
  <c r="T273" i="12"/>
  <c r="R273" i="12"/>
  <c r="P273" i="12"/>
  <c r="BI270" i="12"/>
  <c r="BH270" i="12"/>
  <c r="BG270" i="12"/>
  <c r="BE270" i="12"/>
  <c r="T270" i="12"/>
  <c r="R270" i="12"/>
  <c r="P270" i="12"/>
  <c r="BI267" i="12"/>
  <c r="BH267" i="12"/>
  <c r="BG267" i="12"/>
  <c r="BE267" i="12"/>
  <c r="T267" i="12"/>
  <c r="R267" i="12"/>
  <c r="P267" i="12"/>
  <c r="BI264" i="12"/>
  <c r="BH264" i="12"/>
  <c r="BG264" i="12"/>
  <c r="BE264" i="12"/>
  <c r="T264" i="12"/>
  <c r="R264" i="12"/>
  <c r="P264" i="12"/>
  <c r="BI261" i="12"/>
  <c r="BH261" i="12"/>
  <c r="BG261" i="12"/>
  <c r="BE261" i="12"/>
  <c r="T261" i="12"/>
  <c r="R261" i="12"/>
  <c r="P261" i="12"/>
  <c r="BI258" i="12"/>
  <c r="BH258" i="12"/>
  <c r="BG258" i="12"/>
  <c r="BE258" i="12"/>
  <c r="T258" i="12"/>
  <c r="R258" i="12"/>
  <c r="P258" i="12"/>
  <c r="BI255" i="12"/>
  <c r="BH255" i="12"/>
  <c r="BG255" i="12"/>
  <c r="BE255" i="12"/>
  <c r="T255" i="12"/>
  <c r="R255" i="12"/>
  <c r="P255" i="12"/>
  <c r="BI252" i="12"/>
  <c r="BH252" i="12"/>
  <c r="BG252" i="12"/>
  <c r="BE252" i="12"/>
  <c r="T252" i="12"/>
  <c r="R252" i="12"/>
  <c r="P252" i="12"/>
  <c r="BI249" i="12"/>
  <c r="BH249" i="12"/>
  <c r="BG249" i="12"/>
  <c r="BE249" i="12"/>
  <c r="T249" i="12"/>
  <c r="R249" i="12"/>
  <c r="P249" i="12"/>
  <c r="BI246" i="12"/>
  <c r="BH246" i="12"/>
  <c r="BG246" i="12"/>
  <c r="BE246" i="12"/>
  <c r="T246" i="12"/>
  <c r="R246" i="12"/>
  <c r="P246" i="12"/>
  <c r="BI243" i="12"/>
  <c r="BH243" i="12"/>
  <c r="BG243" i="12"/>
  <c r="BE243" i="12"/>
  <c r="T243" i="12"/>
  <c r="R243" i="12"/>
  <c r="P243" i="12"/>
  <c r="BI240" i="12"/>
  <c r="BH240" i="12"/>
  <c r="BG240" i="12"/>
  <c r="BE240" i="12"/>
  <c r="T240" i="12"/>
  <c r="R240" i="12"/>
  <c r="P240" i="12"/>
  <c r="BI237" i="12"/>
  <c r="BH237" i="12"/>
  <c r="BG237" i="12"/>
  <c r="BE237" i="12"/>
  <c r="T237" i="12"/>
  <c r="R237" i="12"/>
  <c r="P237" i="12"/>
  <c r="BI234" i="12"/>
  <c r="BH234" i="12"/>
  <c r="BG234" i="12"/>
  <c r="BE234" i="12"/>
  <c r="T234" i="12"/>
  <c r="R234" i="12"/>
  <c r="P234" i="12"/>
  <c r="BI231" i="12"/>
  <c r="BH231" i="12"/>
  <c r="BG231" i="12"/>
  <c r="BE231" i="12"/>
  <c r="T231" i="12"/>
  <c r="R231" i="12"/>
  <c r="P231" i="12"/>
  <c r="BI228" i="12"/>
  <c r="BH228" i="12"/>
  <c r="BG228" i="12"/>
  <c r="BE228" i="12"/>
  <c r="T228" i="12"/>
  <c r="R228" i="12"/>
  <c r="P228" i="12"/>
  <c r="BI225" i="12"/>
  <c r="BH225" i="12"/>
  <c r="BG225" i="12"/>
  <c r="BE225" i="12"/>
  <c r="T225" i="12"/>
  <c r="R225" i="12"/>
  <c r="P225" i="12"/>
  <c r="BI222" i="12"/>
  <c r="BH222" i="12"/>
  <c r="BG222" i="12"/>
  <c r="BE222" i="12"/>
  <c r="T222" i="12"/>
  <c r="R222" i="12"/>
  <c r="P222" i="12"/>
  <c r="BI219" i="12"/>
  <c r="BH219" i="12"/>
  <c r="BG219" i="12"/>
  <c r="BE219" i="12"/>
  <c r="T219" i="12"/>
  <c r="R219" i="12"/>
  <c r="P219" i="12"/>
  <c r="BI216" i="12"/>
  <c r="BH216" i="12"/>
  <c r="BG216" i="12"/>
  <c r="BE216" i="12"/>
  <c r="T216" i="12"/>
  <c r="R216" i="12"/>
  <c r="P216" i="12"/>
  <c r="BI213" i="12"/>
  <c r="BH213" i="12"/>
  <c r="BG213" i="12"/>
  <c r="BE213" i="12"/>
  <c r="T213" i="12"/>
  <c r="R213" i="12"/>
  <c r="P213" i="12"/>
  <c r="BI210" i="12"/>
  <c r="BH210" i="12"/>
  <c r="BG210" i="12"/>
  <c r="BE210" i="12"/>
  <c r="T210" i="12"/>
  <c r="R210" i="12"/>
  <c r="P210" i="12"/>
  <c r="BI207" i="12"/>
  <c r="BH207" i="12"/>
  <c r="BG207" i="12"/>
  <c r="BE207" i="12"/>
  <c r="T207" i="12"/>
  <c r="R207" i="12"/>
  <c r="P207" i="12"/>
  <c r="BI201" i="12"/>
  <c r="BH201" i="12"/>
  <c r="BG201" i="12"/>
  <c r="BE201" i="12"/>
  <c r="T201" i="12"/>
  <c r="R201" i="12"/>
  <c r="P201" i="12"/>
  <c r="BI198" i="12"/>
  <c r="BH198" i="12"/>
  <c r="BG198" i="12"/>
  <c r="BE198" i="12"/>
  <c r="T198" i="12"/>
  <c r="R198" i="12"/>
  <c r="P198" i="12"/>
  <c r="BI195" i="12"/>
  <c r="BH195" i="12"/>
  <c r="BG195" i="12"/>
  <c r="BE195" i="12"/>
  <c r="T195" i="12"/>
  <c r="R195" i="12"/>
  <c r="P195" i="12"/>
  <c r="BI192" i="12"/>
  <c r="BH192" i="12"/>
  <c r="BG192" i="12"/>
  <c r="BE192" i="12"/>
  <c r="T192" i="12"/>
  <c r="R192" i="12"/>
  <c r="P192" i="12"/>
  <c r="BI189" i="12"/>
  <c r="BH189" i="12"/>
  <c r="BG189" i="12"/>
  <c r="BE189" i="12"/>
  <c r="T189" i="12"/>
  <c r="R189" i="12"/>
  <c r="P189" i="12"/>
  <c r="BI186" i="12"/>
  <c r="BH186" i="12"/>
  <c r="BG186" i="12"/>
  <c r="BE186" i="12"/>
  <c r="T186" i="12"/>
  <c r="R186" i="12"/>
  <c r="P186" i="12"/>
  <c r="BI183" i="12"/>
  <c r="BH183" i="12"/>
  <c r="BG183" i="12"/>
  <c r="BE183" i="12"/>
  <c r="T183" i="12"/>
  <c r="R183" i="12"/>
  <c r="P183" i="12"/>
  <c r="BI180" i="12"/>
  <c r="BH180" i="12"/>
  <c r="BG180" i="12"/>
  <c r="BE180" i="12"/>
  <c r="T180" i="12"/>
  <c r="R180" i="12"/>
  <c r="P180" i="12"/>
  <c r="BI177" i="12"/>
  <c r="BH177" i="12"/>
  <c r="BG177" i="12"/>
  <c r="BE177" i="12"/>
  <c r="T177" i="12"/>
  <c r="R177" i="12"/>
  <c r="P177" i="12"/>
  <c r="BI174" i="12"/>
  <c r="BH174" i="12"/>
  <c r="BG174" i="12"/>
  <c r="BE174" i="12"/>
  <c r="T174" i="12"/>
  <c r="R174" i="12"/>
  <c r="P174" i="12"/>
  <c r="BI171" i="12"/>
  <c r="BH171" i="12"/>
  <c r="BG171" i="12"/>
  <c r="BE171" i="12"/>
  <c r="T171" i="12"/>
  <c r="R171" i="12"/>
  <c r="P171" i="12"/>
  <c r="BI167" i="12"/>
  <c r="BH167" i="12"/>
  <c r="BG167" i="12"/>
  <c r="BE167" i="12"/>
  <c r="T167" i="12"/>
  <c r="R167" i="12"/>
  <c r="P167" i="12"/>
  <c r="BI164" i="12"/>
  <c r="BH164" i="12"/>
  <c r="BG164" i="12"/>
  <c r="BE164" i="12"/>
  <c r="T164" i="12"/>
  <c r="R164" i="12"/>
  <c r="P164" i="12"/>
  <c r="BI160" i="12"/>
  <c r="BH160" i="12"/>
  <c r="BG160" i="12"/>
  <c r="BE160" i="12"/>
  <c r="T160" i="12"/>
  <c r="R160" i="12"/>
  <c r="P160" i="12"/>
  <c r="BI157" i="12"/>
  <c r="BH157" i="12"/>
  <c r="BG157" i="12"/>
  <c r="BE157" i="12"/>
  <c r="T157" i="12"/>
  <c r="R157" i="12"/>
  <c r="P157" i="12"/>
  <c r="BI154" i="12"/>
  <c r="BH154" i="12"/>
  <c r="BG154" i="12"/>
  <c r="BE154" i="12"/>
  <c r="T154" i="12"/>
  <c r="R154" i="12"/>
  <c r="P154" i="12"/>
  <c r="BI151" i="12"/>
  <c r="BH151" i="12"/>
  <c r="BG151" i="12"/>
  <c r="BE151" i="12"/>
  <c r="T151" i="12"/>
  <c r="R151" i="12"/>
  <c r="P151" i="12"/>
  <c r="BI148" i="12"/>
  <c r="BH148" i="12"/>
  <c r="BG148" i="12"/>
  <c r="BE148" i="12"/>
  <c r="T148" i="12"/>
  <c r="R148" i="12"/>
  <c r="P148" i="12"/>
  <c r="BI145" i="12"/>
  <c r="BH145" i="12"/>
  <c r="BG145" i="12"/>
  <c r="BE145" i="12"/>
  <c r="T145" i="12"/>
  <c r="R145" i="12"/>
  <c r="P145" i="12"/>
  <c r="BI142" i="12"/>
  <c r="BH142" i="12"/>
  <c r="BG142" i="12"/>
  <c r="BE142" i="12"/>
  <c r="T142" i="12"/>
  <c r="R142" i="12"/>
  <c r="P142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3" i="12"/>
  <c r="BH133" i="12"/>
  <c r="BG133" i="12"/>
  <c r="BE133" i="12"/>
  <c r="T133" i="12"/>
  <c r="R133" i="12"/>
  <c r="P133" i="12"/>
  <c r="BI129" i="12"/>
  <c r="BH129" i="12"/>
  <c r="BG129" i="12"/>
  <c r="BE129" i="12"/>
  <c r="T129" i="12"/>
  <c r="T128" i="12" s="1"/>
  <c r="T126" i="12" s="1"/>
  <c r="R129" i="12"/>
  <c r="R128" i="12"/>
  <c r="P129" i="12"/>
  <c r="P128" i="12" s="1"/>
  <c r="P126" i="12" s="1"/>
  <c r="BI127" i="12"/>
  <c r="BH127" i="12"/>
  <c r="BG127" i="12"/>
  <c r="BE127" i="12"/>
  <c r="T127" i="12"/>
  <c r="R127" i="12"/>
  <c r="R126" i="12" s="1"/>
  <c r="P127" i="12"/>
  <c r="J122" i="12"/>
  <c r="J121" i="12"/>
  <c r="F121" i="12"/>
  <c r="F119" i="12"/>
  <c r="E117" i="12"/>
  <c r="J94" i="12"/>
  <c r="J93" i="12"/>
  <c r="F93" i="12"/>
  <c r="F91" i="12"/>
  <c r="E89" i="12"/>
  <c r="J20" i="12"/>
  <c r="E20" i="12"/>
  <c r="F122" i="12" s="1"/>
  <c r="J19" i="12"/>
  <c r="J14" i="12"/>
  <c r="J119" i="12"/>
  <c r="E7" i="12"/>
  <c r="E113" i="12" s="1"/>
  <c r="J39" i="11"/>
  <c r="J38" i="11"/>
  <c r="AY108" i="1" s="1"/>
  <c r="J37" i="11"/>
  <c r="AX108" i="1" s="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1" i="11"/>
  <c r="BH171" i="11"/>
  <c r="BG171" i="11"/>
  <c r="BE171" i="11"/>
  <c r="T171" i="11"/>
  <c r="R171" i="11"/>
  <c r="P171" i="11"/>
  <c r="BI169" i="11"/>
  <c r="BH169" i="11"/>
  <c r="BG169" i="11"/>
  <c r="BE169" i="11"/>
  <c r="T169" i="11"/>
  <c r="R169" i="11"/>
  <c r="P169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9" i="11"/>
  <c r="BH129" i="11"/>
  <c r="BG129" i="11"/>
  <c r="BE129" i="11"/>
  <c r="T129" i="11"/>
  <c r="R129" i="11"/>
  <c r="P129" i="11"/>
  <c r="J124" i="11"/>
  <c r="J123" i="11"/>
  <c r="F123" i="11"/>
  <c r="F121" i="11"/>
  <c r="E119" i="11"/>
  <c r="J94" i="11"/>
  <c r="J93" i="11"/>
  <c r="F93" i="11"/>
  <c r="F91" i="11"/>
  <c r="E89" i="11"/>
  <c r="J20" i="11"/>
  <c r="E20" i="11"/>
  <c r="F124" i="11" s="1"/>
  <c r="J19" i="11"/>
  <c r="J14" i="11"/>
  <c r="J91" i="11" s="1"/>
  <c r="E7" i="11"/>
  <c r="E115" i="11" s="1"/>
  <c r="J39" i="10"/>
  <c r="J38" i="10"/>
  <c r="AY107" i="1" s="1"/>
  <c r="J37" i="10"/>
  <c r="AX107" i="1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19" i="10"/>
  <c r="BH219" i="10"/>
  <c r="BG219" i="10"/>
  <c r="BE219" i="10"/>
  <c r="T219" i="10"/>
  <c r="R219" i="10"/>
  <c r="P219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4" i="10"/>
  <c r="BH214" i="10"/>
  <c r="BG214" i="10"/>
  <c r="BE214" i="10"/>
  <c r="T214" i="10"/>
  <c r="R214" i="10"/>
  <c r="P214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199" i="10"/>
  <c r="BH199" i="10"/>
  <c r="BG199" i="10"/>
  <c r="BE199" i="10"/>
  <c r="T199" i="10"/>
  <c r="R199" i="10"/>
  <c r="P199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0" i="10"/>
  <c r="BH180" i="10"/>
  <c r="BG180" i="10"/>
  <c r="BE180" i="10"/>
  <c r="T180" i="10"/>
  <c r="R180" i="10"/>
  <c r="P180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/>
  <c r="J19" i="10"/>
  <c r="J14" i="10"/>
  <c r="J126" i="10" s="1"/>
  <c r="E7" i="10"/>
  <c r="E120" i="10" s="1"/>
  <c r="J39" i="9"/>
  <c r="J38" i="9"/>
  <c r="AY106" i="1"/>
  <c r="J37" i="9"/>
  <c r="AX106" i="1" s="1"/>
  <c r="BI246" i="9"/>
  <c r="BH246" i="9"/>
  <c r="BG246" i="9"/>
  <c r="BE246" i="9"/>
  <c r="T246" i="9"/>
  <c r="T245" i="9"/>
  <c r="R246" i="9"/>
  <c r="R245" i="9" s="1"/>
  <c r="P246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0" i="9"/>
  <c r="BH240" i="9"/>
  <c r="BG240" i="9"/>
  <c r="BE240" i="9"/>
  <c r="T240" i="9"/>
  <c r="R240" i="9"/>
  <c r="P240" i="9"/>
  <c r="BI238" i="9"/>
  <c r="BH238" i="9"/>
  <c r="BG238" i="9"/>
  <c r="BE238" i="9"/>
  <c r="T238" i="9"/>
  <c r="R238" i="9"/>
  <c r="P238" i="9"/>
  <c r="BI236" i="9"/>
  <c r="BH236" i="9"/>
  <c r="BG236" i="9"/>
  <c r="BE236" i="9"/>
  <c r="T236" i="9"/>
  <c r="R236" i="9"/>
  <c r="P236" i="9"/>
  <c r="BI232" i="9"/>
  <c r="BH232" i="9"/>
  <c r="BG232" i="9"/>
  <c r="BE232" i="9"/>
  <c r="T232" i="9"/>
  <c r="R232" i="9"/>
  <c r="P232" i="9"/>
  <c r="BI229" i="9"/>
  <c r="BH229" i="9"/>
  <c r="BG229" i="9"/>
  <c r="BE229" i="9"/>
  <c r="T229" i="9"/>
  <c r="R229" i="9"/>
  <c r="P229" i="9"/>
  <c r="BI226" i="9"/>
  <c r="BH226" i="9"/>
  <c r="BG226" i="9"/>
  <c r="BE226" i="9"/>
  <c r="T226" i="9"/>
  <c r="R226" i="9"/>
  <c r="P226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8" i="9"/>
  <c r="BH218" i="9"/>
  <c r="BG218" i="9"/>
  <c r="BE218" i="9"/>
  <c r="T218" i="9"/>
  <c r="R218" i="9"/>
  <c r="P218" i="9"/>
  <c r="BI215" i="9"/>
  <c r="BH215" i="9"/>
  <c r="BG215" i="9"/>
  <c r="BE215" i="9"/>
  <c r="T215" i="9"/>
  <c r="R215" i="9"/>
  <c r="P215" i="9"/>
  <c r="BI212" i="9"/>
  <c r="BH212" i="9"/>
  <c r="BG212" i="9"/>
  <c r="BE212" i="9"/>
  <c r="T212" i="9"/>
  <c r="R212" i="9"/>
  <c r="P212" i="9"/>
  <c r="BI209" i="9"/>
  <c r="BH209" i="9"/>
  <c r="BG209" i="9"/>
  <c r="BE209" i="9"/>
  <c r="T209" i="9"/>
  <c r="R209" i="9"/>
  <c r="P209" i="9"/>
  <c r="BI206" i="9"/>
  <c r="BH206" i="9"/>
  <c r="BG206" i="9"/>
  <c r="BE206" i="9"/>
  <c r="T206" i="9"/>
  <c r="R206" i="9"/>
  <c r="P206" i="9"/>
  <c r="BI203" i="9"/>
  <c r="BH203" i="9"/>
  <c r="BG203" i="9"/>
  <c r="BE203" i="9"/>
  <c r="T203" i="9"/>
  <c r="R203" i="9"/>
  <c r="P203" i="9"/>
  <c r="BI200" i="9"/>
  <c r="BH200" i="9"/>
  <c r="BG200" i="9"/>
  <c r="BE200" i="9"/>
  <c r="T200" i="9"/>
  <c r="R200" i="9"/>
  <c r="P200" i="9"/>
  <c r="BI197" i="9"/>
  <c r="BH197" i="9"/>
  <c r="BG197" i="9"/>
  <c r="BE197" i="9"/>
  <c r="T197" i="9"/>
  <c r="R197" i="9"/>
  <c r="P197" i="9"/>
  <c r="BI194" i="9"/>
  <c r="BH194" i="9"/>
  <c r="BG194" i="9"/>
  <c r="BE194" i="9"/>
  <c r="T194" i="9"/>
  <c r="R194" i="9"/>
  <c r="P194" i="9"/>
  <c r="BI191" i="9"/>
  <c r="BH191" i="9"/>
  <c r="BG191" i="9"/>
  <c r="BE191" i="9"/>
  <c r="T191" i="9"/>
  <c r="R191" i="9"/>
  <c r="P191" i="9"/>
  <c r="BI188" i="9"/>
  <c r="BH188" i="9"/>
  <c r="BG188" i="9"/>
  <c r="BE188" i="9"/>
  <c r="T188" i="9"/>
  <c r="R188" i="9"/>
  <c r="P188" i="9"/>
  <c r="BI185" i="9"/>
  <c r="BH185" i="9"/>
  <c r="BG185" i="9"/>
  <c r="BE185" i="9"/>
  <c r="T185" i="9"/>
  <c r="R185" i="9"/>
  <c r="P185" i="9"/>
  <c r="BI182" i="9"/>
  <c r="BH182" i="9"/>
  <c r="BG182" i="9"/>
  <c r="BE182" i="9"/>
  <c r="T182" i="9"/>
  <c r="R182" i="9"/>
  <c r="P182" i="9"/>
  <c r="BI179" i="9"/>
  <c r="BH179" i="9"/>
  <c r="BG179" i="9"/>
  <c r="BE179" i="9"/>
  <c r="T179" i="9"/>
  <c r="R179" i="9"/>
  <c r="P179" i="9"/>
  <c r="BI176" i="9"/>
  <c r="BH176" i="9"/>
  <c r="BG176" i="9"/>
  <c r="BE176" i="9"/>
  <c r="T176" i="9"/>
  <c r="R176" i="9"/>
  <c r="P176" i="9"/>
  <c r="BI173" i="9"/>
  <c r="BH173" i="9"/>
  <c r="BG173" i="9"/>
  <c r="BE173" i="9"/>
  <c r="T173" i="9"/>
  <c r="R173" i="9"/>
  <c r="P173" i="9"/>
  <c r="BI170" i="9"/>
  <c r="BH170" i="9"/>
  <c r="BG170" i="9"/>
  <c r="BE170" i="9"/>
  <c r="T170" i="9"/>
  <c r="R170" i="9"/>
  <c r="P170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0" i="9"/>
  <c r="BH150" i="9"/>
  <c r="BG150" i="9"/>
  <c r="BE150" i="9"/>
  <c r="T150" i="9"/>
  <c r="R150" i="9"/>
  <c r="P150" i="9"/>
  <c r="BI148" i="9"/>
  <c r="BH148" i="9"/>
  <c r="BG148" i="9"/>
  <c r="BE148" i="9"/>
  <c r="T148" i="9"/>
  <c r="R148" i="9"/>
  <c r="P148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J123" i="9"/>
  <c r="J122" i="9"/>
  <c r="F122" i="9"/>
  <c r="F120" i="9"/>
  <c r="E118" i="9"/>
  <c r="J94" i="9"/>
  <c r="J93" i="9"/>
  <c r="F93" i="9"/>
  <c r="F91" i="9"/>
  <c r="E89" i="9"/>
  <c r="J20" i="9"/>
  <c r="E20" i="9"/>
  <c r="F123" i="9" s="1"/>
  <c r="J19" i="9"/>
  <c r="J14" i="9"/>
  <c r="J120" i="9"/>
  <c r="E7" i="9"/>
  <c r="E85" i="9" s="1"/>
  <c r="J39" i="8"/>
  <c r="J38" i="8"/>
  <c r="AY105" i="1" s="1"/>
  <c r="J37" i="8"/>
  <c r="AX105" i="1"/>
  <c r="BI536" i="8"/>
  <c r="BH536" i="8"/>
  <c r="BG536" i="8"/>
  <c r="BE536" i="8"/>
  <c r="T536" i="8"/>
  <c r="T523" i="8" s="1"/>
  <c r="R536" i="8"/>
  <c r="P536" i="8"/>
  <c r="BI524" i="8"/>
  <c r="BH524" i="8"/>
  <c r="BG524" i="8"/>
  <c r="BE524" i="8"/>
  <c r="T524" i="8"/>
  <c r="R524" i="8"/>
  <c r="R523" i="8" s="1"/>
  <c r="P524" i="8"/>
  <c r="P523" i="8" s="1"/>
  <c r="BI517" i="8"/>
  <c r="BH517" i="8"/>
  <c r="BG517" i="8"/>
  <c r="BE517" i="8"/>
  <c r="T517" i="8"/>
  <c r="R517" i="8"/>
  <c r="P517" i="8"/>
  <c r="BI511" i="8"/>
  <c r="BH511" i="8"/>
  <c r="BG511" i="8"/>
  <c r="BE511" i="8"/>
  <c r="T511" i="8"/>
  <c r="R511" i="8"/>
  <c r="P511" i="8"/>
  <c r="BI505" i="8"/>
  <c r="BH505" i="8"/>
  <c r="BG505" i="8"/>
  <c r="BE505" i="8"/>
  <c r="T505" i="8"/>
  <c r="R505" i="8"/>
  <c r="P505" i="8"/>
  <c r="BI503" i="8"/>
  <c r="BH503" i="8"/>
  <c r="BG503" i="8"/>
  <c r="BE503" i="8"/>
  <c r="T503" i="8"/>
  <c r="R503" i="8"/>
  <c r="P503" i="8"/>
  <c r="BI502" i="8"/>
  <c r="BH502" i="8"/>
  <c r="BG502" i="8"/>
  <c r="BE502" i="8"/>
  <c r="T502" i="8"/>
  <c r="R502" i="8"/>
  <c r="P502" i="8"/>
  <c r="BI499" i="8"/>
  <c r="BH499" i="8"/>
  <c r="BG499" i="8"/>
  <c r="BE499" i="8"/>
  <c r="T499" i="8"/>
  <c r="R499" i="8"/>
  <c r="P499" i="8"/>
  <c r="BI496" i="8"/>
  <c r="BH496" i="8"/>
  <c r="BG496" i="8"/>
  <c r="BE496" i="8"/>
  <c r="T496" i="8"/>
  <c r="R496" i="8"/>
  <c r="P496" i="8"/>
  <c r="BI495" i="8"/>
  <c r="BH495" i="8"/>
  <c r="BG495" i="8"/>
  <c r="BE495" i="8"/>
  <c r="T495" i="8"/>
  <c r="R495" i="8"/>
  <c r="P495" i="8"/>
  <c r="BI491" i="8"/>
  <c r="BH491" i="8"/>
  <c r="BG491" i="8"/>
  <c r="BE491" i="8"/>
  <c r="T491" i="8"/>
  <c r="R491" i="8"/>
  <c r="P491" i="8"/>
  <c r="BI489" i="8"/>
  <c r="BH489" i="8"/>
  <c r="BG489" i="8"/>
  <c r="BE489" i="8"/>
  <c r="T489" i="8"/>
  <c r="R489" i="8"/>
  <c r="P489" i="8"/>
  <c r="BI484" i="8"/>
  <c r="BH484" i="8"/>
  <c r="BG484" i="8"/>
  <c r="BE484" i="8"/>
  <c r="T484" i="8"/>
  <c r="R484" i="8"/>
  <c r="P484" i="8"/>
  <c r="BI481" i="8"/>
  <c r="BH481" i="8"/>
  <c r="BG481" i="8"/>
  <c r="BE481" i="8"/>
  <c r="T481" i="8"/>
  <c r="R481" i="8"/>
  <c r="P481" i="8"/>
  <c r="BI480" i="8"/>
  <c r="BH480" i="8"/>
  <c r="BG480" i="8"/>
  <c r="BE480" i="8"/>
  <c r="T480" i="8"/>
  <c r="R480" i="8"/>
  <c r="P480" i="8"/>
  <c r="BI475" i="8"/>
  <c r="BH475" i="8"/>
  <c r="BG475" i="8"/>
  <c r="BE475" i="8"/>
  <c r="T475" i="8"/>
  <c r="R475" i="8"/>
  <c r="P475" i="8"/>
  <c r="BI472" i="8"/>
  <c r="BH472" i="8"/>
  <c r="BG472" i="8"/>
  <c r="BE472" i="8"/>
  <c r="T472" i="8"/>
  <c r="R472" i="8"/>
  <c r="P472" i="8"/>
  <c r="BI469" i="8"/>
  <c r="BH469" i="8"/>
  <c r="BG469" i="8"/>
  <c r="BE469" i="8"/>
  <c r="T469" i="8"/>
  <c r="R469" i="8"/>
  <c r="P469" i="8"/>
  <c r="BI465" i="8"/>
  <c r="BH465" i="8"/>
  <c r="BG465" i="8"/>
  <c r="BE465" i="8"/>
  <c r="T465" i="8"/>
  <c r="R465" i="8"/>
  <c r="P465" i="8"/>
  <c r="BI462" i="8"/>
  <c r="BH462" i="8"/>
  <c r="BG462" i="8"/>
  <c r="BE462" i="8"/>
  <c r="T462" i="8"/>
  <c r="R462" i="8"/>
  <c r="P462" i="8"/>
  <c r="BI460" i="8"/>
  <c r="BH460" i="8"/>
  <c r="BG460" i="8"/>
  <c r="BE460" i="8"/>
  <c r="T460" i="8"/>
  <c r="R460" i="8"/>
  <c r="P460" i="8"/>
  <c r="BI457" i="8"/>
  <c r="BH457" i="8"/>
  <c r="BG457" i="8"/>
  <c r="BE457" i="8"/>
  <c r="T457" i="8"/>
  <c r="R457" i="8"/>
  <c r="P457" i="8"/>
  <c r="BI454" i="8"/>
  <c r="BH454" i="8"/>
  <c r="BG454" i="8"/>
  <c r="BE454" i="8"/>
  <c r="T454" i="8"/>
  <c r="R454" i="8"/>
  <c r="P454" i="8"/>
  <c r="BI450" i="8"/>
  <c r="BH450" i="8"/>
  <c r="BG450" i="8"/>
  <c r="BE450" i="8"/>
  <c r="T450" i="8"/>
  <c r="R450" i="8"/>
  <c r="P450" i="8"/>
  <c r="BI448" i="8"/>
  <c r="BH448" i="8"/>
  <c r="BG448" i="8"/>
  <c r="BE448" i="8"/>
  <c r="T448" i="8"/>
  <c r="R448" i="8"/>
  <c r="P448" i="8"/>
  <c r="BI436" i="8"/>
  <c r="BH436" i="8"/>
  <c r="BG436" i="8"/>
  <c r="BE436" i="8"/>
  <c r="T436" i="8"/>
  <c r="R436" i="8"/>
  <c r="P436" i="8"/>
  <c r="BI431" i="8"/>
  <c r="BH431" i="8"/>
  <c r="BG431" i="8"/>
  <c r="BE431" i="8"/>
  <c r="T431" i="8"/>
  <c r="R431" i="8"/>
  <c r="P431" i="8"/>
  <c r="BI427" i="8"/>
  <c r="BH427" i="8"/>
  <c r="BG427" i="8"/>
  <c r="BE427" i="8"/>
  <c r="T427" i="8"/>
  <c r="T426" i="8" s="1"/>
  <c r="R427" i="8"/>
  <c r="R426" i="8"/>
  <c r="P427" i="8"/>
  <c r="P426" i="8" s="1"/>
  <c r="BI425" i="8"/>
  <c r="BH425" i="8"/>
  <c r="BG425" i="8"/>
  <c r="BE425" i="8"/>
  <c r="T425" i="8"/>
  <c r="R425" i="8"/>
  <c r="P425" i="8"/>
  <c r="BI422" i="8"/>
  <c r="BH422" i="8"/>
  <c r="BG422" i="8"/>
  <c r="BE422" i="8"/>
  <c r="T422" i="8"/>
  <c r="R422" i="8"/>
  <c r="P422" i="8"/>
  <c r="BI419" i="8"/>
  <c r="BH419" i="8"/>
  <c r="BG419" i="8"/>
  <c r="BE419" i="8"/>
  <c r="T419" i="8"/>
  <c r="R419" i="8"/>
  <c r="P419" i="8"/>
  <c r="BI416" i="8"/>
  <c r="BH416" i="8"/>
  <c r="BG416" i="8"/>
  <c r="BE416" i="8"/>
  <c r="T416" i="8"/>
  <c r="T415" i="8"/>
  <c r="R416" i="8"/>
  <c r="R415" i="8" s="1"/>
  <c r="P416" i="8"/>
  <c r="P415" i="8"/>
  <c r="BI412" i="8"/>
  <c r="BH412" i="8"/>
  <c r="BG412" i="8"/>
  <c r="BE412" i="8"/>
  <c r="T412" i="8"/>
  <c r="R412" i="8"/>
  <c r="P412" i="8"/>
  <c r="BI408" i="8"/>
  <c r="BH408" i="8"/>
  <c r="BG408" i="8"/>
  <c r="BE408" i="8"/>
  <c r="T408" i="8"/>
  <c r="R408" i="8"/>
  <c r="P408" i="8"/>
  <c r="BI402" i="8"/>
  <c r="BH402" i="8"/>
  <c r="BG402" i="8"/>
  <c r="BE402" i="8"/>
  <c r="T402" i="8"/>
  <c r="R402" i="8"/>
  <c r="P402" i="8"/>
  <c r="BI399" i="8"/>
  <c r="BH399" i="8"/>
  <c r="BG399" i="8"/>
  <c r="BE399" i="8"/>
  <c r="T399" i="8"/>
  <c r="R399" i="8"/>
  <c r="P399" i="8"/>
  <c r="BI389" i="8"/>
  <c r="BH389" i="8"/>
  <c r="BG389" i="8"/>
  <c r="BE389" i="8"/>
  <c r="T389" i="8"/>
  <c r="R389" i="8"/>
  <c r="P389" i="8"/>
  <c r="BI381" i="8"/>
  <c r="BH381" i="8"/>
  <c r="BG381" i="8"/>
  <c r="BE381" i="8"/>
  <c r="T381" i="8"/>
  <c r="R381" i="8"/>
  <c r="P381" i="8"/>
  <c r="BI377" i="8"/>
  <c r="BH377" i="8"/>
  <c r="BG377" i="8"/>
  <c r="BE377" i="8"/>
  <c r="T377" i="8"/>
  <c r="R377" i="8"/>
  <c r="P377" i="8"/>
  <c r="BI365" i="8"/>
  <c r="BH365" i="8"/>
  <c r="BG365" i="8"/>
  <c r="BE365" i="8"/>
  <c r="T365" i="8"/>
  <c r="R365" i="8"/>
  <c r="P365" i="8"/>
  <c r="BI359" i="8"/>
  <c r="BH359" i="8"/>
  <c r="BG359" i="8"/>
  <c r="BE359" i="8"/>
  <c r="T359" i="8"/>
  <c r="R359" i="8"/>
  <c r="P359" i="8"/>
  <c r="BI353" i="8"/>
  <c r="BH353" i="8"/>
  <c r="BG353" i="8"/>
  <c r="BE353" i="8"/>
  <c r="T353" i="8"/>
  <c r="R353" i="8"/>
  <c r="P353" i="8"/>
  <c r="BI342" i="8"/>
  <c r="BH342" i="8"/>
  <c r="BG342" i="8"/>
  <c r="BE342" i="8"/>
  <c r="T342" i="8"/>
  <c r="R342" i="8"/>
  <c r="P342" i="8"/>
  <c r="BI331" i="8"/>
  <c r="BH331" i="8"/>
  <c r="BG331" i="8"/>
  <c r="BE331" i="8"/>
  <c r="T331" i="8"/>
  <c r="R331" i="8"/>
  <c r="P331" i="8"/>
  <c r="BI325" i="8"/>
  <c r="BH325" i="8"/>
  <c r="BG325" i="8"/>
  <c r="BE325" i="8"/>
  <c r="T325" i="8"/>
  <c r="R325" i="8"/>
  <c r="P325" i="8"/>
  <c r="BI319" i="8"/>
  <c r="BH319" i="8"/>
  <c r="BG319" i="8"/>
  <c r="BE319" i="8"/>
  <c r="T319" i="8"/>
  <c r="R319" i="8"/>
  <c r="P319" i="8"/>
  <c r="BI314" i="8"/>
  <c r="BH314" i="8"/>
  <c r="BG314" i="8"/>
  <c r="BE314" i="8"/>
  <c r="T314" i="8"/>
  <c r="R314" i="8"/>
  <c r="P314" i="8"/>
  <c r="BI309" i="8"/>
  <c r="BH309" i="8"/>
  <c r="BG309" i="8"/>
  <c r="BE309" i="8"/>
  <c r="T309" i="8"/>
  <c r="R309" i="8"/>
  <c r="P309" i="8"/>
  <c r="BI305" i="8"/>
  <c r="BH305" i="8"/>
  <c r="BG305" i="8"/>
  <c r="BE305" i="8"/>
  <c r="T305" i="8"/>
  <c r="R305" i="8"/>
  <c r="P305" i="8"/>
  <c r="BI302" i="8"/>
  <c r="BH302" i="8"/>
  <c r="BG302" i="8"/>
  <c r="BE302" i="8"/>
  <c r="T302" i="8"/>
  <c r="R302" i="8"/>
  <c r="P302" i="8"/>
  <c r="BI298" i="8"/>
  <c r="BH298" i="8"/>
  <c r="BG298" i="8"/>
  <c r="BE298" i="8"/>
  <c r="T298" i="8"/>
  <c r="R298" i="8"/>
  <c r="P298" i="8"/>
  <c r="BI284" i="8"/>
  <c r="BH284" i="8"/>
  <c r="BG284" i="8"/>
  <c r="BE284" i="8"/>
  <c r="T284" i="8"/>
  <c r="R284" i="8"/>
  <c r="P284" i="8"/>
  <c r="BI281" i="8"/>
  <c r="BH281" i="8"/>
  <c r="BG281" i="8"/>
  <c r="BE281" i="8"/>
  <c r="T281" i="8"/>
  <c r="R281" i="8"/>
  <c r="P281" i="8"/>
  <c r="BI278" i="8"/>
  <c r="BH278" i="8"/>
  <c r="BG278" i="8"/>
  <c r="BE278" i="8"/>
  <c r="T278" i="8"/>
  <c r="R278" i="8"/>
  <c r="P278" i="8"/>
  <c r="BI266" i="8"/>
  <c r="BH266" i="8"/>
  <c r="BG266" i="8"/>
  <c r="BE266" i="8"/>
  <c r="T266" i="8"/>
  <c r="R266" i="8"/>
  <c r="P266" i="8"/>
  <c r="BI262" i="8"/>
  <c r="BH262" i="8"/>
  <c r="BG262" i="8"/>
  <c r="BE262" i="8"/>
  <c r="T262" i="8"/>
  <c r="R262" i="8"/>
  <c r="P262" i="8"/>
  <c r="BI258" i="8"/>
  <c r="BH258" i="8"/>
  <c r="BG258" i="8"/>
  <c r="BE258" i="8"/>
  <c r="T258" i="8"/>
  <c r="R258" i="8"/>
  <c r="P258" i="8"/>
  <c r="BI254" i="8"/>
  <c r="BH254" i="8"/>
  <c r="BG254" i="8"/>
  <c r="BE254" i="8"/>
  <c r="T254" i="8"/>
  <c r="R254" i="8"/>
  <c r="P254" i="8"/>
  <c r="BI250" i="8"/>
  <c r="BH250" i="8"/>
  <c r="BG250" i="8"/>
  <c r="BE250" i="8"/>
  <c r="T250" i="8"/>
  <c r="R250" i="8"/>
  <c r="P250" i="8"/>
  <c r="BI243" i="8"/>
  <c r="BH243" i="8"/>
  <c r="BG243" i="8"/>
  <c r="BE243" i="8"/>
  <c r="T243" i="8"/>
  <c r="R243" i="8"/>
  <c r="P243" i="8"/>
  <c r="BI240" i="8"/>
  <c r="BH240" i="8"/>
  <c r="BG240" i="8"/>
  <c r="BE240" i="8"/>
  <c r="T240" i="8"/>
  <c r="T239" i="8" s="1"/>
  <c r="R240" i="8"/>
  <c r="R239" i="8" s="1"/>
  <c r="P240" i="8"/>
  <c r="P239" i="8" s="1"/>
  <c r="BI236" i="8"/>
  <c r="BH236" i="8"/>
  <c r="BG236" i="8"/>
  <c r="BE236" i="8"/>
  <c r="T236" i="8"/>
  <c r="R236" i="8"/>
  <c r="P236" i="8"/>
  <c r="BI231" i="8"/>
  <c r="BH231" i="8"/>
  <c r="BG231" i="8"/>
  <c r="BE231" i="8"/>
  <c r="T231" i="8"/>
  <c r="R231" i="8"/>
  <c r="P231" i="8"/>
  <c r="BI228" i="8"/>
  <c r="BH228" i="8"/>
  <c r="BG228" i="8"/>
  <c r="BE228" i="8"/>
  <c r="T228" i="8"/>
  <c r="R228" i="8"/>
  <c r="P228" i="8"/>
  <c r="BI226" i="8"/>
  <c r="BH226" i="8"/>
  <c r="BG226" i="8"/>
  <c r="BE226" i="8"/>
  <c r="T226" i="8"/>
  <c r="R226" i="8"/>
  <c r="P226" i="8"/>
  <c r="BI223" i="8"/>
  <c r="BH223" i="8"/>
  <c r="BG223" i="8"/>
  <c r="BE223" i="8"/>
  <c r="T223" i="8"/>
  <c r="R223" i="8"/>
  <c r="P223" i="8"/>
  <c r="BI220" i="8"/>
  <c r="BH220" i="8"/>
  <c r="BG220" i="8"/>
  <c r="BE220" i="8"/>
  <c r="T220" i="8"/>
  <c r="R220" i="8"/>
  <c r="P220" i="8"/>
  <c r="BI216" i="8"/>
  <c r="BH216" i="8"/>
  <c r="BG216" i="8"/>
  <c r="BE216" i="8"/>
  <c r="T216" i="8"/>
  <c r="R216" i="8"/>
  <c r="P216" i="8"/>
  <c r="BI199" i="8"/>
  <c r="BH199" i="8"/>
  <c r="BG199" i="8"/>
  <c r="BE199" i="8"/>
  <c r="T199" i="8"/>
  <c r="R199" i="8"/>
  <c r="P199" i="8"/>
  <c r="BI196" i="8"/>
  <c r="BH196" i="8"/>
  <c r="BG196" i="8"/>
  <c r="BE196" i="8"/>
  <c r="T196" i="8"/>
  <c r="R196" i="8"/>
  <c r="P196" i="8"/>
  <c r="BI193" i="8"/>
  <c r="BH193" i="8"/>
  <c r="BG193" i="8"/>
  <c r="BE193" i="8"/>
  <c r="T193" i="8"/>
  <c r="R193" i="8"/>
  <c r="P193" i="8"/>
  <c r="BI190" i="8"/>
  <c r="BH190" i="8"/>
  <c r="BG190" i="8"/>
  <c r="BE190" i="8"/>
  <c r="T190" i="8"/>
  <c r="R190" i="8"/>
  <c r="P190" i="8"/>
  <c r="BI187" i="8"/>
  <c r="BH187" i="8"/>
  <c r="BG187" i="8"/>
  <c r="BE187" i="8"/>
  <c r="T187" i="8"/>
  <c r="R187" i="8"/>
  <c r="P187" i="8"/>
  <c r="BI184" i="8"/>
  <c r="BH184" i="8"/>
  <c r="BG184" i="8"/>
  <c r="BE184" i="8"/>
  <c r="T184" i="8"/>
  <c r="R184" i="8"/>
  <c r="P184" i="8"/>
  <c r="BI181" i="8"/>
  <c r="BH181" i="8"/>
  <c r="BG181" i="8"/>
  <c r="BE181" i="8"/>
  <c r="T181" i="8"/>
  <c r="R181" i="8"/>
  <c r="P181" i="8"/>
  <c r="BI178" i="8"/>
  <c r="BH178" i="8"/>
  <c r="BG178" i="8"/>
  <c r="BE178" i="8"/>
  <c r="T178" i="8"/>
  <c r="R178" i="8"/>
  <c r="P178" i="8"/>
  <c r="BI175" i="8"/>
  <c r="BH175" i="8"/>
  <c r="BG175" i="8"/>
  <c r="BE175" i="8"/>
  <c r="T175" i="8"/>
  <c r="R175" i="8"/>
  <c r="P175" i="8"/>
  <c r="BI155" i="8"/>
  <c r="BH155" i="8"/>
  <c r="BG155" i="8"/>
  <c r="BE155" i="8"/>
  <c r="T155" i="8"/>
  <c r="R155" i="8"/>
  <c r="P155" i="8"/>
  <c r="BI151" i="8"/>
  <c r="BH151" i="8"/>
  <c r="BG151" i="8"/>
  <c r="BE151" i="8"/>
  <c r="T151" i="8"/>
  <c r="R151" i="8"/>
  <c r="P151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J138" i="8"/>
  <c r="J137" i="8"/>
  <c r="F137" i="8"/>
  <c r="F135" i="8"/>
  <c r="E133" i="8"/>
  <c r="J94" i="8"/>
  <c r="J93" i="8"/>
  <c r="F93" i="8"/>
  <c r="F91" i="8"/>
  <c r="E89" i="8"/>
  <c r="J20" i="8"/>
  <c r="E20" i="8"/>
  <c r="F94" i="8"/>
  <c r="J19" i="8"/>
  <c r="J14" i="8"/>
  <c r="J135" i="8" s="1"/>
  <c r="E7" i="8"/>
  <c r="E85" i="8"/>
  <c r="J39" i="7"/>
  <c r="J38" i="7"/>
  <c r="AY104" i="1"/>
  <c r="J37" i="7"/>
  <c r="AX104" i="1" s="1"/>
  <c r="BI326" i="7"/>
  <c r="BH326" i="7"/>
  <c r="BG326" i="7"/>
  <c r="BE326" i="7"/>
  <c r="T326" i="7"/>
  <c r="R326" i="7"/>
  <c r="P326" i="7"/>
  <c r="BI323" i="7"/>
  <c r="BH323" i="7"/>
  <c r="BG323" i="7"/>
  <c r="BE323" i="7"/>
  <c r="T323" i="7"/>
  <c r="R323" i="7"/>
  <c r="P323" i="7"/>
  <c r="BI320" i="7"/>
  <c r="BH320" i="7"/>
  <c r="BG320" i="7"/>
  <c r="BE320" i="7"/>
  <c r="T320" i="7"/>
  <c r="R320" i="7"/>
  <c r="P320" i="7"/>
  <c r="BI315" i="7"/>
  <c r="BH315" i="7"/>
  <c r="BG315" i="7"/>
  <c r="BE315" i="7"/>
  <c r="T315" i="7"/>
  <c r="R315" i="7"/>
  <c r="P315" i="7"/>
  <c r="BI311" i="7"/>
  <c r="BH311" i="7"/>
  <c r="BG311" i="7"/>
  <c r="BE311" i="7"/>
  <c r="T311" i="7"/>
  <c r="R311" i="7"/>
  <c r="P311" i="7"/>
  <c r="BI304" i="7"/>
  <c r="BH304" i="7"/>
  <c r="BG304" i="7"/>
  <c r="BE304" i="7"/>
  <c r="T304" i="7"/>
  <c r="R304" i="7"/>
  <c r="P304" i="7"/>
  <c r="BI299" i="7"/>
  <c r="BH299" i="7"/>
  <c r="BG299" i="7"/>
  <c r="BE299" i="7"/>
  <c r="T299" i="7"/>
  <c r="R299" i="7"/>
  <c r="P299" i="7"/>
  <c r="BI295" i="7"/>
  <c r="BH295" i="7"/>
  <c r="BG295" i="7"/>
  <c r="BE295" i="7"/>
  <c r="T295" i="7"/>
  <c r="R295" i="7"/>
  <c r="P295" i="7"/>
  <c r="BI288" i="7"/>
  <c r="BH288" i="7"/>
  <c r="BG288" i="7"/>
  <c r="BE288" i="7"/>
  <c r="T288" i="7"/>
  <c r="R288" i="7"/>
  <c r="P288" i="7"/>
  <c r="BI279" i="7"/>
  <c r="BH279" i="7"/>
  <c r="BG279" i="7"/>
  <c r="BE279" i="7"/>
  <c r="T279" i="7"/>
  <c r="R279" i="7"/>
  <c r="P279" i="7"/>
  <c r="BI272" i="7"/>
  <c r="BH272" i="7"/>
  <c r="BG272" i="7"/>
  <c r="BE272" i="7"/>
  <c r="T272" i="7"/>
  <c r="T271" i="7" s="1"/>
  <c r="R272" i="7"/>
  <c r="R271" i="7"/>
  <c r="P272" i="7"/>
  <c r="P271" i="7" s="1"/>
  <c r="BI268" i="7"/>
  <c r="BH268" i="7"/>
  <c r="BG268" i="7"/>
  <c r="BE268" i="7"/>
  <c r="T268" i="7"/>
  <c r="R268" i="7"/>
  <c r="P268" i="7"/>
  <c r="BI262" i="7"/>
  <c r="BH262" i="7"/>
  <c r="BG262" i="7"/>
  <c r="BE262" i="7"/>
  <c r="T262" i="7"/>
  <c r="R262" i="7"/>
  <c r="P262" i="7"/>
  <c r="BI257" i="7"/>
  <c r="BH257" i="7"/>
  <c r="BG257" i="7"/>
  <c r="BE257" i="7"/>
  <c r="T257" i="7"/>
  <c r="T256" i="7" s="1"/>
  <c r="R257" i="7"/>
  <c r="R256" i="7"/>
  <c r="P257" i="7"/>
  <c r="P256" i="7" s="1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4" i="7"/>
  <c r="BH244" i="7"/>
  <c r="BG244" i="7"/>
  <c r="BE244" i="7"/>
  <c r="T244" i="7"/>
  <c r="T243" i="7"/>
  <c r="R244" i="7"/>
  <c r="R243" i="7" s="1"/>
  <c r="P244" i="7"/>
  <c r="P243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4" i="7"/>
  <c r="BH224" i="7"/>
  <c r="BG224" i="7"/>
  <c r="BE224" i="7"/>
  <c r="T224" i="7"/>
  <c r="R224" i="7"/>
  <c r="P224" i="7"/>
  <c r="BI218" i="7"/>
  <c r="BH218" i="7"/>
  <c r="BG218" i="7"/>
  <c r="BE218" i="7"/>
  <c r="T218" i="7"/>
  <c r="R218" i="7"/>
  <c r="P218" i="7"/>
  <c r="BI206" i="7"/>
  <c r="BH206" i="7"/>
  <c r="BG206" i="7"/>
  <c r="BE206" i="7"/>
  <c r="T206" i="7"/>
  <c r="R206" i="7"/>
  <c r="P206" i="7"/>
  <c r="BI201" i="7"/>
  <c r="BH201" i="7"/>
  <c r="BG201" i="7"/>
  <c r="BE201" i="7"/>
  <c r="T201" i="7"/>
  <c r="R201" i="7"/>
  <c r="P201" i="7"/>
  <c r="BI193" i="7"/>
  <c r="BH193" i="7"/>
  <c r="BG193" i="7"/>
  <c r="BE193" i="7"/>
  <c r="T193" i="7"/>
  <c r="R193" i="7"/>
  <c r="P193" i="7"/>
  <c r="BI189" i="7"/>
  <c r="BH189" i="7"/>
  <c r="BG189" i="7"/>
  <c r="BE189" i="7"/>
  <c r="T189" i="7"/>
  <c r="R189" i="7"/>
  <c r="P189" i="7"/>
  <c r="BI185" i="7"/>
  <c r="BH185" i="7"/>
  <c r="BG185" i="7"/>
  <c r="BE185" i="7"/>
  <c r="T185" i="7"/>
  <c r="R185" i="7"/>
  <c r="P185" i="7"/>
  <c r="BI173" i="7"/>
  <c r="BH173" i="7"/>
  <c r="BG173" i="7"/>
  <c r="BE173" i="7"/>
  <c r="T173" i="7"/>
  <c r="R173" i="7"/>
  <c r="P173" i="7"/>
  <c r="BI166" i="7"/>
  <c r="BH166" i="7"/>
  <c r="BG166" i="7"/>
  <c r="BE166" i="7"/>
  <c r="T166" i="7"/>
  <c r="R166" i="7"/>
  <c r="P166" i="7"/>
  <c r="BI161" i="7"/>
  <c r="BH161" i="7"/>
  <c r="BG161" i="7"/>
  <c r="BE161" i="7"/>
  <c r="T161" i="7"/>
  <c r="R161" i="7"/>
  <c r="P161" i="7"/>
  <c r="BI156" i="7"/>
  <c r="BH156" i="7"/>
  <c r="BG156" i="7"/>
  <c r="BE156" i="7"/>
  <c r="T156" i="7"/>
  <c r="R156" i="7"/>
  <c r="P156" i="7"/>
  <c r="BI146" i="7"/>
  <c r="BH146" i="7"/>
  <c r="BG146" i="7"/>
  <c r="BE146" i="7"/>
  <c r="T146" i="7"/>
  <c r="R146" i="7"/>
  <c r="P146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J133" i="7"/>
  <c r="J132" i="7"/>
  <c r="F132" i="7"/>
  <c r="F130" i="7"/>
  <c r="E128" i="7"/>
  <c r="J94" i="7"/>
  <c r="J93" i="7"/>
  <c r="F93" i="7"/>
  <c r="F91" i="7"/>
  <c r="E89" i="7"/>
  <c r="J20" i="7"/>
  <c r="E20" i="7"/>
  <c r="F94" i="7" s="1"/>
  <c r="J19" i="7"/>
  <c r="J14" i="7"/>
  <c r="J130" i="7" s="1"/>
  <c r="E7" i="7"/>
  <c r="E85" i="7" s="1"/>
  <c r="J39" i="6"/>
  <c r="J38" i="6"/>
  <c r="AY102" i="1" s="1"/>
  <c r="J37" i="6"/>
  <c r="AX102" i="1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06" i="6"/>
  <c r="BH306" i="6"/>
  <c r="BG306" i="6"/>
  <c r="BE306" i="6"/>
  <c r="T306" i="6"/>
  <c r="R306" i="6"/>
  <c r="P306" i="6"/>
  <c r="BI279" i="6"/>
  <c r="BH279" i="6"/>
  <c r="BG279" i="6"/>
  <c r="BE279" i="6"/>
  <c r="T279" i="6"/>
  <c r="R279" i="6"/>
  <c r="P279" i="6"/>
  <c r="BI275" i="6"/>
  <c r="BH275" i="6"/>
  <c r="BG275" i="6"/>
  <c r="BE275" i="6"/>
  <c r="T275" i="6"/>
  <c r="R275" i="6"/>
  <c r="P275" i="6"/>
  <c r="BI264" i="6"/>
  <c r="BH264" i="6"/>
  <c r="BG264" i="6"/>
  <c r="BE264" i="6"/>
  <c r="T264" i="6"/>
  <c r="R264" i="6"/>
  <c r="P264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46" i="6"/>
  <c r="BH246" i="6"/>
  <c r="BG246" i="6"/>
  <c r="BE246" i="6"/>
  <c r="T246" i="6"/>
  <c r="R246" i="6"/>
  <c r="P246" i="6"/>
  <c r="BI240" i="6"/>
  <c r="BH240" i="6"/>
  <c r="BG240" i="6"/>
  <c r="BE240" i="6"/>
  <c r="T240" i="6"/>
  <c r="R240" i="6"/>
  <c r="P240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26" i="6"/>
  <c r="BH226" i="6"/>
  <c r="BG226" i="6"/>
  <c r="BE226" i="6"/>
  <c r="T226" i="6"/>
  <c r="R226" i="6"/>
  <c r="P226" i="6"/>
  <c r="BI223" i="6"/>
  <c r="BH223" i="6"/>
  <c r="BG223" i="6"/>
  <c r="BE223" i="6"/>
  <c r="T223" i="6"/>
  <c r="R223" i="6"/>
  <c r="P223" i="6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4" i="6"/>
  <c r="BH214" i="6"/>
  <c r="BG214" i="6"/>
  <c r="BE214" i="6"/>
  <c r="T214" i="6"/>
  <c r="R214" i="6"/>
  <c r="P214" i="6"/>
  <c r="BI211" i="6"/>
  <c r="BH211" i="6"/>
  <c r="BG211" i="6"/>
  <c r="BE211" i="6"/>
  <c r="T211" i="6"/>
  <c r="R211" i="6"/>
  <c r="P211" i="6"/>
  <c r="BI208" i="6"/>
  <c r="BH208" i="6"/>
  <c r="BG208" i="6"/>
  <c r="BE208" i="6"/>
  <c r="T208" i="6"/>
  <c r="R208" i="6"/>
  <c r="P208" i="6"/>
  <c r="BI205" i="6"/>
  <c r="BH205" i="6"/>
  <c r="BG205" i="6"/>
  <c r="BE205" i="6"/>
  <c r="T205" i="6"/>
  <c r="R205" i="6"/>
  <c r="P205" i="6"/>
  <c r="BI202" i="6"/>
  <c r="BH202" i="6"/>
  <c r="BG202" i="6"/>
  <c r="BE202" i="6"/>
  <c r="T202" i="6"/>
  <c r="R202" i="6"/>
  <c r="P202" i="6"/>
  <c r="BI199" i="6"/>
  <c r="BH199" i="6"/>
  <c r="BG199" i="6"/>
  <c r="BE199" i="6"/>
  <c r="T199" i="6"/>
  <c r="R199" i="6"/>
  <c r="P199" i="6"/>
  <c r="BI196" i="6"/>
  <c r="BH196" i="6"/>
  <c r="BG196" i="6"/>
  <c r="BE196" i="6"/>
  <c r="T196" i="6"/>
  <c r="R196" i="6"/>
  <c r="P196" i="6"/>
  <c r="BI193" i="6"/>
  <c r="BH193" i="6"/>
  <c r="BG193" i="6"/>
  <c r="BE193" i="6"/>
  <c r="T193" i="6"/>
  <c r="R193" i="6"/>
  <c r="P193" i="6"/>
  <c r="BI165" i="6"/>
  <c r="BH165" i="6"/>
  <c r="BG165" i="6"/>
  <c r="BE165" i="6"/>
  <c r="T165" i="6"/>
  <c r="R165" i="6"/>
  <c r="P165" i="6"/>
  <c r="BI149" i="6"/>
  <c r="BH149" i="6"/>
  <c r="BG149" i="6"/>
  <c r="BE149" i="6"/>
  <c r="T149" i="6"/>
  <c r="R149" i="6"/>
  <c r="P149" i="6"/>
  <c r="BI127" i="6"/>
  <c r="BH127" i="6"/>
  <c r="BG127" i="6"/>
  <c r="BE127" i="6"/>
  <c r="T127" i="6"/>
  <c r="T126" i="6" s="1"/>
  <c r="T125" i="6" s="1"/>
  <c r="R127" i="6"/>
  <c r="R126" i="6" s="1"/>
  <c r="R125" i="6" s="1"/>
  <c r="P127" i="6"/>
  <c r="P126" i="6" s="1"/>
  <c r="P125" i="6" s="1"/>
  <c r="J121" i="6"/>
  <c r="J120" i="6"/>
  <c r="F120" i="6"/>
  <c r="F118" i="6"/>
  <c r="E116" i="6"/>
  <c r="J94" i="6"/>
  <c r="J93" i="6"/>
  <c r="F93" i="6"/>
  <c r="F91" i="6"/>
  <c r="E89" i="6"/>
  <c r="J20" i="6"/>
  <c r="E20" i="6"/>
  <c r="F94" i="6"/>
  <c r="J19" i="6"/>
  <c r="J14" i="6"/>
  <c r="J118" i="6" s="1"/>
  <c r="E7" i="6"/>
  <c r="E112" i="6"/>
  <c r="J39" i="5"/>
  <c r="J38" i="5"/>
  <c r="AY101" i="1"/>
  <c r="J37" i="5"/>
  <c r="AX101" i="1" s="1"/>
  <c r="BI261" i="5"/>
  <c r="BH261" i="5"/>
  <c r="BG261" i="5"/>
  <c r="BE261" i="5"/>
  <c r="T261" i="5"/>
  <c r="T260" i="5"/>
  <c r="T259" i="5"/>
  <c r="R261" i="5"/>
  <c r="R260" i="5" s="1"/>
  <c r="R259" i="5" s="1"/>
  <c r="P261" i="5"/>
  <c r="P260" i="5" s="1"/>
  <c r="P259" i="5" s="1"/>
  <c r="BI258" i="5"/>
  <c r="BH258" i="5"/>
  <c r="BG258" i="5"/>
  <c r="BE258" i="5"/>
  <c r="T258" i="5"/>
  <c r="T257" i="5"/>
  <c r="R258" i="5"/>
  <c r="R257" i="5" s="1"/>
  <c r="P258" i="5"/>
  <c r="P257" i="5"/>
  <c r="BI254" i="5"/>
  <c r="BH254" i="5"/>
  <c r="BG254" i="5"/>
  <c r="BE254" i="5"/>
  <c r="T254" i="5"/>
  <c r="R254" i="5"/>
  <c r="P254" i="5"/>
  <c r="BI249" i="5"/>
  <c r="BH249" i="5"/>
  <c r="BG249" i="5"/>
  <c r="BE249" i="5"/>
  <c r="T249" i="5"/>
  <c r="R249" i="5"/>
  <c r="P249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2" i="5"/>
  <c r="BH232" i="5"/>
  <c r="BG232" i="5"/>
  <c r="BE232" i="5"/>
  <c r="T232" i="5"/>
  <c r="R232" i="5"/>
  <c r="P232" i="5"/>
  <c r="BI227" i="5"/>
  <c r="BH227" i="5"/>
  <c r="BG227" i="5"/>
  <c r="BE227" i="5"/>
  <c r="T227" i="5"/>
  <c r="R227" i="5"/>
  <c r="P227" i="5"/>
  <c r="BI222" i="5"/>
  <c r="BH222" i="5"/>
  <c r="BG222" i="5"/>
  <c r="BE222" i="5"/>
  <c r="T222" i="5"/>
  <c r="R222" i="5"/>
  <c r="P222" i="5"/>
  <c r="BI202" i="5"/>
  <c r="BH202" i="5"/>
  <c r="BG202" i="5"/>
  <c r="BE202" i="5"/>
  <c r="T202" i="5"/>
  <c r="R202" i="5"/>
  <c r="P202" i="5"/>
  <c r="BI182" i="5"/>
  <c r="BH182" i="5"/>
  <c r="BG182" i="5"/>
  <c r="BE182" i="5"/>
  <c r="T182" i="5"/>
  <c r="R182" i="5"/>
  <c r="P182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R171" i="5"/>
  <c r="P171" i="5"/>
  <c r="BI153" i="5"/>
  <c r="BH153" i="5"/>
  <c r="BG153" i="5"/>
  <c r="BE153" i="5"/>
  <c r="T153" i="5"/>
  <c r="R153" i="5"/>
  <c r="P153" i="5"/>
  <c r="BI132" i="5"/>
  <c r="BH132" i="5"/>
  <c r="BG132" i="5"/>
  <c r="BE132" i="5"/>
  <c r="T132" i="5"/>
  <c r="T131" i="5" s="1"/>
  <c r="R132" i="5"/>
  <c r="R131" i="5"/>
  <c r="P132" i="5"/>
  <c r="P131" i="5" s="1"/>
  <c r="J126" i="5"/>
  <c r="J125" i="5"/>
  <c r="F125" i="5"/>
  <c r="F123" i="5"/>
  <c r="E121" i="5"/>
  <c r="J94" i="5"/>
  <c r="J93" i="5"/>
  <c r="F93" i="5"/>
  <c r="F91" i="5"/>
  <c r="E89" i="5"/>
  <c r="J20" i="5"/>
  <c r="E20" i="5"/>
  <c r="F126" i="5" s="1"/>
  <c r="J19" i="5"/>
  <c r="J14" i="5"/>
  <c r="J91" i="5" s="1"/>
  <c r="E7" i="5"/>
  <c r="E85" i="5"/>
  <c r="J39" i="4"/>
  <c r="J38" i="4"/>
  <c r="AY99" i="1"/>
  <c r="J37" i="4"/>
  <c r="AX99" i="1" s="1"/>
  <c r="BI237" i="4"/>
  <c r="BH237" i="4"/>
  <c r="BG237" i="4"/>
  <c r="BE237" i="4"/>
  <c r="T237" i="4"/>
  <c r="T236" i="4"/>
  <c r="R237" i="4"/>
  <c r="R236" i="4" s="1"/>
  <c r="P237" i="4"/>
  <c r="P236" i="4"/>
  <c r="BI235" i="4"/>
  <c r="BH235" i="4"/>
  <c r="BG235" i="4"/>
  <c r="BE235" i="4"/>
  <c r="T235" i="4"/>
  <c r="R235" i="4"/>
  <c r="P235" i="4"/>
  <c r="BI230" i="4"/>
  <c r="BH230" i="4"/>
  <c r="BG230" i="4"/>
  <c r="BE230" i="4"/>
  <c r="T230" i="4"/>
  <c r="R230" i="4"/>
  <c r="P230" i="4"/>
  <c r="BI225" i="4"/>
  <c r="BH225" i="4"/>
  <c r="BG225" i="4"/>
  <c r="BE225" i="4"/>
  <c r="T225" i="4"/>
  <c r="R225" i="4"/>
  <c r="P225" i="4"/>
  <c r="BI217" i="4"/>
  <c r="BH217" i="4"/>
  <c r="BG217" i="4"/>
  <c r="BE217" i="4"/>
  <c r="T217" i="4"/>
  <c r="R217" i="4"/>
  <c r="P217" i="4"/>
  <c r="BI215" i="4"/>
  <c r="BH215" i="4"/>
  <c r="BG215" i="4"/>
  <c r="BE215" i="4"/>
  <c r="T215" i="4"/>
  <c r="R215" i="4"/>
  <c r="P215" i="4"/>
  <c r="BI207" i="4"/>
  <c r="BH207" i="4"/>
  <c r="BG207" i="4"/>
  <c r="BE207" i="4"/>
  <c r="T207" i="4"/>
  <c r="R207" i="4"/>
  <c r="P207" i="4"/>
  <c r="BI199" i="4"/>
  <c r="BH199" i="4"/>
  <c r="BG199" i="4"/>
  <c r="BE199" i="4"/>
  <c r="T199" i="4"/>
  <c r="R199" i="4"/>
  <c r="P199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4" i="4"/>
  <c r="BH184" i="4"/>
  <c r="BG184" i="4"/>
  <c r="BE184" i="4"/>
  <c r="T184" i="4"/>
  <c r="R184" i="4"/>
  <c r="P184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1" i="4"/>
  <c r="BH141" i="4"/>
  <c r="BG141" i="4"/>
  <c r="BE141" i="4"/>
  <c r="T141" i="4"/>
  <c r="R141" i="4"/>
  <c r="P141" i="4"/>
  <c r="BI138" i="4"/>
  <c r="BH138" i="4"/>
  <c r="BG138" i="4"/>
  <c r="BE138" i="4"/>
  <c r="T138" i="4"/>
  <c r="R138" i="4"/>
  <c r="P138" i="4"/>
  <c r="BI135" i="4"/>
  <c r="BH135" i="4"/>
  <c r="BG135" i="4"/>
  <c r="BE135" i="4"/>
  <c r="T135" i="4"/>
  <c r="R135" i="4"/>
  <c r="P135" i="4"/>
  <c r="BI130" i="4"/>
  <c r="BH130" i="4"/>
  <c r="BG130" i="4"/>
  <c r="BE130" i="4"/>
  <c r="T130" i="4"/>
  <c r="T129" i="4" s="1"/>
  <c r="R130" i="4"/>
  <c r="R129" i="4" s="1"/>
  <c r="P130" i="4"/>
  <c r="P129" i="4" s="1"/>
  <c r="J124" i="4"/>
  <c r="J123" i="4"/>
  <c r="F123" i="4"/>
  <c r="F121" i="4"/>
  <c r="E119" i="4"/>
  <c r="J94" i="4"/>
  <c r="J93" i="4"/>
  <c r="F93" i="4"/>
  <c r="F91" i="4"/>
  <c r="E89" i="4"/>
  <c r="J20" i="4"/>
  <c r="E20" i="4"/>
  <c r="F124" i="4"/>
  <c r="J19" i="4"/>
  <c r="J14" i="4"/>
  <c r="J91" i="4" s="1"/>
  <c r="E7" i="4"/>
  <c r="E85" i="4" s="1"/>
  <c r="J39" i="3"/>
  <c r="J38" i="3"/>
  <c r="AY97" i="1"/>
  <c r="J37" i="3"/>
  <c r="AX97" i="1" s="1"/>
  <c r="BI385" i="3"/>
  <c r="BH385" i="3"/>
  <c r="BG385" i="3"/>
  <c r="BE385" i="3"/>
  <c r="T385" i="3"/>
  <c r="R385" i="3"/>
  <c r="P385" i="3"/>
  <c r="BI383" i="3"/>
  <c r="BH383" i="3"/>
  <c r="BG383" i="3"/>
  <c r="BE383" i="3"/>
  <c r="T383" i="3"/>
  <c r="R383" i="3"/>
  <c r="P383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56" i="3"/>
  <c r="BH356" i="3"/>
  <c r="BG356" i="3"/>
  <c r="BE356" i="3"/>
  <c r="T356" i="3"/>
  <c r="R356" i="3"/>
  <c r="P356" i="3"/>
  <c r="BI354" i="3"/>
  <c r="BH354" i="3"/>
  <c r="BG354" i="3"/>
  <c r="BE354" i="3"/>
  <c r="T354" i="3"/>
  <c r="R354" i="3"/>
  <c r="P354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9" i="3"/>
  <c r="BH339" i="3"/>
  <c r="BG339" i="3"/>
  <c r="BE339" i="3"/>
  <c r="T339" i="3"/>
  <c r="R339" i="3"/>
  <c r="P339" i="3"/>
  <c r="BI337" i="3"/>
  <c r="BH337" i="3"/>
  <c r="BG337" i="3"/>
  <c r="BE337" i="3"/>
  <c r="T337" i="3"/>
  <c r="R337" i="3"/>
  <c r="P337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20" i="3"/>
  <c r="BH320" i="3"/>
  <c r="BG320" i="3"/>
  <c r="BE320" i="3"/>
  <c r="T320" i="3"/>
  <c r="T319" i="3" s="1"/>
  <c r="R320" i="3"/>
  <c r="R319" i="3"/>
  <c r="P320" i="3"/>
  <c r="P319" i="3" s="1"/>
  <c r="BI316" i="3"/>
  <c r="BH316" i="3"/>
  <c r="BG316" i="3"/>
  <c r="BE316" i="3"/>
  <c r="T316" i="3"/>
  <c r="R316" i="3"/>
  <c r="P316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6" i="3"/>
  <c r="BH306" i="3"/>
  <c r="BG306" i="3"/>
  <c r="BE306" i="3"/>
  <c r="T306" i="3"/>
  <c r="R306" i="3"/>
  <c r="P306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R297" i="3"/>
  <c r="P297" i="3"/>
  <c r="BI293" i="3"/>
  <c r="BH293" i="3"/>
  <c r="BG293" i="3"/>
  <c r="BE293" i="3"/>
  <c r="T293" i="3"/>
  <c r="R293" i="3"/>
  <c r="P293" i="3"/>
  <c r="BI289" i="3"/>
  <c r="BH289" i="3"/>
  <c r="BG289" i="3"/>
  <c r="BE289" i="3"/>
  <c r="T289" i="3"/>
  <c r="T288" i="3"/>
  <c r="R289" i="3"/>
  <c r="R288" i="3" s="1"/>
  <c r="P289" i="3"/>
  <c r="P288" i="3"/>
  <c r="BI274" i="3"/>
  <c r="BH274" i="3"/>
  <c r="BG274" i="3"/>
  <c r="BE274" i="3"/>
  <c r="T274" i="3"/>
  <c r="R274" i="3"/>
  <c r="P274" i="3"/>
  <c r="BI246" i="3"/>
  <c r="BH246" i="3"/>
  <c r="BG246" i="3"/>
  <c r="BE246" i="3"/>
  <c r="T246" i="3"/>
  <c r="R246" i="3"/>
  <c r="P246" i="3"/>
  <c r="BI209" i="3"/>
  <c r="BH209" i="3"/>
  <c r="BG209" i="3"/>
  <c r="BE209" i="3"/>
  <c r="T209" i="3"/>
  <c r="R209" i="3"/>
  <c r="P209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32" i="3"/>
  <c r="BH132" i="3"/>
  <c r="BG132" i="3"/>
  <c r="BE132" i="3"/>
  <c r="T132" i="3"/>
  <c r="T131" i="3" s="1"/>
  <c r="R132" i="3"/>
  <c r="R131" i="3" s="1"/>
  <c r="P132" i="3"/>
  <c r="P131" i="3" s="1"/>
  <c r="J126" i="3"/>
  <c r="J125" i="3"/>
  <c r="F125" i="3"/>
  <c r="F123" i="3"/>
  <c r="E121" i="3"/>
  <c r="J94" i="3"/>
  <c r="J93" i="3"/>
  <c r="F93" i="3"/>
  <c r="F91" i="3"/>
  <c r="E89" i="3"/>
  <c r="J20" i="3"/>
  <c r="E20" i="3"/>
  <c r="F126" i="3"/>
  <c r="J19" i="3"/>
  <c r="J14" i="3"/>
  <c r="J91" i="3" s="1"/>
  <c r="E7" i="3"/>
  <c r="E85" i="3" s="1"/>
  <c r="J39" i="2"/>
  <c r="J38" i="2"/>
  <c r="AY96" i="1"/>
  <c r="J37" i="2"/>
  <c r="AX96" i="1" s="1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5" i="2"/>
  <c r="BH135" i="2"/>
  <c r="BG135" i="2"/>
  <c r="BE135" i="2"/>
  <c r="T135" i="2"/>
  <c r="R135" i="2"/>
  <c r="P135" i="2"/>
  <c r="BI129" i="2"/>
  <c r="BH129" i="2"/>
  <c r="BG129" i="2"/>
  <c r="BE129" i="2"/>
  <c r="T129" i="2"/>
  <c r="R129" i="2"/>
  <c r="P129" i="2"/>
  <c r="J123" i="2"/>
  <c r="J122" i="2"/>
  <c r="F122" i="2"/>
  <c r="F120" i="2"/>
  <c r="E118" i="2"/>
  <c r="J94" i="2"/>
  <c r="J93" i="2"/>
  <c r="F93" i="2"/>
  <c r="F91" i="2"/>
  <c r="E89" i="2"/>
  <c r="J20" i="2"/>
  <c r="E20" i="2"/>
  <c r="F123" i="2" s="1"/>
  <c r="J19" i="2"/>
  <c r="J14" i="2"/>
  <c r="J120" i="2" s="1"/>
  <c r="E7" i="2"/>
  <c r="E114" i="2"/>
  <c r="L90" i="1"/>
  <c r="AM90" i="1"/>
  <c r="AM89" i="1"/>
  <c r="L89" i="1"/>
  <c r="AM87" i="1"/>
  <c r="L87" i="1"/>
  <c r="L85" i="1"/>
  <c r="L84" i="1"/>
  <c r="J221" i="17"/>
  <c r="J219" i="17"/>
  <c r="BK215" i="17"/>
  <c r="J212" i="17"/>
  <c r="BK207" i="17"/>
  <c r="J203" i="17"/>
  <c r="BK200" i="17"/>
  <c r="BK194" i="17"/>
  <c r="BK191" i="17"/>
  <c r="J182" i="17"/>
  <c r="BK176" i="17"/>
  <c r="J173" i="17"/>
  <c r="BK166" i="17"/>
  <c r="J160" i="17"/>
  <c r="J142" i="17"/>
  <c r="BK135" i="17"/>
  <c r="J130" i="17"/>
  <c r="BK140" i="16"/>
  <c r="J135" i="16"/>
  <c r="J134" i="16"/>
  <c r="J133" i="16"/>
  <c r="J132" i="16"/>
  <c r="BK131" i="16"/>
  <c r="BK129" i="16"/>
  <c r="BK127" i="16"/>
  <c r="BK126" i="16"/>
  <c r="J156" i="14"/>
  <c r="J154" i="14"/>
  <c r="BK152" i="14"/>
  <c r="J151" i="14"/>
  <c r="BK150" i="14"/>
  <c r="BK149" i="14"/>
  <c r="J148" i="14"/>
  <c r="J146" i="14"/>
  <c r="BK144" i="14"/>
  <c r="J143" i="14"/>
  <c r="BK139" i="14"/>
  <c r="BK136" i="14"/>
  <c r="BK135" i="14"/>
  <c r="J134" i="14"/>
  <c r="BK133" i="14"/>
  <c r="J133" i="14"/>
  <c r="BK266" i="13"/>
  <c r="J266" i="13"/>
  <c r="BK263" i="13"/>
  <c r="BK257" i="13"/>
  <c r="BK256" i="13"/>
  <c r="BK254" i="13"/>
  <c r="BK253" i="13"/>
  <c r="BK250" i="13"/>
  <c r="BK247" i="13"/>
  <c r="J243" i="13"/>
  <c r="J240" i="13"/>
  <c r="J237" i="13"/>
  <c r="BK236" i="13"/>
  <c r="J231" i="13"/>
  <c r="J226" i="13"/>
  <c r="J225" i="13"/>
  <c r="BK222" i="13"/>
  <c r="BK218" i="13"/>
  <c r="J217" i="13"/>
  <c r="BK216" i="13"/>
  <c r="BK215" i="13"/>
  <c r="BK214" i="13"/>
  <c r="J213" i="13"/>
  <c r="BK206" i="13"/>
  <c r="J205" i="13"/>
  <c r="BK204" i="13"/>
  <c r="BK203" i="13"/>
  <c r="BK196" i="13"/>
  <c r="BK194" i="13"/>
  <c r="J193" i="13"/>
  <c r="BK190" i="13"/>
  <c r="BK189" i="13"/>
  <c r="J184" i="13"/>
  <c r="BK183" i="13"/>
  <c r="BK177" i="13"/>
  <c r="BK175" i="13"/>
  <c r="BK174" i="13"/>
  <c r="J172" i="13"/>
  <c r="J170" i="13"/>
  <c r="J169" i="13"/>
  <c r="J165" i="13"/>
  <c r="J164" i="13"/>
  <c r="J163" i="13"/>
  <c r="BK162" i="13"/>
  <c r="J158" i="13"/>
  <c r="J157" i="13"/>
  <c r="J156" i="13"/>
  <c r="BK152" i="13"/>
  <c r="J150" i="13"/>
  <c r="J149" i="13"/>
  <c r="J148" i="13"/>
  <c r="BK142" i="13"/>
  <c r="J140" i="13"/>
  <c r="J137" i="13"/>
  <c r="BK133" i="13"/>
  <c r="J132" i="13"/>
  <c r="J130" i="13"/>
  <c r="J129" i="13"/>
  <c r="BK366" i="12"/>
  <c r="J362" i="12"/>
  <c r="BK358" i="12"/>
  <c r="BK347" i="12"/>
  <c r="BK344" i="12"/>
  <c r="J341" i="12"/>
  <c r="J338" i="12"/>
  <c r="BK321" i="12"/>
  <c r="BK311" i="12"/>
  <c r="BK305" i="12"/>
  <c r="BK299" i="12"/>
  <c r="J287" i="12"/>
  <c r="J279" i="12"/>
  <c r="BK276" i="12"/>
  <c r="J261" i="12"/>
  <c r="BK252" i="12"/>
  <c r="BK246" i="12"/>
  <c r="BK243" i="12"/>
  <c r="J237" i="12"/>
  <c r="BK228" i="12"/>
  <c r="J225" i="12"/>
  <c r="BK216" i="12"/>
  <c r="J213" i="12"/>
  <c r="J210" i="12"/>
  <c r="BK207" i="12"/>
  <c r="J201" i="12"/>
  <c r="BK195" i="12"/>
  <c r="BK189" i="12"/>
  <c r="BK186" i="12"/>
  <c r="BK183" i="12"/>
  <c r="BK177" i="12"/>
  <c r="J171" i="12"/>
  <c r="J167" i="12"/>
  <c r="J164" i="12"/>
  <c r="BK157" i="12"/>
  <c r="BK148" i="12"/>
  <c r="BK142" i="12"/>
  <c r="BK139" i="12"/>
  <c r="BK133" i="12"/>
  <c r="BK127" i="12"/>
  <c r="BK176" i="11"/>
  <c r="J169" i="11"/>
  <c r="J166" i="11"/>
  <c r="J164" i="11"/>
  <c r="BK163" i="11"/>
  <c r="BK162" i="11"/>
  <c r="J155" i="11"/>
  <c r="BK150" i="11"/>
  <c r="BK149" i="11"/>
  <c r="J137" i="11"/>
  <c r="BK132" i="11"/>
  <c r="J131" i="11"/>
  <c r="J298" i="10"/>
  <c r="J295" i="10"/>
  <c r="J294" i="10"/>
  <c r="J286" i="10"/>
  <c r="BK284" i="10"/>
  <c r="BK283" i="10"/>
  <c r="BK273" i="10"/>
  <c r="J272" i="10"/>
  <c r="J271" i="10"/>
  <c r="J270" i="10"/>
  <c r="BK269" i="10"/>
  <c r="J268" i="10"/>
  <c r="J266" i="10"/>
  <c r="BK265" i="10"/>
  <c r="BK264" i="10"/>
  <c r="BK263" i="10"/>
  <c r="J260" i="10"/>
  <c r="BK259" i="10"/>
  <c r="BK257" i="10"/>
  <c r="J256" i="10"/>
  <c r="J253" i="10"/>
  <c r="BK251" i="10"/>
  <c r="BK250" i="10"/>
  <c r="J249" i="10"/>
  <c r="J248" i="10"/>
  <c r="J246" i="10"/>
  <c r="J245" i="10"/>
  <c r="J243" i="10"/>
  <c r="BK242" i="10"/>
  <c r="BK238" i="10"/>
  <c r="BK237" i="10"/>
  <c r="J236" i="10"/>
  <c r="J235" i="10"/>
  <c r="J233" i="10"/>
  <c r="BK232" i="10"/>
  <c r="BK231" i="10"/>
  <c r="J228" i="10"/>
  <c r="J227" i="10"/>
  <c r="BK222" i="10"/>
  <c r="J221" i="10"/>
  <c r="BK217" i="10"/>
  <c r="BK211" i="10"/>
  <c r="BK210" i="10"/>
  <c r="BK209" i="10"/>
  <c r="J207" i="10"/>
  <c r="BK205" i="10"/>
  <c r="BK203" i="10"/>
  <c r="J195" i="10"/>
  <c r="BK193" i="10"/>
  <c r="J190" i="10"/>
  <c r="J188" i="10"/>
  <c r="BK187" i="10"/>
  <c r="BK180" i="10"/>
  <c r="J178" i="10"/>
  <c r="J177" i="10"/>
  <c r="BK175" i="10"/>
  <c r="BK174" i="10"/>
  <c r="BK171" i="10"/>
  <c r="J165" i="10"/>
  <c r="J164" i="10"/>
  <c r="J163" i="10"/>
  <c r="J162" i="10"/>
  <c r="BK161" i="10"/>
  <c r="J160" i="10"/>
  <c r="BK159" i="10"/>
  <c r="BK158" i="10"/>
  <c r="BK157" i="10"/>
  <c r="BK153" i="10"/>
  <c r="J149" i="10"/>
  <c r="J148" i="10"/>
  <c r="J141" i="10"/>
  <c r="J138" i="10"/>
  <c r="BK137" i="10"/>
  <c r="J232" i="9"/>
  <c r="BK221" i="9"/>
  <c r="BK215" i="9"/>
  <c r="BK212" i="9"/>
  <c r="BK209" i="9"/>
  <c r="BK206" i="9"/>
  <c r="BK203" i="9"/>
  <c r="J200" i="9"/>
  <c r="BK197" i="9"/>
  <c r="J185" i="9"/>
  <c r="J179" i="9"/>
  <c r="BK176" i="9"/>
  <c r="J173" i="9"/>
  <c r="J170" i="9"/>
  <c r="J167" i="9"/>
  <c r="J166" i="9"/>
  <c r="J165" i="9"/>
  <c r="J159" i="9"/>
  <c r="BK158" i="9"/>
  <c r="J155" i="9"/>
  <c r="BK153" i="9"/>
  <c r="BK148" i="9"/>
  <c r="BK133" i="9"/>
  <c r="J130" i="9"/>
  <c r="J128" i="9"/>
  <c r="BK505" i="8"/>
  <c r="J502" i="8"/>
  <c r="BK499" i="8"/>
  <c r="J496" i="8"/>
  <c r="J491" i="8"/>
  <c r="J472" i="8"/>
  <c r="J469" i="8"/>
  <c r="J448" i="8"/>
  <c r="J436" i="8"/>
  <c r="BK431" i="8"/>
  <c r="BK425" i="8"/>
  <c r="J422" i="8"/>
  <c r="J419" i="8"/>
  <c r="BK416" i="8"/>
  <c r="J412" i="8"/>
  <c r="J399" i="8"/>
  <c r="J377" i="8"/>
  <c r="BK359" i="8"/>
  <c r="BK342" i="8"/>
  <c r="BK319" i="8"/>
  <c r="J314" i="8"/>
  <c r="J309" i="8"/>
  <c r="BK305" i="8"/>
  <c r="BK298" i="8"/>
  <c r="BK284" i="8"/>
  <c r="J281" i="8"/>
  <c r="J278" i="8"/>
  <c r="J266" i="8"/>
  <c r="J262" i="8"/>
  <c r="BK250" i="8"/>
  <c r="J236" i="8"/>
  <c r="BK220" i="8"/>
  <c r="J216" i="8"/>
  <c r="BK196" i="8"/>
  <c r="J193" i="8"/>
  <c r="BK190" i="8"/>
  <c r="J190" i="8"/>
  <c r="J181" i="8"/>
  <c r="J178" i="8"/>
  <c r="J151" i="8"/>
  <c r="J323" i="7"/>
  <c r="BK311" i="7"/>
  <c r="J304" i="7"/>
  <c r="J295" i="7"/>
  <c r="J288" i="7"/>
  <c r="J279" i="7"/>
  <c r="J272" i="7"/>
  <c r="BK252" i="7"/>
  <c r="BK248" i="7"/>
  <c r="J247" i="7"/>
  <c r="BK244" i="7"/>
  <c r="J232" i="7"/>
  <c r="J230" i="7"/>
  <c r="J206" i="7"/>
  <c r="J201" i="7"/>
  <c r="BK193" i="7"/>
  <c r="BK189" i="7"/>
  <c r="BK173" i="7"/>
  <c r="BK166" i="7"/>
  <c r="J161" i="7"/>
  <c r="J138" i="7"/>
  <c r="BK334" i="6"/>
  <c r="J334" i="6"/>
  <c r="J306" i="6"/>
  <c r="J234" i="6"/>
  <c r="J233" i="6"/>
  <c r="BK232" i="6"/>
  <c r="BK205" i="6"/>
  <c r="J196" i="6"/>
  <c r="BK193" i="6"/>
  <c r="BK127" i="6"/>
  <c r="J243" i="5"/>
  <c r="J242" i="5"/>
  <c r="BK240" i="5"/>
  <c r="BK227" i="5"/>
  <c r="J222" i="5"/>
  <c r="J202" i="5"/>
  <c r="J171" i="5"/>
  <c r="J153" i="5"/>
  <c r="J132" i="5"/>
  <c r="BK230" i="4"/>
  <c r="J225" i="4"/>
  <c r="J215" i="4"/>
  <c r="BK199" i="4"/>
  <c r="BK191" i="4"/>
  <c r="BK187" i="4"/>
  <c r="BK164" i="4"/>
  <c r="J156" i="4"/>
  <c r="BK141" i="4"/>
  <c r="J135" i="4"/>
  <c r="BK385" i="3"/>
  <c r="J385" i="3"/>
  <c r="BK383" i="3"/>
  <c r="J383" i="3"/>
  <c r="BK356" i="3"/>
  <c r="BK342" i="3"/>
  <c r="J339" i="3"/>
  <c r="BK337" i="3"/>
  <c r="BK330" i="3"/>
  <c r="BK323" i="3"/>
  <c r="J309" i="3"/>
  <c r="BK303" i="3"/>
  <c r="J300" i="3"/>
  <c r="BK297" i="3"/>
  <c r="J293" i="3"/>
  <c r="BK289" i="3"/>
  <c r="BK246" i="3"/>
  <c r="BK169" i="3"/>
  <c r="J157" i="3"/>
  <c r="J148" i="3"/>
  <c r="J151" i="2"/>
  <c r="BK147" i="2"/>
  <c r="BK145" i="2"/>
  <c r="J144" i="2"/>
  <c r="AS100" i="1"/>
  <c r="BK221" i="17"/>
  <c r="BK219" i="17"/>
  <c r="J215" i="17"/>
  <c r="BK212" i="17"/>
  <c r="J207" i="17"/>
  <c r="BK203" i="17"/>
  <c r="J200" i="17"/>
  <c r="BK197" i="17"/>
  <c r="J194" i="17"/>
  <c r="J191" i="17"/>
  <c r="J187" i="17"/>
  <c r="J176" i="17"/>
  <c r="J170" i="17"/>
  <c r="BK160" i="17"/>
  <c r="BK157" i="17"/>
  <c r="J154" i="17"/>
  <c r="J151" i="17"/>
  <c r="BK142" i="17"/>
  <c r="J139" i="17"/>
  <c r="J132" i="17"/>
  <c r="BK130" i="17"/>
  <c r="J142" i="16"/>
  <c r="BK141" i="16"/>
  <c r="J140" i="16"/>
  <c r="BK138" i="16"/>
  <c r="J137" i="16"/>
  <c r="BK134" i="16"/>
  <c r="BK133" i="16"/>
  <c r="J130" i="16"/>
  <c r="J129" i="16"/>
  <c r="J127" i="16"/>
  <c r="J126" i="16"/>
  <c r="J124" i="16"/>
  <c r="BK283" i="15"/>
  <c r="BK280" i="15"/>
  <c r="BK278" i="15"/>
  <c r="J277" i="15"/>
  <c r="BK276" i="15"/>
  <c r="BK275" i="15"/>
  <c r="BK273" i="15"/>
  <c r="J272" i="15"/>
  <c r="BK270" i="15"/>
  <c r="J261" i="15"/>
  <c r="BK260" i="15"/>
  <c r="BK256" i="15"/>
  <c r="BK252" i="15"/>
  <c r="J250" i="15"/>
  <c r="J249" i="15"/>
  <c r="BK248" i="15"/>
  <c r="BK247" i="15"/>
  <c r="BK246" i="15"/>
  <c r="J244" i="15"/>
  <c r="J242" i="15"/>
  <c r="BK239" i="15"/>
  <c r="J234" i="15"/>
  <c r="BK230" i="15"/>
  <c r="BK227" i="15"/>
  <c r="J222" i="15"/>
  <c r="BK220" i="15"/>
  <c r="J216" i="15"/>
  <c r="BK215" i="15"/>
  <c r="BK213" i="15"/>
  <c r="BK212" i="15"/>
  <c r="J211" i="15"/>
  <c r="J209" i="15"/>
  <c r="BK208" i="15"/>
  <c r="J202" i="15"/>
  <c r="BK200" i="15"/>
  <c r="J198" i="15"/>
  <c r="BK197" i="15"/>
  <c r="J196" i="15"/>
  <c r="BK193" i="15"/>
  <c r="J189" i="15"/>
  <c r="J177" i="15"/>
  <c r="BK173" i="15"/>
  <c r="J171" i="15"/>
  <c r="J162" i="15"/>
  <c r="BK159" i="15"/>
  <c r="BK154" i="15"/>
  <c r="J144" i="15"/>
  <c r="BK142" i="15"/>
  <c r="J138" i="15"/>
  <c r="J170" i="14"/>
  <c r="BK168" i="14"/>
  <c r="J167" i="14"/>
  <c r="BK166" i="14"/>
  <c r="BK165" i="14"/>
  <c r="J163" i="14"/>
  <c r="BK161" i="14"/>
  <c r="J160" i="14"/>
  <c r="BK159" i="14"/>
  <c r="BK158" i="14"/>
  <c r="J157" i="14"/>
  <c r="BK156" i="14"/>
  <c r="BK155" i="14"/>
  <c r="BK151" i="14"/>
  <c r="BK147" i="14"/>
  <c r="BK146" i="14"/>
  <c r="J145" i="14"/>
  <c r="BK143" i="14"/>
  <c r="BK142" i="14"/>
  <c r="J141" i="14"/>
  <c r="BK140" i="14"/>
  <c r="J138" i="14"/>
  <c r="J137" i="14"/>
  <c r="J135" i="14"/>
  <c r="BK134" i="14"/>
  <c r="J132" i="14"/>
  <c r="BK131" i="14"/>
  <c r="J129" i="14"/>
  <c r="J253" i="13"/>
  <c r="J252" i="13"/>
  <c r="J246" i="13"/>
  <c r="J244" i="13"/>
  <c r="BK241" i="13"/>
  <c r="J234" i="13"/>
  <c r="BK228" i="13"/>
  <c r="BK226" i="13"/>
  <c r="BK225" i="13"/>
  <c r="J224" i="13"/>
  <c r="BK220" i="13"/>
  <c r="J219" i="13"/>
  <c r="BK213" i="13"/>
  <c r="BK211" i="13"/>
  <c r="J208" i="13"/>
  <c r="BK207" i="13"/>
  <c r="J206" i="13"/>
  <c r="BK205" i="13"/>
  <c r="J202" i="13"/>
  <c r="J200" i="13"/>
  <c r="J195" i="13"/>
  <c r="J194" i="13"/>
  <c r="J192" i="13"/>
  <c r="J191" i="13"/>
  <c r="J188" i="13"/>
  <c r="BK187" i="13"/>
  <c r="BK185" i="13"/>
  <c r="J183" i="13"/>
  <c r="BK182" i="13"/>
  <c r="BK180" i="13"/>
  <c r="BK178" i="13"/>
  <c r="BK172" i="13"/>
  <c r="J171" i="13"/>
  <c r="BK168" i="13"/>
  <c r="BK166" i="13"/>
  <c r="BK165" i="13"/>
  <c r="BK164" i="13"/>
  <c r="J161" i="13"/>
  <c r="BK157" i="13"/>
  <c r="BK155" i="13"/>
  <c r="BK153" i="13"/>
  <c r="BK151" i="13"/>
  <c r="J146" i="13"/>
  <c r="BK145" i="13"/>
  <c r="J143" i="13"/>
  <c r="J142" i="13"/>
  <c r="BK140" i="13"/>
  <c r="J139" i="13"/>
  <c r="BK137" i="13"/>
  <c r="J133" i="13"/>
  <c r="J131" i="13"/>
  <c r="BK130" i="13"/>
  <c r="J127" i="13"/>
  <c r="BK369" i="12"/>
  <c r="J369" i="12"/>
  <c r="BK368" i="12"/>
  <c r="J368" i="12"/>
  <c r="BK367" i="12"/>
  <c r="J366" i="12"/>
  <c r="J359" i="12"/>
  <c r="J358" i="12"/>
  <c r="J344" i="12"/>
  <c r="BK338" i="12"/>
  <c r="BK333" i="12"/>
  <c r="J330" i="12"/>
  <c r="J327" i="12"/>
  <c r="J324" i="12"/>
  <c r="BK318" i="12"/>
  <c r="BK314" i="12"/>
  <c r="BK308" i="12"/>
  <c r="BK302" i="12"/>
  <c r="J299" i="12"/>
  <c r="BK296" i="12"/>
  <c r="BK286" i="12"/>
  <c r="BK283" i="12"/>
  <c r="BK273" i="12"/>
  <c r="J267" i="12"/>
  <c r="BK264" i="12"/>
  <c r="BK261" i="12"/>
  <c r="BK255" i="12"/>
  <c r="BK240" i="12"/>
  <c r="J234" i="12"/>
  <c r="BK231" i="12"/>
  <c r="BK222" i="12"/>
  <c r="BK219" i="12"/>
  <c r="J216" i="12"/>
  <c r="BK192" i="12"/>
  <c r="J189" i="12"/>
  <c r="BK160" i="12"/>
  <c r="BK154" i="12"/>
  <c r="BK151" i="12"/>
  <c r="J148" i="12"/>
  <c r="J145" i="12"/>
  <c r="J133" i="12"/>
  <c r="J127" i="12"/>
  <c r="J175" i="11"/>
  <c r="J174" i="11"/>
  <c r="BK161" i="11"/>
  <c r="J159" i="11"/>
  <c r="J158" i="11"/>
  <c r="J156" i="11"/>
  <c r="BK154" i="11"/>
  <c r="BK152" i="11"/>
  <c r="J150" i="11"/>
  <c r="J149" i="11"/>
  <c r="BK147" i="11"/>
  <c r="J145" i="11"/>
  <c r="BK143" i="11"/>
  <c r="BK139" i="11"/>
  <c r="BK138" i="11"/>
  <c r="BK137" i="11"/>
  <c r="BK303" i="10"/>
  <c r="J303" i="10"/>
  <c r="BK302" i="10"/>
  <c r="J302" i="10"/>
  <c r="BK301" i="10"/>
  <c r="J299" i="10"/>
  <c r="BK298" i="10"/>
  <c r="BK293" i="10"/>
  <c r="J287" i="10"/>
  <c r="BK282" i="10"/>
  <c r="J267" i="10"/>
  <c r="BK266" i="10"/>
  <c r="BK261" i="10"/>
  <c r="J259" i="10"/>
  <c r="BK258" i="10"/>
  <c r="J254" i="10"/>
  <c r="BK253" i="10"/>
  <c r="J252" i="10"/>
  <c r="BK248" i="10"/>
  <c r="BK243" i="10"/>
  <c r="J242" i="10"/>
  <c r="BK236" i="10"/>
  <c r="BK235" i="10"/>
  <c r="BK233" i="10"/>
  <c r="J232" i="10"/>
  <c r="J230" i="10"/>
  <c r="BK219" i="10"/>
  <c r="J217" i="10"/>
  <c r="BK216" i="10"/>
  <c r="BK214" i="10"/>
  <c r="J209" i="10"/>
  <c r="BK206" i="10"/>
  <c r="J205" i="10"/>
  <c r="BK204" i="10"/>
  <c r="J203" i="10"/>
  <c r="J199" i="10"/>
  <c r="J193" i="10"/>
  <c r="J192" i="10"/>
  <c r="J191" i="10"/>
  <c r="BK190" i="10"/>
  <c r="BK186" i="10"/>
  <c r="J185" i="10"/>
  <c r="J184" i="10"/>
  <c r="BK183" i="10"/>
  <c r="BK177" i="10"/>
  <c r="BK176" i="10"/>
  <c r="BK172" i="10"/>
  <c r="BK170" i="10"/>
  <c r="BK168" i="10"/>
  <c r="BK163" i="10"/>
  <c r="J155" i="10"/>
  <c r="BK154" i="10"/>
  <c r="J153" i="10"/>
  <c r="BK152" i="10"/>
  <c r="BK151" i="10"/>
  <c r="BK149" i="10"/>
  <c r="BK146" i="10"/>
  <c r="BK145" i="10"/>
  <c r="J143" i="10"/>
  <c r="J142" i="10"/>
  <c r="BK141" i="10"/>
  <c r="J140" i="10"/>
  <c r="J136" i="10"/>
  <c r="J134" i="10"/>
  <c r="BK244" i="9"/>
  <c r="J240" i="9"/>
  <c r="BK238" i="9"/>
  <c r="J236" i="9"/>
  <c r="BK223" i="9"/>
  <c r="J218" i="9"/>
  <c r="J206" i="9"/>
  <c r="J197" i="9"/>
  <c r="J194" i="9"/>
  <c r="J191" i="9"/>
  <c r="J188" i="9"/>
  <c r="BK179" i="9"/>
  <c r="BK173" i="9"/>
  <c r="BK170" i="9"/>
  <c r="J162" i="9"/>
  <c r="J157" i="9"/>
  <c r="BK155" i="9"/>
  <c r="BK145" i="9"/>
  <c r="BK143" i="9"/>
  <c r="J140" i="9"/>
  <c r="J138" i="9"/>
  <c r="J133" i="9"/>
  <c r="BK536" i="8"/>
  <c r="J536" i="8"/>
  <c r="BK524" i="8"/>
  <c r="J524" i="8"/>
  <c r="BK517" i="8"/>
  <c r="J517" i="8"/>
  <c r="BK511" i="8"/>
  <c r="BK503" i="8"/>
  <c r="BK496" i="8"/>
  <c r="BK491" i="8"/>
  <c r="J484" i="8"/>
  <c r="BK480" i="8"/>
  <c r="BK472" i="8"/>
  <c r="BK469" i="8"/>
  <c r="J465" i="8"/>
  <c r="J462" i="8"/>
  <c r="J454" i="8"/>
  <c r="J450" i="8"/>
  <c r="J431" i="8"/>
  <c r="J427" i="8"/>
  <c r="J425" i="8"/>
  <c r="BK381" i="8"/>
  <c r="BK377" i="8"/>
  <c r="BK365" i="8"/>
  <c r="BK353" i="8"/>
  <c r="J331" i="8"/>
  <c r="J325" i="8"/>
  <c r="BK309" i="8"/>
  <c r="BK302" i="8"/>
  <c r="BK281" i="8"/>
  <c r="BK278" i="8"/>
  <c r="BK262" i="8"/>
  <c r="BK258" i="8"/>
  <c r="BK254" i="8"/>
  <c r="BK243" i="8"/>
  <c r="BK240" i="8"/>
  <c r="BK231" i="8"/>
  <c r="BK228" i="8"/>
  <c r="J226" i="8"/>
  <c r="BK223" i="8"/>
  <c r="BK216" i="8"/>
  <c r="BK193" i="8"/>
  <c r="J187" i="8"/>
  <c r="BK184" i="8"/>
  <c r="BK178" i="8"/>
  <c r="BK175" i="8"/>
  <c r="J155" i="8"/>
  <c r="J145" i="8"/>
  <c r="J143" i="8"/>
  <c r="J315" i="7"/>
  <c r="J299" i="7"/>
  <c r="BK288" i="7"/>
  <c r="BK279" i="7"/>
  <c r="BK268" i="7"/>
  <c r="BK262" i="7"/>
  <c r="J257" i="7"/>
  <c r="BK253" i="7"/>
  <c r="BK240" i="7"/>
  <c r="J235" i="7"/>
  <c r="J233" i="7"/>
  <c r="BK230" i="7"/>
  <c r="J229" i="7"/>
  <c r="J224" i="7"/>
  <c r="BK201" i="7"/>
  <c r="J166" i="7"/>
  <c r="J140" i="7"/>
  <c r="J333" i="6"/>
  <c r="J275" i="6"/>
  <c r="BK257" i="6"/>
  <c r="J240" i="6"/>
  <c r="BK234" i="6"/>
  <c r="BK226" i="6"/>
  <c r="J223" i="6"/>
  <c r="J220" i="6"/>
  <c r="J217" i="6"/>
  <c r="J214" i="6"/>
  <c r="BK208" i="6"/>
  <c r="J202" i="6"/>
  <c r="J199" i="6"/>
  <c r="J193" i="6"/>
  <c r="J165" i="6"/>
  <c r="J149" i="6"/>
  <c r="J127" i="6"/>
  <c r="J254" i="5"/>
  <c r="BK249" i="5"/>
  <c r="BK246" i="5"/>
  <c r="J245" i="5"/>
  <c r="BK242" i="5"/>
  <c r="BK202" i="5"/>
  <c r="BK174" i="5"/>
  <c r="BK132" i="5"/>
  <c r="BK235" i="4"/>
  <c r="BK225" i="4"/>
  <c r="J217" i="4"/>
  <c r="J207" i="4"/>
  <c r="BK189" i="4"/>
  <c r="J187" i="4"/>
  <c r="BK184" i="4"/>
  <c r="J180" i="4"/>
  <c r="J178" i="4"/>
  <c r="J164" i="4"/>
  <c r="J162" i="4"/>
  <c r="J158" i="4"/>
  <c r="BK147" i="4"/>
  <c r="BK145" i="4"/>
  <c r="J138" i="4"/>
  <c r="BK130" i="4"/>
  <c r="BK370" i="3"/>
  <c r="J356" i="3"/>
  <c r="J354" i="3"/>
  <c r="BK332" i="3"/>
  <c r="J330" i="3"/>
  <c r="BK320" i="3"/>
  <c r="BK313" i="3"/>
  <c r="J306" i="3"/>
  <c r="J303" i="3"/>
  <c r="BK172" i="3"/>
  <c r="BK161" i="3"/>
  <c r="J147" i="3"/>
  <c r="BK132" i="3"/>
  <c r="BK164" i="2"/>
  <c r="BK155" i="2"/>
  <c r="BK148" i="2"/>
  <c r="J147" i="2"/>
  <c r="BK142" i="2"/>
  <c r="BK141" i="2"/>
  <c r="AS103" i="1"/>
  <c r="AS95" i="1"/>
  <c r="J197" i="17"/>
  <c r="BK187" i="17"/>
  <c r="BK182" i="17"/>
  <c r="BK173" i="17"/>
  <c r="BK151" i="17"/>
  <c r="BK148" i="17"/>
  <c r="BK145" i="17"/>
  <c r="J138" i="16"/>
  <c r="J136" i="16"/>
  <c r="BK135" i="16"/>
  <c r="BK130" i="16"/>
  <c r="J128" i="16"/>
  <c r="J276" i="15"/>
  <c r="BK274" i="15"/>
  <c r="BK272" i="15"/>
  <c r="J271" i="15"/>
  <c r="BK265" i="15"/>
  <c r="BK264" i="15"/>
  <c r="BK262" i="15"/>
  <c r="J262" i="15"/>
  <c r="BK261" i="15"/>
  <c r="BK259" i="15"/>
  <c r="BK258" i="15"/>
  <c r="J256" i="15"/>
  <c r="J255" i="15"/>
  <c r="J254" i="15"/>
  <c r="J248" i="15"/>
  <c r="J246" i="15"/>
  <c r="J239" i="15"/>
  <c r="BK228" i="15"/>
  <c r="J227" i="15"/>
  <c r="J224" i="15"/>
  <c r="BK223" i="15"/>
  <c r="BK222" i="15"/>
  <c r="J221" i="15"/>
  <c r="BK219" i="15"/>
  <c r="BK216" i="15"/>
  <c r="J213" i="15"/>
  <c r="J212" i="15"/>
  <c r="BK209" i="15"/>
  <c r="BK207" i="15"/>
  <c r="BK205" i="15"/>
  <c r="BK202" i="15"/>
  <c r="J200" i="15"/>
  <c r="BK198" i="15"/>
  <c r="J197" i="15"/>
  <c r="BK191" i="15"/>
  <c r="BK189" i="15"/>
  <c r="BK186" i="15"/>
  <c r="BK179" i="15"/>
  <c r="J173" i="15"/>
  <c r="BK166" i="15"/>
  <c r="BK164" i="15"/>
  <c r="J159" i="15"/>
  <c r="BK152" i="15"/>
  <c r="BK147" i="15"/>
  <c r="BK144" i="15"/>
  <c r="J142" i="15"/>
  <c r="BK140" i="15"/>
  <c r="BK138" i="15"/>
  <c r="BK170" i="14"/>
  <c r="J168" i="14"/>
  <c r="BK167" i="14"/>
  <c r="J166" i="14"/>
  <c r="J165" i="14"/>
  <c r="BK162" i="14"/>
  <c r="J161" i="14"/>
  <c r="J159" i="14"/>
  <c r="J158" i="14"/>
  <c r="BK157" i="14"/>
  <c r="BK154" i="14"/>
  <c r="J153" i="14"/>
  <c r="J147" i="14"/>
  <c r="BK138" i="14"/>
  <c r="BK137" i="14"/>
  <c r="J136" i="14"/>
  <c r="J131" i="14"/>
  <c r="BK128" i="14"/>
  <c r="BK126" i="14"/>
  <c r="J260" i="13"/>
  <c r="BK258" i="13"/>
  <c r="J257" i="13"/>
  <c r="J255" i="13"/>
  <c r="J254" i="13"/>
  <c r="BK252" i="13"/>
  <c r="J250" i="13"/>
  <c r="J249" i="13"/>
  <c r="BK243" i="13"/>
  <c r="BK240" i="13"/>
  <c r="BK237" i="13"/>
  <c r="J236" i="13"/>
  <c r="BK234" i="13"/>
  <c r="BK233" i="13"/>
  <c r="BK231" i="13"/>
  <c r="J230" i="13"/>
  <c r="J229" i="13"/>
  <c r="BK227" i="13"/>
  <c r="BK224" i="13"/>
  <c r="BK223" i="13"/>
  <c r="BK221" i="13"/>
  <c r="BK219" i="13"/>
  <c r="J218" i="13"/>
  <c r="J215" i="13"/>
  <c r="J212" i="13"/>
  <c r="J211" i="13"/>
  <c r="BK210" i="13"/>
  <c r="BK209" i="13"/>
  <c r="BK208" i="13"/>
  <c r="J204" i="13"/>
  <c r="BK202" i="13"/>
  <c r="BK201" i="13"/>
  <c r="BK200" i="13"/>
  <c r="BK199" i="13"/>
  <c r="BK195" i="13"/>
  <c r="BK193" i="13"/>
  <c r="J190" i="13"/>
  <c r="J189" i="13"/>
  <c r="BK188" i="13"/>
  <c r="J186" i="13"/>
  <c r="BK184" i="13"/>
  <c r="BK181" i="13"/>
  <c r="J180" i="13"/>
  <c r="J179" i="13"/>
  <c r="J177" i="13"/>
  <c r="J176" i="13"/>
  <c r="J175" i="13"/>
  <c r="BK173" i="13"/>
  <c r="BK169" i="13"/>
  <c r="BK167" i="13"/>
  <c r="BK163" i="13"/>
  <c r="J162" i="13"/>
  <c r="BK161" i="13"/>
  <c r="J159" i="13"/>
  <c r="BK158" i="13"/>
  <c r="BK156" i="13"/>
  <c r="J154" i="13"/>
  <c r="BK149" i="13"/>
  <c r="J145" i="13"/>
  <c r="BK143" i="13"/>
  <c r="BK136" i="13"/>
  <c r="BK131" i="13"/>
  <c r="J367" i="12"/>
  <c r="BK359" i="12"/>
  <c r="BK355" i="12"/>
  <c r="BK352" i="12"/>
  <c r="BK350" i="12"/>
  <c r="J336" i="12"/>
  <c r="J333" i="12"/>
  <c r="BK330" i="12"/>
  <c r="BK327" i="12"/>
  <c r="J321" i="12"/>
  <c r="J318" i="12"/>
  <c r="J296" i="12"/>
  <c r="J293" i="12"/>
  <c r="J282" i="12"/>
  <c r="BK279" i="12"/>
  <c r="J276" i="12"/>
  <c r="BK270" i="12"/>
  <c r="BK267" i="12"/>
  <c r="J258" i="12"/>
  <c r="J252" i="12"/>
  <c r="BK249" i="12"/>
  <c r="J240" i="12"/>
  <c r="BK225" i="12"/>
  <c r="J222" i="12"/>
  <c r="BK210" i="12"/>
  <c r="J207" i="12"/>
  <c r="BK201" i="12"/>
  <c r="J198" i="12"/>
  <c r="J192" i="12"/>
  <c r="J183" i="12"/>
  <c r="J180" i="12"/>
  <c r="J174" i="12"/>
  <c r="BK167" i="12"/>
  <c r="J160" i="12"/>
  <c r="J157" i="12"/>
  <c r="J154" i="12"/>
  <c r="J151" i="12"/>
  <c r="J136" i="12"/>
  <c r="J129" i="12"/>
  <c r="BK175" i="11"/>
  <c r="BK173" i="11"/>
  <c r="J171" i="11"/>
  <c r="J167" i="11"/>
  <c r="BK164" i="11"/>
  <c r="J161" i="11"/>
  <c r="BK158" i="11"/>
  <c r="J157" i="11"/>
  <c r="BK155" i="11"/>
  <c r="J154" i="11"/>
  <c r="J153" i="11"/>
  <c r="J152" i="11"/>
  <c r="BK145" i="11"/>
  <c r="J142" i="11"/>
  <c r="BK141" i="11"/>
  <c r="BK140" i="11"/>
  <c r="J139" i="11"/>
  <c r="J138" i="11"/>
  <c r="BK131" i="11"/>
  <c r="J129" i="11"/>
  <c r="J300" i="10"/>
  <c r="BK296" i="10"/>
  <c r="BK295" i="10"/>
  <c r="BK290" i="10"/>
  <c r="J289" i="10"/>
  <c r="J285" i="10"/>
  <c r="J282" i="10"/>
  <c r="BK281" i="10"/>
  <c r="J281" i="10"/>
  <c r="BK280" i="10"/>
  <c r="J280" i="10"/>
  <c r="BK279" i="10"/>
  <c r="J279" i="10"/>
  <c r="BK278" i="10"/>
  <c r="J278" i="10"/>
  <c r="BK277" i="10"/>
  <c r="J277" i="10"/>
  <c r="BK276" i="10"/>
  <c r="J276" i="10"/>
  <c r="BK275" i="10"/>
  <c r="J275" i="10"/>
  <c r="J274" i="10"/>
  <c r="BK271" i="10"/>
  <c r="BK270" i="10"/>
  <c r="BK268" i="10"/>
  <c r="BK267" i="10"/>
  <c r="J265" i="10"/>
  <c r="J263" i="10"/>
  <c r="BK262" i="10"/>
  <c r="J261" i="10"/>
  <c r="BK260" i="10"/>
  <c r="BK252" i="10"/>
  <c r="J251" i="10"/>
  <c r="J250" i="10"/>
  <c r="BK249" i="10"/>
  <c r="J247" i="10"/>
  <c r="J244" i="10"/>
  <c r="J238" i="10"/>
  <c r="BK230" i="10"/>
  <c r="BK228" i="10"/>
  <c r="J225" i="10"/>
  <c r="BK224" i="10"/>
  <c r="J222" i="10"/>
  <c r="J216" i="10"/>
  <c r="J212" i="10"/>
  <c r="J211" i="10"/>
  <c r="BK208" i="10"/>
  <c r="BK199" i="10"/>
  <c r="BK197" i="10"/>
  <c r="BK196" i="10"/>
  <c r="BK194" i="10"/>
  <c r="BK192" i="10"/>
  <c r="BK191" i="10"/>
  <c r="BK188" i="10"/>
  <c r="BK185" i="10"/>
  <c r="J183" i="10"/>
  <c r="BK178" i="10"/>
  <c r="J174" i="10"/>
  <c r="J173" i="10"/>
  <c r="J171" i="10"/>
  <c r="BK169" i="10"/>
  <c r="J168" i="10"/>
  <c r="J166" i="10"/>
  <c r="BK160" i="10"/>
  <c r="BK156" i="10"/>
  <c r="BK155" i="10"/>
  <c r="J154" i="10"/>
  <c r="J152" i="10"/>
  <c r="BK148" i="10"/>
  <c r="J146" i="10"/>
  <c r="J145" i="10"/>
  <c r="BK139" i="10"/>
  <c r="BK138" i="10"/>
  <c r="BK136" i="10"/>
  <c r="J243" i="9"/>
  <c r="BK240" i="9"/>
  <c r="J238" i="9"/>
  <c r="J229" i="9"/>
  <c r="BK226" i="9"/>
  <c r="BK222" i="9"/>
  <c r="J212" i="9"/>
  <c r="J209" i="9"/>
  <c r="J203" i="9"/>
  <c r="BK191" i="9"/>
  <c r="BK188" i="9"/>
  <c r="BK185" i="9"/>
  <c r="BK182" i="9"/>
  <c r="J176" i="9"/>
  <c r="J163" i="9"/>
  <c r="BK162" i="9"/>
  <c r="BK159" i="9"/>
  <c r="J158" i="9"/>
  <c r="BK150" i="9"/>
  <c r="J148" i="9"/>
  <c r="J145" i="9"/>
  <c r="BK140" i="9"/>
  <c r="BK138" i="9"/>
  <c r="J135" i="9"/>
  <c r="BK128" i="9"/>
  <c r="J505" i="8"/>
  <c r="J495" i="8"/>
  <c r="J489" i="8"/>
  <c r="BK484" i="8"/>
  <c r="J481" i="8"/>
  <c r="J480" i="8"/>
  <c r="BK475" i="8"/>
  <c r="BK465" i="8"/>
  <c r="BK462" i="8"/>
  <c r="J460" i="8"/>
  <c r="BK457" i="8"/>
  <c r="BK422" i="8"/>
  <c r="BK412" i="8"/>
  <c r="BK408" i="8"/>
  <c r="BK402" i="8"/>
  <c r="BK399" i="8"/>
  <c r="BK389" i="8"/>
  <c r="J381" i="8"/>
  <c r="J365" i="8"/>
  <c r="BK331" i="8"/>
  <c r="J298" i="8"/>
  <c r="J284" i="8"/>
  <c r="BK266" i="8"/>
  <c r="J250" i="8"/>
  <c r="J231" i="8"/>
  <c r="J220" i="8"/>
  <c r="BK199" i="8"/>
  <c r="BK181" i="8"/>
  <c r="BK151" i="8"/>
  <c r="J320" i="7"/>
  <c r="J311" i="7"/>
  <c r="BK272" i="7"/>
  <c r="J262" i="7"/>
  <c r="J253" i="7"/>
  <c r="J252" i="7"/>
  <c r="J240" i="7"/>
  <c r="J239" i="7"/>
  <c r="BK236" i="7"/>
  <c r="BK229" i="7"/>
  <c r="BK224" i="7"/>
  <c r="J218" i="7"/>
  <c r="BK185" i="7"/>
  <c r="BK161" i="7"/>
  <c r="J156" i="7"/>
  <c r="BK146" i="7"/>
  <c r="BK140" i="7"/>
  <c r="BK333" i="6"/>
  <c r="BK279" i="6"/>
  <c r="BK264" i="6"/>
  <c r="J258" i="6"/>
  <c r="J246" i="6"/>
  <c r="BK233" i="6"/>
  <c r="J232" i="6"/>
  <c r="J211" i="6"/>
  <c r="J208" i="6"/>
  <c r="J205" i="6"/>
  <c r="BK196" i="6"/>
  <c r="BK149" i="6"/>
  <c r="BK258" i="5"/>
  <c r="BK254" i="5"/>
  <c r="J249" i="5"/>
  <c r="BK239" i="5"/>
  <c r="BK232" i="5"/>
  <c r="J227" i="5"/>
  <c r="BK222" i="5"/>
  <c r="J182" i="5"/>
  <c r="J235" i="4"/>
  <c r="J230" i="4"/>
  <c r="BK215" i="4"/>
  <c r="J199" i="4"/>
  <c r="J191" i="4"/>
  <c r="J189" i="4"/>
  <c r="J184" i="4"/>
  <c r="BK162" i="4"/>
  <c r="BK158" i="4"/>
  <c r="J145" i="4"/>
  <c r="J141" i="4"/>
  <c r="BK138" i="4"/>
  <c r="J130" i="4"/>
  <c r="J370" i="3"/>
  <c r="J368" i="3"/>
  <c r="J366" i="3"/>
  <c r="BK344" i="3"/>
  <c r="J332" i="3"/>
  <c r="J323" i="3"/>
  <c r="BK316" i="3"/>
  <c r="J313" i="3"/>
  <c r="BK300" i="3"/>
  <c r="J289" i="3"/>
  <c r="J274" i="3"/>
  <c r="J246" i="3"/>
  <c r="BK209" i="3"/>
  <c r="J175" i="3"/>
  <c r="J172" i="3"/>
  <c r="J165" i="3"/>
  <c r="BK147" i="3"/>
  <c r="J160" i="2"/>
  <c r="J155" i="2"/>
  <c r="J148" i="2"/>
  <c r="BK144" i="2"/>
  <c r="J142" i="2"/>
  <c r="BK135" i="2"/>
  <c r="BK129" i="2"/>
  <c r="BK170" i="17"/>
  <c r="J166" i="17"/>
  <c r="J157" i="17"/>
  <c r="BK154" i="17"/>
  <c r="J148" i="17"/>
  <c r="J145" i="17"/>
  <c r="BK139" i="17"/>
  <c r="J135" i="17"/>
  <c r="BK132" i="17"/>
  <c r="BK142" i="16"/>
  <c r="J141" i="16"/>
  <c r="BK137" i="16"/>
  <c r="BK136" i="16"/>
  <c r="BK132" i="16"/>
  <c r="J131" i="16"/>
  <c r="BK128" i="16"/>
  <c r="BK124" i="16"/>
  <c r="J283" i="15"/>
  <c r="J280" i="15"/>
  <c r="J278" i="15"/>
  <c r="BK277" i="15"/>
  <c r="J275" i="15"/>
  <c r="J274" i="15"/>
  <c r="J273" i="15"/>
  <c r="BK271" i="15"/>
  <c r="J270" i="15"/>
  <c r="J265" i="15"/>
  <c r="J264" i="15"/>
  <c r="J260" i="15"/>
  <c r="J259" i="15"/>
  <c r="J258" i="15"/>
  <c r="BK255" i="15"/>
  <c r="BK254" i="15"/>
  <c r="J252" i="15"/>
  <c r="BK250" i="15"/>
  <c r="BK249" i="15"/>
  <c r="J247" i="15"/>
  <c r="BK244" i="15"/>
  <c r="BK242" i="15"/>
  <c r="BK234" i="15"/>
  <c r="J230" i="15"/>
  <c r="J228" i="15"/>
  <c r="BK224" i="15"/>
  <c r="J223" i="15"/>
  <c r="BK221" i="15"/>
  <c r="J220" i="15"/>
  <c r="J219" i="15"/>
  <c r="J215" i="15"/>
  <c r="BK211" i="15"/>
  <c r="J208" i="15"/>
  <c r="J207" i="15"/>
  <c r="J205" i="15"/>
  <c r="BK196" i="15"/>
  <c r="J193" i="15"/>
  <c r="J191" i="15"/>
  <c r="J186" i="15"/>
  <c r="J179" i="15"/>
  <c r="BK177" i="15"/>
  <c r="BK171" i="15"/>
  <c r="J166" i="15"/>
  <c r="J164" i="15"/>
  <c r="BK162" i="15"/>
  <c r="J154" i="15"/>
  <c r="J152" i="15"/>
  <c r="J147" i="15"/>
  <c r="J140" i="15"/>
  <c r="BK163" i="14"/>
  <c r="J162" i="14"/>
  <c r="BK160" i="14"/>
  <c r="J155" i="14"/>
  <c r="BK153" i="14"/>
  <c r="J152" i="14"/>
  <c r="J150" i="14"/>
  <c r="J149" i="14"/>
  <c r="BK148" i="14"/>
  <c r="BK145" i="14"/>
  <c r="J144" i="14"/>
  <c r="J142" i="14"/>
  <c r="BK141" i="14"/>
  <c r="J140" i="14"/>
  <c r="J139" i="14"/>
  <c r="BK132" i="14"/>
  <c r="BK129" i="14"/>
  <c r="J128" i="14"/>
  <c r="J126" i="14"/>
  <c r="J263" i="13"/>
  <c r="BK260" i="13"/>
  <c r="J258" i="13"/>
  <c r="J256" i="13"/>
  <c r="BK255" i="13"/>
  <c r="BK249" i="13"/>
  <c r="J247" i="13"/>
  <c r="BK246" i="13"/>
  <c r="BK244" i="13"/>
  <c r="J241" i="13"/>
  <c r="J233" i="13"/>
  <c r="BK230" i="13"/>
  <c r="BK229" i="13"/>
  <c r="J228" i="13"/>
  <c r="J227" i="13"/>
  <c r="J223" i="13"/>
  <c r="J222" i="13"/>
  <c r="J221" i="13"/>
  <c r="J220" i="13"/>
  <c r="BK217" i="13"/>
  <c r="J216" i="13"/>
  <c r="J214" i="13"/>
  <c r="BK212" i="13"/>
  <c r="J210" i="13"/>
  <c r="J209" i="13"/>
  <c r="J207" i="13"/>
  <c r="J203" i="13"/>
  <c r="J201" i="13"/>
  <c r="J199" i="13"/>
  <c r="J196" i="13"/>
  <c r="BK192" i="13"/>
  <c r="BK191" i="13"/>
  <c r="J187" i="13"/>
  <c r="BK186" i="13"/>
  <c r="J185" i="13"/>
  <c r="J182" i="13"/>
  <c r="J181" i="13"/>
  <c r="BK179" i="13"/>
  <c r="J178" i="13"/>
  <c r="BK176" i="13"/>
  <c r="J174" i="13"/>
  <c r="J173" i="13"/>
  <c r="BK171" i="13"/>
  <c r="BK170" i="13"/>
  <c r="J168" i="13"/>
  <c r="J167" i="13"/>
  <c r="J166" i="13"/>
  <c r="BK159" i="13"/>
  <c r="J155" i="13"/>
  <c r="BK154" i="13"/>
  <c r="J153" i="13"/>
  <c r="J152" i="13"/>
  <c r="J151" i="13"/>
  <c r="BK150" i="13"/>
  <c r="BK148" i="13"/>
  <c r="BK146" i="13"/>
  <c r="BK139" i="13"/>
  <c r="J136" i="13"/>
  <c r="BK132" i="13"/>
  <c r="BK129" i="13"/>
  <c r="BK127" i="13"/>
  <c r="BK362" i="12"/>
  <c r="J355" i="12"/>
  <c r="J352" i="12"/>
  <c r="J350" i="12"/>
  <c r="J347" i="12"/>
  <c r="BK341" i="12"/>
  <c r="BK336" i="12"/>
  <c r="BK324" i="12"/>
  <c r="J314" i="12"/>
  <c r="J311" i="12"/>
  <c r="J308" i="12"/>
  <c r="J305" i="12"/>
  <c r="J302" i="12"/>
  <c r="BK293" i="12"/>
  <c r="BK287" i="12"/>
  <c r="J286" i="12"/>
  <c r="J283" i="12"/>
  <c r="BK282" i="12"/>
  <c r="J273" i="12"/>
  <c r="J270" i="12"/>
  <c r="J264" i="12"/>
  <c r="BK258" i="12"/>
  <c r="J255" i="12"/>
  <c r="J249" i="12"/>
  <c r="J246" i="12"/>
  <c r="J243" i="12"/>
  <c r="BK237" i="12"/>
  <c r="BK234" i="12"/>
  <c r="J231" i="12"/>
  <c r="J228" i="12"/>
  <c r="J219" i="12"/>
  <c r="BK213" i="12"/>
  <c r="BK198" i="12"/>
  <c r="J195" i="12"/>
  <c r="J186" i="12"/>
  <c r="BK180" i="12"/>
  <c r="J177" i="12"/>
  <c r="BK174" i="12"/>
  <c r="BK171" i="12"/>
  <c r="BK164" i="12"/>
  <c r="BK145" i="12"/>
  <c r="J142" i="12"/>
  <c r="J139" i="12"/>
  <c r="BK136" i="12"/>
  <c r="BK129" i="12"/>
  <c r="J176" i="11"/>
  <c r="BK174" i="11"/>
  <c r="J173" i="11"/>
  <c r="BK171" i="11"/>
  <c r="BK169" i="11"/>
  <c r="BK167" i="11"/>
  <c r="BK166" i="11"/>
  <c r="J163" i="11"/>
  <c r="J162" i="11"/>
  <c r="BK159" i="11"/>
  <c r="BK157" i="11"/>
  <c r="BK156" i="11"/>
  <c r="BK153" i="11"/>
  <c r="J147" i="11"/>
  <c r="J143" i="11"/>
  <c r="BK142" i="11"/>
  <c r="J141" i="11"/>
  <c r="J140" i="11"/>
  <c r="J132" i="11"/>
  <c r="BK129" i="11"/>
  <c r="J301" i="10"/>
  <c r="BK300" i="10"/>
  <c r="BK299" i="10"/>
  <c r="J296" i="10"/>
  <c r="BK294" i="10"/>
  <c r="J293" i="10"/>
  <c r="J290" i="10"/>
  <c r="BK289" i="10"/>
  <c r="BK287" i="10"/>
  <c r="BK286" i="10"/>
  <c r="BK285" i="10"/>
  <c r="J284" i="10"/>
  <c r="J283" i="10"/>
  <c r="BK274" i="10"/>
  <c r="J273" i="10"/>
  <c r="BK272" i="10"/>
  <c r="J269" i="10"/>
  <c r="J264" i="10"/>
  <c r="J262" i="10"/>
  <c r="J258" i="10"/>
  <c r="J257" i="10"/>
  <c r="BK256" i="10"/>
  <c r="BK254" i="10"/>
  <c r="BK247" i="10"/>
  <c r="BK246" i="10"/>
  <c r="BK245" i="10"/>
  <c r="BK244" i="10"/>
  <c r="J237" i="10"/>
  <c r="J231" i="10"/>
  <c r="BK227" i="10"/>
  <c r="BK225" i="10"/>
  <c r="J224" i="10"/>
  <c r="BK221" i="10"/>
  <c r="J219" i="10"/>
  <c r="J214" i="10"/>
  <c r="BK212" i="10"/>
  <c r="J210" i="10"/>
  <c r="J208" i="10"/>
  <c r="BK207" i="10"/>
  <c r="J206" i="10"/>
  <c r="J204" i="10"/>
  <c r="J197" i="10"/>
  <c r="J196" i="10"/>
  <c r="BK195" i="10"/>
  <c r="J194" i="10"/>
  <c r="J187" i="10"/>
  <c r="J186" i="10"/>
  <c r="BK184" i="10"/>
  <c r="J180" i="10"/>
  <c r="J176" i="10"/>
  <c r="J175" i="10"/>
  <c r="BK173" i="10"/>
  <c r="J172" i="10"/>
  <c r="J170" i="10"/>
  <c r="J169" i="10"/>
  <c r="BK166" i="10"/>
  <c r="BK165" i="10"/>
  <c r="BK164" i="10"/>
  <c r="BK162" i="10"/>
  <c r="J161" i="10"/>
  <c r="J159" i="10"/>
  <c r="J158" i="10"/>
  <c r="J157" i="10"/>
  <c r="J156" i="10"/>
  <c r="J151" i="10"/>
  <c r="BK143" i="10"/>
  <c r="BK142" i="10"/>
  <c r="BK140" i="10"/>
  <c r="J139" i="10"/>
  <c r="J137" i="10"/>
  <c r="BK134" i="10"/>
  <c r="BK246" i="9"/>
  <c r="J246" i="9"/>
  <c r="J244" i="9"/>
  <c r="BK243" i="9"/>
  <c r="BK236" i="9"/>
  <c r="BK232" i="9"/>
  <c r="BK229" i="9"/>
  <c r="J226" i="9"/>
  <c r="J223" i="9"/>
  <c r="J222" i="9"/>
  <c r="J221" i="9"/>
  <c r="BK218" i="9"/>
  <c r="J215" i="9"/>
  <c r="BK200" i="9"/>
  <c r="BK194" i="9"/>
  <c r="J182" i="9"/>
  <c r="BK167" i="9"/>
  <c r="BK166" i="9"/>
  <c r="BK165" i="9"/>
  <c r="BK163" i="9"/>
  <c r="BK157" i="9"/>
  <c r="J153" i="9"/>
  <c r="J150" i="9"/>
  <c r="J143" i="9"/>
  <c r="BK135" i="9"/>
  <c r="BK130" i="9"/>
  <c r="J511" i="8"/>
  <c r="J503" i="8"/>
  <c r="BK502" i="8"/>
  <c r="J499" i="8"/>
  <c r="BK495" i="8"/>
  <c r="BK489" i="8"/>
  <c r="BK481" i="8"/>
  <c r="J475" i="8"/>
  <c r="BK460" i="8"/>
  <c r="J457" i="8"/>
  <c r="BK454" i="8"/>
  <c r="BK450" i="8"/>
  <c r="BK448" i="8"/>
  <c r="BK436" i="8"/>
  <c r="BK427" i="8"/>
  <c r="BK419" i="8"/>
  <c r="J416" i="8"/>
  <c r="J408" i="8"/>
  <c r="J402" i="8"/>
  <c r="J389" i="8"/>
  <c r="J359" i="8"/>
  <c r="J353" i="8"/>
  <c r="J342" i="8"/>
  <c r="BK325" i="8"/>
  <c r="J319" i="8"/>
  <c r="BK314" i="8"/>
  <c r="J305" i="8"/>
  <c r="J302" i="8"/>
  <c r="J258" i="8"/>
  <c r="J254" i="8"/>
  <c r="J243" i="8"/>
  <c r="J240" i="8"/>
  <c r="BK236" i="8"/>
  <c r="J228" i="8"/>
  <c r="BK226" i="8"/>
  <c r="J223" i="8"/>
  <c r="J199" i="8"/>
  <c r="J196" i="8"/>
  <c r="BK187" i="8"/>
  <c r="J184" i="8"/>
  <c r="J175" i="8"/>
  <c r="BK155" i="8"/>
  <c r="BK145" i="8"/>
  <c r="BK143" i="8"/>
  <c r="BK326" i="7"/>
  <c r="J326" i="7"/>
  <c r="BK323" i="7"/>
  <c r="BK320" i="7"/>
  <c r="BK315" i="7"/>
  <c r="BK304" i="7"/>
  <c r="BK299" i="7"/>
  <c r="BK295" i="7"/>
  <c r="J268" i="7"/>
  <c r="BK257" i="7"/>
  <c r="J248" i="7"/>
  <c r="BK247" i="7"/>
  <c r="J244" i="7"/>
  <c r="BK239" i="7"/>
  <c r="J236" i="7"/>
  <c r="BK235" i="7"/>
  <c r="BK233" i="7"/>
  <c r="BK232" i="7"/>
  <c r="BK218" i="7"/>
  <c r="BK206" i="7"/>
  <c r="J193" i="7"/>
  <c r="J189" i="7"/>
  <c r="J185" i="7"/>
  <c r="J173" i="7"/>
  <c r="BK156" i="7"/>
  <c r="J146" i="7"/>
  <c r="BK138" i="7"/>
  <c r="BK306" i="6"/>
  <c r="J279" i="6"/>
  <c r="BK275" i="6"/>
  <c r="J264" i="6"/>
  <c r="BK258" i="6"/>
  <c r="J257" i="6"/>
  <c r="BK246" i="6"/>
  <c r="BK240" i="6"/>
  <c r="J226" i="6"/>
  <c r="BK223" i="6"/>
  <c r="BK220" i="6"/>
  <c r="BK217" i="6"/>
  <c r="BK214" i="6"/>
  <c r="BK211" i="6"/>
  <c r="BK202" i="6"/>
  <c r="BK199" i="6"/>
  <c r="BK165" i="6"/>
  <c r="BK261" i="5"/>
  <c r="J261" i="5"/>
  <c r="J258" i="5"/>
  <c r="J246" i="5"/>
  <c r="BK245" i="5"/>
  <c r="BK243" i="5"/>
  <c r="J240" i="5"/>
  <c r="J239" i="5"/>
  <c r="J232" i="5"/>
  <c r="BK182" i="5"/>
  <c r="J174" i="5"/>
  <c r="BK171" i="5"/>
  <c r="BK153" i="5"/>
  <c r="BK237" i="4"/>
  <c r="J237" i="4"/>
  <c r="BK217" i="4"/>
  <c r="BK207" i="4"/>
  <c r="BK180" i="4"/>
  <c r="BK178" i="4"/>
  <c r="BK156" i="4"/>
  <c r="J147" i="4"/>
  <c r="BK135" i="4"/>
  <c r="BK368" i="3"/>
  <c r="BK366" i="3"/>
  <c r="BK354" i="3"/>
  <c r="J344" i="3"/>
  <c r="J342" i="3"/>
  <c r="BK339" i="3"/>
  <c r="J337" i="3"/>
  <c r="J320" i="3"/>
  <c r="J316" i="3"/>
  <c r="BK309" i="3"/>
  <c r="BK306" i="3"/>
  <c r="J297" i="3"/>
  <c r="BK293" i="3"/>
  <c r="BK274" i="3"/>
  <c r="J209" i="3"/>
  <c r="BK175" i="3"/>
  <c r="J169" i="3"/>
  <c r="BK165" i="3"/>
  <c r="J161" i="3"/>
  <c r="BK157" i="3"/>
  <c r="BK148" i="3"/>
  <c r="J132" i="3"/>
  <c r="J164" i="2"/>
  <c r="BK160" i="2"/>
  <c r="BK151" i="2"/>
  <c r="J145" i="2"/>
  <c r="J141" i="2"/>
  <c r="J135" i="2"/>
  <c r="J129" i="2"/>
  <c r="AS98" i="1"/>
  <c r="R128" i="2" l="1"/>
  <c r="P140" i="2"/>
  <c r="P150" i="2"/>
  <c r="P159" i="2"/>
  <c r="P158" i="2" s="1"/>
  <c r="P146" i="3"/>
  <c r="P130" i="3" s="1"/>
  <c r="T292" i="3"/>
  <c r="BK322" i="3"/>
  <c r="J322" i="3"/>
  <c r="J106" i="3" s="1"/>
  <c r="BK369" i="3"/>
  <c r="J369" i="3" s="1"/>
  <c r="J107" i="3" s="1"/>
  <c r="T134" i="4"/>
  <c r="T128" i="4"/>
  <c r="P140" i="4"/>
  <c r="BK190" i="4"/>
  <c r="J190" i="4" s="1"/>
  <c r="J104" i="4" s="1"/>
  <c r="T152" i="5"/>
  <c r="T181" i="5"/>
  <c r="T130" i="5" s="1"/>
  <c r="T129" i="5" s="1"/>
  <c r="T238" i="5"/>
  <c r="T248" i="5"/>
  <c r="R148" i="6"/>
  <c r="R147" i="6"/>
  <c r="R124" i="6" s="1"/>
  <c r="R139" i="7"/>
  <c r="R137" i="7" s="1"/>
  <c r="T217" i="7"/>
  <c r="R228" i="7"/>
  <c r="P238" i="7"/>
  <c r="T246" i="7"/>
  <c r="T261" i="7"/>
  <c r="R278" i="7"/>
  <c r="P298" i="7"/>
  <c r="R310" i="7"/>
  <c r="T319" i="7"/>
  <c r="P144" i="8"/>
  <c r="P154" i="8"/>
  <c r="P219" i="8"/>
  <c r="R249" i="8"/>
  <c r="P265" i="8"/>
  <c r="T308" i="8"/>
  <c r="T376" i="8"/>
  <c r="P388" i="8"/>
  <c r="T407" i="8"/>
  <c r="P418" i="8"/>
  <c r="P430" i="8"/>
  <c r="T449" i="8"/>
  <c r="P461" i="8"/>
  <c r="T490" i="8"/>
  <c r="P504" i="8"/>
  <c r="P129" i="9"/>
  <c r="R156" i="9"/>
  <c r="T164" i="9"/>
  <c r="T239" i="9"/>
  <c r="R135" i="10"/>
  <c r="R150" i="10"/>
  <c r="R167" i="10"/>
  <c r="T189" i="10"/>
  <c r="P198" i="10"/>
  <c r="P218" i="10"/>
  <c r="BK255" i="10"/>
  <c r="J255" i="10" s="1"/>
  <c r="J106" i="10" s="1"/>
  <c r="BK288" i="10"/>
  <c r="J288" i="10"/>
  <c r="J107" i="10" s="1"/>
  <c r="T288" i="10"/>
  <c r="BK292" i="10"/>
  <c r="BK291" i="10"/>
  <c r="J291" i="10" s="1"/>
  <c r="J108" i="10" s="1"/>
  <c r="BK297" i="10"/>
  <c r="J297" i="10"/>
  <c r="J110" i="10" s="1"/>
  <c r="BK130" i="11"/>
  <c r="J130" i="11" s="1"/>
  <c r="J100" i="11" s="1"/>
  <c r="R136" i="11"/>
  <c r="P165" i="11"/>
  <c r="R168" i="11"/>
  <c r="T172" i="11"/>
  <c r="P132" i="12"/>
  <c r="P131" i="12"/>
  <c r="P125" i="12" s="1"/>
  <c r="AU109" i="1" s="1"/>
  <c r="BK365" i="12"/>
  <c r="J365" i="12"/>
  <c r="J103" i="12" s="1"/>
  <c r="P128" i="13"/>
  <c r="P126" i="13" s="1"/>
  <c r="P125" i="13" s="1"/>
  <c r="AU110" i="1" s="1"/>
  <c r="BK135" i="13"/>
  <c r="BK134" i="13" s="1"/>
  <c r="J134" i="13" s="1"/>
  <c r="J101" i="13" s="1"/>
  <c r="BK259" i="13"/>
  <c r="J259" i="13" s="1"/>
  <c r="J103" i="13" s="1"/>
  <c r="BK127" i="14"/>
  <c r="J127" i="14"/>
  <c r="J100" i="14" s="1"/>
  <c r="R127" i="14"/>
  <c r="R125" i="14" s="1"/>
  <c r="R124" i="14" s="1"/>
  <c r="R164" i="14"/>
  <c r="BK146" i="15"/>
  <c r="J146" i="15" s="1"/>
  <c r="J101" i="15" s="1"/>
  <c r="T146" i="15"/>
  <c r="P188" i="15"/>
  <c r="BK195" i="15"/>
  <c r="J195" i="15"/>
  <c r="J104" i="15" s="1"/>
  <c r="T195" i="15"/>
  <c r="R204" i="15"/>
  <c r="T210" i="15"/>
  <c r="BK218" i="15"/>
  <c r="T218" i="15"/>
  <c r="P226" i="15"/>
  <c r="T226" i="15"/>
  <c r="P233" i="15"/>
  <c r="P232" i="15"/>
  <c r="P269" i="15"/>
  <c r="BK125" i="16"/>
  <c r="T128" i="2"/>
  <c r="R140" i="2"/>
  <c r="T150" i="2"/>
  <c r="BK159" i="2"/>
  <c r="J159" i="2" s="1"/>
  <c r="J104" i="2" s="1"/>
  <c r="BK146" i="3"/>
  <c r="J146" i="3"/>
  <c r="J101" i="3" s="1"/>
  <c r="BK292" i="3"/>
  <c r="J292" i="3" s="1"/>
  <c r="J103" i="3" s="1"/>
  <c r="P322" i="3"/>
  <c r="T369" i="3"/>
  <c r="BK134" i="4"/>
  <c r="J134" i="4"/>
  <c r="J101" i="4" s="1"/>
  <c r="R140" i="4"/>
  <c r="R139" i="4" s="1"/>
  <c r="R190" i="4"/>
  <c r="BK152" i="5"/>
  <c r="J152" i="5"/>
  <c r="J101" i="5" s="1"/>
  <c r="P181" i="5"/>
  <c r="P238" i="5"/>
  <c r="R248" i="5"/>
  <c r="BK148" i="6"/>
  <c r="BK147" i="6" s="1"/>
  <c r="J147" i="6" s="1"/>
  <c r="J101" i="6" s="1"/>
  <c r="T139" i="7"/>
  <c r="R217" i="7"/>
  <c r="T228" i="7"/>
  <c r="R238" i="7"/>
  <c r="BK251" i="7"/>
  <c r="J251" i="7" s="1"/>
  <c r="J107" i="7" s="1"/>
  <c r="T251" i="7"/>
  <c r="T278" i="7"/>
  <c r="R298" i="7"/>
  <c r="P310" i="7"/>
  <c r="P319" i="7"/>
  <c r="BK144" i="8"/>
  <c r="J144" i="8" s="1"/>
  <c r="J100" i="8" s="1"/>
  <c r="BK154" i="8"/>
  <c r="J154" i="8" s="1"/>
  <c r="J101" i="8" s="1"/>
  <c r="BK219" i="8"/>
  <c r="BK249" i="8"/>
  <c r="J249" i="8"/>
  <c r="J104" i="8" s="1"/>
  <c r="R265" i="8"/>
  <c r="R308" i="8"/>
  <c r="P376" i="8"/>
  <c r="R388" i="8"/>
  <c r="P407" i="8"/>
  <c r="T418" i="8"/>
  <c r="R430" i="8"/>
  <c r="P449" i="8"/>
  <c r="R461" i="8"/>
  <c r="R490" i="8"/>
  <c r="T504" i="8"/>
  <c r="R129" i="9"/>
  <c r="R127" i="9" s="1"/>
  <c r="R126" i="9" s="1"/>
  <c r="P156" i="9"/>
  <c r="P127" i="9" s="1"/>
  <c r="P126" i="9" s="1"/>
  <c r="AU106" i="1" s="1"/>
  <c r="BK164" i="9"/>
  <c r="J164" i="9" s="1"/>
  <c r="J102" i="9" s="1"/>
  <c r="BK239" i="9"/>
  <c r="J239" i="9" s="1"/>
  <c r="J103" i="9" s="1"/>
  <c r="P239" i="9"/>
  <c r="BK135" i="10"/>
  <c r="J135" i="10" s="1"/>
  <c r="J100" i="10" s="1"/>
  <c r="BK150" i="10"/>
  <c r="J150" i="10"/>
  <c r="J101" i="10" s="1"/>
  <c r="BK167" i="10"/>
  <c r="J167" i="10" s="1"/>
  <c r="J102" i="10" s="1"/>
  <c r="BK189" i="10"/>
  <c r="J189" i="10" s="1"/>
  <c r="J103" i="10" s="1"/>
  <c r="R189" i="10"/>
  <c r="T198" i="10"/>
  <c r="T218" i="10"/>
  <c r="T255" i="10"/>
  <c r="R288" i="10"/>
  <c r="R292" i="10"/>
  <c r="R291" i="10" s="1"/>
  <c r="P297" i="10"/>
  <c r="P130" i="11"/>
  <c r="P128" i="11" s="1"/>
  <c r="P136" i="11"/>
  <c r="T165" i="11"/>
  <c r="BK172" i="11"/>
  <c r="J172" i="11" s="1"/>
  <c r="J105" i="11" s="1"/>
  <c r="BK132" i="12"/>
  <c r="J132" i="12"/>
  <c r="J102" i="12" s="1"/>
  <c r="R365" i="12"/>
  <c r="R128" i="13"/>
  <c r="R126" i="13"/>
  <c r="R125" i="13" s="1"/>
  <c r="T135" i="13"/>
  <c r="T134" i="13" s="1"/>
  <c r="P259" i="13"/>
  <c r="T127" i="14"/>
  <c r="T164" i="14"/>
  <c r="T125" i="14" s="1"/>
  <c r="T124" i="14" s="1"/>
  <c r="R139" i="15"/>
  <c r="R146" i="15"/>
  <c r="R137" i="15" s="1"/>
  <c r="BK188" i="15"/>
  <c r="J188" i="15"/>
  <c r="J103" i="15" s="1"/>
  <c r="T188" i="15"/>
  <c r="T137" i="15" s="1"/>
  <c r="R195" i="15"/>
  <c r="P204" i="15"/>
  <c r="BK210" i="15"/>
  <c r="J210" i="15"/>
  <c r="J106" i="15" s="1"/>
  <c r="R210" i="15"/>
  <c r="P218" i="15"/>
  <c r="P217" i="15"/>
  <c r="BK226" i="15"/>
  <c r="J226" i="15"/>
  <c r="J109" i="15" s="1"/>
  <c r="R226" i="15"/>
  <c r="R217" i="15" s="1"/>
  <c r="T233" i="15"/>
  <c r="T232" i="15" s="1"/>
  <c r="T269" i="15"/>
  <c r="T125" i="16"/>
  <c r="T123" i="16" s="1"/>
  <c r="T122" i="16" s="1"/>
  <c r="P128" i="2"/>
  <c r="P127" i="2"/>
  <c r="P126" i="2" s="1"/>
  <c r="AU96" i="1" s="1"/>
  <c r="T140" i="2"/>
  <c r="R150" i="2"/>
  <c r="R159" i="2"/>
  <c r="R158" i="2" s="1"/>
  <c r="T146" i="3"/>
  <c r="T130" i="3"/>
  <c r="R292" i="3"/>
  <c r="T322" i="3"/>
  <c r="T321" i="3"/>
  <c r="P369" i="3"/>
  <c r="P134" i="4"/>
  <c r="P128" i="4" s="1"/>
  <c r="T140" i="4"/>
  <c r="T190" i="4"/>
  <c r="R152" i="5"/>
  <c r="R130" i="5" s="1"/>
  <c r="R129" i="5" s="1"/>
  <c r="R181" i="5"/>
  <c r="R238" i="5"/>
  <c r="P248" i="5"/>
  <c r="P148" i="6"/>
  <c r="P147" i="6" s="1"/>
  <c r="P124" i="6" s="1"/>
  <c r="AU102" i="1" s="1"/>
  <c r="BK139" i="7"/>
  <c r="J139" i="7" s="1"/>
  <c r="J100" i="7" s="1"/>
  <c r="BK217" i="7"/>
  <c r="J217" i="7"/>
  <c r="J101" i="7" s="1"/>
  <c r="BK228" i="7"/>
  <c r="J228" i="7" s="1"/>
  <c r="J102" i="7" s="1"/>
  <c r="BK238" i="7"/>
  <c r="J238" i="7" s="1"/>
  <c r="J103" i="7" s="1"/>
  <c r="P246" i="7"/>
  <c r="P251" i="7"/>
  <c r="BK261" i="7"/>
  <c r="J261" i="7" s="1"/>
  <c r="J109" i="7"/>
  <c r="R261" i="7"/>
  <c r="P278" i="7"/>
  <c r="BK310" i="7"/>
  <c r="J310" i="7"/>
  <c r="J113" i="7" s="1"/>
  <c r="BK319" i="7"/>
  <c r="J319" i="7" s="1"/>
  <c r="J114" i="7" s="1"/>
  <c r="T144" i="8"/>
  <c r="R154" i="8"/>
  <c r="T219" i="8"/>
  <c r="P249" i="8"/>
  <c r="BK265" i="8"/>
  <c r="J265" i="8" s="1"/>
  <c r="J105" i="8"/>
  <c r="BK308" i="8"/>
  <c r="J308" i="8"/>
  <c r="J106" i="8" s="1"/>
  <c r="BK376" i="8"/>
  <c r="J376" i="8" s="1"/>
  <c r="J107" i="8" s="1"/>
  <c r="BK388" i="8"/>
  <c r="J388" i="8"/>
  <c r="J108" i="8" s="1"/>
  <c r="BK407" i="8"/>
  <c r="J407" i="8" s="1"/>
  <c r="J109" i="8" s="1"/>
  <c r="BK418" i="8"/>
  <c r="J418" i="8"/>
  <c r="J112" i="8" s="1"/>
  <c r="R418" i="8"/>
  <c r="T430" i="8"/>
  <c r="R449" i="8"/>
  <c r="T461" i="8"/>
  <c r="P490" i="8"/>
  <c r="R504" i="8"/>
  <c r="T129" i="9"/>
  <c r="T127" i="9" s="1"/>
  <c r="T126" i="9" s="1"/>
  <c r="T156" i="9"/>
  <c r="P164" i="9"/>
  <c r="R239" i="9"/>
  <c r="T135" i="10"/>
  <c r="T133" i="10" s="1"/>
  <c r="T150" i="10"/>
  <c r="T167" i="10"/>
  <c r="P189" i="10"/>
  <c r="R198" i="10"/>
  <c r="R218" i="10"/>
  <c r="P255" i="10"/>
  <c r="T292" i="10"/>
  <c r="T291" i="10"/>
  <c r="R297" i="10"/>
  <c r="T130" i="11"/>
  <c r="T128" i="11" s="1"/>
  <c r="BK136" i="11"/>
  <c r="J136" i="11"/>
  <c r="J102" i="11" s="1"/>
  <c r="BK165" i="11"/>
  <c r="J165" i="11" s="1"/>
  <c r="J103" i="11" s="1"/>
  <c r="BK168" i="11"/>
  <c r="J168" i="11"/>
  <c r="J104" i="11" s="1"/>
  <c r="T168" i="11"/>
  <c r="P172" i="11"/>
  <c r="T132" i="12"/>
  <c r="T131" i="12" s="1"/>
  <c r="T125" i="12" s="1"/>
  <c r="T365" i="12"/>
  <c r="BK128" i="13"/>
  <c r="J128" i="13" s="1"/>
  <c r="J100" i="13"/>
  <c r="P135" i="13"/>
  <c r="P134" i="13"/>
  <c r="R259" i="13"/>
  <c r="P127" i="14"/>
  <c r="P125" i="14" s="1"/>
  <c r="P124" i="14" s="1"/>
  <c r="AU111" i="1" s="1"/>
  <c r="BK164" i="14"/>
  <c r="J164" i="14" s="1"/>
  <c r="J101" i="14" s="1"/>
  <c r="P164" i="14"/>
  <c r="BK139" i="15"/>
  <c r="J139" i="15" s="1"/>
  <c r="J100" i="15" s="1"/>
  <c r="P139" i="15"/>
  <c r="T139" i="15"/>
  <c r="P146" i="15"/>
  <c r="R188" i="15"/>
  <c r="P195" i="15"/>
  <c r="BK204" i="15"/>
  <c r="J204" i="15" s="1"/>
  <c r="J105" i="15" s="1"/>
  <c r="T204" i="15"/>
  <c r="P210" i="15"/>
  <c r="P137" i="15" s="1"/>
  <c r="P136" i="15" s="1"/>
  <c r="AU112" i="1" s="1"/>
  <c r="R218" i="15"/>
  <c r="BK233" i="15"/>
  <c r="J233" i="15"/>
  <c r="J112" i="15" s="1"/>
  <c r="BK269" i="15"/>
  <c r="J269" i="15" s="1"/>
  <c r="J113" i="15" s="1"/>
  <c r="P125" i="16"/>
  <c r="P123" i="16"/>
  <c r="P122" i="16" s="1"/>
  <c r="AU113" i="1" s="1"/>
  <c r="BK131" i="17"/>
  <c r="J131" i="17"/>
  <c r="J100" i="17" s="1"/>
  <c r="R131" i="17"/>
  <c r="R129" i="17" s="1"/>
  <c r="R128" i="17" s="1"/>
  <c r="P190" i="17"/>
  <c r="R190" i="17"/>
  <c r="R214" i="17"/>
  <c r="R213" i="17"/>
  <c r="BK128" i="2"/>
  <c r="J128" i="2"/>
  <c r="J100" i="2" s="1"/>
  <c r="BK140" i="2"/>
  <c r="J140" i="2" s="1"/>
  <c r="J101" i="2"/>
  <c r="BK150" i="2"/>
  <c r="J150" i="2"/>
  <c r="J102" i="2" s="1"/>
  <c r="T159" i="2"/>
  <c r="T158" i="2" s="1"/>
  <c r="R146" i="3"/>
  <c r="R130" i="3" s="1"/>
  <c r="P292" i="3"/>
  <c r="R322" i="3"/>
  <c r="R369" i="3"/>
  <c r="R134" i="4"/>
  <c r="R128" i="4"/>
  <c r="R127" i="4" s="1"/>
  <c r="BK140" i="4"/>
  <c r="J140" i="4" s="1"/>
  <c r="J103" i="4" s="1"/>
  <c r="P190" i="4"/>
  <c r="P152" i="5"/>
  <c r="P130" i="5" s="1"/>
  <c r="P129" i="5" s="1"/>
  <c r="AU101" i="1" s="1"/>
  <c r="BK181" i="5"/>
  <c r="J181" i="5" s="1"/>
  <c r="J102" i="5" s="1"/>
  <c r="BK238" i="5"/>
  <c r="J238" i="5"/>
  <c r="J103" i="5" s="1"/>
  <c r="BK248" i="5"/>
  <c r="J248" i="5" s="1"/>
  <c r="J104" i="5" s="1"/>
  <c r="T148" i="6"/>
  <c r="T147" i="6"/>
  <c r="T124" i="6" s="1"/>
  <c r="P139" i="7"/>
  <c r="P137" i="7" s="1"/>
  <c r="P217" i="7"/>
  <c r="P228" i="7"/>
  <c r="T238" i="7"/>
  <c r="BK246" i="7"/>
  <c r="J246" i="7"/>
  <c r="J106" i="7" s="1"/>
  <c r="R246" i="7"/>
  <c r="R251" i="7"/>
  <c r="P261" i="7"/>
  <c r="BK278" i="7"/>
  <c r="J278" i="7"/>
  <c r="J111" i="7" s="1"/>
  <c r="BK298" i="7"/>
  <c r="J298" i="7" s="1"/>
  <c r="J112" i="7" s="1"/>
  <c r="T298" i="7"/>
  <c r="T310" i="7"/>
  <c r="R319" i="7"/>
  <c r="R144" i="8"/>
  <c r="R142" i="8" s="1"/>
  <c r="T154" i="8"/>
  <c r="R219" i="8"/>
  <c r="T249" i="8"/>
  <c r="T265" i="8"/>
  <c r="P308" i="8"/>
  <c r="R376" i="8"/>
  <c r="T388" i="8"/>
  <c r="R407" i="8"/>
  <c r="BK430" i="8"/>
  <c r="J430" i="8" s="1"/>
  <c r="J114" i="8" s="1"/>
  <c r="BK449" i="8"/>
  <c r="J449" i="8"/>
  <c r="J115" i="8" s="1"/>
  <c r="BK461" i="8"/>
  <c r="J461" i="8" s="1"/>
  <c r="J116" i="8" s="1"/>
  <c r="BK490" i="8"/>
  <c r="J490" i="8"/>
  <c r="J117" i="8" s="1"/>
  <c r="BK504" i="8"/>
  <c r="J504" i="8" s="1"/>
  <c r="J118" i="8" s="1"/>
  <c r="BK129" i="9"/>
  <c r="J129" i="9"/>
  <c r="J100" i="9" s="1"/>
  <c r="BK156" i="9"/>
  <c r="R164" i="9"/>
  <c r="P135" i="10"/>
  <c r="P150" i="10"/>
  <c r="P167" i="10"/>
  <c r="BK198" i="10"/>
  <c r="J198" i="10" s="1"/>
  <c r="J104" i="10" s="1"/>
  <c r="BK218" i="10"/>
  <c r="J218" i="10"/>
  <c r="J105" i="10" s="1"/>
  <c r="R255" i="10"/>
  <c r="P288" i="10"/>
  <c r="P292" i="10"/>
  <c r="P291" i="10" s="1"/>
  <c r="T297" i="10"/>
  <c r="R130" i="11"/>
  <c r="R128" i="11"/>
  <c r="T136" i="11"/>
  <c r="T135" i="11"/>
  <c r="R165" i="11"/>
  <c r="P168" i="11"/>
  <c r="R172" i="11"/>
  <c r="R132" i="12"/>
  <c r="R131" i="12" s="1"/>
  <c r="R125" i="12" s="1"/>
  <c r="P365" i="12"/>
  <c r="T128" i="13"/>
  <c r="T126" i="13" s="1"/>
  <c r="R135" i="13"/>
  <c r="R134" i="13"/>
  <c r="T259" i="13"/>
  <c r="R233" i="15"/>
  <c r="R232" i="15" s="1"/>
  <c r="R269" i="15"/>
  <c r="R125" i="16"/>
  <c r="R123" i="16"/>
  <c r="R122" i="16" s="1"/>
  <c r="P131" i="17"/>
  <c r="P129" i="17" s="1"/>
  <c r="P128" i="17" s="1"/>
  <c r="AU114" i="1" s="1"/>
  <c r="T131" i="17"/>
  <c r="T129" i="17" s="1"/>
  <c r="T128" i="17" s="1"/>
  <c r="BK190" i="17"/>
  <c r="J190" i="17"/>
  <c r="J103" i="17" s="1"/>
  <c r="T190" i="17"/>
  <c r="BK214" i="17"/>
  <c r="J214" i="17"/>
  <c r="J106" i="17" s="1"/>
  <c r="T214" i="17"/>
  <c r="T213" i="17" s="1"/>
  <c r="E85" i="2"/>
  <c r="BF135" i="2"/>
  <c r="BF144" i="2"/>
  <c r="BF145" i="2"/>
  <c r="BF147" i="2"/>
  <c r="BF155" i="2"/>
  <c r="BF160" i="2"/>
  <c r="J123" i="3"/>
  <c r="BF157" i="3"/>
  <c r="BF161" i="3"/>
  <c r="BF165" i="3"/>
  <c r="BF300" i="3"/>
  <c r="BF303" i="3"/>
  <c r="BF313" i="3"/>
  <c r="BF332" i="3"/>
  <c r="BF337" i="3"/>
  <c r="BF342" i="3"/>
  <c r="E115" i="4"/>
  <c r="BF145" i="4"/>
  <c r="BF162" i="4"/>
  <c r="BF164" i="4"/>
  <c r="BF217" i="4"/>
  <c r="BF225" i="4"/>
  <c r="BF237" i="4"/>
  <c r="BK236" i="4"/>
  <c r="J236" i="4" s="1"/>
  <c r="J105" i="4" s="1"/>
  <c r="E117" i="5"/>
  <c r="BF239" i="5"/>
  <c r="BF243" i="5"/>
  <c r="BF246" i="5"/>
  <c r="BF258" i="5"/>
  <c r="BF261" i="5"/>
  <c r="E85" i="6"/>
  <c r="F121" i="6"/>
  <c r="BF149" i="6"/>
  <c r="BF196" i="6"/>
  <c r="BF233" i="6"/>
  <c r="BF246" i="6"/>
  <c r="BF279" i="6"/>
  <c r="BF333" i="6"/>
  <c r="BF140" i="7"/>
  <c r="BF161" i="7"/>
  <c r="BF166" i="7"/>
  <c r="BF185" i="7"/>
  <c r="BF193" i="7"/>
  <c r="BF224" i="7"/>
  <c r="BF230" i="7"/>
  <c r="BF235" i="7"/>
  <c r="BF248" i="7"/>
  <c r="BF262" i="7"/>
  <c r="BF279" i="7"/>
  <c r="BF323" i="7"/>
  <c r="BF326" i="7"/>
  <c r="BK256" i="7"/>
  <c r="J256" i="7" s="1"/>
  <c r="J108" i="7"/>
  <c r="J91" i="8"/>
  <c r="E129" i="8"/>
  <c r="F138" i="8"/>
  <c r="BF196" i="8"/>
  <c r="BF223" i="8"/>
  <c r="BF226" i="8"/>
  <c r="BF243" i="8"/>
  <c r="BF250" i="8"/>
  <c r="BF254" i="8"/>
  <c r="BF298" i="8"/>
  <c r="BF305" i="8"/>
  <c r="BF331" i="8"/>
  <c r="BF342" i="8"/>
  <c r="BF353" i="8"/>
  <c r="BF381" i="8"/>
  <c r="BF436" i="8"/>
  <c r="BF448" i="8"/>
  <c r="BF460" i="8"/>
  <c r="BF472" i="8"/>
  <c r="BF489" i="8"/>
  <c r="BF502" i="8"/>
  <c r="F94" i="9"/>
  <c r="BF133" i="9"/>
  <c r="BF140" i="9"/>
  <c r="BF153" i="9"/>
  <c r="BF155" i="9"/>
  <c r="BF159" i="9"/>
  <c r="BF163" i="9"/>
  <c r="BF179" i="9"/>
  <c r="BF188" i="9"/>
  <c r="BF212" i="9"/>
  <c r="BF221" i="9"/>
  <c r="BF222" i="9"/>
  <c r="BF223" i="9"/>
  <c r="BF243" i="9"/>
  <c r="BF244" i="9"/>
  <c r="BF246" i="9"/>
  <c r="F129" i="10"/>
  <c r="BF142" i="10"/>
  <c r="BF149" i="10"/>
  <c r="BF154" i="10"/>
  <c r="BF155" i="10"/>
  <c r="BF156" i="10"/>
  <c r="BF157" i="10"/>
  <c r="BF165" i="10"/>
  <c r="BF171" i="10"/>
  <c r="BF175" i="10"/>
  <c r="BF178" i="10"/>
  <c r="BF180" i="10"/>
  <c r="BF185" i="10"/>
  <c r="BF186" i="10"/>
  <c r="BF187" i="10"/>
  <c r="BF193" i="10"/>
  <c r="BF196" i="10"/>
  <c r="BF197" i="10"/>
  <c r="BF203" i="10"/>
  <c r="BF205" i="10"/>
  <c r="BF209" i="10"/>
  <c r="BF211" i="10"/>
  <c r="BF212" i="10"/>
  <c r="BF216" i="10"/>
  <c r="BF219" i="10"/>
  <c r="BF222" i="10"/>
  <c r="BF230" i="10"/>
  <c r="BF232" i="10"/>
  <c r="BF237" i="10"/>
  <c r="BF245" i="10"/>
  <c r="BF248" i="10"/>
  <c r="BF260" i="10"/>
  <c r="BF261" i="10"/>
  <c r="BF263" i="10"/>
  <c r="BF265" i="10"/>
  <c r="BF266" i="10"/>
  <c r="BF268" i="10"/>
  <c r="BF269" i="10"/>
  <c r="BF274" i="10"/>
  <c r="BF281" i="10"/>
  <c r="BF283" i="10"/>
  <c r="BF293" i="10"/>
  <c r="BK133" i="10"/>
  <c r="J133" i="10" s="1"/>
  <c r="J99" i="10" s="1"/>
  <c r="F94" i="11"/>
  <c r="BF140" i="11"/>
  <c r="BF142" i="11"/>
  <c r="BF143" i="11"/>
  <c r="BF145" i="11"/>
  <c r="BF147" i="11"/>
  <c r="BF161" i="11"/>
  <c r="BF162" i="11"/>
  <c r="BF166" i="11"/>
  <c r="BF169" i="11"/>
  <c r="BF171" i="11"/>
  <c r="BF173" i="11"/>
  <c r="BF175" i="11"/>
  <c r="J91" i="12"/>
  <c r="BF127" i="12"/>
  <c r="BF129" i="12"/>
  <c r="BF136" i="12"/>
  <c r="BF139" i="12"/>
  <c r="BF148" i="12"/>
  <c r="BF160" i="12"/>
  <c r="BF183" i="12"/>
  <c r="BF189" i="12"/>
  <c r="BF210" i="12"/>
  <c r="BF240" i="12"/>
  <c r="BF243" i="12"/>
  <c r="BF264" i="12"/>
  <c r="BF270" i="12"/>
  <c r="BF282" i="12"/>
  <c r="BF299" i="12"/>
  <c r="BF302" i="12"/>
  <c r="BF305" i="12"/>
  <c r="BF330" i="12"/>
  <c r="BF333" i="12"/>
  <c r="BF338" i="12"/>
  <c r="BF344" i="12"/>
  <c r="BF350" i="12"/>
  <c r="BF352" i="12"/>
  <c r="BF355" i="12"/>
  <c r="BF130" i="13"/>
  <c r="BF137" i="13"/>
  <c r="BF159" i="13"/>
  <c r="BF164" i="13"/>
  <c r="BF165" i="13"/>
  <c r="BF166" i="13"/>
  <c r="BF168" i="13"/>
  <c r="BF173" i="13"/>
  <c r="BF177" i="13"/>
  <c r="BF180" i="13"/>
  <c r="BF186" i="13"/>
  <c r="BF188" i="13"/>
  <c r="BF196" i="13"/>
  <c r="BF200" i="13"/>
  <c r="BF202" i="13"/>
  <c r="BF204" i="13"/>
  <c r="BF213" i="13"/>
  <c r="BF218" i="13"/>
  <c r="BF220" i="13"/>
  <c r="BF223" i="13"/>
  <c r="BF224" i="13"/>
  <c r="BF226" i="13"/>
  <c r="BF227" i="13"/>
  <c r="BF231" i="13"/>
  <c r="BF236" i="13"/>
  <c r="BF240" i="13"/>
  <c r="BF244" i="13"/>
  <c r="BF246" i="13"/>
  <c r="BF254" i="13"/>
  <c r="BF255" i="13"/>
  <c r="BK126" i="13"/>
  <c r="J126" i="13"/>
  <c r="J99" i="13" s="1"/>
  <c r="J118" i="14"/>
  <c r="BF134" i="14"/>
  <c r="BF139" i="14"/>
  <c r="BF140" i="14"/>
  <c r="BF141" i="14"/>
  <c r="BF143" i="14"/>
  <c r="BF146" i="14"/>
  <c r="BF154" i="14"/>
  <c r="BF155" i="14"/>
  <c r="BF160" i="14"/>
  <c r="BF165" i="14"/>
  <c r="E85" i="15"/>
  <c r="J91" i="15"/>
  <c r="BF142" i="15"/>
  <c r="BF154" i="15"/>
  <c r="BF177" i="15"/>
  <c r="BF179" i="15"/>
  <c r="BF193" i="15"/>
  <c r="BF196" i="15"/>
  <c r="BF197" i="15"/>
  <c r="BF198" i="15"/>
  <c r="BF200" i="15"/>
  <c r="BF209" i="15"/>
  <c r="BF212" i="15"/>
  <c r="BF213" i="15"/>
  <c r="BF234" i="15"/>
  <c r="BF244" i="15"/>
  <c r="BF247" i="15"/>
  <c r="BF255" i="15"/>
  <c r="BF271" i="15"/>
  <c r="BF278" i="15"/>
  <c r="E110" i="16"/>
  <c r="J116" i="16"/>
  <c r="F119" i="16"/>
  <c r="BF130" i="16"/>
  <c r="BF132" i="16"/>
  <c r="BF140" i="16"/>
  <c r="J91" i="17"/>
  <c r="F94" i="17"/>
  <c r="BF130" i="17"/>
  <c r="BF132" i="17"/>
  <c r="BF142" i="17"/>
  <c r="BF154" i="17"/>
  <c r="BF160" i="17"/>
  <c r="F94" i="2"/>
  <c r="BF151" i="2"/>
  <c r="BF164" i="2"/>
  <c r="F94" i="3"/>
  <c r="BF132" i="3"/>
  <c r="BF172" i="3"/>
  <c r="BF209" i="3"/>
  <c r="BF289" i="3"/>
  <c r="BF309" i="3"/>
  <c r="BF330" i="3"/>
  <c r="BF339" i="3"/>
  <c r="BF368" i="3"/>
  <c r="BK288" i="3"/>
  <c r="J288" i="3"/>
  <c r="J102" i="3" s="1"/>
  <c r="BK319" i="3"/>
  <c r="J319" i="3" s="1"/>
  <c r="J104" i="3" s="1"/>
  <c r="F94" i="4"/>
  <c r="BF156" i="4"/>
  <c r="BF180" i="4"/>
  <c r="BF187" i="4"/>
  <c r="BF191" i="4"/>
  <c r="F94" i="5"/>
  <c r="J123" i="5"/>
  <c r="BF222" i="5"/>
  <c r="BF232" i="5"/>
  <c r="BF245" i="5"/>
  <c r="BF254" i="5"/>
  <c r="BF202" i="6"/>
  <c r="BF205" i="6"/>
  <c r="BF208" i="6"/>
  <c r="BF220" i="6"/>
  <c r="BF226" i="6"/>
  <c r="BF240" i="6"/>
  <c r="J91" i="7"/>
  <c r="F133" i="7"/>
  <c r="BF146" i="7"/>
  <c r="BF173" i="7"/>
  <c r="BF206" i="7"/>
  <c r="BF239" i="7"/>
  <c r="BF240" i="7"/>
  <c r="BF252" i="7"/>
  <c r="BF253" i="7"/>
  <c r="BF304" i="7"/>
  <c r="BF315" i="7"/>
  <c r="BK271" i="7"/>
  <c r="J271" i="7"/>
  <c r="J110" i="7" s="1"/>
  <c r="BF151" i="8"/>
  <c r="BF155" i="8"/>
  <c r="BF175" i="8"/>
  <c r="BF178" i="8"/>
  <c r="BF184" i="8"/>
  <c r="BF190" i="8"/>
  <c r="BF216" i="8"/>
  <c r="BF220" i="8"/>
  <c r="BF236" i="8"/>
  <c r="BF240" i="8"/>
  <c r="BF278" i="8"/>
  <c r="BF281" i="8"/>
  <c r="BF284" i="8"/>
  <c r="BF309" i="8"/>
  <c r="BF359" i="8"/>
  <c r="BF399" i="8"/>
  <c r="BF419" i="8"/>
  <c r="BF422" i="8"/>
  <c r="BF431" i="8"/>
  <c r="BF454" i="8"/>
  <c r="BF469" i="8"/>
  <c r="BF475" i="8"/>
  <c r="BF480" i="8"/>
  <c r="BF491" i="8"/>
  <c r="BF505" i="8"/>
  <c r="BK239" i="8"/>
  <c r="J239" i="8"/>
  <c r="J103" i="8" s="1"/>
  <c r="BK415" i="8"/>
  <c r="J415" i="8" s="1"/>
  <c r="J110" i="8" s="1"/>
  <c r="J91" i="9"/>
  <c r="E114" i="9"/>
  <c r="BF143" i="9"/>
  <c r="BF145" i="9"/>
  <c r="BF157" i="9"/>
  <c r="BF158" i="9"/>
  <c r="BF162" i="9"/>
  <c r="BF194" i="9"/>
  <c r="BF218" i="9"/>
  <c r="BF226" i="9"/>
  <c r="BF236" i="9"/>
  <c r="BF238" i="9"/>
  <c r="BF240" i="9"/>
  <c r="BF145" i="10"/>
  <c r="BF146" i="10"/>
  <c r="BF148" i="10"/>
  <c r="BF153" i="10"/>
  <c r="BF162" i="10"/>
  <c r="BF166" i="10"/>
  <c r="BF170" i="10"/>
  <c r="BF173" i="10"/>
  <c r="BF176" i="10"/>
  <c r="BF204" i="10"/>
  <c r="BF206" i="10"/>
  <c r="BF210" i="10"/>
  <c r="BF214" i="10"/>
  <c r="BF228" i="10"/>
  <c r="BF238" i="10"/>
  <c r="BF246" i="10"/>
  <c r="BF249" i="10"/>
  <c r="BF250" i="10"/>
  <c r="BF252" i="10"/>
  <c r="BF257" i="10"/>
  <c r="BF258" i="10"/>
  <c r="BF262" i="10"/>
  <c r="BF264" i="10"/>
  <c r="BF270" i="10"/>
  <c r="BF271" i="10"/>
  <c r="BF275" i="10"/>
  <c r="BF276" i="10"/>
  <c r="BF277" i="10"/>
  <c r="BF278" i="10"/>
  <c r="BF279" i="10"/>
  <c r="BF280" i="10"/>
  <c r="BF287" i="10"/>
  <c r="BF299" i="10"/>
  <c r="J121" i="11"/>
  <c r="BF138" i="11"/>
  <c r="BF139" i="11"/>
  <c r="BF150" i="11"/>
  <c r="BF152" i="11"/>
  <c r="BF159" i="11"/>
  <c r="BF164" i="11"/>
  <c r="BK128" i="11"/>
  <c r="J128" i="11" s="1"/>
  <c r="J99" i="11"/>
  <c r="E85" i="12"/>
  <c r="BF133" i="12"/>
  <c r="BF151" i="12"/>
  <c r="BF154" i="12"/>
  <c r="BF157" i="12"/>
  <c r="BF171" i="12"/>
  <c r="BF186" i="12"/>
  <c r="BF195" i="12"/>
  <c r="BF216" i="12"/>
  <c r="BF225" i="12"/>
  <c r="BF228" i="12"/>
  <c r="BF237" i="12"/>
  <c r="BF261" i="12"/>
  <c r="BF267" i="12"/>
  <c r="BF279" i="12"/>
  <c r="BF283" i="12"/>
  <c r="BF293" i="12"/>
  <c r="BF314" i="12"/>
  <c r="BF341" i="12"/>
  <c r="BF358" i="12"/>
  <c r="BF366" i="12"/>
  <c r="E113" i="13"/>
  <c r="BF133" i="13"/>
  <c r="BF136" i="13"/>
  <c r="BF142" i="13"/>
  <c r="BF143" i="13"/>
  <c r="BF149" i="13"/>
  <c r="BF153" i="13"/>
  <c r="BF158" i="13"/>
  <c r="BF161" i="13"/>
  <c r="BF169" i="13"/>
  <c r="BF172" i="13"/>
  <c r="BF178" i="13"/>
  <c r="BF179" i="13"/>
  <c r="BF182" i="13"/>
  <c r="BF203" i="13"/>
  <c r="BF210" i="13"/>
  <c r="BF211" i="13"/>
  <c r="BF214" i="13"/>
  <c r="BF217" i="13"/>
  <c r="BF229" i="13"/>
  <c r="BF233" i="13"/>
  <c r="BF234" i="13"/>
  <c r="BF249" i="13"/>
  <c r="BF252" i="13"/>
  <c r="BF256" i="13"/>
  <c r="BF257" i="13"/>
  <c r="E112" i="14"/>
  <c r="F121" i="14"/>
  <c r="BF129" i="14"/>
  <c r="BF132" i="14"/>
  <c r="BF133" i="14"/>
  <c r="BF135" i="14"/>
  <c r="BF138" i="14"/>
  <c r="BF151" i="14"/>
  <c r="BF152" i="14"/>
  <c r="BF157" i="14"/>
  <c r="BF158" i="14"/>
  <c r="BF159" i="14"/>
  <c r="BF162" i="14"/>
  <c r="BF163" i="14"/>
  <c r="BF167" i="14"/>
  <c r="BF170" i="14"/>
  <c r="BF138" i="15"/>
  <c r="BF144" i="15"/>
  <c r="BF159" i="15"/>
  <c r="BF173" i="15"/>
  <c r="BF186" i="15"/>
  <c r="BF191" i="15"/>
  <c r="BF202" i="15"/>
  <c r="BF207" i="15"/>
  <c r="BF211" i="15"/>
  <c r="BF216" i="15"/>
  <c r="BF219" i="15"/>
  <c r="BF230" i="15"/>
  <c r="BF239" i="15"/>
  <c r="BF242" i="15"/>
  <c r="BF246" i="15"/>
  <c r="BF248" i="15"/>
  <c r="BF249" i="15"/>
  <c r="BF250" i="15"/>
  <c r="BF259" i="15"/>
  <c r="BF262" i="15"/>
  <c r="BF265" i="15"/>
  <c r="BF272" i="15"/>
  <c r="BF274" i="15"/>
  <c r="BF275" i="15"/>
  <c r="BF276" i="15"/>
  <c r="BK229" i="15"/>
  <c r="J229" i="15"/>
  <c r="J110" i="15" s="1"/>
  <c r="BF127" i="16"/>
  <c r="BF131" i="16"/>
  <c r="BF133" i="16"/>
  <c r="BF135" i="16"/>
  <c r="BF138" i="16"/>
  <c r="E85" i="17"/>
  <c r="BF166" i="17"/>
  <c r="BF187" i="17"/>
  <c r="BF191" i="17"/>
  <c r="BF148" i="2"/>
  <c r="E117" i="3"/>
  <c r="BF274" i="3"/>
  <c r="BF293" i="3"/>
  <c r="BF306" i="3"/>
  <c r="BF320" i="3"/>
  <c r="BF323" i="3"/>
  <c r="BF344" i="3"/>
  <c r="BF354" i="3"/>
  <c r="BF356" i="3"/>
  <c r="BF366" i="3"/>
  <c r="J121" i="4"/>
  <c r="BF138" i="4"/>
  <c r="BF141" i="4"/>
  <c r="BF158" i="4"/>
  <c r="BF178" i="4"/>
  <c r="BF199" i="4"/>
  <c r="BF230" i="4"/>
  <c r="BK129" i="4"/>
  <c r="J129" i="4"/>
  <c r="J100" i="4" s="1"/>
  <c r="BF153" i="5"/>
  <c r="BF202" i="5"/>
  <c r="BF227" i="5"/>
  <c r="BF240" i="5"/>
  <c r="J91" i="6"/>
  <c r="BF127" i="6"/>
  <c r="BF165" i="6"/>
  <c r="BF193" i="6"/>
  <c r="BF199" i="6"/>
  <c r="BF214" i="6"/>
  <c r="BF217" i="6"/>
  <c r="BF232" i="6"/>
  <c r="BF234" i="6"/>
  <c r="BF264" i="6"/>
  <c r="BF275" i="6"/>
  <c r="BF306" i="6"/>
  <c r="E124" i="7"/>
  <c r="BF138" i="7"/>
  <c r="BF189" i="7"/>
  <c r="BF218" i="7"/>
  <c r="BF232" i="7"/>
  <c r="BF233" i="7"/>
  <c r="BF244" i="7"/>
  <c r="BF247" i="7"/>
  <c r="BF257" i="7"/>
  <c r="BF268" i="7"/>
  <c r="BF272" i="7"/>
  <c r="BF299" i="7"/>
  <c r="BF311" i="7"/>
  <c r="BK243" i="7"/>
  <c r="J243" i="7"/>
  <c r="J104" i="7" s="1"/>
  <c r="BF143" i="8"/>
  <c r="BF145" i="8"/>
  <c r="BF181" i="8"/>
  <c r="BF193" i="8"/>
  <c r="BF262" i="8"/>
  <c r="BF314" i="8"/>
  <c r="BF319" i="8"/>
  <c r="BF325" i="8"/>
  <c r="BF416" i="8"/>
  <c r="BF425" i="8"/>
  <c r="BF450" i="8"/>
  <c r="BF462" i="8"/>
  <c r="BF481" i="8"/>
  <c r="BF484" i="8"/>
  <c r="BF499" i="8"/>
  <c r="BF503" i="8"/>
  <c r="BF511" i="8"/>
  <c r="BF517" i="8"/>
  <c r="BF524" i="8"/>
  <c r="BF536" i="8"/>
  <c r="BF135" i="9"/>
  <c r="BF138" i="9"/>
  <c r="BF148" i="9"/>
  <c r="BF150" i="9"/>
  <c r="BF166" i="9"/>
  <c r="BF185" i="9"/>
  <c r="BF191" i="9"/>
  <c r="BF203" i="9"/>
  <c r="BF206" i="9"/>
  <c r="BF215" i="9"/>
  <c r="BF229" i="9"/>
  <c r="BF232" i="9"/>
  <c r="E85" i="10"/>
  <c r="BF136" i="10"/>
  <c r="BF139" i="10"/>
  <c r="BF141" i="10"/>
  <c r="BF143" i="10"/>
  <c r="BF151" i="10"/>
  <c r="BF152" i="10"/>
  <c r="BF159" i="10"/>
  <c r="BF174" i="10"/>
  <c r="BF184" i="10"/>
  <c r="BF190" i="10"/>
  <c r="BF191" i="10"/>
  <c r="BF194" i="10"/>
  <c r="BF208" i="10"/>
  <c r="BF224" i="10"/>
  <c r="BF225" i="10"/>
  <c r="BF227" i="10"/>
  <c r="BF231" i="10"/>
  <c r="BF243" i="10"/>
  <c r="BF251" i="10"/>
  <c r="BF253" i="10"/>
  <c r="BF256" i="10"/>
  <c r="BF267" i="10"/>
  <c r="BF273" i="10"/>
  <c r="BF282" i="10"/>
  <c r="BF284" i="10"/>
  <c r="BF285" i="10"/>
  <c r="BF289" i="10"/>
  <c r="BF295" i="10"/>
  <c r="BF300" i="10"/>
  <c r="BF301" i="10"/>
  <c r="BF302" i="10"/>
  <c r="BF303" i="10"/>
  <c r="BF149" i="11"/>
  <c r="BF153" i="11"/>
  <c r="BF154" i="11"/>
  <c r="BF155" i="11"/>
  <c r="BF157" i="11"/>
  <c r="BF158" i="11"/>
  <c r="BF163" i="11"/>
  <c r="BF174" i="11"/>
  <c r="F94" i="12"/>
  <c r="BF142" i="12"/>
  <c r="BF145" i="12"/>
  <c r="BF177" i="12"/>
  <c r="BF180" i="12"/>
  <c r="BF198" i="12"/>
  <c r="BF234" i="12"/>
  <c r="BF246" i="12"/>
  <c r="BF249" i="12"/>
  <c r="BF273" i="12"/>
  <c r="BF287" i="12"/>
  <c r="BF311" i="12"/>
  <c r="BF321" i="12"/>
  <c r="BF327" i="12"/>
  <c r="BF347" i="12"/>
  <c r="BF359" i="12"/>
  <c r="BF367" i="12"/>
  <c r="BF368" i="12"/>
  <c r="BF369" i="12"/>
  <c r="BK128" i="12"/>
  <c r="J128" i="12" s="1"/>
  <c r="J100" i="12" s="1"/>
  <c r="J91" i="13"/>
  <c r="F94" i="13"/>
  <c r="BF129" i="13"/>
  <c r="BF140" i="13"/>
  <c r="BF145" i="13"/>
  <c r="BF146" i="13"/>
  <c r="BF150" i="13"/>
  <c r="BF151" i="13"/>
  <c r="BF154" i="13"/>
  <c r="BF167" i="13"/>
  <c r="BF170" i="13"/>
  <c r="BF185" i="13"/>
  <c r="BF187" i="13"/>
  <c r="BF192" i="13"/>
  <c r="BF194" i="13"/>
  <c r="BF199" i="13"/>
  <c r="BF201" i="13"/>
  <c r="BF206" i="13"/>
  <c r="BF209" i="13"/>
  <c r="BF250" i="13"/>
  <c r="BF128" i="14"/>
  <c r="BF131" i="14"/>
  <c r="BF136" i="14"/>
  <c r="BF137" i="14"/>
  <c r="BF142" i="14"/>
  <c r="BF144" i="14"/>
  <c r="BF145" i="14"/>
  <c r="BF147" i="14"/>
  <c r="BF148" i="14"/>
  <c r="BF156" i="14"/>
  <c r="BF161" i="14"/>
  <c r="BF166" i="14"/>
  <c r="BF168" i="14"/>
  <c r="BK125" i="14"/>
  <c r="J125" i="14" s="1"/>
  <c r="J99" i="14" s="1"/>
  <c r="BK169" i="14"/>
  <c r="J169" i="14"/>
  <c r="J102" i="14" s="1"/>
  <c r="F94" i="15"/>
  <c r="BF140" i="15"/>
  <c r="BF147" i="15"/>
  <c r="BF152" i="15"/>
  <c r="BF162" i="15"/>
  <c r="BF164" i="15"/>
  <c r="BF166" i="15"/>
  <c r="BF171" i="15"/>
  <c r="BF189" i="15"/>
  <c r="BF205" i="15"/>
  <c r="BF208" i="15"/>
  <c r="BF215" i="15"/>
  <c r="BF220" i="15"/>
  <c r="BF221" i="15"/>
  <c r="BF222" i="15"/>
  <c r="BF223" i="15"/>
  <c r="BF224" i="15"/>
  <c r="BF227" i="15"/>
  <c r="BF228" i="15"/>
  <c r="BF252" i="15"/>
  <c r="BF254" i="15"/>
  <c r="BF256" i="15"/>
  <c r="BF258" i="15"/>
  <c r="BF260" i="15"/>
  <c r="BF261" i="15"/>
  <c r="BF264" i="15"/>
  <c r="BF270" i="15"/>
  <c r="BF273" i="15"/>
  <c r="BF277" i="15"/>
  <c r="BF280" i="15"/>
  <c r="BF283" i="15"/>
  <c r="BK185" i="15"/>
  <c r="J185" i="15"/>
  <c r="J102" i="15" s="1"/>
  <c r="BK282" i="15"/>
  <c r="J282" i="15" s="1"/>
  <c r="J114" i="15" s="1"/>
  <c r="BF129" i="16"/>
  <c r="BF134" i="16"/>
  <c r="BF136" i="16"/>
  <c r="BF141" i="16"/>
  <c r="BF142" i="16"/>
  <c r="BF135" i="17"/>
  <c r="BF151" i="17"/>
  <c r="BF170" i="17"/>
  <c r="BF173" i="17"/>
  <c r="BF194" i="17"/>
  <c r="BF212" i="17"/>
  <c r="BF221" i="17"/>
  <c r="BK175" i="17"/>
  <c r="J175" i="17"/>
  <c r="J101" i="17" s="1"/>
  <c r="BK186" i="17"/>
  <c r="J186" i="17" s="1"/>
  <c r="J102" i="17" s="1"/>
  <c r="J91" i="2"/>
  <c r="BF129" i="2"/>
  <c r="BF141" i="2"/>
  <c r="BF142" i="2"/>
  <c r="BF147" i="3"/>
  <c r="BF148" i="3"/>
  <c r="BF169" i="3"/>
  <c r="BF175" i="3"/>
  <c r="BF246" i="3"/>
  <c r="BF297" i="3"/>
  <c r="BF316" i="3"/>
  <c r="BF370" i="3"/>
  <c r="BF383" i="3"/>
  <c r="BF385" i="3"/>
  <c r="BK131" i="3"/>
  <c r="J131" i="3"/>
  <c r="J100" i="3" s="1"/>
  <c r="BF130" i="4"/>
  <c r="BF135" i="4"/>
  <c r="BF147" i="4"/>
  <c r="BF184" i="4"/>
  <c r="BF189" i="4"/>
  <c r="BF207" i="4"/>
  <c r="BF215" i="4"/>
  <c r="BF235" i="4"/>
  <c r="BF132" i="5"/>
  <c r="BF171" i="5"/>
  <c r="BF174" i="5"/>
  <c r="BF182" i="5"/>
  <c r="BF242" i="5"/>
  <c r="BF249" i="5"/>
  <c r="BK131" i="5"/>
  <c r="J131" i="5" s="1"/>
  <c r="J100" i="5" s="1"/>
  <c r="BK257" i="5"/>
  <c r="J257" i="5"/>
  <c r="J105" i="5" s="1"/>
  <c r="BK260" i="5"/>
  <c r="J260" i="5" s="1"/>
  <c r="J107" i="5" s="1"/>
  <c r="BF211" i="6"/>
  <c r="BF223" i="6"/>
  <c r="BF257" i="6"/>
  <c r="BF258" i="6"/>
  <c r="BF334" i="6"/>
  <c r="BK126" i="6"/>
  <c r="J126" i="6" s="1"/>
  <c r="J100" i="6"/>
  <c r="BF156" i="7"/>
  <c r="BF201" i="7"/>
  <c r="BF229" i="7"/>
  <c r="BF236" i="7"/>
  <c r="BF288" i="7"/>
  <c r="BF295" i="7"/>
  <c r="BF320" i="7"/>
  <c r="BK137" i="7"/>
  <c r="J137" i="7" s="1"/>
  <c r="J99" i="7" s="1"/>
  <c r="BF187" i="8"/>
  <c r="BF199" i="8"/>
  <c r="BF228" i="8"/>
  <c r="BF231" i="8"/>
  <c r="BF258" i="8"/>
  <c r="BF266" i="8"/>
  <c r="BF302" i="8"/>
  <c r="BF365" i="8"/>
  <c r="BF377" i="8"/>
  <c r="BF389" i="8"/>
  <c r="BF402" i="8"/>
  <c r="BF408" i="8"/>
  <c r="BF412" i="8"/>
  <c r="BF427" i="8"/>
  <c r="BF457" i="8"/>
  <c r="BF465" i="8"/>
  <c r="BF495" i="8"/>
  <c r="BF496" i="8"/>
  <c r="BK426" i="8"/>
  <c r="J426" i="8" s="1"/>
  <c r="J113" i="8" s="1"/>
  <c r="BK523" i="8"/>
  <c r="J523" i="8"/>
  <c r="J119" i="8"/>
  <c r="BF128" i="9"/>
  <c r="BF130" i="9"/>
  <c r="BF165" i="9"/>
  <c r="BF167" i="9"/>
  <c r="BF170" i="9"/>
  <c r="BF173" i="9"/>
  <c r="BF176" i="9"/>
  <c r="BF182" i="9"/>
  <c r="BF197" i="9"/>
  <c r="BF200" i="9"/>
  <c r="BF209" i="9"/>
  <c r="BK245" i="9"/>
  <c r="J245" i="9" s="1"/>
  <c r="J104" i="9" s="1"/>
  <c r="J91" i="10"/>
  <c r="BF134" i="10"/>
  <c r="BF137" i="10"/>
  <c r="BF138" i="10"/>
  <c r="BF140" i="10"/>
  <c r="BF158" i="10"/>
  <c r="BF160" i="10"/>
  <c r="BF161" i="10"/>
  <c r="BF163" i="10"/>
  <c r="BF164" i="10"/>
  <c r="BF168" i="10"/>
  <c r="BF169" i="10"/>
  <c r="BF172" i="10"/>
  <c r="BF177" i="10"/>
  <c r="BF183" i="10"/>
  <c r="BF188" i="10"/>
  <c r="BF192" i="10"/>
  <c r="BF195" i="10"/>
  <c r="BF199" i="10"/>
  <c r="BF207" i="10"/>
  <c r="BF217" i="10"/>
  <c r="BF221" i="10"/>
  <c r="BF233" i="10"/>
  <c r="BF235" i="10"/>
  <c r="BF236" i="10"/>
  <c r="BF242" i="10"/>
  <c r="BF244" i="10"/>
  <c r="BF247" i="10"/>
  <c r="BF254" i="10"/>
  <c r="BF259" i="10"/>
  <c r="BF272" i="10"/>
  <c r="BF286" i="10"/>
  <c r="BF290" i="10"/>
  <c r="BF294" i="10"/>
  <c r="BF296" i="10"/>
  <c r="BF298" i="10"/>
  <c r="E85" i="11"/>
  <c r="BF129" i="11"/>
  <c r="BF131" i="11"/>
  <c r="BF132" i="11"/>
  <c r="BF137" i="11"/>
  <c r="BF141" i="11"/>
  <c r="BF156" i="11"/>
  <c r="BF167" i="11"/>
  <c r="BF176" i="11"/>
  <c r="BF164" i="12"/>
  <c r="BF167" i="12"/>
  <c r="BF174" i="12"/>
  <c r="BF192" i="12"/>
  <c r="BF201" i="12"/>
  <c r="BF207" i="12"/>
  <c r="BF213" i="12"/>
  <c r="BF219" i="12"/>
  <c r="BF222" i="12"/>
  <c r="BF231" i="12"/>
  <c r="BF252" i="12"/>
  <c r="BF255" i="12"/>
  <c r="BF258" i="12"/>
  <c r="BF276" i="12"/>
  <c r="BF286" i="12"/>
  <c r="BF296" i="12"/>
  <c r="BF308" i="12"/>
  <c r="BF318" i="12"/>
  <c r="BF324" i="12"/>
  <c r="BF336" i="12"/>
  <c r="BF362" i="12"/>
  <c r="BK126" i="12"/>
  <c r="BF127" i="13"/>
  <c r="BF131" i="13"/>
  <c r="BF132" i="13"/>
  <c r="BF139" i="13"/>
  <c r="BF148" i="13"/>
  <c r="BF152" i="13"/>
  <c r="BF155" i="13"/>
  <c r="BF156" i="13"/>
  <c r="BF157" i="13"/>
  <c r="BF162" i="13"/>
  <c r="BF163" i="13"/>
  <c r="BF171" i="13"/>
  <c r="BF174" i="13"/>
  <c r="BF175" i="13"/>
  <c r="BF176" i="13"/>
  <c r="BF181" i="13"/>
  <c r="BF183" i="13"/>
  <c r="BF184" i="13"/>
  <c r="BF189" i="13"/>
  <c r="BF190" i="13"/>
  <c r="BF191" i="13"/>
  <c r="BF193" i="13"/>
  <c r="BF195" i="13"/>
  <c r="BF205" i="13"/>
  <c r="BF207" i="13"/>
  <c r="BF208" i="13"/>
  <c r="BF212" i="13"/>
  <c r="BF215" i="13"/>
  <c r="BF216" i="13"/>
  <c r="BF219" i="13"/>
  <c r="BF221" i="13"/>
  <c r="BF222" i="13"/>
  <c r="BF225" i="13"/>
  <c r="BF228" i="13"/>
  <c r="BF230" i="13"/>
  <c r="BF237" i="13"/>
  <c r="BF241" i="13"/>
  <c r="BF243" i="13"/>
  <c r="BF247" i="13"/>
  <c r="BF253" i="13"/>
  <c r="BF258" i="13"/>
  <c r="BF260" i="13"/>
  <c r="BF263" i="13"/>
  <c r="BF266" i="13"/>
  <c r="BF126" i="14"/>
  <c r="BF149" i="14"/>
  <c r="BF150" i="14"/>
  <c r="BF153" i="14"/>
  <c r="BF124" i="16"/>
  <c r="BF126" i="16"/>
  <c r="BF128" i="16"/>
  <c r="BF137" i="16"/>
  <c r="BF139" i="17"/>
  <c r="BF145" i="17"/>
  <c r="BF148" i="17"/>
  <c r="BF157" i="17"/>
  <c r="BF176" i="17"/>
  <c r="BF182" i="17"/>
  <c r="BF197" i="17"/>
  <c r="BF200" i="17"/>
  <c r="BF203" i="17"/>
  <c r="BF207" i="17"/>
  <c r="BF215" i="17"/>
  <c r="BF219" i="17"/>
  <c r="BK211" i="17"/>
  <c r="BK129" i="17" s="1"/>
  <c r="J129" i="17" s="1"/>
  <c r="J99" i="17" s="1"/>
  <c r="J35" i="3"/>
  <c r="AV97" i="1"/>
  <c r="F37" i="8"/>
  <c r="BB105" i="1" s="1"/>
  <c r="F39" i="11"/>
  <c r="BD108" i="1"/>
  <c r="F39" i="14"/>
  <c r="BD111" i="1" s="1"/>
  <c r="F37" i="17"/>
  <c r="BB114" i="1"/>
  <c r="J35" i="5"/>
  <c r="AV101" i="1" s="1"/>
  <c r="F35" i="6"/>
  <c r="AZ102" i="1"/>
  <c r="F35" i="8"/>
  <c r="AZ105" i="1" s="1"/>
  <c r="F37" i="10"/>
  <c r="BB107" i="1"/>
  <c r="J35" i="12"/>
  <c r="AV109" i="1" s="1"/>
  <c r="F35" i="13"/>
  <c r="AZ110" i="1"/>
  <c r="F39" i="5"/>
  <c r="BD101" i="1" s="1"/>
  <c r="J35" i="7"/>
  <c r="AV104" i="1"/>
  <c r="J35" i="9"/>
  <c r="AV106" i="1" s="1"/>
  <c r="J35" i="13"/>
  <c r="AV110" i="1"/>
  <c r="F38" i="15"/>
  <c r="BC112" i="1" s="1"/>
  <c r="F37" i="4"/>
  <c r="BB99" i="1"/>
  <c r="BB98" i="1" s="1"/>
  <c r="AX98" i="1" s="1"/>
  <c r="F37" i="7"/>
  <c r="BB104" i="1"/>
  <c r="J35" i="10"/>
  <c r="AV107" i="1" s="1"/>
  <c r="F38" i="2"/>
  <c r="BC96" i="1"/>
  <c r="F39" i="6"/>
  <c r="BD102" i="1" s="1"/>
  <c r="J35" i="15"/>
  <c r="AV112" i="1"/>
  <c r="F39" i="4"/>
  <c r="BD99" i="1" s="1"/>
  <c r="BD98" i="1" s="1"/>
  <c r="F39" i="9"/>
  <c r="BD106" i="1" s="1"/>
  <c r="F38" i="11"/>
  <c r="BC108" i="1"/>
  <c r="F37" i="12"/>
  <c r="BB109" i="1" s="1"/>
  <c r="F38" i="13"/>
  <c r="BC110" i="1"/>
  <c r="F35" i="15"/>
  <c r="AZ112" i="1" s="1"/>
  <c r="F39" i="15"/>
  <c r="BD112" i="1"/>
  <c r="F35" i="3"/>
  <c r="AZ97" i="1" s="1"/>
  <c r="F35" i="4"/>
  <c r="AZ99" i="1"/>
  <c r="AZ98" i="1"/>
  <c r="AV98" i="1" s="1"/>
  <c r="F38" i="10"/>
  <c r="BC107" i="1"/>
  <c r="F37" i="13"/>
  <c r="BB110" i="1" s="1"/>
  <c r="J35" i="16"/>
  <c r="AV113" i="1"/>
  <c r="F38" i="3"/>
  <c r="BC97" i="1" s="1"/>
  <c r="F37" i="5"/>
  <c r="BB101" i="1"/>
  <c r="J35" i="8"/>
  <c r="AV105" i="1" s="1"/>
  <c r="F35" i="9"/>
  <c r="AZ106" i="1"/>
  <c r="F35" i="12"/>
  <c r="AZ109" i="1" s="1"/>
  <c r="J35" i="2"/>
  <c r="AV96" i="1"/>
  <c r="F38" i="12"/>
  <c r="BC109" i="1" s="1"/>
  <c r="F38" i="5"/>
  <c r="BC101" i="1"/>
  <c r="F35" i="7"/>
  <c r="AZ104" i="1" s="1"/>
  <c r="F39" i="8"/>
  <c r="BD105" i="1"/>
  <c r="F35" i="10"/>
  <c r="AZ107" i="1" s="1"/>
  <c r="J35" i="14"/>
  <c r="AV111" i="1"/>
  <c r="F37" i="14"/>
  <c r="BB111" i="1" s="1"/>
  <c r="F39" i="16"/>
  <c r="BD113" i="1"/>
  <c r="F39" i="2"/>
  <c r="BD96" i="1" s="1"/>
  <c r="F38" i="4"/>
  <c r="BC99" i="1"/>
  <c r="BC98" i="1"/>
  <c r="AY98" i="1" s="1"/>
  <c r="J35" i="6"/>
  <c r="AV102" i="1"/>
  <c r="F38" i="7"/>
  <c r="BC104" i="1" s="1"/>
  <c r="F38" i="9"/>
  <c r="BC106" i="1" s="1"/>
  <c r="F37" i="11"/>
  <c r="BB108" i="1" s="1"/>
  <c r="F39" i="12"/>
  <c r="BD109" i="1" s="1"/>
  <c r="F38" i="14"/>
  <c r="BC111" i="1" s="1"/>
  <c r="F38" i="16"/>
  <c r="BC113" i="1" s="1"/>
  <c r="F39" i="17"/>
  <c r="BD114" i="1" s="1"/>
  <c r="F37" i="2"/>
  <c r="BB96" i="1" s="1"/>
  <c r="J35" i="4"/>
  <c r="AV99" i="1" s="1"/>
  <c r="F35" i="5"/>
  <c r="AZ101" i="1" s="1"/>
  <c r="F39" i="10"/>
  <c r="BD107" i="1" s="1"/>
  <c r="F35" i="16"/>
  <c r="AZ113" i="1" s="1"/>
  <c r="F38" i="17"/>
  <c r="BC114" i="1" s="1"/>
  <c r="F37" i="3"/>
  <c r="BB97" i="1" s="1"/>
  <c r="F39" i="7"/>
  <c r="BD104" i="1" s="1"/>
  <c r="F37" i="9"/>
  <c r="BB106" i="1" s="1"/>
  <c r="F39" i="13"/>
  <c r="BD110" i="1" s="1"/>
  <c r="F35" i="14"/>
  <c r="AZ111" i="1" s="1"/>
  <c r="F37" i="15"/>
  <c r="BB112" i="1" s="1"/>
  <c r="J35" i="11"/>
  <c r="AV108" i="1" s="1"/>
  <c r="F39" i="3"/>
  <c r="BD97" i="1" s="1"/>
  <c r="F37" i="6"/>
  <c r="BB102" i="1" s="1"/>
  <c r="F35" i="11"/>
  <c r="AZ108" i="1" s="1"/>
  <c r="J35" i="17"/>
  <c r="AV114" i="1" s="1"/>
  <c r="F35" i="2"/>
  <c r="AZ96" i="1" s="1"/>
  <c r="F38" i="6"/>
  <c r="BC102" i="1" s="1"/>
  <c r="F38" i="8"/>
  <c r="BC105" i="1" s="1"/>
  <c r="F37" i="16"/>
  <c r="BB113" i="1" s="1"/>
  <c r="F35" i="17"/>
  <c r="AZ114" i="1" s="1"/>
  <c r="AS94" i="1"/>
  <c r="R129" i="3" l="1"/>
  <c r="J219" i="8"/>
  <c r="J102" i="8" s="1"/>
  <c r="BK142" i="8"/>
  <c r="J142" i="8" s="1"/>
  <c r="J99" i="8" s="1"/>
  <c r="J125" i="16"/>
  <c r="J100" i="16" s="1"/>
  <c r="BK123" i="16"/>
  <c r="J123" i="16" s="1"/>
  <c r="J99" i="16" s="1"/>
  <c r="T125" i="13"/>
  <c r="P133" i="10"/>
  <c r="P132" i="10" s="1"/>
  <c r="AU107" i="1" s="1"/>
  <c r="R321" i="3"/>
  <c r="T127" i="11"/>
  <c r="R133" i="10"/>
  <c r="R132" i="10" s="1"/>
  <c r="T142" i="8"/>
  <c r="R136" i="15"/>
  <c r="T137" i="7"/>
  <c r="J211" i="17"/>
  <c r="J104" i="17" s="1"/>
  <c r="J156" i="9"/>
  <c r="J101" i="9" s="1"/>
  <c r="BK127" i="9"/>
  <c r="J127" i="9" s="1"/>
  <c r="J99" i="9" s="1"/>
  <c r="T132" i="10"/>
  <c r="T129" i="3"/>
  <c r="P142" i="8"/>
  <c r="R135" i="11"/>
  <c r="R127" i="11"/>
  <c r="R417" i="8"/>
  <c r="R141" i="8" s="1"/>
  <c r="BK217" i="15"/>
  <c r="J217" i="15"/>
  <c r="J107" i="15"/>
  <c r="P417" i="8"/>
  <c r="P141" i="8" s="1"/>
  <c r="AU105" i="1" s="1"/>
  <c r="R245" i="7"/>
  <c r="R136" i="7" s="1"/>
  <c r="T417" i="8"/>
  <c r="T141" i="8"/>
  <c r="P321" i="3"/>
  <c r="P129" i="3" s="1"/>
  <c r="AU97" i="1" s="1"/>
  <c r="AU95" i="1" s="1"/>
  <c r="T127" i="2"/>
  <c r="T126" i="2"/>
  <c r="P139" i="4"/>
  <c r="P127" i="4" s="1"/>
  <c r="AU99" i="1" s="1"/>
  <c r="AU98" i="1" s="1"/>
  <c r="P245" i="7"/>
  <c r="P136" i="7" s="1"/>
  <c r="AU104" i="1" s="1"/>
  <c r="T139" i="4"/>
  <c r="T127" i="4"/>
  <c r="P135" i="11"/>
  <c r="P127" i="11" s="1"/>
  <c r="AU108" i="1" s="1"/>
  <c r="T217" i="15"/>
  <c r="T136" i="15" s="1"/>
  <c r="T245" i="7"/>
  <c r="T136" i="7"/>
  <c r="R127" i="2"/>
  <c r="R126" i="2" s="1"/>
  <c r="BK137" i="15"/>
  <c r="BK158" i="2"/>
  <c r="J158" i="2"/>
  <c r="J103" i="2" s="1"/>
  <c r="BK321" i="3"/>
  <c r="J321" i="3"/>
  <c r="J105" i="3"/>
  <c r="BK128" i="4"/>
  <c r="BK130" i="5"/>
  <c r="J130" i="5"/>
  <c r="J99" i="5"/>
  <c r="BK126" i="9"/>
  <c r="J126" i="9"/>
  <c r="J292" i="10"/>
  <c r="J109" i="10"/>
  <c r="BK135" i="11"/>
  <c r="J135" i="11"/>
  <c r="J101" i="11"/>
  <c r="J135" i="13"/>
  <c r="J102" i="13" s="1"/>
  <c r="J218" i="15"/>
  <c r="J108" i="15"/>
  <c r="BK232" i="15"/>
  <c r="J232" i="15" s="1"/>
  <c r="J111" i="15" s="1"/>
  <c r="BK127" i="2"/>
  <c r="J127" i="2"/>
  <c r="J99" i="2" s="1"/>
  <c r="BK130" i="3"/>
  <c r="BK129" i="3"/>
  <c r="J129" i="3"/>
  <c r="J98" i="3" s="1"/>
  <c r="BK139" i="4"/>
  <c r="J139" i="4"/>
  <c r="J102" i="4"/>
  <c r="BK259" i="5"/>
  <c r="J259" i="5"/>
  <c r="J106" i="5"/>
  <c r="BK125" i="6"/>
  <c r="BK124" i="6" s="1"/>
  <c r="J124" i="6" s="1"/>
  <c r="J32" i="6" s="1"/>
  <c r="AG102" i="1" s="1"/>
  <c r="AN102" i="1" s="1"/>
  <c r="J148" i="6"/>
  <c r="J102" i="6"/>
  <c r="BK245" i="7"/>
  <c r="J245" i="7"/>
  <c r="J105" i="7"/>
  <c r="BK417" i="8"/>
  <c r="J417" i="8" s="1"/>
  <c r="J111" i="8" s="1"/>
  <c r="BK132" i="10"/>
  <c r="J132" i="10"/>
  <c r="J32" i="10" s="1"/>
  <c r="AG107" i="1" s="1"/>
  <c r="J126" i="12"/>
  <c r="J99" i="12"/>
  <c r="BK131" i="12"/>
  <c r="J131" i="12"/>
  <c r="J101" i="12" s="1"/>
  <c r="BK125" i="13"/>
  <c r="J125" i="13"/>
  <c r="BK124" i="14"/>
  <c r="J124" i="14" s="1"/>
  <c r="J98" i="14" s="1"/>
  <c r="BK213" i="17"/>
  <c r="BK128" i="17" s="1"/>
  <c r="J128" i="17" s="1"/>
  <c r="J98" i="17" s="1"/>
  <c r="J213" i="17"/>
  <c r="J105" i="17" s="1"/>
  <c r="BK122" i="16"/>
  <c r="J122" i="16" s="1"/>
  <c r="J32" i="16" s="1"/>
  <c r="AG113" i="1" s="1"/>
  <c r="BD100" i="1"/>
  <c r="J36" i="4"/>
  <c r="AW99" i="1" s="1"/>
  <c r="AT99" i="1" s="1"/>
  <c r="F36" i="6"/>
  <c r="BA102" i="1"/>
  <c r="F36" i="10"/>
  <c r="BA107" i="1"/>
  <c r="F36" i="12"/>
  <c r="BA109" i="1" s="1"/>
  <c r="F36" i="4"/>
  <c r="BA99" i="1"/>
  <c r="BA98" i="1" s="1"/>
  <c r="AW98" i="1" s="1"/>
  <c r="AT98" i="1" s="1"/>
  <c r="J36" i="7"/>
  <c r="AW104" i="1" s="1"/>
  <c r="AT104" i="1" s="1"/>
  <c r="F36" i="14"/>
  <c r="BA111" i="1"/>
  <c r="F36" i="15"/>
  <c r="BA112" i="1" s="1"/>
  <c r="AZ100" i="1"/>
  <c r="AV100" i="1"/>
  <c r="F36" i="7"/>
  <c r="BA104" i="1" s="1"/>
  <c r="J36" i="13"/>
  <c r="AW110" i="1"/>
  <c r="AT110" i="1" s="1"/>
  <c r="BB100" i="1"/>
  <c r="AX100" i="1"/>
  <c r="F36" i="13"/>
  <c r="BA110" i="1" s="1"/>
  <c r="J36" i="6"/>
  <c r="AW102" i="1"/>
  <c r="AT102" i="1"/>
  <c r="F36" i="9"/>
  <c r="BA106" i="1" s="1"/>
  <c r="J36" i="17"/>
  <c r="AW114" i="1"/>
  <c r="AT114" i="1" s="1"/>
  <c r="J32" i="9"/>
  <c r="AG106" i="1"/>
  <c r="J32" i="13"/>
  <c r="AG110" i="1"/>
  <c r="AU100" i="1"/>
  <c r="BB103" i="1"/>
  <c r="AX103" i="1" s="1"/>
  <c r="J36" i="5"/>
  <c r="AW101" i="1"/>
  <c r="AT101" i="1" s="1"/>
  <c r="F36" i="8"/>
  <c r="BA105" i="1"/>
  <c r="J36" i="10"/>
  <c r="AW107" i="1" s="1"/>
  <c r="AT107" i="1" s="1"/>
  <c r="F36" i="11"/>
  <c r="BA108" i="1"/>
  <c r="J36" i="16"/>
  <c r="AW113" i="1"/>
  <c r="AT113" i="1"/>
  <c r="BC95" i="1"/>
  <c r="AZ103" i="1"/>
  <c r="AV103" i="1"/>
  <c r="BD103" i="1"/>
  <c r="F36" i="3"/>
  <c r="BA97" i="1" s="1"/>
  <c r="J36" i="15"/>
  <c r="AW112" i="1"/>
  <c r="AT112" i="1"/>
  <c r="BC103" i="1"/>
  <c r="AY103" i="1"/>
  <c r="J36" i="11"/>
  <c r="AW108" i="1"/>
  <c r="AT108" i="1" s="1"/>
  <c r="F36" i="17"/>
  <c r="BA114" i="1"/>
  <c r="BB95" i="1"/>
  <c r="AX95" i="1" s="1"/>
  <c r="J36" i="14"/>
  <c r="AW111" i="1"/>
  <c r="AT111" i="1"/>
  <c r="J36" i="2"/>
  <c r="AW96" i="1"/>
  <c r="AT96" i="1"/>
  <c r="J36" i="3"/>
  <c r="AW97" i="1" s="1"/>
  <c r="AT97" i="1" s="1"/>
  <c r="F36" i="16"/>
  <c r="BA113" i="1"/>
  <c r="F36" i="2"/>
  <c r="BA96" i="1"/>
  <c r="F36" i="5"/>
  <c r="BA101" i="1"/>
  <c r="J36" i="8"/>
  <c r="AW105" i="1" s="1"/>
  <c r="AT105" i="1" s="1"/>
  <c r="AZ95" i="1"/>
  <c r="AV95" i="1" s="1"/>
  <c r="BD95" i="1"/>
  <c r="BD94" i="1"/>
  <c r="W33" i="1"/>
  <c r="BC100" i="1"/>
  <c r="AY100" i="1" s="1"/>
  <c r="J36" i="9"/>
  <c r="AW106" i="1"/>
  <c r="AT106" i="1" s="1"/>
  <c r="J36" i="12"/>
  <c r="AW109" i="1"/>
  <c r="AT109" i="1"/>
  <c r="AN110" i="1" l="1"/>
  <c r="BK141" i="8"/>
  <c r="J141" i="8" s="1"/>
  <c r="J32" i="8" s="1"/>
  <c r="AG105" i="1" s="1"/>
  <c r="BK136" i="15"/>
  <c r="J136" i="15"/>
  <c r="J98" i="15" s="1"/>
  <c r="BK127" i="4"/>
  <c r="J127" i="4" s="1"/>
  <c r="J98" i="4" s="1"/>
  <c r="J41" i="13"/>
  <c r="J41" i="6"/>
  <c r="J41" i="10"/>
  <c r="J41" i="16"/>
  <c r="J41" i="8"/>
  <c r="J41" i="9"/>
  <c r="BK125" i="12"/>
  <c r="J125" i="12"/>
  <c r="J98" i="12" s="1"/>
  <c r="BK127" i="11"/>
  <c r="J127" i="11" s="1"/>
  <c r="J98" i="11" s="1"/>
  <c r="BK136" i="7"/>
  <c r="J136" i="7" s="1"/>
  <c r="J32" i="7" s="1"/>
  <c r="AG104" i="1" s="1"/>
  <c r="AN104" i="1" s="1"/>
  <c r="BK126" i="2"/>
  <c r="J126" i="2"/>
  <c r="J125" i="6"/>
  <c r="J99" i="6" s="1"/>
  <c r="J98" i="9"/>
  <c r="J137" i="15"/>
  <c r="J99" i="15" s="1"/>
  <c r="J128" i="4"/>
  <c r="J99" i="4" s="1"/>
  <c r="BK129" i="5"/>
  <c r="J129" i="5" s="1"/>
  <c r="J98" i="5" s="1"/>
  <c r="J98" i="13"/>
  <c r="J98" i="16"/>
  <c r="J130" i="3"/>
  <c r="J99" i="3" s="1"/>
  <c r="J98" i="6"/>
  <c r="J98" i="8"/>
  <c r="J98" i="10"/>
  <c r="AN107" i="1"/>
  <c r="AN105" i="1"/>
  <c r="AN106" i="1"/>
  <c r="AN113" i="1"/>
  <c r="BC94" i="1"/>
  <c r="W32" i="1" s="1"/>
  <c r="BA95" i="1"/>
  <c r="AU103" i="1"/>
  <c r="AY95" i="1"/>
  <c r="BA103" i="1"/>
  <c r="AW103" i="1" s="1"/>
  <c r="AT103" i="1" s="1"/>
  <c r="AZ94" i="1"/>
  <c r="AV94" i="1"/>
  <c r="AK29" i="1" s="1"/>
  <c r="J32" i="3"/>
  <c r="AG97" i="1" s="1"/>
  <c r="AN97" i="1" s="1"/>
  <c r="J32" i="17"/>
  <c r="AG114" i="1"/>
  <c r="AN114" i="1" s="1"/>
  <c r="BA100" i="1"/>
  <c r="AW100" i="1" s="1"/>
  <c r="AT100" i="1" s="1"/>
  <c r="BB94" i="1"/>
  <c r="AX94" i="1"/>
  <c r="J32" i="14"/>
  <c r="AG111" i="1"/>
  <c r="AN111" i="1" s="1"/>
  <c r="J32" i="2"/>
  <c r="AG96" i="1" s="1"/>
  <c r="AN96" i="1" s="1"/>
  <c r="J41" i="3" l="1"/>
  <c r="J41" i="14"/>
  <c r="J41" i="2"/>
  <c r="J41" i="7"/>
  <c r="J98" i="7"/>
  <c r="J98" i="2"/>
  <c r="J41" i="17"/>
  <c r="AU94" i="1"/>
  <c r="BA94" i="1"/>
  <c r="W30" i="1" s="1"/>
  <c r="AW95" i="1"/>
  <c r="AT95" i="1"/>
  <c r="J32" i="4"/>
  <c r="AG99" i="1" s="1"/>
  <c r="AN99" i="1" s="1"/>
  <c r="AG95" i="1"/>
  <c r="W29" i="1"/>
  <c r="J32" i="12"/>
  <c r="AG109" i="1" s="1"/>
  <c r="AN109" i="1" s="1"/>
  <c r="J32" i="15"/>
  <c r="AG112" i="1" s="1"/>
  <c r="AN112" i="1" s="1"/>
  <c r="J32" i="5"/>
  <c r="AG101" i="1"/>
  <c r="AN101" i="1" s="1"/>
  <c r="AY94" i="1"/>
  <c r="W31" i="1"/>
  <c r="J32" i="11"/>
  <c r="AG108" i="1" s="1"/>
  <c r="AN108" i="1" s="1"/>
  <c r="J41" i="5" l="1"/>
  <c r="J41" i="11"/>
  <c r="AN95" i="1"/>
  <c r="J41" i="4"/>
  <c r="J41" i="12"/>
  <c r="J41" i="15"/>
  <c r="AG103" i="1"/>
  <c r="AN103" i="1"/>
  <c r="AW94" i="1"/>
  <c r="AK30" i="1" s="1"/>
  <c r="AG100" i="1"/>
  <c r="AN100" i="1"/>
  <c r="AG98" i="1"/>
  <c r="AN98" i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<sst xmlns="http://schemas.openxmlformats.org/spreadsheetml/2006/main" count="29297" uniqueCount="3554">
  <si>
    <t>Export Komplet</t>
  </si>
  <si>
    <t/>
  </si>
  <si>
    <t>2.0</t>
  </si>
  <si>
    <t>False</t>
  </si>
  <si>
    <t>{f208a6bf-e37b-4891-80b7-4a371cfb63a6}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</si>
  <si>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</si>
  <si>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</si>
  <si>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</si>
  <si>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</si>
  <si>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</si>
  <si>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</si>
  <si>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</si>
  <si>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</si>
  <si>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372021B1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</si>
  <si>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</si>
  <si>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</si>
  <si>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RP pre zníženie energetickej náročnosti budovy ZŠ a MŠ ČADCA -Podzávoz  19.7.2021</t>
  </si>
  <si>
    <t>JKSO:</t>
  </si>
  <si>
    <t>KS:</t>
  </si>
  <si>
    <t>Miesto:</t>
  </si>
  <si>
    <t>Podzávoz  2739, Čadca</t>
  </si>
  <si>
    <t>Dátum:</t>
  </si>
  <si>
    <t>Objednávateľ:</t>
  </si>
  <si>
    <t>IČO:</t>
  </si>
  <si>
    <t>Mesto Čadca ,MU Námestie Slobody 30, ČADCA 02201</t>
  </si>
  <si>
    <t>IČ DPH:</t>
  </si>
  <si>
    <t>Zhotoviteľ:</t>
  </si>
  <si>
    <t>Vyplň údaj</t>
  </si>
  <si>
    <t>Projektant:</t>
  </si>
  <si>
    <t xml:space="preserve">Mbarch Ing.Arch.Matej Babuliak </t>
  </si>
  <si>
    <t>True</t>
  </si>
  <si>
    <t>Spracovateľ:</t>
  </si>
  <si>
    <t>K.Šinská</t>
  </si>
  <si>
    <t>Poznámka:</t>
  </si>
  <si>
    <t>V prípade  výskytu obchodných  názvov výrobkov a technológií, tieto  majú informatívny charakter a slúžia ako minimálny štandart.Sú uvedené ako referenčná kvalita a môžu byťnahradené ekvival. výrobkom, ktorý má rovnaké alebo lepšie vlastnosti a parametre.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</si>
  <si>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</si>
  <si>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</si>
  <si>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</si>
  <si>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</si>
  <si>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</si>
  <si>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</si>
  <si>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</si>
  <si>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</si>
  <si>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</si>
  <si>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</si>
  <si>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</si>
  <si>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</si>
  <si>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</si>
  <si>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</si>
  <si>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</si>
  <si>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</si>
  <si>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</si>
  <si>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</si>
  <si>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</si>
  <si>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</si>
  <si>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</si>
  <si>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</si>
  <si>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</si>
  <si>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</si>
  <si>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</si>
  <si>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</si>
  <si>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</si>
  <si>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</si>
  <si>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</si>
  <si>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</si>
  <si>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</si>
  <si>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</si>
  <si>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</si>
  <si>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</si>
  <si>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</si>
  <si>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</si>
  <si>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</si>
  <si>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</si>
  <si>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</si>
  <si>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</si>
  <si>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</si>
  <si>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</si>
  <si>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</si>
  <si>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</si>
  <si>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</si>
  <si>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1 ZATEPLENIE OBVODOVÉHO PLÁŠTA   918,175m2</t>
  </si>
  <si>
    <t>STA</t>
  </si>
  <si>
    <t>{e6538ef0-259a-414d-9311-628101f92cdb}</t>
  </si>
  <si>
    <t>/</t>
  </si>
  <si>
    <t>1A</t>
  </si>
  <si>
    <t>Búracie práce  pre zateplenie obv. plášťa</t>
  </si>
  <si>
    <t>Časť</t>
  </si>
  <si>
    <t>2</t>
  </si>
  <si>
    <t>{3f4235dd-aac1-4201-b5fb-ff68cab6f102}</t>
  </si>
  <si>
    <t>1B</t>
  </si>
  <si>
    <t>1B Zateplenie obvodového plášťa+ podrezanie  jestv.muriva    zateplenie 918,175m2</t>
  </si>
  <si>
    <t>{994aaf38-9bcc-4349-bf19-646656701a7b}</t>
  </si>
  <si>
    <t>2  ZATEPLENIE STREŠNÉHO PLÁŠTA   794,831m2</t>
  </si>
  <si>
    <t>{6af1a96a-b25f-4c4b-811f-4567e002d424}</t>
  </si>
  <si>
    <t>2B</t>
  </si>
  <si>
    <t>2B Zateplenie strešného plášťa  Pn1=752,184m2 podkrovie, Sn2=8,91m2 , Sn3=33,737m2</t>
  </si>
  <si>
    <t>{384929a1-de76-43cf-bd92-13ec802c8cae}</t>
  </si>
  <si>
    <t>3</t>
  </si>
  <si>
    <t>3 VÝMENA OTVOROVÝCH KONŠTRUKCII  182,698m2</t>
  </si>
  <si>
    <t>{ebbac5e9-f6cc-4bfe-89f1-57a91a34ec31}</t>
  </si>
  <si>
    <t>3A</t>
  </si>
  <si>
    <t>3A Búracie práce ext. výplní, odvoz a dprava sutiny, poplatok za  uloženie sutiny</t>
  </si>
  <si>
    <t>{dc1fe4c3-3d3e-445b-849e-778bd8aa34d7}</t>
  </si>
  <si>
    <t>3B</t>
  </si>
  <si>
    <t>3B - Výmena  exterierových otvorov  182,698m2</t>
  </si>
  <si>
    <t>{318f93e0-e136-4a4a-8089-b40ae3625aa2}</t>
  </si>
  <si>
    <t>4</t>
  </si>
  <si>
    <t>4 - OSTATNÉ NÁKLADY</t>
  </si>
  <si>
    <t>{40e12db0-7a5a-48b1-814a-fd9c454c717f}</t>
  </si>
  <si>
    <t>SO01.1</t>
  </si>
  <si>
    <t xml:space="preserve">SO01.1  Búracie práce </t>
  </si>
  <si>
    <t>{12621130-7f62-4cd1-af8b-6a07d75ce50b}</t>
  </si>
  <si>
    <t>SO01.2</t>
  </si>
  <si>
    <t>SO01.2  Stavebná časť</t>
  </si>
  <si>
    <t>{973be99c-309a-47f7-8f53-af78eceb728b}</t>
  </si>
  <si>
    <t>SO01.3</t>
  </si>
  <si>
    <t>SO01.3  Zdravotechnika -rozvody</t>
  </si>
  <si>
    <t>{1bf84e57-aaf5-4363-8954-7ece3607d01a}</t>
  </si>
  <si>
    <t>SO01.4</t>
  </si>
  <si>
    <t>SO01.4  Vykurovanie</t>
  </si>
  <si>
    <t>{a4e43dec-8707-4f9d-8811-b7329b2776bf}</t>
  </si>
  <si>
    <t>SO01.5</t>
  </si>
  <si>
    <t>SO01.5  Plynoinštalácia</t>
  </si>
  <si>
    <t>{5a14f029-abd2-4754-97d3-ac0b1473c172}</t>
  </si>
  <si>
    <t>SO01.6</t>
  </si>
  <si>
    <t>SO01.6  Vetranie</t>
  </si>
  <si>
    <t>{5623c06d-8c67-4f65-bec0-549dedf1501c}</t>
  </si>
  <si>
    <t>SO01.7</t>
  </si>
  <si>
    <t>SO01.7  Elektroinštalácia</t>
  </si>
  <si>
    <t>{654f3435-3f47-4540-a662-b0f1b8a5da78}</t>
  </si>
  <si>
    <t>SO01.8</t>
  </si>
  <si>
    <t>SO01.8  Bleskozvod a uzemnenie</t>
  </si>
  <si>
    <t>{6800e6f7-4bc8-43a5-b252-485754786461}</t>
  </si>
  <si>
    <t>SO02</t>
  </si>
  <si>
    <t>SO02  VONKAJŠÍ ROZVOD NTL PLYNOVODU</t>
  </si>
  <si>
    <t>{d3971192-cf2f-4a34-9428-fbcbf99ef319}</t>
  </si>
  <si>
    <t>SO03</t>
  </si>
  <si>
    <t>SO03   PRÍPOJKA  NN</t>
  </si>
  <si>
    <t>{ccf5b260-d8cf-445a-b7b4-e6b0111f63b7}</t>
  </si>
  <si>
    <t>SO04</t>
  </si>
  <si>
    <t>SO04  ODVEDENIE DAŽDOVEJ KANALIZACIE  zo strechy  D5,D6 + Vsakovacie bloky   7ks</t>
  </si>
  <si>
    <t>{ca88c6f9-adf8-4e47-8561-b0220e7255bc}</t>
  </si>
  <si>
    <t>KRYCÍ LIST ROZPOČTU</t>
  </si>
  <si>
    <t>Objekt:</t>
  </si>
  <si>
    <t>1 - 1 ZATEPLENIE OBVODOVÉHO PLÁŠTA   918,175m2</t>
  </si>
  <si>
    <t>Časť:</t>
  </si>
  <si>
    <t>1A - Búracie práce  pre zateplenie obv. 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</si>
  <si>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</si>
  <si>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</si>
  <si>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</si>
  <si>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</si>
  <si>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</si>
  <si>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</si>
  <si>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</si>
  <si>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97 - Presun sutí </t>
  </si>
  <si>
    <t xml:space="preserve">    979 - Poplatok za sute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</si>
  <si>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</si>
  <si>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</si>
  <si>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</si>
  <si>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</si>
  <si>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</si>
  <si>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</si>
  <si>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</si>
  <si>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</si>
  <si>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</si>
  <si>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</si>
  <si>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</si>
  <si>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</si>
  <si>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</si>
  <si>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</si>
  <si>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</si>
  <si>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</si>
  <si>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</si>
  <si>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</si>
  <si>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</si>
  <si>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</si>
  <si>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 xml:space="preserve">Odstránenie krytu v ploche do 200 m2 z betónu prostého, hr. vrstvy do 150 mm,  -0,22500t  -ozn.11 </t>
  </si>
  <si>
    <t>m2</t>
  </si>
  <si>
    <t>476433631</t>
  </si>
  <si>
    <t>VV</t>
  </si>
  <si>
    <t>" odsleduje stav. dozor podla skutočnosti</t>
  </si>
  <si>
    <t>" ozn.11  odstránenie jestv.bet. okapový chodník, a  betonovej časti komunikácie</t>
  </si>
  <si>
    <t xml:space="preserve">" vid rezy v.č.   pre dranáž vykopy  nové zateplenie aj základov </t>
  </si>
  <si>
    <t>1,5*(20,42+31,6+10,05+4,46+1,9+4,37+4,73)</t>
  </si>
  <si>
    <t>Súčet</t>
  </si>
  <si>
    <t>113107142</t>
  </si>
  <si>
    <t>Odstránenie krytu asfaltového v ploche do 200 m2, hr. nad 50 do 100 mm,  -0,18100t  - ozn12</t>
  </si>
  <si>
    <t>1676143865</t>
  </si>
  <si>
    <t>" ozn.12  odstránenie jestv.asf.  časť / pre okapový chodník  ajestv.asf. komunikácia</t>
  </si>
  <si>
    <t xml:space="preserve">" vid rezy v.č.   pre dranáž vykopy </t>
  </si>
  <si>
    <t>97</t>
  </si>
  <si>
    <t xml:space="preserve">Presun sutí </t>
  </si>
  <si>
    <t>979011111</t>
  </si>
  <si>
    <t>Zvislá doprava sutiny a vybúraných hmôt za prvé podlažie nad alebo pod základným podlažím</t>
  </si>
  <si>
    <t>t</t>
  </si>
  <si>
    <t>1418546728</t>
  </si>
  <si>
    <t>979011121</t>
  </si>
  <si>
    <t>Zvislá doprava sutiny a vybúraných hmôt za každé ďalšie podlažie</t>
  </si>
  <si>
    <t>-42321640</t>
  </si>
  <si>
    <t>47,216*2 'Prepočítané koeficientom množstva</t>
  </si>
  <si>
    <t>5</t>
  </si>
  <si>
    <t>979082111</t>
  </si>
  <si>
    <t>Vnútrostavenisková doprava sutiny a vybúraných hmôt do 10 m</t>
  </si>
  <si>
    <t>-498995596</t>
  </si>
  <si>
    <t>6</t>
  </si>
  <si>
    <t>979082121</t>
  </si>
  <si>
    <t>Vnútrostavenisková doprava sutiny a vybúraných hmôt za každých ďalších 5 m ( 3x)</t>
  </si>
  <si>
    <t>738006296</t>
  </si>
  <si>
    <t>47,216*3 'Prepočítané koeficientom množstva</t>
  </si>
  <si>
    <t>7</t>
  </si>
  <si>
    <t>979081111</t>
  </si>
  <si>
    <t>Odvoz sutiny a vybúraných hmôt na skládku do 1 km</t>
  </si>
  <si>
    <t>-1603425101</t>
  </si>
  <si>
    <t>8</t>
  </si>
  <si>
    <t>979081121</t>
  </si>
  <si>
    <t>Odvoz sutiny a vybúraných hmôt na skládku za každý ďalší 1 km (4x)</t>
  </si>
  <si>
    <t>-1644347052</t>
  </si>
  <si>
    <t>47,216*4 'Prepočítané koeficientom množstva</t>
  </si>
  <si>
    <t>979</t>
  </si>
  <si>
    <t>Poplatok za sute</t>
  </si>
  <si>
    <t>9</t>
  </si>
  <si>
    <t>979089012</t>
  </si>
  <si>
    <t>Poplatok za skladovanie - betón, tehly, dlaždice (17 01 ), ostatné</t>
  </si>
  <si>
    <t>599605780</t>
  </si>
  <si>
    <t>47,216</t>
  </si>
  <si>
    <t>-21,049</t>
  </si>
  <si>
    <t>10</t>
  </si>
  <si>
    <t>979089212</t>
  </si>
  <si>
    <t>Poplatok za skladovanie - bitúmenové zmesi, uholný decht, dechtové výrobky (17 03 ), ostatné</t>
  </si>
  <si>
    <t>-1959607907</t>
  </si>
  <si>
    <t>116,295*0,181</t>
  </si>
  <si>
    <t>M</t>
  </si>
  <si>
    <t>Práce a dodávky M</t>
  </si>
  <si>
    <t>21-M</t>
  </si>
  <si>
    <t>Elektromontáže</t>
  </si>
  <si>
    <t>11</t>
  </si>
  <si>
    <t>210964R1</t>
  </si>
  <si>
    <t>Demontáž -jestv.bleskozvodu   -0,00063 t  - ozn.14</t>
  </si>
  <si>
    <t>hod</t>
  </si>
  <si>
    <t>64</t>
  </si>
  <si>
    <t>-1286273878</t>
  </si>
  <si>
    <t>100</t>
  </si>
  <si>
    <t xml:space="preserve">Medzisúčet v.č.06  </t>
  </si>
  <si>
    <t>12</t>
  </si>
  <si>
    <t>210964R2</t>
  </si>
  <si>
    <t>Demontáž  - odstrániť staré el. prípojky z fasady  -0,00063 t  - ozn.8</t>
  </si>
  <si>
    <t>22111686</t>
  </si>
  <si>
    <t>KZSfasadaSt1</t>
  </si>
  <si>
    <t>KZS St1  fasada</t>
  </si>
  <si>
    <t>541,987</t>
  </si>
  <si>
    <t>ostenia</t>
  </si>
  <si>
    <t xml:space="preserve">ostenia </t>
  </si>
  <si>
    <t>bm</t>
  </si>
  <si>
    <t>273,225</t>
  </si>
  <si>
    <t>KZSSt2sokel</t>
  </si>
  <si>
    <t>sokel St2</t>
  </si>
  <si>
    <t>165,489</t>
  </si>
  <si>
    <t>extlešenie</t>
  </si>
  <si>
    <t>ext. lešenie</t>
  </si>
  <si>
    <t>1054,4</t>
  </si>
  <si>
    <t>hydroizolzakladov</t>
  </si>
  <si>
    <t xml:space="preserve">hydroizolácia základov </t>
  </si>
  <si>
    <t>387</t>
  </si>
  <si>
    <t>sokelSt3</t>
  </si>
  <si>
    <t>sokel pod terenom</t>
  </si>
  <si>
    <t>210,699</t>
  </si>
  <si>
    <t>1B - 1B Zateplenie obvodového plášťa+ podrezanie  jestv.muriva    zateplenie 918,175m2</t>
  </si>
  <si>
    <t xml:space="preserve">    3 - Zvislé a kompletné konštrukcie</t>
  </si>
  <si>
    <t xml:space="preserve">    62OM - FASADA ZATEPLENIE</t>
  </si>
  <si>
    <t xml:space="preserve">    9 - Ostatné konštrukcie a práce-búranie</t>
  </si>
  <si>
    <t xml:space="preserve">    94 - LEŠENIE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</si>
  <si>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</si>
  <si>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</si>
  <si>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</si>
  <si>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</si>
  <si>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>Zvislé a kompletné konštrukcie</t>
  </si>
  <si>
    <t>311208210</t>
  </si>
  <si>
    <t>Podrezávanie muriva  lanovou pílou s vložením vodorovnej izolácie (sanačný systém SANAK- hydroizolačná folia PE PENEFOL hr.2mm)</t>
  </si>
  <si>
    <t>-1218230904</t>
  </si>
  <si>
    <t>" obvodové steny je treba podrezať a vytvoriť  tak novú hydroizolačnú vrstvu pre budovu materskej školy</t>
  </si>
  <si>
    <t>" všetky nosné koštrukcie</t>
  </si>
  <si>
    <t xml:space="preserve">"   musí sa urobiť  odokrytie jestv. muriva a zistiť skladbu a stav. muriva  </t>
  </si>
  <si>
    <t xml:space="preserve">" OBVODOVÉ  </t>
  </si>
  <si>
    <t>0,55*32,05  "kota  -0,39</t>
  </si>
  <si>
    <t>0,55*(4,725+4,81+1,575+1,9+0,31+4,46+8,525+16,15)   " kota 1,0</t>
  </si>
  <si>
    <t>0,55*(10,495)   " kota -0,39</t>
  </si>
  <si>
    <t>0,55*10,495  "kota  -0,39</t>
  </si>
  <si>
    <t>Medzisúčet</t>
  </si>
  <si>
    <t>" vnútorné nosné murivo v suterene</t>
  </si>
  <si>
    <t>0,5*(4,16+0,5+3,86+0,5+3,875+0,5+4,5)</t>
  </si>
  <si>
    <t>Medzisúčet  v.č.13</t>
  </si>
  <si>
    <t>Súčet  vid pohlady v.č.20,21,22,23 Pôdorys 1PP  v.č.13</t>
  </si>
  <si>
    <t>62OM</t>
  </si>
  <si>
    <t>FASADA ZATEPLENIE</t>
  </si>
  <si>
    <t>1pozn.</t>
  </si>
  <si>
    <t>Pre zateplenie obv. plášťa je navrhnutý certifikovaný zatepľovací systém vr. všetkých lišt podla ETICS  pozn.</t>
  </si>
  <si>
    <t>1523013593</t>
  </si>
  <si>
    <t>001</t>
  </si>
  <si>
    <t>Výpočet plochy zateplenia  St1, St2, St3</t>
  </si>
  <si>
    <t>743120334</t>
  </si>
  <si>
    <t xml:space="preserve">" vid skladba  obv.stien </t>
  </si>
  <si>
    <t>KZSfasadaSt1  " ST1  fasada</t>
  </si>
  <si>
    <t xml:space="preserve">KZSSt2sokel  " sokel nad terenom </t>
  </si>
  <si>
    <t>" St3 zateplenie   pod terenom</t>
  </si>
  <si>
    <t>001000034</t>
  </si>
  <si>
    <t xml:space="preserve">Inžinierska činnosť - odtrhové skúšky, a kotviaci plán </t>
  </si>
  <si>
    <t>kpl</t>
  </si>
  <si>
    <t>-4365613</t>
  </si>
  <si>
    <t>" dodavatľ stavby spracuje kotviaci plán , a zrealizuje pred zateplením odtrhovú skúšku</t>
  </si>
  <si>
    <t>1  " KZS</t>
  </si>
  <si>
    <t>216904212</t>
  </si>
  <si>
    <t>Očistenie plôch stlačeným vzduchom  jestv.omietka</t>
  </si>
  <si>
    <t>-857082615</t>
  </si>
  <si>
    <t>" očistenie jestv.  omietky</t>
  </si>
  <si>
    <t>6224624R1</t>
  </si>
  <si>
    <t xml:space="preserve">Vonkajšia sanačná omietka stien , doplnenie a  oprava  20% vr. obitia </t>
  </si>
  <si>
    <t>1444290133</t>
  </si>
  <si>
    <t>" oprava opadavajúcej omietky  cca 20%  - ozn.2    fasada</t>
  </si>
  <si>
    <t>492,715*0,20</t>
  </si>
  <si>
    <t>622463027</t>
  </si>
  <si>
    <t xml:space="preserve">Príprava vonkajšieho podkladu stien spevnovač omietok </t>
  </si>
  <si>
    <t>487011125</t>
  </si>
  <si>
    <t>622464292</t>
  </si>
  <si>
    <t>Vonkajšia omietka stien tenkovrstvová napr.BAUMIT, silikátová, Baumit openTop, škrabaná, hr. 2 mm - biela</t>
  </si>
  <si>
    <t>226684410</t>
  </si>
  <si>
    <t>622464272</t>
  </si>
  <si>
    <t>Vonkajšia omietka   ostenia a nadpražia hr. 2 mm</t>
  </si>
  <si>
    <t>-950137858</t>
  </si>
  <si>
    <t>"  montaž   Výkaz výplní extereier</t>
  </si>
  <si>
    <t xml:space="preserve">"Pred objednaním  zamerať </t>
  </si>
  <si>
    <t>(2,25+2,32+2,32)*9  " 1NP</t>
  </si>
  <si>
    <t>(2,25+2,32+2,32)*9  " 2NP</t>
  </si>
  <si>
    <t>Medzisúčet  O1</t>
  </si>
  <si>
    <t>(1,9+1,51+1,51)*4  " 1NP</t>
  </si>
  <si>
    <t>(1,9+1,51+1,51)*4  " 2NP</t>
  </si>
  <si>
    <t>Medzisúčet  O2</t>
  </si>
  <si>
    <t>(1,34+1,13+1,13)*1</t>
  </si>
  <si>
    <t>Medzisúčet  O3</t>
  </si>
  <si>
    <t>(1,95+1,135+1,135)*2</t>
  </si>
  <si>
    <t>Medzisúčet O4</t>
  </si>
  <si>
    <t xml:space="preserve">(2,645+4,215+4,215)*1   </t>
  </si>
  <si>
    <t>Medzisúčet  O5</t>
  </si>
  <si>
    <t>(1,43+2,32+2,32)*3</t>
  </si>
  <si>
    <t>(1,43+2,32+2,32)*4</t>
  </si>
  <si>
    <t>Medzisúčet  O6</t>
  </si>
  <si>
    <t>(1,45+2,32++2,32)*1</t>
  </si>
  <si>
    <t>Medzisúčet  O7</t>
  </si>
  <si>
    <t>(1,54+0,655+0,655)*1  " 1NP</t>
  </si>
  <si>
    <t>Medzisúčet  O8</t>
  </si>
  <si>
    <t>(0,6+0,4+0,4)*3</t>
  </si>
  <si>
    <t>Medzisúčet  O11</t>
  </si>
  <si>
    <t>" ozn.09  Dvere</t>
  </si>
  <si>
    <t>1,61+2,31+2,31</t>
  </si>
  <si>
    <t>" ozn.O10</t>
  </si>
  <si>
    <t>1,74+2,5+2,5</t>
  </si>
  <si>
    <t>0,18*ostenia  " plocha  ostení a nadpraži</t>
  </si>
  <si>
    <t>625251339</t>
  </si>
  <si>
    <t>KZS hr. 150 mm minerálna vlna ,vr.kotvenia  - ozn.St1</t>
  </si>
  <si>
    <t>-7703625</t>
  </si>
  <si>
    <t xml:space="preserve">" St1    fasada </t>
  </si>
  <si>
    <t>"lepiaca stierka   5kg/m2</t>
  </si>
  <si>
    <t xml:space="preserve">"  minerálna vlna hr.150mm  typ EJOTHERM STR U 255  4ks/m2  /fasadne  izolačné dosky </t>
  </si>
  <si>
    <t xml:space="preserve">"  armovacia stierka 5kg/m2  + so sklotext. sietkou    </t>
  </si>
  <si>
    <t xml:space="preserve">" penetrácia </t>
  </si>
  <si>
    <t>" jemnozrnná  omietka hr. 1,5mm</t>
  </si>
  <si>
    <t>"vr. profilov a líšt  pre KZS</t>
  </si>
  <si>
    <t>" rimsy a nadpražia otvorov -lišta s okapovým nosom</t>
  </si>
  <si>
    <t>" ostenia otovorv a rohy budovy - rohová lišta</t>
  </si>
  <si>
    <t>"pri atikách -ukončujúci profil</t>
  </si>
  <si>
    <t>" pri otvoroch (ostenia a  nadpražie) APU lišta</t>
  </si>
  <si>
    <t xml:space="preserve">" Vid statika   zateplenie obv.stien </t>
  </si>
  <si>
    <t>" dk +0,15  hk +8,065  v. zateplenia 7,915m</t>
  </si>
  <si>
    <t>7,915*(0,16+31,065+0,15)</t>
  </si>
  <si>
    <t>-(2,25*2,32)*(9+9)  " O1</t>
  </si>
  <si>
    <t xml:space="preserve">Medzisúčet  v.č.20  pohľad JUŽNY  predná časť </t>
  </si>
  <si>
    <t>" dk +0,15  hk 8,065</t>
  </si>
  <si>
    <t>7,915*(4,725+0,15+1,4+4,67+1,4+1,36+0,31+4,825+8,525+16,15)</t>
  </si>
  <si>
    <t>-(1,61*2,31)  " O9  pohlad S</t>
  </si>
  <si>
    <t>-(2,645*4,215)  " O5</t>
  </si>
  <si>
    <t>-(1,34*1,13)*2  " O3</t>
  </si>
  <si>
    <t>-(1,9*1,51)*8  " O2</t>
  </si>
  <si>
    <t>-(1,34*1,13)*2  " O3  pohľad V</t>
  </si>
  <si>
    <t>-(1,95*1,135)*4</t>
  </si>
  <si>
    <t xml:space="preserve">Medzisúčet  v.č.  21,22,23  - pôdorys v.č.14   zadná časť </t>
  </si>
  <si>
    <t>7,915*(10,355)  " pohľad V</t>
  </si>
  <si>
    <t>-(1,45*2,32)*2  " O7</t>
  </si>
  <si>
    <t xml:space="preserve">Medzisúčet  v.č.23   , podorys  bočná strana </t>
  </si>
  <si>
    <t>-(1,74*2,5)  " O10</t>
  </si>
  <si>
    <t>-(1,54*0,655)*1  " O8</t>
  </si>
  <si>
    <t>-(1,43*2,32)*(3+4)  " O6</t>
  </si>
  <si>
    <t>Medzisúčet  v.č.22  pohľad Z, pôdorys bočná časť</t>
  </si>
  <si>
    <t xml:space="preserve">492,715*0,1    " 10% odskoky </t>
  </si>
  <si>
    <t>625251388</t>
  </si>
  <si>
    <t>KZS hr. 150 mm  - riešenie pre sokel (XPS), vr. kotvenia - ozn.St2</t>
  </si>
  <si>
    <t>-175949195</t>
  </si>
  <si>
    <t xml:space="preserve">" St2  nad terenom  sokel   </t>
  </si>
  <si>
    <t>"  murivo jestv.</t>
  </si>
  <si>
    <t xml:space="preserve">" hydroizolácia </t>
  </si>
  <si>
    <t>" náter asfaltový</t>
  </si>
  <si>
    <t xml:space="preserve">" pas asfaltový </t>
  </si>
  <si>
    <t xml:space="preserve">" XPS hr.150mm prilepených do asfaltu  vr.kotvenia  tanierovými rozperkami </t>
  </si>
  <si>
    <t xml:space="preserve">"  armovacia stierka so sklotext. sietkou 2x/proti prerazeniu </t>
  </si>
  <si>
    <t>" silikonová omietka hr.1,5mm</t>
  </si>
  <si>
    <t>" ostenia otovorov a rohy budovy - rohová lišta</t>
  </si>
  <si>
    <t>" silikátová omietka hr.10mm  ?</t>
  </si>
  <si>
    <t xml:space="preserve"> " dk  -0,63  hk +0,15   v.80cm  zvislo</t>
  </si>
  <si>
    <t>0,8*(11,215+32,035+10,495)</t>
  </si>
  <si>
    <t>" dk  -1,0  hk +0,15</t>
  </si>
  <si>
    <t>1,6*(16,15+8,525+4,46+0,31+1,9+1,575+4,81+1,555+4,725+19,3)</t>
  </si>
  <si>
    <t>" vodorovne   odskok  vid detail   B   v.č.13  oplechovanie sokla K14</t>
  </si>
  <si>
    <t>0,18*(11,215+32,035+10,495)</t>
  </si>
  <si>
    <t>0,18*(16,15+8,525+4,46+0,31+1,9+1,575+4,81+1,555+4,725+19,3)</t>
  </si>
  <si>
    <t>-(0,6*0,4)*3  " O11</t>
  </si>
  <si>
    <t>0,847</t>
  </si>
  <si>
    <t>622465111</t>
  </si>
  <si>
    <t xml:space="preserve">Vonkajšia omietka stien  marmolit, jemnozrnná  -tmavošedá </t>
  </si>
  <si>
    <t>582295578</t>
  </si>
  <si>
    <t>" techn.správa str.9  Vonkajšie fasady</t>
  </si>
  <si>
    <t xml:space="preserve">" MURIK VSTUPNéHO SCHODISKA </t>
  </si>
  <si>
    <t>2*(2,5+1)*2</t>
  </si>
  <si>
    <t>0,2*(2,5+1)</t>
  </si>
  <si>
    <t>194,889*0,1  " 10% ODSKOKY</t>
  </si>
  <si>
    <t>0,622</t>
  </si>
  <si>
    <t>Ostatné konštrukcie a práce-búranie</t>
  </si>
  <si>
    <t>13</t>
  </si>
  <si>
    <t>953945314</t>
  </si>
  <si>
    <t>Hliníková soklová   lišta  150 mm, tmel, ukonč.profil   - ozn.K14  vid deatil B v.č.13</t>
  </si>
  <si>
    <t>m</t>
  </si>
  <si>
    <t>1417834084</t>
  </si>
  <si>
    <t>102,2  " K14</t>
  </si>
  <si>
    <t>Súčet v.č.25</t>
  </si>
  <si>
    <t>94</t>
  </si>
  <si>
    <t>LEŠENIE</t>
  </si>
  <si>
    <t>14</t>
  </si>
  <si>
    <t>941941042</t>
  </si>
  <si>
    <t>Montáž lešenia ľahkého pracovného radového s podlahami šírky nad 1,00 do 1,20 m a výšky 10-30 m</t>
  </si>
  <si>
    <t>M2</t>
  </si>
  <si>
    <t>519264994</t>
  </si>
  <si>
    <t xml:space="preserve">" lešenie   </t>
  </si>
  <si>
    <t>10*(20,72+20,72+32+32)</t>
  </si>
  <si>
    <t>15</t>
  </si>
  <si>
    <t>941941292</t>
  </si>
  <si>
    <t xml:space="preserve">Príplatok za prvý a každý ďalší i začatý mesiac použitia lešenia k cene -1042  </t>
  </si>
  <si>
    <t>-823176290</t>
  </si>
  <si>
    <t>extlešenie   " podla harmonogramu dodávateľa stavby/ preloží si lešenie   podla  časti ktorú bude realizovať</t>
  </si>
  <si>
    <t>16</t>
  </si>
  <si>
    <t>941941842</t>
  </si>
  <si>
    <t>Demontáž lešenia ľahkého pracovného radového a s podlahami, šírky nad 1,00 do 1,20 m výšky 10-30 m</t>
  </si>
  <si>
    <t>461696169</t>
  </si>
  <si>
    <t>17</t>
  </si>
  <si>
    <t>944944103</t>
  </si>
  <si>
    <t>Ochranná sieť na boku lešenia zo siete Baumit</t>
  </si>
  <si>
    <t>868385988</t>
  </si>
  <si>
    <t>18</t>
  </si>
  <si>
    <t>944944803</t>
  </si>
  <si>
    <t>Demontáž ochrannej siete na boku lešenia zo siete Baumit</t>
  </si>
  <si>
    <t>-1794569398</t>
  </si>
  <si>
    <t>19</t>
  </si>
  <si>
    <t>944945013</t>
  </si>
  <si>
    <t>Montáž záchytnej striešky zriadenej súčasne s ľahkým alebo ťažkým lešením šírky nad 2 m</t>
  </si>
  <si>
    <t>2025956718</t>
  </si>
  <si>
    <t xml:space="preserve">" ochranná stieka pri vstupe do budovy </t>
  </si>
  <si>
    <t>944945193</t>
  </si>
  <si>
    <t>Príplatok za prvý a každý ďalší i začatý mesiac použitia záchytnej striešky nad 2 m</t>
  </si>
  <si>
    <t>-1632350242</t>
  </si>
  <si>
    <t>21</t>
  </si>
  <si>
    <t>944945813</t>
  </si>
  <si>
    <t>Demontáž záchytnej striešky zriaďovanej súčasne s ľahkým alebo ťažkým lešením šírky nad 2 m</t>
  </si>
  <si>
    <t>-1900709602</t>
  </si>
  <si>
    <t>99</t>
  </si>
  <si>
    <t>Presun hmôt HSV</t>
  </si>
  <si>
    <t>22</t>
  </si>
  <si>
    <t>999281111</t>
  </si>
  <si>
    <t>Presun hmôt pre opravy a údržbu objektov vrátane vonkajších plášťov výšky do 25 m</t>
  </si>
  <si>
    <t>1819567603</t>
  </si>
  <si>
    <t>PSV</t>
  </si>
  <si>
    <t>Práce a dodávky PSV</t>
  </si>
  <si>
    <t>711</t>
  </si>
  <si>
    <t>Izolácie proti vode a vlhkosti</t>
  </si>
  <si>
    <t>23</t>
  </si>
  <si>
    <t>711122131</t>
  </si>
  <si>
    <t xml:space="preserve">Zhotovenie  izolácie proti zemnej vlhkosti zvislá asfaltovým náterom za tepla  - ozn.St3  /hydroizolácia soklov a pod terenom zaklady </t>
  </si>
  <si>
    <t>-598268766</t>
  </si>
  <si>
    <t>" po odkopaní pre  drenaž</t>
  </si>
  <si>
    <t>" hydroizolácia   vid detail B  v.č.13  " dk -3,6  hk -0,05</t>
  </si>
  <si>
    <t>3,65*(19,305+4,725+1,555+4,81+1,575+1,9+0,31+4,46+8,525+16,15+10,495+32,035)</t>
  </si>
  <si>
    <t>Medzisúčet  v.č.13  1PP</t>
  </si>
  <si>
    <t>0,666</t>
  </si>
  <si>
    <t>24</t>
  </si>
  <si>
    <t>111610000700</t>
  </si>
  <si>
    <t>Asfalt izolačný AOSI 85/25/B2 v bubnoch</t>
  </si>
  <si>
    <t>32</t>
  </si>
  <si>
    <t>-277138542</t>
  </si>
  <si>
    <t>387*0,0017 'Prepočítané koeficientom množstva</t>
  </si>
  <si>
    <t>25</t>
  </si>
  <si>
    <t>711131101</t>
  </si>
  <si>
    <t>Zhotovenie  izolácie proti zemnej vlhkosti vodorovná AIP na sucho</t>
  </si>
  <si>
    <t>-494417808</t>
  </si>
  <si>
    <t>" nová priečka</t>
  </si>
  <si>
    <t>0,3*0,93 "m.č.114</t>
  </si>
  <si>
    <t>Medzisúčet  v.č.14</t>
  </si>
  <si>
    <t>26</t>
  </si>
  <si>
    <t>628310001000</t>
  </si>
  <si>
    <t>Pás asfaltový HYDROBIT V 60 S 35 pre spodné vrstvy hydroizolačných systémov, ICOPAL</t>
  </si>
  <si>
    <t>1609367900</t>
  </si>
  <si>
    <t>0,279*1,15 'Prepočítané koeficientom množstva</t>
  </si>
  <si>
    <t>27</t>
  </si>
  <si>
    <t>711142559</t>
  </si>
  <si>
    <t>Zhotovenie  izolácie proti zemnej vlhkosti a tlakovej vode zvislá NAIP pritavením  - ozn.St3</t>
  </si>
  <si>
    <t>-1896574426</t>
  </si>
  <si>
    <t>28</t>
  </si>
  <si>
    <t>628320000200</t>
  </si>
  <si>
    <t>Pás asfaltový GLASBIT G 200 S 42 H sivý, pre vrchné vrstvy hydroizolačných systémov</t>
  </si>
  <si>
    <t>-1502065930</t>
  </si>
  <si>
    <t>387*1,2 'Prepočítané koeficientom množstva</t>
  </si>
  <si>
    <t>29</t>
  </si>
  <si>
    <t>711132101</t>
  </si>
  <si>
    <t>Zhotovenie  izolácie proti zemnej vlhkosti zvislá AIP na sucho /vid detai  B v.č.13  NOP folia pod terenom St2</t>
  </si>
  <si>
    <t>1036385088</t>
  </si>
  <si>
    <t xml:space="preserve">"    vid detail B  v.č.13  "  hk -0,63 </t>
  </si>
  <si>
    <t>"NOP folia</t>
  </si>
  <si>
    <t>1*(11,215+32,035+10,495)</t>
  </si>
  <si>
    <t>"  hk -1,54</t>
  </si>
  <si>
    <t>1,8*(16,15+8,525+4,46+0,31+1,9+1,575+4,81+1,555+4,725+19,3)</t>
  </si>
  <si>
    <t>0,297</t>
  </si>
  <si>
    <t>30</t>
  </si>
  <si>
    <t>283230001600</t>
  </si>
  <si>
    <t xml:space="preserve">Profilovaná fólia z PE DELTA-MS, rozmer 20x2 m, výška nopu 8 mm, pevnosť v tlaku 250 kN/m2, pre spodnú stavbu, </t>
  </si>
  <si>
    <t>-288036740</t>
  </si>
  <si>
    <t>168*1,15 'Prepočítané koeficientom množstva</t>
  </si>
  <si>
    <t>31</t>
  </si>
  <si>
    <t>711132102</t>
  </si>
  <si>
    <t>Zhotovenie geotextílie alebo tkaniny na plochu zvislú</t>
  </si>
  <si>
    <t>-1118619170</t>
  </si>
  <si>
    <t xml:space="preserve">" hydroizolácia   vid detail B  v.č.13  "  hk -0,63 </t>
  </si>
  <si>
    <t>693110001200</t>
  </si>
  <si>
    <t>Geotextília polypropylénová Tatratex GTX N PP 300, šírka 1,75-3,5 m, dĺžka 90 m, hrúbka 2,7 mm, netkaná, MIVA</t>
  </si>
  <si>
    <t>-1723359287</t>
  </si>
  <si>
    <t>168*1,2 'Prepočítané koeficientom množstva</t>
  </si>
  <si>
    <t>33</t>
  </si>
  <si>
    <t>998711103</t>
  </si>
  <si>
    <t>Presun hmôt pre izoláciu proti vode v objektoch výšky nad 12 do 60 m</t>
  </si>
  <si>
    <t>-1095859792</t>
  </si>
  <si>
    <t>713</t>
  </si>
  <si>
    <t>Izolácie tepelné</t>
  </si>
  <si>
    <t>34</t>
  </si>
  <si>
    <t>713132211</t>
  </si>
  <si>
    <t>Montáž tepelnej izolácie základov xps celoplošným prilepením - ozn.St3</t>
  </si>
  <si>
    <t>778834309</t>
  </si>
  <si>
    <t>" St3  skladba pod terenom</t>
  </si>
  <si>
    <t xml:space="preserve">" XPS hr.150mm prilepených do asfaltu  </t>
  </si>
  <si>
    <t xml:space="preserve">" nopová folia  /okapový chodník </t>
  </si>
  <si>
    <t>" hydroizolácia   vid detail B  v.č.13</t>
  </si>
  <si>
    <t xml:space="preserve"> "   hk -0,63 </t>
  </si>
  <si>
    <t>1,8*(11,215+32,035+10,495)</t>
  </si>
  <si>
    <t>1,8  *(16,15+8,525+4,46+0,31+1,9+1,575+4,81+1,555+4,725+19,3)</t>
  </si>
  <si>
    <t>35</t>
  </si>
  <si>
    <t>283750001300</t>
  </si>
  <si>
    <t xml:space="preserve">Doska XPS hr. 150 mm, zateplenie soklov, suterénov, </t>
  </si>
  <si>
    <t>-1178188775</t>
  </si>
  <si>
    <t>210,699*1,02 'Prepočítané koeficientom množstva</t>
  </si>
  <si>
    <t>36</t>
  </si>
  <si>
    <t>998713103</t>
  </si>
  <si>
    <t>Presun hmôt pre izolácie tepelné v objektoch výšky nad 12 m do 24 m</t>
  </si>
  <si>
    <t>-1546918678</t>
  </si>
  <si>
    <t>2 - 2  ZATEPLENIE STREŠNÉHO PLÁŠTA   794,831m2</t>
  </si>
  <si>
    <t>2B - 2B Zateplenie strešného plášťa  Pn1=752,184m2 podkrovie, Sn2=8,91m2 , Sn3=33,737m2</t>
  </si>
  <si>
    <t xml:space="preserve">    762 - Konštrukcie tesárske</t>
  </si>
  <si>
    <t xml:space="preserve">    783 - Nátery</t>
  </si>
  <si>
    <t>941955002</t>
  </si>
  <si>
    <t>Lešenie ľahké pracovné pomocné, s výškou lešeňovej podlahy nad 1,20 do 1,90 m prenosné</t>
  </si>
  <si>
    <t>554024262</t>
  </si>
  <si>
    <t xml:space="preserve">" pre HSV a PSV  pomocné posuvné lešenia </t>
  </si>
  <si>
    <t>171</t>
  </si>
  <si>
    <t>Žeriav na kolesovom podvozku 28t</t>
  </si>
  <si>
    <t>Sh</t>
  </si>
  <si>
    <t>-748102497</t>
  </si>
  <si>
    <t>1139683513</t>
  </si>
  <si>
    <t>713120010</t>
  </si>
  <si>
    <t>Zakrývanie tepelnej izolácie podláh fóliou  - strop v podkroví  -ozn.Pn1</t>
  </si>
  <si>
    <t>-376731698</t>
  </si>
  <si>
    <t>11,42*32,99+12,36*8,835   " kota +8,37</t>
  </si>
  <si>
    <t xml:space="preserve">Medzisúčet  vč. 18, v.č.16 krov </t>
  </si>
  <si>
    <t>28328000039</t>
  </si>
  <si>
    <t xml:space="preserve">Kontaktná paropriepustná fólia, plošná hmotnosť 100 g/m2, parozábrana </t>
  </si>
  <si>
    <t>-1291242870</t>
  </si>
  <si>
    <t>485,946*1,15 'Prepočítané koeficientom množstva</t>
  </si>
  <si>
    <t>713126420</t>
  </si>
  <si>
    <t>Montáž tepelnej izolácie podláh PUR penou hr. 200 mm  - ozn.Pn1</t>
  </si>
  <si>
    <t>1618057824</t>
  </si>
  <si>
    <t>" Pn1</t>
  </si>
  <si>
    <t>" Fukana izolácia PUR Pena  hr.200mm</t>
  </si>
  <si>
    <t>" jestv.skladba stropu  betonový poter hr80mm</t>
  </si>
  <si>
    <t xml:space="preserve">"šikmá čast strechy   vid rezy </t>
  </si>
  <si>
    <t>2,5*(12,36+8,84+20,63+11,42+32,99+20,255)</t>
  </si>
  <si>
    <t>231710000900</t>
  </si>
  <si>
    <t>Pena polyuretanová EKOPRODUR S0329 striekaná tepelná izolácia s uzavretou bunkovou štruktúrou (tvrdá pena)</t>
  </si>
  <si>
    <t>kg</t>
  </si>
  <si>
    <t>179010544</t>
  </si>
  <si>
    <t>752,184*5,8 'Prepočítané koeficientom množstva</t>
  </si>
  <si>
    <t>713126050</t>
  </si>
  <si>
    <t>Montáž tepelnej izolácie podláh fúkanou celulózou hrúbky do 35 - 40 cm /strešný výlez</t>
  </si>
  <si>
    <t>m3</t>
  </si>
  <si>
    <t>805689089</t>
  </si>
  <si>
    <t>" zadebnenie strešného výlezu</t>
  </si>
  <si>
    <t>0,4*1*1</t>
  </si>
  <si>
    <t>629110000100</t>
  </si>
  <si>
    <t>Vlákna celulózové ISOCELL - fúkaná izolácia, vrece 12,5 kg</t>
  </si>
  <si>
    <t>-1301178774</t>
  </si>
  <si>
    <t>0,4*50 'Prepočítané koeficientom množstva</t>
  </si>
  <si>
    <t>713116430</t>
  </si>
  <si>
    <t>Montáž tepelnej izolácie stropov PUR penou hr. 250 mm- Sn2, Sn3</t>
  </si>
  <si>
    <t>-1395621878</t>
  </si>
  <si>
    <t xml:space="preserve">" Sn2  </t>
  </si>
  <si>
    <t>" fukaná tep. izolácia PUR pena  priem hr. do25cm</t>
  </si>
  <si>
    <t>" dodávateľ stavby  posúdi podla skutočnosti a obhliadky</t>
  </si>
  <si>
    <t>" v  rozpočte sa uvažuje s plošinou</t>
  </si>
  <si>
    <t>(1,8*4,95)</t>
  </si>
  <si>
    <t>Medzisúčet  v.č.16  Sn2</t>
  </si>
  <si>
    <t>" Sn3</t>
  </si>
  <si>
    <t>(4,165*8,1)</t>
  </si>
  <si>
    <t>Medzisúčet v.č.16    Sn3</t>
  </si>
  <si>
    <t>1789333004</t>
  </si>
  <si>
    <t>42,647*7,25 'Prepočítané koeficientom množstva</t>
  </si>
  <si>
    <t>713510200</t>
  </si>
  <si>
    <t>Tesnenie širokých škár v požiarnych deliacich konštrukciách protipožiarnym povlakom El120 a TI hr. 120 mm</t>
  </si>
  <si>
    <t>-635224039</t>
  </si>
  <si>
    <t>" prestupy predpoklad</t>
  </si>
  <si>
    <t>713510203</t>
  </si>
  <si>
    <t>Montáž tesnenia prestupu káblových, potrubných trás a tesnenie škár prierezu 0,2-0,3 m2 protipožiarnym povlakom El120 a TI hr. 120 mm (140 kg/m3)</t>
  </si>
  <si>
    <t>ks</t>
  </si>
  <si>
    <t>1096992302</t>
  </si>
  <si>
    <t>631470000400</t>
  </si>
  <si>
    <t>Doska CONLIT DUCTROCK 90 protipožiarna, 60x1000x1500 mm, technická izolácia na ochranu VZT potrubia, ROCKWOOL</t>
  </si>
  <si>
    <t>-885158258</t>
  </si>
  <si>
    <t>17*0,612 'Prepočítané koeficientom množstva</t>
  </si>
  <si>
    <t>1618470058</t>
  </si>
  <si>
    <t>762</t>
  </si>
  <si>
    <t>Konštrukcie tesárske</t>
  </si>
  <si>
    <t>762421304</t>
  </si>
  <si>
    <t>Obloženie stropov v podkroví z dosiek OSB skrutkovaných na zraz hr. dosky 18 mm</t>
  </si>
  <si>
    <t>1986815228</t>
  </si>
  <si>
    <t xml:space="preserve">" Zadebnenie jestv.strešného výlezu </t>
  </si>
  <si>
    <t>"  OSB doska hr.18mm</t>
  </si>
  <si>
    <t xml:space="preserve">" fukaná PUR pena </t>
  </si>
  <si>
    <t>" OSB 18mm kotvená SM hranol 50x50mm</t>
  </si>
  <si>
    <t>1,5*1,5</t>
  </si>
  <si>
    <t>Medzisúčet v.č.16, v.č.18</t>
  </si>
  <si>
    <t>762421304.</t>
  </si>
  <si>
    <t>Obloženie   strešných podhľadov z dosiek OSB skrutkovaných na zraz hr. dosky 18 mm</t>
  </si>
  <si>
    <t>931765418</t>
  </si>
  <si>
    <t>762523104</t>
  </si>
  <si>
    <t>Položenie podláh hobľovaných na zraz z OSB dosiek (pochôzna podlaha)</t>
  </si>
  <si>
    <t>-996894069</t>
  </si>
  <si>
    <t>"pochôzna podlaha   OSB dosky hr.25mm , položiť na nosné tramy</t>
  </si>
  <si>
    <t>0,65*(14,5+22,5)</t>
  </si>
  <si>
    <t>" osb doska   na mieste vyburaneho ko min.telesa</t>
  </si>
  <si>
    <t>1,3*1,3*7</t>
  </si>
  <si>
    <t>0,12</t>
  </si>
  <si>
    <t>Súčet  v.č.16</t>
  </si>
  <si>
    <t>607260000900</t>
  </si>
  <si>
    <t>Doska OSB 3 Superfinish ECO P+D nebrúsené hrxlxš 25x2500x1250 mm, JAFHOLZ</t>
  </si>
  <si>
    <t>667975856</t>
  </si>
  <si>
    <t>36*1,08 'Prepočítané koeficientom množstva</t>
  </si>
  <si>
    <t>762526110</t>
  </si>
  <si>
    <t xml:space="preserve">Položenie vankúšov pod podlahy osovej vzdialenosti do 650 mm+ dodávka hranolčeky  vr. náteru </t>
  </si>
  <si>
    <t>-441844903</t>
  </si>
  <si>
    <t>762822110</t>
  </si>
  <si>
    <t>Montáž stropníc z hraneného a polohraneného reziva prierezovej plochy do 144 cm2</t>
  </si>
  <si>
    <t>-451455404</t>
  </si>
  <si>
    <t>" zadebnenie strešného výlezu 50x50 hranol</t>
  </si>
  <si>
    <t>1+1+1+1</t>
  </si>
  <si>
    <t>Medzisúčet  v.č.18</t>
  </si>
  <si>
    <t>605480000800</t>
  </si>
  <si>
    <t>Hranolčeky50x50mm</t>
  </si>
  <si>
    <t>-393367959</t>
  </si>
  <si>
    <t>(1+1+1+1)*0,05*0,05</t>
  </si>
  <si>
    <t>998762103</t>
  </si>
  <si>
    <t>Presun hmôt pre konštrukcie tesárske v objektoch výšky od 12 do 24 m</t>
  </si>
  <si>
    <t>-1236088594</t>
  </si>
  <si>
    <t>783</t>
  </si>
  <si>
    <t>Nátery</t>
  </si>
  <si>
    <t>783782303</t>
  </si>
  <si>
    <t>Nátery tesárskych konštrukcií povrchová impregnácia Wolmanitom CB  (náter jestv.krovu proti hnilobe)</t>
  </si>
  <si>
    <t>656832430</t>
  </si>
  <si>
    <t xml:space="preserve">" náter jestv. krovu   proti hnilobe </t>
  </si>
  <si>
    <t>(0,12+0,1)*2*97,77</t>
  </si>
  <si>
    <t>(0,15+0,18)*2*96,69</t>
  </si>
  <si>
    <t>(0,2+0,24)*2*(10,495+6,72+8,72+8,33+9,38+3,5+4,73+5,685+1,39)</t>
  </si>
  <si>
    <t>(0,17+0,145+0,17+0,145)*(3*3+2,665*5)</t>
  </si>
  <si>
    <t>(0,17+0,17+0,15+0,15)*69,8</t>
  </si>
  <si>
    <t>(0,15+0,15+0,15+0,15)*2,82*17</t>
  </si>
  <si>
    <t>(0,2+0,2+0,16+0,16)*3,4*15</t>
  </si>
  <si>
    <t>(0,15+0,15+0,12+0,12)*432,8</t>
  </si>
  <si>
    <t>(0,16+0,16+0,15+0,15)*43,2</t>
  </si>
  <si>
    <t>(0,1+0,1+0,1+0,1)*1,13*30</t>
  </si>
  <si>
    <t xml:space="preserve">Medzisúčet  V.č.16 </t>
  </si>
  <si>
    <t xml:space="preserve">Súčet  NáTER jestv.krovu </t>
  </si>
  <si>
    <t>demparapetov</t>
  </si>
  <si>
    <t>demontaž parapetov</t>
  </si>
  <si>
    <t>79,87</t>
  </si>
  <si>
    <t>3 - 3 VÝMENA OTVOROVÝCH KONŠTRUKCII  182,698m2</t>
  </si>
  <si>
    <t>3A - 3A Búracie práce ext. výplní, odvoz a dprava sutiny, poplatok za  uloženie sutiny</t>
  </si>
  <si>
    <t xml:space="preserve">    6 - Úpravy povrchov, podlahy, osadenie</t>
  </si>
  <si>
    <t xml:space="preserve">    92dem - Demontaž  vyplní</t>
  </si>
  <si>
    <t xml:space="preserve">    764 - Konštrukcie klampiarske</t>
  </si>
  <si>
    <t>Úpravy povrchov, podlahy, osadenie</t>
  </si>
  <si>
    <t>612409991</t>
  </si>
  <si>
    <t>Začistenie omietok (s dodaním hmoty) okolo okien, dverí,podláh, obkladov atď./ostení po vyburaní jestv.okien  -ozn.1</t>
  </si>
  <si>
    <t>1257340508</t>
  </si>
  <si>
    <t>" zaietnnie omietok   pre osadenie nových okien</t>
  </si>
  <si>
    <t>(0,6+0,6+0,4+0,4)*3  "ozn.1</t>
  </si>
  <si>
    <t xml:space="preserve">Medzisúčet  v.č.02  1PP </t>
  </si>
  <si>
    <t>(1,43+1,43+2,32+2,32)*3  " O2  ozn.1</t>
  </si>
  <si>
    <t>(2,25+2,25+2,32+2,32)*9  " O3</t>
  </si>
  <si>
    <t>(1,458+1,458+2,32+2,32)*1  " O4</t>
  </si>
  <si>
    <t>(1,9+1,9+1,5+1,5)*4     " O5</t>
  </si>
  <si>
    <t>(1,95+1,95+1,135+1,135)*2  " O6</t>
  </si>
  <si>
    <t>(1,36+1,36+1,2+1,2)*1  " O7</t>
  </si>
  <si>
    <t>Medzisúčet v.č.03  1NP</t>
  </si>
  <si>
    <t>(1,43+1,43+2,32+2,32)*4  " O2  ozn.1</t>
  </si>
  <si>
    <t>(2,64+2,64+4,1+4,1)*1  " O8</t>
  </si>
  <si>
    <t>Medzisúčet v.č.04 2NP</t>
  </si>
  <si>
    <t>967031734</t>
  </si>
  <si>
    <t>Prikresanie plošné, muriva z akýchkoľvek tehál pálených na akúkoľvek maltu hr. do 300 mm,  -0,55700t  - ozn.4</t>
  </si>
  <si>
    <t>1444580234</t>
  </si>
  <si>
    <t xml:space="preserve"> " demontaž  okien vr. oplechovania parapetov</t>
  </si>
  <si>
    <t>0,2*(1,43+1,43+2,32+2,32)*3  " O2  ozn.1</t>
  </si>
  <si>
    <t>0,2*(2,25+2,25+2,32+2,32)*9  " O3</t>
  </si>
  <si>
    <t>0,2*(1,458+1,458+2,32+2,32)*1  " O4</t>
  </si>
  <si>
    <t>0,2*(1,9+1,9+1,5+1,5)*4     " O5</t>
  </si>
  <si>
    <t>0,2*(1,95+1,95+1,135+1,135)*2  " O6</t>
  </si>
  <si>
    <t>0,2*(1,36+1,36+1,2+1,2)*1  " O7</t>
  </si>
  <si>
    <t>0,2*(1,43+1,43+2,32+2,32)*4  " O2  ozn.1</t>
  </si>
  <si>
    <t>0,2*(2,64+2,64+4,1+4,1)*1  " O8</t>
  </si>
  <si>
    <t>HZSHSV1</t>
  </si>
  <si>
    <t>HZS  - osekanie príprava pre osadenie okien  - ozn.20</t>
  </si>
  <si>
    <t>-1412406029</t>
  </si>
  <si>
    <t>971055041</t>
  </si>
  <si>
    <t>Rezanie konštrukcií zo železobetónu hr. panelu 450 mm stenovou pílou -0,05400t  -ozn.9</t>
  </si>
  <si>
    <t>-1956446185</t>
  </si>
  <si>
    <t xml:space="preserve">" ozn.9 odrezanie  konzoly strechy nad vst.dverami </t>
  </si>
  <si>
    <t xml:space="preserve">3,2  " </t>
  </si>
  <si>
    <t>Medzisúčet v.č.10</t>
  </si>
  <si>
    <t>2,8</t>
  </si>
  <si>
    <t>Medzisúčet  v.č.11</t>
  </si>
  <si>
    <t>92dem</t>
  </si>
  <si>
    <t>Demontaž  vyplní</t>
  </si>
  <si>
    <t>968071113</t>
  </si>
  <si>
    <t>Vyvesenie  okenného krídla do suti plochy nad 1, 5 m2</t>
  </si>
  <si>
    <t>-1145167605</t>
  </si>
  <si>
    <t>1*3  "ozn.1</t>
  </si>
  <si>
    <t>2*3  " O2  ozn.1</t>
  </si>
  <si>
    <t>3*9  " O3</t>
  </si>
  <si>
    <t>2*1  " O4</t>
  </si>
  <si>
    <t>2*4     " O5</t>
  </si>
  <si>
    <t>2*2  " O6</t>
  </si>
  <si>
    <t>2*1  " O7</t>
  </si>
  <si>
    <t>2*4  " O2  ozn.1</t>
  </si>
  <si>
    <t>6*1  " O8</t>
  </si>
  <si>
    <t>968071115</t>
  </si>
  <si>
    <t>Demontáž okien   1 bm obvodu - 0,005t   - ozn.1</t>
  </si>
  <si>
    <t>-66060658</t>
  </si>
  <si>
    <t>(0,6+0,6+0,4+0,4)*3  "OZN.1  okno 1</t>
  </si>
  <si>
    <t xml:space="preserve">Medzisúčet  v.č.02 1pp </t>
  </si>
  <si>
    <t>(1,458+1,458+2,32+2,32)*2  " O4</t>
  </si>
  <si>
    <t>968071126</t>
  </si>
  <si>
    <t>Vyvesenie  dverného krídla do suti plochy nad 2 m2</t>
  </si>
  <si>
    <t>-1950017282</t>
  </si>
  <si>
    <t>2  " D1</t>
  </si>
  <si>
    <t>2  " D2</t>
  </si>
  <si>
    <t>968081116</t>
  </si>
  <si>
    <t>Demontáž dverí vchodových, 1 bm obvodu - 0,012t  - ozn.1</t>
  </si>
  <si>
    <t>2012355142</t>
  </si>
  <si>
    <t>2,3+2,3+1,6+1,6  " D1</t>
  </si>
  <si>
    <t>1,74+1,74+2,5+2,5  " D2</t>
  </si>
  <si>
    <t>968072876</t>
  </si>
  <si>
    <t>Vybúranie a vybratie  mreží nad 2 m2,  -0,00200t  -   ozn.7  /na spatnú montaž</t>
  </si>
  <si>
    <t>-336506123</t>
  </si>
  <si>
    <t>(2,25*2,32)*9  " O3</t>
  </si>
  <si>
    <t>Medzisúčet v.č.09</t>
  </si>
  <si>
    <t>(1,43*2,32)*3    " O2</t>
  </si>
  <si>
    <t>-950007717</t>
  </si>
  <si>
    <t>515258567</t>
  </si>
  <si>
    <t>46,288*2 'Prepočítané koeficientom množstva</t>
  </si>
  <si>
    <t>1716890772</t>
  </si>
  <si>
    <t>-619843212</t>
  </si>
  <si>
    <t>46,288*3 'Prepočítané koeficientom množstva</t>
  </si>
  <si>
    <t>-1232292200</t>
  </si>
  <si>
    <t>738742889</t>
  </si>
  <si>
    <t>46,288*4 'Prepočítané koeficientom množstva</t>
  </si>
  <si>
    <t>-486685547</t>
  </si>
  <si>
    <t>46,181</t>
  </si>
  <si>
    <t>-8,869  " ext. výplne</t>
  </si>
  <si>
    <t>979089715</t>
  </si>
  <si>
    <t>Prenájom kontajneru 16 m3 - jestv. výplne</t>
  </si>
  <si>
    <t>287033572</t>
  </si>
  <si>
    <t>-2111239287</t>
  </si>
  <si>
    <t>764</t>
  </si>
  <si>
    <t>Konštrukcie klampiarske</t>
  </si>
  <si>
    <t>764410850</t>
  </si>
  <si>
    <t>Demontáž oplechovania parapetov rš od 100 do 330 mm,  -0,00135t  -ozn.1</t>
  </si>
  <si>
    <t>1975748289</t>
  </si>
  <si>
    <t>3B - 3B - Výmena  exterierových otvorov  182,698m2</t>
  </si>
  <si>
    <t xml:space="preserve">    766P - PLASTOVÉ VÝPLNE</t>
  </si>
  <si>
    <t>632452219</t>
  </si>
  <si>
    <t>Cementový poter, pevnosti v tlaku 20 MPa, hr. 50 mm/pod parapety  -ozn.1</t>
  </si>
  <si>
    <t>-2009417087</t>
  </si>
  <si>
    <t>" pod parapety   /príprava pre osadenie  nových okien</t>
  </si>
  <si>
    <t>0,4*0,6*3  " ozn.1</t>
  </si>
  <si>
    <t>Medzisúčet  v.č.02  1PP</t>
  </si>
  <si>
    <t>0,4*1,43*3  " O2  ozn.1</t>
  </si>
  <si>
    <t>0,4*2,25*9  " O3</t>
  </si>
  <si>
    <t>0,4*1,458*1  " O4</t>
  </si>
  <si>
    <t>0,4*1,9*4     " O5</t>
  </si>
  <si>
    <t>0,4*1,95*2  " O6</t>
  </si>
  <si>
    <t>0,4*1,36*1  " O7</t>
  </si>
  <si>
    <t>0,4*1,43*4  " O2  ozn.1</t>
  </si>
  <si>
    <t>0,4*2,64*1  " O8</t>
  </si>
  <si>
    <t>766P</t>
  </si>
  <si>
    <t>PLASTOVÉ VÝPLNE</t>
  </si>
  <si>
    <t xml:space="preserve">Pomocný výpočet plochy ext. výplní </t>
  </si>
  <si>
    <t>1435943584</t>
  </si>
  <si>
    <t xml:space="preserve">" okna </t>
  </si>
  <si>
    <t>(2,25*2,32)*18</t>
  </si>
  <si>
    <t>(1,9*1,51)*8</t>
  </si>
  <si>
    <t>(1,25*1,135)*4</t>
  </si>
  <si>
    <t>(1,95*1,135)*4</t>
  </si>
  <si>
    <t>(2,645*4,215)*1</t>
  </si>
  <si>
    <t>(1,43*2,32)*7</t>
  </si>
  <si>
    <t>(1,45*2,32)*2</t>
  </si>
  <si>
    <t>(1,54*0,655)*1</t>
  </si>
  <si>
    <t xml:space="preserve">"dvere </t>
  </si>
  <si>
    <t>(1,61*2,31)*1</t>
  </si>
  <si>
    <t>(1,74*2,5)*1</t>
  </si>
  <si>
    <t>(0,6*0,6)*3</t>
  </si>
  <si>
    <t>Medzisúčetv.č.24  Výkaz okien a dverí /ext.</t>
  </si>
  <si>
    <t>766621400</t>
  </si>
  <si>
    <t>Montáž okien plastových s hydroizolačnými ISO páskami (exteriérová a interiérová)  - farba Svetlosivá</t>
  </si>
  <si>
    <t>1427102510</t>
  </si>
  <si>
    <t>(2,25+2,25+2,32+2,32)*9  " 1NP</t>
  </si>
  <si>
    <t>(2,25+2,25+2,32+2,32)*9  " 2NP</t>
  </si>
  <si>
    <t>(1,9+1,9+1,51+1,51)*4  " 1NP</t>
  </si>
  <si>
    <t>(1,9+1,9+1,51+1,51)*4  " 2NP</t>
  </si>
  <si>
    <t>(1,34+1,34+1,13+1,13)*2</t>
  </si>
  <si>
    <t>(1,95+1,95+1,135+1,135)*2</t>
  </si>
  <si>
    <t xml:space="preserve">(2,645+2,645+4,215+4,215)*1   </t>
  </si>
  <si>
    <t>(1,43+1,43+2,32+2,32)*3</t>
  </si>
  <si>
    <t>(1,43+1,43+2,32+2,32)*4</t>
  </si>
  <si>
    <t>(1,45+1,45+2,32++2,32)*1</t>
  </si>
  <si>
    <t>(1,54+1,54+0,655+0,655)*1  " 1NP</t>
  </si>
  <si>
    <t>(0,6+0,6+0,4+0,4)*3</t>
  </si>
  <si>
    <t>Súčet  v.č.24</t>
  </si>
  <si>
    <t>283290006100</t>
  </si>
  <si>
    <t>Tesniaca fólia CX exteriér, š. 290 mm, dĺ. 30 m, pre tesnenie pripájacej škáry okenného rámu a muriva, polymér, ALLMEDIA</t>
  </si>
  <si>
    <t>658439971</t>
  </si>
  <si>
    <t>355,21*1,1</t>
  </si>
  <si>
    <t>283290006200</t>
  </si>
  <si>
    <t>Tesniaca fólia CX interiér, š. 70 mm, dĺ. 30 m, pre tesnenie pripájacej škáry okenného rámu a muriva, polymér, ALLMEDIA</t>
  </si>
  <si>
    <t>1859888448</t>
  </si>
  <si>
    <t>611O1</t>
  </si>
  <si>
    <t>Plastové okno š. 2250xv.2320 izolačné 3sklo,  6 komorový profil 3kr.O+OS+S  PC</t>
  </si>
  <si>
    <t>1099992399</t>
  </si>
  <si>
    <t>9+9</t>
  </si>
  <si>
    <t>611O2</t>
  </si>
  <si>
    <t>Plastové okno š.1900xv.1510mm izolačné 3sklo,  6 komorový profil 2kr.O+OS    PC</t>
  </si>
  <si>
    <t>727680944</t>
  </si>
  <si>
    <t>4+4</t>
  </si>
  <si>
    <t>611O3</t>
  </si>
  <si>
    <t>Plastové okno š.1340xv.1130mm izolačné 3sklo,  6 komorový profil1kr.O+OS    PC</t>
  </si>
  <si>
    <t>-675433817</t>
  </si>
  <si>
    <t>2+2</t>
  </si>
  <si>
    <t>611O4</t>
  </si>
  <si>
    <t>Plastové okno š.1950xv.1135mm izolačné 3sklo,  6 komorový profil   2kr.O+OS    PC</t>
  </si>
  <si>
    <t>569889690</t>
  </si>
  <si>
    <t>611O5</t>
  </si>
  <si>
    <t>Plastové okno š.2645xv.4215mm izolačné 3sklo,  6 komorový profil   8kr. 6xP  +OS+OS    PC</t>
  </si>
  <si>
    <t>1385983665</t>
  </si>
  <si>
    <t>611O6</t>
  </si>
  <si>
    <t>Plastové okno š.1430xv.2320mm izolačné 3sklo,  6 komorový profil   2kr.   S+OS  PC</t>
  </si>
  <si>
    <t>-1744919900</t>
  </si>
  <si>
    <t>3+4</t>
  </si>
  <si>
    <t>611O7</t>
  </si>
  <si>
    <t>Plastové okno š.1450xv.2320mm izolačné 3sklo,  6 komorový profil   2kr.   S+OS  PC</t>
  </si>
  <si>
    <t>-1057806213</t>
  </si>
  <si>
    <t>1+1</t>
  </si>
  <si>
    <t>611O8</t>
  </si>
  <si>
    <t>Plastové okno š.1450xv.655mm izolačné 3sklo,  6 komorový profil   2kr.   O+O  PC</t>
  </si>
  <si>
    <t>-116032030</t>
  </si>
  <si>
    <t>1+0</t>
  </si>
  <si>
    <t>611O11</t>
  </si>
  <si>
    <t>Plastové okno š.600xv.400mm izolačné 3sklo,  6 komorový profil  1kr. OS   PC</t>
  </si>
  <si>
    <t>-1287586361</t>
  </si>
  <si>
    <t>3  " 1PP</t>
  </si>
  <si>
    <t>766641071</t>
  </si>
  <si>
    <t>Montáž dverí  plastových s hydroizolačnými ISO páskami (exteriérová a interiérová)</t>
  </si>
  <si>
    <t>1619664098</t>
  </si>
  <si>
    <t>" ozn.09</t>
  </si>
  <si>
    <t>1,61+1,61+2,31+2,31</t>
  </si>
  <si>
    <t>1,74+1,74+2,5+2,5</t>
  </si>
  <si>
    <t>283290005800</t>
  </si>
  <si>
    <t>Tesniaca fólia CX exteriér, š. 70 mm, dĺ. 30 m, pre tesnenie pripájacej škáry okenného rámu a muriva, polymér, ALLMEDIA</t>
  </si>
  <si>
    <t>-1006077172</t>
  </si>
  <si>
    <t>283290006300</t>
  </si>
  <si>
    <t>Tesniaca fólia CX interiér, š. 90 mm, dĺ. 30 m, pre tesnenie pripájacej škáry okenného rámu a muriva, polymér, ALLMEDIA</t>
  </si>
  <si>
    <t>-1710004726</t>
  </si>
  <si>
    <t>611O9</t>
  </si>
  <si>
    <t xml:space="preserve">PLAST DVERE EXT.  š1600xv2310mm (1020+590/2310mm)+ okop.plech ,kovanie bezp. </t>
  </si>
  <si>
    <t>-84388920</t>
  </si>
  <si>
    <t>"ozn.09</t>
  </si>
  <si>
    <t xml:space="preserve">"presklenná + bočná časť </t>
  </si>
  <si>
    <t xml:space="preserve">" bezpečnostné sklo nepriehladné </t>
  </si>
  <si>
    <t>611O10</t>
  </si>
  <si>
    <t xml:space="preserve">PLAST DVERE EXT.  š1740xv2500mm (1045+445/2500mm)+ okop.plech ,kovanie bezp. </t>
  </si>
  <si>
    <t>172749436</t>
  </si>
  <si>
    <t>"ozn.10</t>
  </si>
  <si>
    <t xml:space="preserve">"presklenná nadsvetlík  + bočná časť </t>
  </si>
  <si>
    <t>766694151</t>
  </si>
  <si>
    <t>Montáž parapetnej dosky plastovej šírky nad 300 mm, dĺžky do 1000 mm</t>
  </si>
  <si>
    <t>-1304894983</t>
  </si>
  <si>
    <t>2,25*18</t>
  </si>
  <si>
    <t>1,9*8</t>
  </si>
  <si>
    <t>1,34*2</t>
  </si>
  <si>
    <t>1,95*4</t>
  </si>
  <si>
    <t>2,645</t>
  </si>
  <si>
    <t>1,43*7</t>
  </si>
  <si>
    <t>1,45*2</t>
  </si>
  <si>
    <t>1,54*1</t>
  </si>
  <si>
    <t>0,6*3</t>
  </si>
  <si>
    <t>611560000700</t>
  </si>
  <si>
    <t>Parapetná doska plastová, šírka 440 mm, napr.komôrková vnútorná, zlatý dub, mramor, mahagon, svetlý buk, orech</t>
  </si>
  <si>
    <t>-325836422</t>
  </si>
  <si>
    <t>764410450</t>
  </si>
  <si>
    <t>Oplechovanie parapetov z pozinkovaného farbeného PZf plechu, vrátane rohov r.š. 270mm</t>
  </si>
  <si>
    <t>-1046362574</t>
  </si>
  <si>
    <t xml:space="preserve">" parapet ext. 270/8300  parapet priebežný   spájajúci 3ks okna </t>
  </si>
  <si>
    <t>(2,25+0,755+2,25+0,755+2,25+0,04)*3</t>
  </si>
  <si>
    <t>764410430</t>
  </si>
  <si>
    <t>Oplechovanie parapetov z pozinkovaného farbeného PZf plechu, vrátane rohov r.š. 200 mm</t>
  </si>
  <si>
    <t>202380649</t>
  </si>
  <si>
    <t>" parapet ext. 200mm</t>
  </si>
  <si>
    <t>1,9*8 " O2</t>
  </si>
  <si>
    <t>1,34*2 " O3</t>
  </si>
  <si>
    <t>1,95*4  " O4</t>
  </si>
  <si>
    <t>2,645  " O5</t>
  </si>
  <si>
    <t xml:space="preserve">1,43*7  " O6  </t>
  </si>
  <si>
    <t>1,45*2  " O7</t>
  </si>
  <si>
    <t>1,54*1  " O8</t>
  </si>
  <si>
    <t>764410440</t>
  </si>
  <si>
    <t>Oplechovanie parapetov z pozinkovaného farbeného PZf plechu, vrátane rohov r.š. 240 mm</t>
  </si>
  <si>
    <t>1082451229</t>
  </si>
  <si>
    <t>" parapet  ext. 240mm</t>
  </si>
  <si>
    <t>0,6*3  " O11</t>
  </si>
  <si>
    <t>766Rpol1</t>
  </si>
  <si>
    <t>Montaž a dodávka sietky proti hmyzu a hlodavcom na plastové okna</t>
  </si>
  <si>
    <t>-2076993435</t>
  </si>
  <si>
    <t>0,6*2,25*18</t>
  </si>
  <si>
    <t>1,15*1,72*18</t>
  </si>
  <si>
    <t>0,95*1,51*8</t>
  </si>
  <si>
    <t>Medzisúčet O2</t>
  </si>
  <si>
    <t>1,34*1,13</t>
  </si>
  <si>
    <t>0,95*1,135*4</t>
  </si>
  <si>
    <t>Medzisúčet  O4</t>
  </si>
  <si>
    <t>0,565*1,43*7</t>
  </si>
  <si>
    <t>1,43*1,755*7</t>
  </si>
  <si>
    <t>0,565*1,45*2</t>
  </si>
  <si>
    <t>1,45*1,755*2</t>
  </si>
  <si>
    <t>0,77*0,655*1</t>
  </si>
  <si>
    <t>0,6*0,4*3</t>
  </si>
  <si>
    <t>Medzisúčet O11</t>
  </si>
  <si>
    <t>767661500</t>
  </si>
  <si>
    <t>Montáž interierovej žalúzie hliníkovej lamelovej štandardnej</t>
  </si>
  <si>
    <t>-298101200</t>
  </si>
  <si>
    <t>0,447</t>
  </si>
  <si>
    <t>611530061300</t>
  </si>
  <si>
    <t xml:space="preserve">Žalúzie interiérové hliníkové STANDART, lamela šírky 18/25 mm, biela, </t>
  </si>
  <si>
    <t>279715852</t>
  </si>
  <si>
    <t>998766103</t>
  </si>
  <si>
    <t>Presun hmot pre konštrukcie stolárske v objektoch výšky nad 12 do 24 m</t>
  </si>
  <si>
    <t>-1064378480</t>
  </si>
  <si>
    <t>4 - 4 - OSTATNÉ NÁKLADY</t>
  </si>
  <si>
    <t xml:space="preserve">SO01.1 - SO01.1  Búracie práce 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</si>
  <si>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</si>
  <si>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</si>
  <si>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</si>
  <si>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735 - Ústredné kúrenie - vykurovacie telesá</t>
  </si>
  <si>
    <t xml:space="preserve">    766 - Konštrukcie stolárske</t>
  </si>
  <si>
    <t xml:space="preserve">    767 - Konštrukcie doplnkové kovové</t>
  </si>
  <si>
    <t>HZS - Hodinové zúčtovacie sadzby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</si>
  <si>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</si>
  <si>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</si>
  <si>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</si>
  <si>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-279872986</t>
  </si>
  <si>
    <t>962032314</t>
  </si>
  <si>
    <t>Búranie pilierov tehlových na akúkoľvek maltu,  -1,80000t  -ozn.15   odstranenie poôv.komínov v podkroví</t>
  </si>
  <si>
    <t>1796158913</t>
  </si>
  <si>
    <t xml:space="preserve">" vid detail  A    v.č.16  </t>
  </si>
  <si>
    <t>" odstránenie pôv.komínov v podkroví   -   komín demontovať po uroveň podlahy</t>
  </si>
  <si>
    <t xml:space="preserve">1,25*1,25*3,5*7  " </t>
  </si>
  <si>
    <t>Medzisúčet  v.č.05  výkress krovu , rez v.č.07</t>
  </si>
  <si>
    <t>963012520</t>
  </si>
  <si>
    <t>Búranie stropov z dosiek alebo panelov zo železobetónu hr. nad 140 mm,  -1,60000t - ozn.9,17</t>
  </si>
  <si>
    <t>-1099095157</t>
  </si>
  <si>
    <t xml:space="preserve">3,2*1,8*0,45 </t>
  </si>
  <si>
    <t>2,8*1,8*0,4</t>
  </si>
  <si>
    <t>" ozn.17 vyburanie  otvoru  do podkrovia</t>
  </si>
  <si>
    <t>0,8*1*0,3</t>
  </si>
  <si>
    <t>Medzisúčet v.č.05</t>
  </si>
  <si>
    <t>974083112</t>
  </si>
  <si>
    <t>Rezanie betónových mazanín existujúcich vystužených hĺbky nad 50 do 100 mm - ozn.21</t>
  </si>
  <si>
    <t>67778260</t>
  </si>
  <si>
    <t>"21 vyrezanie podlahy  pod novou priečkou m.č.113</t>
  </si>
  <si>
    <t>2,9*2</t>
  </si>
  <si>
    <t>971055024</t>
  </si>
  <si>
    <t>Rezanie konštrukcií zo železobetónu hr. panelu 300 mm stenovou pílou -0,03600t  -ozn.17</t>
  </si>
  <si>
    <t>-2058035897</t>
  </si>
  <si>
    <t>" ozn.17</t>
  </si>
  <si>
    <t>0,8+0,8+1+1</t>
  </si>
  <si>
    <t>975053131</t>
  </si>
  <si>
    <t>Viacradové podchytenie stropov pri buraní , do výšky podchytenia 3,50 m a zaťaženia do 800 kg/m2 - ozn.9</t>
  </si>
  <si>
    <t>-74221639</t>
  </si>
  <si>
    <t>971036019</t>
  </si>
  <si>
    <t xml:space="preserve">Jadrové vrty diamantovými korunkami do D 225 mm do stien - murivo tehlové -0,00064t - ozn.20  /prestupy </t>
  </si>
  <si>
    <t>cm</t>
  </si>
  <si>
    <t>-114341102</t>
  </si>
  <si>
    <t>" ozn.20  prestupy</t>
  </si>
  <si>
    <t>20*2  "m.č.102</t>
  </si>
  <si>
    <t>20*5 " m.č.101</t>
  </si>
  <si>
    <t>20*2  " m.č.113</t>
  </si>
  <si>
    <t>30*4  "m.č.112</t>
  </si>
  <si>
    <t>20*1 " m.č.110</t>
  </si>
  <si>
    <t>30*1 " m.č.1.09</t>
  </si>
  <si>
    <t>30*5  " m.č.108</t>
  </si>
  <si>
    <t>30*5  "m.č.106</t>
  </si>
  <si>
    <t>Medzisúčet  v.č.03 1NP</t>
  </si>
  <si>
    <t>973031813</t>
  </si>
  <si>
    <t>Vysekanie káps pre zaviazanie v murive z tehál hr. do 150 mm,  -0,01000t</t>
  </si>
  <si>
    <t>1028812208</t>
  </si>
  <si>
    <t>3,5+3,5  " pre novú priečku  m.č.113</t>
  </si>
  <si>
    <t>Medzisúčet v.č.03 1NP</t>
  </si>
  <si>
    <t>974031154</t>
  </si>
  <si>
    <t>Vysekávanie rýh v akomkoľvek murive tehlovom na akúkoľvek maltu do hĺbky 100 mm a š. do 150 mm,  -0,02700t -ozn.21</t>
  </si>
  <si>
    <t>-282891194</t>
  </si>
  <si>
    <t xml:space="preserve">100  "profesie </t>
  </si>
  <si>
    <t>974031187</t>
  </si>
  <si>
    <t>Vysekávanie rýh v akomkoľvek murive tehlovom na akúkoľvek maltu do hĺbky 300 mm a š. do 300mm,  -0,10100t-ozn.21</t>
  </si>
  <si>
    <t>-1981674950</t>
  </si>
  <si>
    <t>" ozn.21</t>
  </si>
  <si>
    <t>978011191</t>
  </si>
  <si>
    <t>Otlčenie omietok stropov vnútorných vápenných alebo vápennocementových v rozsahu do 100 %,  -0,05000t  -ozn.2</t>
  </si>
  <si>
    <t>632655643</t>
  </si>
  <si>
    <t>" 1PP    ozn.2</t>
  </si>
  <si>
    <t>8,92+11,17+22,61</t>
  </si>
  <si>
    <t>978013191</t>
  </si>
  <si>
    <t>Otlčenie omietok stien vnútorných vápenných alebo vápennocementových v rozsahu do 100 %,  -0,04600t  -ozn.2</t>
  </si>
  <si>
    <t>112229569</t>
  </si>
  <si>
    <t>" ozn.2   1PP</t>
  </si>
  <si>
    <t>2,00*(4,2+4,2+2,7+2,7)  "m.č.002</t>
  </si>
  <si>
    <t>-0,6*0,4</t>
  </si>
  <si>
    <t>-0,6*2,1</t>
  </si>
  <si>
    <t>2,245*(5,5+5,5+4,2+4,2) "m.č.003</t>
  </si>
  <si>
    <t>-(0,6*0,4)*2</t>
  </si>
  <si>
    <t>-0,6*2,1 "</t>
  </si>
  <si>
    <t>2,2*(2,4+3,9+4,3+1,3+3,2+0,3+2,4+2)    " m.č.001</t>
  </si>
  <si>
    <t>968061116</t>
  </si>
  <si>
    <t xml:space="preserve">Demontáž dverí   drevených vr. zárubnev interier  1 bm obvodu - 0,012t  - ozn.18  </t>
  </si>
  <si>
    <t>1342852959</t>
  </si>
  <si>
    <t>" ozn.18  m.č.113</t>
  </si>
  <si>
    <t>" odstránenie jestv .zárubne a dverí</t>
  </si>
  <si>
    <t>2,1+2,1+1+1</t>
  </si>
  <si>
    <t>Medzisúčet v.č.03</t>
  </si>
  <si>
    <t>968061126</t>
  </si>
  <si>
    <t>Vyvesenie dreveného dverného krídla do suti plochy nad 2 m2, -0,02700t  - ozn.18</t>
  </si>
  <si>
    <t>57764617</t>
  </si>
  <si>
    <t>1  " ozn.18</t>
  </si>
  <si>
    <t>-1704763144</t>
  </si>
  <si>
    <t>-1188930275</t>
  </si>
  <si>
    <t>100,801*2 'Prepočítané koeficientom množstva</t>
  </si>
  <si>
    <t>260814631</t>
  </si>
  <si>
    <t>946327596</t>
  </si>
  <si>
    <t>100,801*3 'Prepočítané koeficientom množstva</t>
  </si>
  <si>
    <t>574118128</t>
  </si>
  <si>
    <t>-1834181936</t>
  </si>
  <si>
    <t>100,801*4 'Prepočítané koeficientom množstva</t>
  </si>
  <si>
    <t>400901546</t>
  </si>
  <si>
    <t>979089715PSV</t>
  </si>
  <si>
    <t>Prenájom kontajneru 16 m3 -  PSV demontaže</t>
  </si>
  <si>
    <t>-411994017</t>
  </si>
  <si>
    <t>-388466280</t>
  </si>
  <si>
    <t>722</t>
  </si>
  <si>
    <t>Zdravotechnika - vnútorný vodovod</t>
  </si>
  <si>
    <t>722130801</t>
  </si>
  <si>
    <t>Demontáž potrubia z oceľových rúrok závitových do DN 25,  -0,00213t</t>
  </si>
  <si>
    <t>-1263249458</t>
  </si>
  <si>
    <t>722290823</t>
  </si>
  <si>
    <t>Vnútrostav. premiestnenie vybúraných hmôt vnútorný vodovod vodorovne do 100 m z budov vys. do 24 m</t>
  </si>
  <si>
    <t>2089272885</t>
  </si>
  <si>
    <t>5*0,0213</t>
  </si>
  <si>
    <t>725</t>
  </si>
  <si>
    <t>Zdravotechnika - zariaďovacie predmety</t>
  </si>
  <si>
    <t>725530823</t>
  </si>
  <si>
    <t>Demontáž elektrického zásobníkového ohrievača vody tlakového od 50 l do 200 l,  -0,15500t</t>
  </si>
  <si>
    <t>súb.</t>
  </si>
  <si>
    <t>-2066776361</t>
  </si>
  <si>
    <t>725590813</t>
  </si>
  <si>
    <t>Vnútrostav. premiestnenie vybúr. hmôt zariaď. predmetov vodorovne do 100 m z budov s výš. do 24 m</t>
  </si>
  <si>
    <t>-463012233</t>
  </si>
  <si>
    <t>5*0,155</t>
  </si>
  <si>
    <t>733</t>
  </si>
  <si>
    <t>Ústredné kúrenie - rozvodné potrubie</t>
  </si>
  <si>
    <t>733120819</t>
  </si>
  <si>
    <t>Demontáž potrubia z oceľových rúrok hladkých nad 38 do D 60,3,  -0,00473t</t>
  </si>
  <si>
    <t>1498695858</t>
  </si>
  <si>
    <t>" demontaž všetkých  rozvodov k vykurovacím telesám</t>
  </si>
  <si>
    <t>2*250</t>
  </si>
  <si>
    <t>735</t>
  </si>
  <si>
    <t>Ústredné kúrenie - vykurovacie telesá</t>
  </si>
  <si>
    <t>7351518R1</t>
  </si>
  <si>
    <t>Demontáž radiátora, vr.armatur, a kozol -0,03749t  -ozn.5</t>
  </si>
  <si>
    <t>525251694</t>
  </si>
  <si>
    <t>9+3+1+3+1+1+2+3</t>
  </si>
  <si>
    <t>3+9+1+3+3+1+3</t>
  </si>
  <si>
    <t>Medzisúčet v.č.04  2NP</t>
  </si>
  <si>
    <t>735890803</t>
  </si>
  <si>
    <t>Vnútrostaveniskové premiestnenie vybúraných hmôt vykurovacích telies do 24m</t>
  </si>
  <si>
    <t>725259465</t>
  </si>
  <si>
    <t>0,03749*46</t>
  </si>
  <si>
    <t>762810037</t>
  </si>
  <si>
    <t>Záklop stropov z dosiek OSB skrutkovaných na rošt na zraz hr. dosky 25 mm vr nosného roštu -ozn.15</t>
  </si>
  <si>
    <t>-356552706</t>
  </si>
  <si>
    <t>" ozn.15</t>
  </si>
  <si>
    <t>" zakryť  po vyburaní komínov  podlahy</t>
  </si>
  <si>
    <t>1,25*1,25*7</t>
  </si>
  <si>
    <t>7643128R1</t>
  </si>
  <si>
    <t>Demontáž   strešnej krytiny+ folie + latovanie na spatné použitie, uloženie  na medziskladku     -0,000t  - ozn.3</t>
  </si>
  <si>
    <t>1748155970</t>
  </si>
  <si>
    <t>" ozn.3</t>
  </si>
  <si>
    <t>(8+8)*(20,26+9)/2</t>
  </si>
  <si>
    <t>Medzisúčet  v.č.06</t>
  </si>
  <si>
    <t xml:space="preserve">" čiastočné rozobratie strechy Sn2 a Sn3  pre nafúkanie do priestoru  tep. izoláciu </t>
  </si>
  <si>
    <t xml:space="preserve">1*1  " SN2  </t>
  </si>
  <si>
    <t>1*1  " Sn3</t>
  </si>
  <si>
    <t>demjeststrechy</t>
  </si>
  <si>
    <t>764422820</t>
  </si>
  <si>
    <t>Demontáž oplechovania ríms rš 900 mm,  -0,00570 t  - ozn.9</t>
  </si>
  <si>
    <t>-619874929</t>
  </si>
  <si>
    <t xml:space="preserve">" ozn.9 demontaž oplech.strechy nad vst.dverami </t>
  </si>
  <si>
    <t>3,2*1,8</t>
  </si>
  <si>
    <t>2,8*1,84</t>
  </si>
  <si>
    <t>764451802</t>
  </si>
  <si>
    <t>Demontáž odpadových rúr  100 mm,  -0,00338t  -ozn.13</t>
  </si>
  <si>
    <t>2042544005</t>
  </si>
  <si>
    <t>9+8,75+9,85+9,55+10+8,87+9,57+9,55</t>
  </si>
  <si>
    <t>766</t>
  </si>
  <si>
    <t>Konštrukcie stolárske</t>
  </si>
  <si>
    <t>766411811</t>
  </si>
  <si>
    <t xml:space="preserve">Demontáž obloženia stien panelmi, veľ. do 1,5 m2,  -0,02465t  /pri radiátoroch </t>
  </si>
  <si>
    <t>-1335875136</t>
  </si>
  <si>
    <t>"demontaž   dreveného obloženia radiaátorov</t>
  </si>
  <si>
    <t>"   na spatné použitie</t>
  </si>
  <si>
    <t>60</t>
  </si>
  <si>
    <t>766694980</t>
  </si>
  <si>
    <t>Demontáž parapetnej dosky drevenej šírky do 300 mm, dĺžky do 1600 mm, -0,003t  - ozn.1</t>
  </si>
  <si>
    <t>-1273009829</t>
  </si>
  <si>
    <t>1,43*3+2,25*9+1,45*1+1,9*4+1,95*2+1,36*1</t>
  </si>
  <si>
    <t>Medzisúčet v.č.03   ozn.1  1NP</t>
  </si>
  <si>
    <t>1,43*4+2,25*9+1,45*1+1,9*3+1,95*2+1,36*1+2,64*1</t>
  </si>
  <si>
    <t>Medzisúčet v.č.04   ozn.1  2NP</t>
  </si>
  <si>
    <t>767</t>
  </si>
  <si>
    <t>Konštrukcie doplnkové kovové</t>
  </si>
  <si>
    <t>37</t>
  </si>
  <si>
    <t>767310DEM</t>
  </si>
  <si>
    <t>Demontaž  výlezu do podkrovia(celá koštrukcia) - ozn.16</t>
  </si>
  <si>
    <t>1964499512</t>
  </si>
  <si>
    <t>1  "  ozn.16</t>
  </si>
  <si>
    <t>Medzisúčet  v.č.05</t>
  </si>
  <si>
    <t>38</t>
  </si>
  <si>
    <t>HZSPSV1</t>
  </si>
  <si>
    <t>PSV-odstrániť z podkrovia vyradené zariadenie TZB, presun, naloženie  - ozn.10</t>
  </si>
  <si>
    <t>262083045</t>
  </si>
  <si>
    <t>12  " TZB   ozn.</t>
  </si>
  <si>
    <t>HZS</t>
  </si>
  <si>
    <t>Hodinové zúčtovacie sadzby</t>
  </si>
  <si>
    <t>39</t>
  </si>
  <si>
    <t>HZS00015</t>
  </si>
  <si>
    <t>Vypratanie povalového priestoru</t>
  </si>
  <si>
    <t>1491851601</t>
  </si>
  <si>
    <t>8*5</t>
  </si>
  <si>
    <t>40</t>
  </si>
  <si>
    <t>HZSDEM2</t>
  </si>
  <si>
    <t xml:space="preserve">Odstránenie teplovodu, naloženie , odvoz  do zmerných surovín  -   ozn.19  </t>
  </si>
  <si>
    <t>-442582731</t>
  </si>
  <si>
    <t>41</t>
  </si>
  <si>
    <t>HZSPSV2</t>
  </si>
  <si>
    <t xml:space="preserve">HZS - ozn.6   vyrezanie otvoru do strechy, dem. časti paropriepustnej  folie  -pre osadenie vetracích komínkov </t>
  </si>
  <si>
    <t>645907364</t>
  </si>
  <si>
    <t xml:space="preserve">15  " ozn.16  </t>
  </si>
  <si>
    <t>Medzisúčet v.č.06</t>
  </si>
  <si>
    <t>drenažtrubka</t>
  </si>
  <si>
    <t>drenážna trubka</t>
  </si>
  <si>
    <t>120</t>
  </si>
  <si>
    <t>okapchodnikP8</t>
  </si>
  <si>
    <t>okap P8</t>
  </si>
  <si>
    <t>okapchodnikP9</t>
  </si>
  <si>
    <t xml:space="preserve">okap. chodník P9 </t>
  </si>
  <si>
    <t>prebzemina</t>
  </si>
  <si>
    <t>preb. zemina  drenaž</t>
  </si>
  <si>
    <t>56</t>
  </si>
  <si>
    <t>zemina</t>
  </si>
  <si>
    <t xml:space="preserve">vykop drenaž </t>
  </si>
  <si>
    <t>305,202</t>
  </si>
  <si>
    <t>SO01.2 - SO01.2  Stavebná časť</t>
  </si>
  <si>
    <t xml:space="preserve">    0004 - Projektové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</si>
  <si>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</si>
  <si>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</si>
  <si>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</si>
  <si>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</si>
  <si>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731 - Ústredné kúrenie - kotolne</t>
  </si>
  <si>
    <t xml:space="preserve">    769 - Montáže vzduchotechnických zariadení</t>
  </si>
  <si>
    <t xml:space="preserve">    784 - Maľby</t>
  </si>
  <si>
    <t>-1686969168</t>
  </si>
  <si>
    <t>0004</t>
  </si>
  <si>
    <t>Projektové práce</t>
  </si>
  <si>
    <t>000400022</t>
  </si>
  <si>
    <t>Projektové práce -  náklady na dokumentáciu skutočného zhotovenia stavby</t>
  </si>
  <si>
    <t>eur</t>
  </si>
  <si>
    <t>-1454545959</t>
  </si>
  <si>
    <t xml:space="preserve">" počas výstavby je dodávateľ povinný  viesť 1sadu  technickej dokumentácie </t>
  </si>
  <si>
    <t>" s vyzančením všetkých zmien vykoanné oproti projektu</t>
  </si>
  <si>
    <t xml:space="preserve">" podla objektovej skladby  </t>
  </si>
  <si>
    <t>001000023</t>
  </si>
  <si>
    <t>Inžinierska činnosť - posudky energetický štítok obálky budovy</t>
  </si>
  <si>
    <t>-1470573133</t>
  </si>
  <si>
    <t>131201102</t>
  </si>
  <si>
    <t>Výkop zárezov v hornine 3, nad 100 do 1000 m3  - ozn.22</t>
  </si>
  <si>
    <t>610642792</t>
  </si>
  <si>
    <t>" pozn. hlbka základových konštrukcií je stanovená na základe odhadu.</t>
  </si>
  <si>
    <t>" výkop aj pre  drenaž</t>
  </si>
  <si>
    <t xml:space="preserve">" skutočné výkopy odsleduje stav. dozor   </t>
  </si>
  <si>
    <t xml:space="preserve"> " dk  -0,63  hk  cca -3,6</t>
  </si>
  <si>
    <t>1*3*(11,215+32,035+10,495)</t>
  </si>
  <si>
    <t>" dk  -1,54  dk cca -3,6</t>
  </si>
  <si>
    <t>" š x hk x dl</t>
  </si>
  <si>
    <t>1*2,1*(16,15+8,525+4,46+0,31+1,9+1,575+4,81+1,555+4,725+19,3)</t>
  </si>
  <si>
    <t>" výkop pre vsakov. bloky</t>
  </si>
  <si>
    <t>(0,6+0,6+0,6)*2</t>
  </si>
  <si>
    <t>0,6*0,6*0,6</t>
  </si>
  <si>
    <t>Medzisúčet v.č.13  1PP</t>
  </si>
  <si>
    <t>" výkop strojne cca 70%    ručné dokopanie pri základoch cca 30%</t>
  </si>
  <si>
    <t>zemina*0,7</t>
  </si>
  <si>
    <t>131201109</t>
  </si>
  <si>
    <t>Hĺbenie nezapažených jám a zárezov. Príplatok za lepivosť horniny 3</t>
  </si>
  <si>
    <t>1433026458</t>
  </si>
  <si>
    <t>zemina*0,7*0,3</t>
  </si>
  <si>
    <t>132111121</t>
  </si>
  <si>
    <t>Hĺbenie rýh šírky nad 600  do 1300 mm v  horninách tr. 1 a 2 súdržných - ručným náradím</t>
  </si>
  <si>
    <t>845490266</t>
  </si>
  <si>
    <t>zemina*0,3</t>
  </si>
  <si>
    <t>162201101</t>
  </si>
  <si>
    <t>Vodorovné premiestnenie výkopku z horniny 1-4 do 20m</t>
  </si>
  <si>
    <t>489528645</t>
  </si>
  <si>
    <t>167101102</t>
  </si>
  <si>
    <t>Nakladanie neuľahnutého výkopku z hornín tr.1-4 nad 100 do 1000 m3</t>
  </si>
  <si>
    <t>1963234688</t>
  </si>
  <si>
    <t xml:space="preserve">56  "  </t>
  </si>
  <si>
    <t>Súčet  prebytočná zemina</t>
  </si>
  <si>
    <t>162501122</t>
  </si>
  <si>
    <t>Vodorovné premiestnenie výkopku po spevnenej ceste z horniny tr.1-4, nad 100 do 1000 m3 na vzdialenosť do 3000 m</t>
  </si>
  <si>
    <t>1477918994</t>
  </si>
  <si>
    <t>162501123</t>
  </si>
  <si>
    <t>Vodorovné premiestnenie výkopku po spevnenej ceste z horniny tr.1-4, nad 100 do 1000 m3, príplatok k cene za každých ďalšich a začatých 1000 m</t>
  </si>
  <si>
    <t>-1962849734</t>
  </si>
  <si>
    <t>prebzemina*2</t>
  </si>
  <si>
    <t>171209002</t>
  </si>
  <si>
    <t>Poplatok za skladovanie - zemina a kamenivo (17 05) ostatné</t>
  </si>
  <si>
    <t>1227527336</t>
  </si>
  <si>
    <t>prebzemina*1,15*1,4  " nykaprenie 15%, zemina vaha cca1,4t na 1m3</t>
  </si>
  <si>
    <t>171101105</t>
  </si>
  <si>
    <t>Uloženie sypaniny do násypu  súdržnej horniny s mierou zhutnenia nad 103 % podľa Proctor-Standard</t>
  </si>
  <si>
    <t>-1570834268</t>
  </si>
  <si>
    <t>zemina-prebzemina</t>
  </si>
  <si>
    <t>Súčet  vid rezy v.č.18,19</t>
  </si>
  <si>
    <t>181101102</t>
  </si>
  <si>
    <t>Úprava pláne v zárezoch v hornine 1-4 so zhutnením</t>
  </si>
  <si>
    <t>-438496797</t>
  </si>
  <si>
    <t>1*(16,15+8,525+4,46+0,31+1,9+1,575+4,81+1,555+4,725+19,3)</t>
  </si>
  <si>
    <t>0,6*1,2*2</t>
  </si>
  <si>
    <t>0,6*0,6</t>
  </si>
  <si>
    <t>181201102</t>
  </si>
  <si>
    <t>Úprava pláne  so zhutnením</t>
  </si>
  <si>
    <t>809691674</t>
  </si>
  <si>
    <t>Zakladanie</t>
  </si>
  <si>
    <t>211521111</t>
  </si>
  <si>
    <t>Výplň odvodňovacieho rebra alebo trativodu do rýh kamenivom hrubým drveným frakcie 16-125</t>
  </si>
  <si>
    <t>-532425023</t>
  </si>
  <si>
    <t>0,5*1*drenažtrubka</t>
  </si>
  <si>
    <t>211971110</t>
  </si>
  <si>
    <t>Zhotovenie opláštenia výplne z geotextílie, v ryhe alebo v záreze so stenami šikmými o skl. do 1:2,5</t>
  </si>
  <si>
    <t>-1116057726</t>
  </si>
  <si>
    <t>drenažtrubka*3,14*0,15</t>
  </si>
  <si>
    <t>6936651000</t>
  </si>
  <si>
    <t>Geotextília netkaná polypropylénová Tatratex PP 200</t>
  </si>
  <si>
    <t>696532998</t>
  </si>
  <si>
    <t>56,52*1,02 'Prepočítané koeficientom množstva</t>
  </si>
  <si>
    <t>212532111</t>
  </si>
  <si>
    <t>Lôžko pre trativod z kameniva hrubého drveného frakcie 16-32 mm</t>
  </si>
  <si>
    <t>1709135105</t>
  </si>
  <si>
    <t>0,3*0,5*drenažtrubka</t>
  </si>
  <si>
    <t>212755114</t>
  </si>
  <si>
    <t>Trativod z drenážnych rúrok bez lôžka, vnútorného priem. rúrok 100 mm</t>
  </si>
  <si>
    <t>1374225020</t>
  </si>
  <si>
    <t>35+35+21+21</t>
  </si>
  <si>
    <t>1,5+1,5+2+3</t>
  </si>
  <si>
    <t>Medzisúčet  v.č.13  napojenie na vsak. bloky</t>
  </si>
  <si>
    <t>215901101</t>
  </si>
  <si>
    <t>Zhutnenie podložia z rastlej horniny 1 až 4 pod násypy, z hornina súdržných do 92 % PS a nesúdržných</t>
  </si>
  <si>
    <t>1521844618</t>
  </si>
  <si>
    <t>0,3*drenažtrubka</t>
  </si>
  <si>
    <t>317162132</t>
  </si>
  <si>
    <t>Keramický preklad POROTHERM 23,8, šírky 70 mm, výšky 238 mm, dĺžky 1250 mm</t>
  </si>
  <si>
    <t>2028520777</t>
  </si>
  <si>
    <t>2  "  nad dvere D2</t>
  </si>
  <si>
    <t>340239226</t>
  </si>
  <si>
    <t>Domurovanie priečky  tehlami POROTHERM (140x500x238)  vr prikotvenia</t>
  </si>
  <si>
    <t>-1586292215</t>
  </si>
  <si>
    <t>" m.č.114</t>
  </si>
  <si>
    <t>3,51*(0,93+0,9+0,93)</t>
  </si>
  <si>
    <t>-1*2,1</t>
  </si>
  <si>
    <t>Vodorovné konštrukcie</t>
  </si>
  <si>
    <t>417321313</t>
  </si>
  <si>
    <t>Betón stužujúcich pásov a vencov železový tr. C 16/20</t>
  </si>
  <si>
    <t>1874092225</t>
  </si>
  <si>
    <t>"priečka   nad 3m musí mať veniec stužujuci</t>
  </si>
  <si>
    <t>0,15*0,2*2,76  "m.č.114</t>
  </si>
  <si>
    <t>417351115</t>
  </si>
  <si>
    <t>Debnenie bočníc stužujúcich pásov a vencov vrátane vzpier zhotovenie</t>
  </si>
  <si>
    <t>1175024282</t>
  </si>
  <si>
    <t>2*0,2*2,76  "m.č.114</t>
  </si>
  <si>
    <t>417351116</t>
  </si>
  <si>
    <t>Debnenie bočníc stužujúcich pásov a vencov vrátane vzpier odstránenie</t>
  </si>
  <si>
    <t>-1584408146</t>
  </si>
  <si>
    <t>417361821</t>
  </si>
  <si>
    <t>Výstuž stužujúcich pásov a vencov z betonárskej ocele 10505</t>
  </si>
  <si>
    <t>319043693</t>
  </si>
  <si>
    <t>0,083*90/1000</t>
  </si>
  <si>
    <t>Komunikácie</t>
  </si>
  <si>
    <t>594111111</t>
  </si>
  <si>
    <t>Dlažba kameň okruhliaky   - biele kamenivo /okap. chodník   hr.150mm  - ozn.P8</t>
  </si>
  <si>
    <t>-151802761</t>
  </si>
  <si>
    <t xml:space="preserve">" P8  </t>
  </si>
  <si>
    <t>" kameň  pre okap. chodník  lôžko  fr.32-63mm 150mm</t>
  </si>
  <si>
    <t>" drvené kamenivo  fr.8-16mm hr.50mm</t>
  </si>
  <si>
    <t xml:space="preserve">" drvené kamenivo  fr.16-32mm  hr.200mm </t>
  </si>
  <si>
    <t>0,55*(0,595+0,15+0,55+1,0256+0,55+2+4,5+0,55+1,2)</t>
  </si>
  <si>
    <t>0,55*(2+0,55+5,45+0,55)</t>
  </si>
  <si>
    <t>0,55*(0,6+10,195+0,55)</t>
  </si>
  <si>
    <t>0,55*(32,035)</t>
  </si>
  <si>
    <t>0,322</t>
  </si>
  <si>
    <t>564710111</t>
  </si>
  <si>
    <t>Podklad alebo kryt z kameniva hrubého drveného veľ. 8-16 mm s rozprestretím a zhutnením hr. 50 mm</t>
  </si>
  <si>
    <t>777062816</t>
  </si>
  <si>
    <t>564760211</t>
  </si>
  <si>
    <t>Podklad alebo kryt z kameniva hrubého drveného veľ. 16-32 mm s rozprestretím a zhutnením hr. 200 mm</t>
  </si>
  <si>
    <t>1986402989</t>
  </si>
  <si>
    <t>596911243</t>
  </si>
  <si>
    <t>Kladenie betónovej zámkovej dlažby pozemných komunikácií hr. 100 mm pre peších do 300 m2 so zriadením lôžka z kameniva hr. 50 mm -ozn.P9</t>
  </si>
  <si>
    <t>-2066183028</t>
  </si>
  <si>
    <t>" skladba P9</t>
  </si>
  <si>
    <t xml:space="preserve"> " zámková dlažba  hr10mm, vyplnenie škár pieskom</t>
  </si>
  <si>
    <t xml:space="preserve">" štrkové lôžko </t>
  </si>
  <si>
    <t>"   drvené kanenivo fr.8-16mm  hr.150mm</t>
  </si>
  <si>
    <t>" drvené kamenivo fr16-32mm  hr.200mm</t>
  </si>
  <si>
    <t xml:space="preserve"> "celkom hr.400mm</t>
  </si>
  <si>
    <t>0,77*(0,55+5,305)</t>
  </si>
  <si>
    <t>0,77*(8,72+0,77)</t>
  </si>
  <si>
    <t>0,77*(3,955+0,77+0,63+2,275+3,5)</t>
  </si>
  <si>
    <t>0,6*(1,345+0,6+1,05)</t>
  </si>
  <si>
    <t>1-0,182</t>
  </si>
  <si>
    <t>Súčet  v.č.13</t>
  </si>
  <si>
    <t>592460009000</t>
  </si>
  <si>
    <t>Dlažba betónová  zámková sivá</t>
  </si>
  <si>
    <t>-1846888381</t>
  </si>
  <si>
    <t>okapchodnikP9*1,1</t>
  </si>
  <si>
    <t>0,7</t>
  </si>
  <si>
    <t>564750111</t>
  </si>
  <si>
    <t>Podklad alebo kryt z kameniva hrubého drveného veľ. 8-16 mm s rozprestretím a zhutnením hr. 150 mm</t>
  </si>
  <si>
    <t>-1325337924</t>
  </si>
  <si>
    <t>1724046868</t>
  </si>
  <si>
    <t>611462402</t>
  </si>
  <si>
    <t>Vnútorná sanačná omietka stropov  Sanova prednástrek, krytie 100%</t>
  </si>
  <si>
    <t>1055421666</t>
  </si>
  <si>
    <t>" 1PP   ozn.4  v suterene budovy  realizovať  novú sanačnú omietku</t>
  </si>
  <si>
    <t>611462436</t>
  </si>
  <si>
    <t>Vnútorná sanačná omietka stropov  Sanova omietka S, strojné nanášanie, hr. 20 mm</t>
  </si>
  <si>
    <t>1257093197</t>
  </si>
  <si>
    <t>612465111</t>
  </si>
  <si>
    <t>Príprava vnútorného podkladu stien napr.BAUMIT, cementový Prednástrek (Baumit Vorspritzer 2 mm), ručné nanášanie</t>
  </si>
  <si>
    <t>-1032167684</t>
  </si>
  <si>
    <t>3,51*(0,93+0,9+0,93)*2</t>
  </si>
  <si>
    <t>-1*2,1*2</t>
  </si>
  <si>
    <t>612465203</t>
  </si>
  <si>
    <t>Vnútorná omietka stien napr.BAUMIT, vápennocementová, strojné nanášanie, MPA 35 L, ľahká, hr. 10 mm</t>
  </si>
  <si>
    <t>-185631536</t>
  </si>
  <si>
    <t>612467201</t>
  </si>
  <si>
    <t>Vnútorný sanačný systém stien  prednástrek pre systém WTA, ozn. 044, hr. 4 mm</t>
  </si>
  <si>
    <t>1660897959</t>
  </si>
  <si>
    <t>" ozn.4  1PP  nové sanačné omietky</t>
  </si>
  <si>
    <t>612467205</t>
  </si>
  <si>
    <t>Vnútorný sanačný systém stien  sanačná omietka pre systém WTA, ozn. 024, hr. 20 mm</t>
  </si>
  <si>
    <t>-1518353777</t>
  </si>
  <si>
    <t>612462027</t>
  </si>
  <si>
    <t>Príprava vnútorného podkladu stien napr.Weber - Terranova, spevňovač omietok náter weber 707- ostenia</t>
  </si>
  <si>
    <t>333119981</t>
  </si>
  <si>
    <t xml:space="preserve">" Techn.správa str.7  nové práce :  </t>
  </si>
  <si>
    <t>" Zo strany interieru sa bude realizovať vysprávka okolo osadených okien a dverí</t>
  </si>
  <si>
    <t>(0,5+0,4)*ostenia</t>
  </si>
  <si>
    <t>612463541</t>
  </si>
  <si>
    <t>Vnútorná omietka stien tenkovrstvová roztieraná jemnozrnná  -ostenia</t>
  </si>
  <si>
    <t>-1506990211</t>
  </si>
  <si>
    <t>42</t>
  </si>
  <si>
    <t>612453551</t>
  </si>
  <si>
    <t>Omietka rýh v stenách maltou cementovou šírky ryhy do 150 mm hladená oceľou</t>
  </si>
  <si>
    <t>403911651</t>
  </si>
  <si>
    <t xml:space="preserve">100 *0,5 "profesie </t>
  </si>
  <si>
    <t xml:space="preserve">100*0,5  "profesie </t>
  </si>
  <si>
    <t>" ozn.21  dražkovanie   pre nové rozvody</t>
  </si>
  <si>
    <t>20*0,8</t>
  </si>
  <si>
    <t>Rúrové vedenie</t>
  </si>
  <si>
    <t>43</t>
  </si>
  <si>
    <t>895970009</t>
  </si>
  <si>
    <t>Montáž vsakovacieho bloku  vrátane geotextílie</t>
  </si>
  <si>
    <t>-1434924105</t>
  </si>
  <si>
    <t>" odvodnenie drenaž   CP EKODREN 17.12.2019 tel. 0918555222</t>
  </si>
  <si>
    <t>2+2+2+1</t>
  </si>
  <si>
    <t xml:space="preserve">Súčet  v.č.13  1PP /vid   vsakovacie bloky  </t>
  </si>
  <si>
    <t>44</t>
  </si>
  <si>
    <t>286650000300</t>
  </si>
  <si>
    <t xml:space="preserve">Vsakovací blok Drenblok DB60, 600x600x600 mm, pre vsakovanie dažďovej vody, </t>
  </si>
  <si>
    <t>-1359918527</t>
  </si>
  <si>
    <t>" CP EKODREN drenaž</t>
  </si>
  <si>
    <t>2  " VO1</t>
  </si>
  <si>
    <t>2  " VO2</t>
  </si>
  <si>
    <t>2  " VO3</t>
  </si>
  <si>
    <t>1  " VO4</t>
  </si>
  <si>
    <t>45</t>
  </si>
  <si>
    <t>916561112</t>
  </si>
  <si>
    <t>Osadenie záhonového alebo parkového obrubníka betón., do lôžka z bet. pros. tr. C 16/20 s bočnou oporou</t>
  </si>
  <si>
    <t>1105030934</t>
  </si>
  <si>
    <t xml:space="preserve">" osadenie  okap. chodník  obrubník </t>
  </si>
  <si>
    <t>0,55+5,305+8,72+0,77</t>
  </si>
  <si>
    <t>0,77+3,955+0,785+0,765+0,77+0,63+2,275+0,765+4+0,6+1,345+0,6+1,05</t>
  </si>
  <si>
    <t>0,595+0,15+0,55+2+2+0,5+4,5+2</t>
  </si>
  <si>
    <t>2+15,5+0,7+0,6+10,195+0,55</t>
  </si>
  <si>
    <t>0,55+32,065</t>
  </si>
  <si>
    <t>0,89</t>
  </si>
  <si>
    <t>46</t>
  </si>
  <si>
    <t>592170001800</t>
  </si>
  <si>
    <t>Obrubník parkový, lxšxv 1000x50x200 mm, sivá</t>
  </si>
  <si>
    <t>1252741863</t>
  </si>
  <si>
    <t xml:space="preserve">110  " dodávatel si napočíta  0,5m ks </t>
  </si>
  <si>
    <t>47</t>
  </si>
  <si>
    <t>952901114</t>
  </si>
  <si>
    <t>Vyčistenie budov pri výške podlaží nad 4 m</t>
  </si>
  <si>
    <t>129778126</t>
  </si>
  <si>
    <t>42,70  " 1PP</t>
  </si>
  <si>
    <t>358,09  " 1Np</t>
  </si>
  <si>
    <t>379,90  " 2Np</t>
  </si>
  <si>
    <t>48</t>
  </si>
  <si>
    <t>-1233906842</t>
  </si>
  <si>
    <t>49</t>
  </si>
  <si>
    <t>949999</t>
  </si>
  <si>
    <t>Hydraulická zdvíhacia plošina /prenájom</t>
  </si>
  <si>
    <t>den</t>
  </si>
  <si>
    <t>-812273825</t>
  </si>
  <si>
    <t>15  "platí aj na montaž komina na fasade</t>
  </si>
  <si>
    <t>50</t>
  </si>
  <si>
    <t>-1641880160</t>
  </si>
  <si>
    <t>51</t>
  </si>
  <si>
    <t>722250180</t>
  </si>
  <si>
    <t>Montáž hasiaceho prístroja na stenu</t>
  </si>
  <si>
    <t>-1044252076</t>
  </si>
  <si>
    <t>52</t>
  </si>
  <si>
    <t>4493204000</t>
  </si>
  <si>
    <t>Prenosný hasiaci prístroj práškový P6Te 6kg+ tabulka označenie</t>
  </si>
  <si>
    <t>1946735074</t>
  </si>
  <si>
    <t>53</t>
  </si>
  <si>
    <t>998722103</t>
  </si>
  <si>
    <t>Presun hmôt pre vnútorný vodovod v objektoch výšky nad 12 do 24 m</t>
  </si>
  <si>
    <t>1911045050</t>
  </si>
  <si>
    <t>731</t>
  </si>
  <si>
    <t>Ústredné kúrenie - kotolne</t>
  </si>
  <si>
    <t>54</t>
  </si>
  <si>
    <t>731361101</t>
  </si>
  <si>
    <t>Nerezový komín  montaž na fasadu - ozn.K12  (dodávka vykurovanie)</t>
  </si>
  <si>
    <t>-2041918119</t>
  </si>
  <si>
    <t xml:space="preserve">1  " K12 </t>
  </si>
  <si>
    <t>55</t>
  </si>
  <si>
    <t>764313287</t>
  </si>
  <si>
    <t>Montáž krytiny hladkej  PZf plechu, vr.upravy krytiny pri odkvapoch ,prestupoch a výčnelkoch  sklon nad 30° do 45°(spatná montaž jestv. krytiny)  - Sn1</t>
  </si>
  <si>
    <t>-1566905107</t>
  </si>
  <si>
    <t xml:space="preserve">Medzisúčet  v.č.06 demonta   v.č.17 spatná montaž </t>
  </si>
  <si>
    <t>764454453</t>
  </si>
  <si>
    <t>Zvodové rúry z pozinkovaného farbeného PZf plechu, kruhové priemer 100 mm  -ozn.K1-K8</t>
  </si>
  <si>
    <t>-1191571095</t>
  </si>
  <si>
    <t>"poplastovaný plech  RAL 0000</t>
  </si>
  <si>
    <t>9 " K1</t>
  </si>
  <si>
    <t>8,75  " K2</t>
  </si>
  <si>
    <t>9,85  " K3</t>
  </si>
  <si>
    <t>9,55  " K4</t>
  </si>
  <si>
    <t>10  " K5</t>
  </si>
  <si>
    <t>8,87  " K6</t>
  </si>
  <si>
    <t>9,57  " K7</t>
  </si>
  <si>
    <t>9,55  " K8</t>
  </si>
  <si>
    <t>Medzisúčet  výkaz klampiarských prvkov</t>
  </si>
  <si>
    <t>57</t>
  </si>
  <si>
    <t>998764103</t>
  </si>
  <si>
    <t>Presun hmôt pre konštrukcie klampiarske v objektoch výšky nad 12 do 24 m</t>
  </si>
  <si>
    <t>1021662308</t>
  </si>
  <si>
    <t>58</t>
  </si>
  <si>
    <t>766661422</t>
  </si>
  <si>
    <t>Montáž dverí  protipožiarných+ vr.zárubne</t>
  </si>
  <si>
    <t>2113072540</t>
  </si>
  <si>
    <t>1  " D1</t>
  </si>
  <si>
    <t>1  " D2</t>
  </si>
  <si>
    <t>59</t>
  </si>
  <si>
    <t>611D1</t>
  </si>
  <si>
    <t>Zárubna protipožiarna hr.550mm +Dvere vnútorné požiarna výplň DTD, SK certifikát,  pož.Ew30/D3+C,900/1970 (1000x2100mm otvor), bez prahu - ozn.D2</t>
  </si>
  <si>
    <t>1386873101</t>
  </si>
  <si>
    <t>1  " 1NP  m.č.111/113</t>
  </si>
  <si>
    <t>611D2</t>
  </si>
  <si>
    <t>Zárubna protipožiarna hr.160mm +Dvere vnútorné požiarna výplň DTD, SK certifikát,  pož.EW30/D3+C,800/1970 (900x2100mm otvor), bez prahu - ozn.D2</t>
  </si>
  <si>
    <t>1527761894</t>
  </si>
  <si>
    <t>1  " 1NP  m.č. 114</t>
  </si>
  <si>
    <t>61</t>
  </si>
  <si>
    <t>1464923730</t>
  </si>
  <si>
    <t>62</t>
  </si>
  <si>
    <t>767310100</t>
  </si>
  <si>
    <t>Montáž výlezu ram   vr. vysuvného schodiska</t>
  </si>
  <si>
    <t>852421736</t>
  </si>
  <si>
    <t>Súčet  v.č.25</t>
  </si>
  <si>
    <t>63</t>
  </si>
  <si>
    <t>553330K9</t>
  </si>
  <si>
    <t>Strešný výlez schody s nožnicovým rebríkom  šxv 600x900 mm do podkrovia pož.odolnosť EI30/D3+S ,dymotesný , uzamk.visiacim zámkom- ozn.K9</t>
  </si>
  <si>
    <t>-1087626260</t>
  </si>
  <si>
    <t>"  Podkrovné kovové  schody s nožnicovým rebríkom s  1 prídavným stupnom  max. žaťaženie 200kg  napr. FAKRO LST 60x90cm</t>
  </si>
  <si>
    <t>1  " K9</t>
  </si>
  <si>
    <t>767330R1</t>
  </si>
  <si>
    <t>Montáž  striešky  (vid detail C   v.č.14)</t>
  </si>
  <si>
    <t>-938341467</t>
  </si>
  <si>
    <t>Súčet  K10  v.č.25</t>
  </si>
  <si>
    <t>65</t>
  </si>
  <si>
    <t>611K10</t>
  </si>
  <si>
    <t>Obdlžniková strieška  BS200 1600x900x145mm hliníková strieška výplň polyuretan pena s int. LED osvetlením -ozn.K10</t>
  </si>
  <si>
    <t>-1724752409</t>
  </si>
  <si>
    <t>2 " obi  vchodové striešky</t>
  </si>
  <si>
    <t>66</t>
  </si>
  <si>
    <t>767660116</t>
  </si>
  <si>
    <t>Montáž vonkajšej žalúzie vr. kastlíka 250x130x2250mm</t>
  </si>
  <si>
    <t>-368616776</t>
  </si>
  <si>
    <t>" rozmer kycieho boxu 250x130x2250mm</t>
  </si>
  <si>
    <t>" rozmer okna š.2250x v.2320mm</t>
  </si>
  <si>
    <t>18  " O1</t>
  </si>
  <si>
    <t>Súčet  v.č.25  , v.č.24</t>
  </si>
  <si>
    <t>67</t>
  </si>
  <si>
    <t>611530045300</t>
  </si>
  <si>
    <t>Žalúzie exteriérové  - ozn.K17   (rozmer okna š.2250xv.2320mm)</t>
  </si>
  <si>
    <t>2110299255</t>
  </si>
  <si>
    <t>68</t>
  </si>
  <si>
    <t>767K11</t>
  </si>
  <si>
    <t>Montaž a dodávka- strešný   vetrací komín /tehlovočerevná - ozn.K11</t>
  </si>
  <si>
    <t>515567392</t>
  </si>
  <si>
    <t>15  "ozn.K11</t>
  </si>
  <si>
    <t>69</t>
  </si>
  <si>
    <t>7679952R1</t>
  </si>
  <si>
    <t>Jestv.mreže sa vybrusia , navaria sa L kotv.profily  vr.náteru   - svetlosivá - Ozn.K15</t>
  </si>
  <si>
    <t>1542415553</t>
  </si>
  <si>
    <t>" K15</t>
  </si>
  <si>
    <t>" 1 mreža 10 uholnikov   12mreží x10ks =120ks L160/60/40mm</t>
  </si>
  <si>
    <t>70</t>
  </si>
  <si>
    <t>998767103</t>
  </si>
  <si>
    <t>Presun hmôt pre kovové stavebné doplnkové konštrukcie v objektoch výšky nad 12 do 24 m</t>
  </si>
  <si>
    <t>1318105888</t>
  </si>
  <si>
    <t>769</t>
  </si>
  <si>
    <t>Montáže vzduchotechnických zariadení</t>
  </si>
  <si>
    <t>71</t>
  </si>
  <si>
    <t>769035078</t>
  </si>
  <si>
    <t>Montáž krycej mriežky hranatej do prierezu 0.100 m2</t>
  </si>
  <si>
    <t>-1467408228</t>
  </si>
  <si>
    <t>1  " K18  kotolna</t>
  </si>
  <si>
    <t>1  " K19  kotolna</t>
  </si>
  <si>
    <t>72</t>
  </si>
  <si>
    <t>429720200100</t>
  </si>
  <si>
    <t>Mriežka krycia hranatá KMH, rozmery šxv 400x200 mm so sieťkou proti hmyzu biela  - ozn.K18</t>
  </si>
  <si>
    <t>1337728757</t>
  </si>
  <si>
    <t>73</t>
  </si>
  <si>
    <t>429720199500</t>
  </si>
  <si>
    <t>Mriežka krycia hranatá KMH, rozmery šxv 300x180 mm so sieťkou proti hmyzu - ozn.K19</t>
  </si>
  <si>
    <t>-802549491</t>
  </si>
  <si>
    <t>74</t>
  </si>
  <si>
    <t>769035084</t>
  </si>
  <si>
    <t>Montáž krycej mriežky hranatej  - ozn.K13</t>
  </si>
  <si>
    <t>-1338404182</t>
  </si>
  <si>
    <t>13  " K13</t>
  </si>
  <si>
    <t>75</t>
  </si>
  <si>
    <t>429720201600</t>
  </si>
  <si>
    <t>Nástenný ext.kovový kryt prívodu a odvodu vzduchu CWL</t>
  </si>
  <si>
    <t>903099854</t>
  </si>
  <si>
    <t>76</t>
  </si>
  <si>
    <t>998769209</t>
  </si>
  <si>
    <t>Presun hmôt pre montáž vzduchotechnických zariadení v stavbe (objekte) výšky nad 7 do 24 m</t>
  </si>
  <si>
    <t>-1223233124</t>
  </si>
  <si>
    <t>77</t>
  </si>
  <si>
    <t>783201813</t>
  </si>
  <si>
    <t>Odstránenie starých náterov z kovových stavebných doplnkových konštrukcií  obrusením</t>
  </si>
  <si>
    <t>7407195</t>
  </si>
  <si>
    <t>78</t>
  </si>
  <si>
    <t>783271001</t>
  </si>
  <si>
    <t>Nátery kov.stav.doplnk.konštr. polyuretánové jednonásobné 2x s emailovaním.- 105μm - náter jestv. mreží</t>
  </si>
  <si>
    <t>1171328125</t>
  </si>
  <si>
    <t>79</t>
  </si>
  <si>
    <t>783271007</t>
  </si>
  <si>
    <t>Nátery kov.stav.doplnk.konštr. polyuretánové farby šedej základné - 35µm</t>
  </si>
  <si>
    <t>26187728</t>
  </si>
  <si>
    <t>784</t>
  </si>
  <si>
    <t>Maľby</t>
  </si>
  <si>
    <t>80</t>
  </si>
  <si>
    <t>784410100</t>
  </si>
  <si>
    <t>Penetrovanie jednonásobné jemnozrnných podkladov výšky do 3,80 m</t>
  </si>
  <si>
    <t>-947916959</t>
  </si>
  <si>
    <t xml:space="preserve">132  "oprava omietok </t>
  </si>
  <si>
    <t>81</t>
  </si>
  <si>
    <t>784430010</t>
  </si>
  <si>
    <t>Maľby akrylátové základné dvojnásobné, ručne nanášané na jemnozrnný podklad výšky do 3,80 m</t>
  </si>
  <si>
    <t>229245864</t>
  </si>
  <si>
    <t>SO01.3 - SO01.3  Zdravotechnika -rozvody</t>
  </si>
  <si>
    <t xml:space="preserve">    721 - Zdravotech. vnútorná kanalizácia</t>
  </si>
  <si>
    <t>508628527</t>
  </si>
  <si>
    <t>713482111</t>
  </si>
  <si>
    <t>Montáž trubíc z PE, hr.do 10 mm,vnút.priemer do 38 mm</t>
  </si>
  <si>
    <t>585613001</t>
  </si>
  <si>
    <t>21,0</t>
  </si>
  <si>
    <t>283310001700</t>
  </si>
  <si>
    <t>Izolačná PE trubica TUBOLIT DG 40x9 mm (d potrubia x hr. izolácie), nadrezaná, AZ FLEX</t>
  </si>
  <si>
    <t>426981335</t>
  </si>
  <si>
    <t>21*1,02 'Prepočítané koeficientom množstva</t>
  </si>
  <si>
    <t>713482121</t>
  </si>
  <si>
    <t>Montáž trubíc z PE, hr.15-20 mm,vnút.priemer do 38 mm</t>
  </si>
  <si>
    <t>-1755298628</t>
  </si>
  <si>
    <t>283310002800</t>
  </si>
  <si>
    <t>Izolačná PE trubica TUBOLIT DG 20x13 mm (d potrubia x hr. izolácie), nadrezaná, AZ FLEX</t>
  </si>
  <si>
    <t>-1832403608</t>
  </si>
  <si>
    <t>10*1,02 'Prepočítané koeficientom množstva</t>
  </si>
  <si>
    <t>290293053</t>
  </si>
  <si>
    <t>283310004800</t>
  </si>
  <si>
    <t>Izolačná PE trubica TUBOLIT DG 25x20 mm (d potrubia x hr. izolácie), nadrezaná, AZ FLEX</t>
  </si>
  <si>
    <t>-961046838</t>
  </si>
  <si>
    <t>42*1,02 'Prepočítané koeficientom množstva</t>
  </si>
  <si>
    <t>713482131</t>
  </si>
  <si>
    <t>Montáž trubíc z PE, hr.30 mm,vnút.priemer do 38 mm</t>
  </si>
  <si>
    <t>-784508478</t>
  </si>
  <si>
    <t>283310005800</t>
  </si>
  <si>
    <t>Izolačná PE trubica TUBOLIT DG 32x25 mm (d potrubia x hr. izolácie), rozrezaná, AZ FLEX</t>
  </si>
  <si>
    <t>-564312502</t>
  </si>
  <si>
    <t>30*1,02 'Prepočítané koeficientom množstva</t>
  </si>
  <si>
    <t>713482132</t>
  </si>
  <si>
    <t>Montáž trubíc z PE, hr.30 mm,vnút.priemer 39-70 mm</t>
  </si>
  <si>
    <t>1671113558</t>
  </si>
  <si>
    <t>283310006500</t>
  </si>
  <si>
    <t>Izolačná PE trubica TUBOLIT DG 40x30 mm (d potrubia x hr. izolácie), rozrezaná, AZ FLEX</t>
  </si>
  <si>
    <t>436755680</t>
  </si>
  <si>
    <t>12*1,02 'Prepočítané koeficientom množstva</t>
  </si>
  <si>
    <t>-2112697210</t>
  </si>
  <si>
    <t>721</t>
  </si>
  <si>
    <t>Zdravotech. vnútorná kanalizácia</t>
  </si>
  <si>
    <t>721170905</t>
  </si>
  <si>
    <t>Oprava odpadového potrubia novodurového vsadenie odbočky do potrubia D 50</t>
  </si>
  <si>
    <t>1000606082</t>
  </si>
  <si>
    <t>721170909</t>
  </si>
  <si>
    <t>Oprava odpadového potrubia novodurového vsadenie odbočky do potrubia D 110, D 114</t>
  </si>
  <si>
    <t>620789149</t>
  </si>
  <si>
    <t>721175015</t>
  </si>
  <si>
    <t>Montáž zápachového uzáveru (sifónu) pre klimatizačné zariadenia</t>
  </si>
  <si>
    <t>-805063224</t>
  </si>
  <si>
    <t>551620015600</t>
  </si>
  <si>
    <t>Zápachová uzávierka podomietková UP HL138, DN32, krytka 100x100 mm, prídavná zápachová uzávierka, vetranie a klimatizácia, PP/ABS</t>
  </si>
  <si>
    <t>-1241996054</t>
  </si>
  <si>
    <t>998721103</t>
  </si>
  <si>
    <t>Presun hmôt pre vnútornú kanalizáciu v objektoch výšky nad 12 do 24 m</t>
  </si>
  <si>
    <t>-810015255</t>
  </si>
  <si>
    <t>722131914</t>
  </si>
  <si>
    <t>Oprava vodovodného potrubia závitového vsadenie odbočky do potrubia DN 32</t>
  </si>
  <si>
    <t>-868964384</t>
  </si>
  <si>
    <t>722131932</t>
  </si>
  <si>
    <t>Oprava vodovodného potrubia závitového prepojenie doterajšieho potrubia DN 20</t>
  </si>
  <si>
    <t>-244661999</t>
  </si>
  <si>
    <t>722171315.</t>
  </si>
  <si>
    <t>Potrubie z viacvrstvových rúr PE  d40x3,5mm/ studená  voda</t>
  </si>
  <si>
    <t>742073678</t>
  </si>
  <si>
    <t>722171312</t>
  </si>
  <si>
    <t>Potrubie z viacvrstvových rúr PE  d20x2,5mm /teplá voda</t>
  </si>
  <si>
    <t>2016717944</t>
  </si>
  <si>
    <t>722171313</t>
  </si>
  <si>
    <t>Potrubie z viacvrstvových rúr PE d26x3,0mm/teplá voda</t>
  </si>
  <si>
    <t>374743940</t>
  </si>
  <si>
    <t>722171314</t>
  </si>
  <si>
    <t>Potrubie z viacvrstvových rúr PE d32x3,0mm/ teplá voda</t>
  </si>
  <si>
    <t>-1614986293</t>
  </si>
  <si>
    <t>30,0</t>
  </si>
  <si>
    <t>722171315</t>
  </si>
  <si>
    <t>Potrubie z viacvrstvových rúr PE  d40x3,5mm/teplá voda</t>
  </si>
  <si>
    <t>-1546705416</t>
  </si>
  <si>
    <t>722172623</t>
  </si>
  <si>
    <t xml:space="preserve">Potrubie z rúr  rúrka univerzálna RAUTITAN flex DN 25,0x3,5 v kotúčoch- cirkulácia </t>
  </si>
  <si>
    <t>1598711264</t>
  </si>
  <si>
    <t>722190401</t>
  </si>
  <si>
    <t>Vyvedenie a upevnenie výpustky DN 15</t>
  </si>
  <si>
    <t>691276308</t>
  </si>
  <si>
    <t>722220121</t>
  </si>
  <si>
    <t>Montáž armatúry závitovej s jedným závitom, nástenka pre batériu G 1/2</t>
  </si>
  <si>
    <t>pár</t>
  </si>
  <si>
    <t>1937520983</t>
  </si>
  <si>
    <t>722221010</t>
  </si>
  <si>
    <t>Montáž guľového kohúta závitového priameho pre vodu G 1/2</t>
  </si>
  <si>
    <t>2028648123</t>
  </si>
  <si>
    <t>551110013700</t>
  </si>
  <si>
    <t>Guľový uzáver pre vodu Perfecta, 1/2" FF, páčka, niklovaná mosadz, IVAR</t>
  </si>
  <si>
    <t>2028768509</t>
  </si>
  <si>
    <t>722221015</t>
  </si>
  <si>
    <t>Montáž guľového kohúta závitového priameho pre vodu G 3/4</t>
  </si>
  <si>
    <t>1238115850</t>
  </si>
  <si>
    <t>551110013800</t>
  </si>
  <si>
    <t>Guľový uzáver pre vodu Perfecta, 3/4" FF, páčka, niklovaná mosadz, IVAR</t>
  </si>
  <si>
    <t>-411491865</t>
  </si>
  <si>
    <t>722221020</t>
  </si>
  <si>
    <t>Montáž guľového kohúta závitového priameho pre vodu G 1</t>
  </si>
  <si>
    <t>888402974</t>
  </si>
  <si>
    <t>551110013900</t>
  </si>
  <si>
    <t>Guľový uzáver pre vodu Perfecta, 1" FF, páčka, niklovaná mosadz, IVAR</t>
  </si>
  <si>
    <t>772861727</t>
  </si>
  <si>
    <t>722221025</t>
  </si>
  <si>
    <t>Montáž guľového kohúta závitového priameho pre vodu G 5/4</t>
  </si>
  <si>
    <t>-1284412488</t>
  </si>
  <si>
    <t>551110014000</t>
  </si>
  <si>
    <t>Guľový uzáver pre vodu Perfecta, 5/4" FF, páčka, niklovaná mosadz, IVAR</t>
  </si>
  <si>
    <t>-2068464681</t>
  </si>
  <si>
    <t>722221370</t>
  </si>
  <si>
    <t>Montáž vodovodného filtra závitového G 1</t>
  </si>
  <si>
    <t>-877859778</t>
  </si>
  <si>
    <t>422010003100</t>
  </si>
  <si>
    <t>Filter závitový, 1", PN 20, mosadz OT 58, IVAR</t>
  </si>
  <si>
    <t>561121086</t>
  </si>
  <si>
    <t>722221375</t>
  </si>
  <si>
    <t>Montáž vodovodného filtra závitového G 5/4</t>
  </si>
  <si>
    <t>1341622225</t>
  </si>
  <si>
    <t>422010003200</t>
  </si>
  <si>
    <t>Filter závitový, 5/4", PN 20, mosadz OT 58, IVAR</t>
  </si>
  <si>
    <t>-1446668678</t>
  </si>
  <si>
    <t>722270999</t>
  </si>
  <si>
    <t xml:space="preserve">Montaž upravne vody </t>
  </si>
  <si>
    <t>-161062779</t>
  </si>
  <si>
    <t>4363209</t>
  </si>
  <si>
    <t>Elektronická uprava vody EZV  DN25mm</t>
  </si>
  <si>
    <t>1932721934</t>
  </si>
  <si>
    <t>722172113</t>
  </si>
  <si>
    <t>Potrubie z plastických rúr PP-R D32/4.4 - PN16, polyfúznym zváraním  /odvod kondenzu</t>
  </si>
  <si>
    <t>909272090</t>
  </si>
  <si>
    <t>45  " odvod kondenzu</t>
  </si>
  <si>
    <t>722290226</t>
  </si>
  <si>
    <t>Tlaková skúška vodovodného potrubia závitového do DN 50</t>
  </si>
  <si>
    <t>1092598391</t>
  </si>
  <si>
    <t>10+42+30+12</t>
  </si>
  <si>
    <t>722290234</t>
  </si>
  <si>
    <t>Prepláchnutie a dezinfekcia vodovodného potrubia do DN 80</t>
  </si>
  <si>
    <t>2104270100</t>
  </si>
  <si>
    <t>115,0</t>
  </si>
  <si>
    <t>741904295</t>
  </si>
  <si>
    <t>725829415</t>
  </si>
  <si>
    <t>Montáž batérie umývadlovej a drezovej stojankovej, detskej, so senzorovým ovládaním s prívodom teplej a studenej vody</t>
  </si>
  <si>
    <t>-376867855</t>
  </si>
  <si>
    <t>551450004330</t>
  </si>
  <si>
    <t>Batéria pre detské umývadlá 4 Bambini, elektrická infračervená (bezdotyková), 230V, bez použitia olova</t>
  </si>
  <si>
    <t>1134770750</t>
  </si>
  <si>
    <t>998725103</t>
  </si>
  <si>
    <t>Presun hmôt pre zariaďovacie predmety v objektoch výšky nad 12 do 24 m</t>
  </si>
  <si>
    <t>1609421470</t>
  </si>
  <si>
    <t>HZS000113</t>
  </si>
  <si>
    <t>Stavebno montážne práce náročné ucelené - odborné, tvorivé remeselné (Tr. 3) -napojenie na jestv. rozvody</t>
  </si>
  <si>
    <t>512</t>
  </si>
  <si>
    <t>-1328497397</t>
  </si>
  <si>
    <t xml:space="preserve">" napojenie na jestv.rozvody </t>
  </si>
  <si>
    <t>SO01.4 - SO01.4  Vykurovanie</t>
  </si>
  <si>
    <t>orientačný rozpočet</t>
  </si>
  <si>
    <t xml:space="preserve">    713 - Izolácie tepelné </t>
  </si>
  <si>
    <t xml:space="preserve">    731-D - Ústredné kúrenie - nerezový komínový systém</t>
  </si>
  <si>
    <t xml:space="preserve">    731 - Ústredné kúrenie, kotolne 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</si>
  <si>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</si>
  <si>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</si>
  <si>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</si>
  <si>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</si>
  <si>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95-M - Revízie</t>
  </si>
  <si>
    <t>1348336818</t>
  </si>
  <si>
    <t xml:space="preserve">Izolácie tepelné </t>
  </si>
  <si>
    <t>455631743</t>
  </si>
  <si>
    <t>1642596548</t>
  </si>
  <si>
    <t>283310003000</t>
  </si>
  <si>
    <t>Izolačná PE trubica TUBOLIT DG 25x13 mm (d potrubia x hr. izolácie), nadrezaná, AZ FLEX</t>
  </si>
  <si>
    <t>-1728549986</t>
  </si>
  <si>
    <t>283310003200</t>
  </si>
  <si>
    <t>Izolačná PE trubica TUBOLIT DG 32x13 mm (d potrubia x hr. izolácie), nadrezaná, AZ FLEX</t>
  </si>
  <si>
    <t>-1524235657</t>
  </si>
  <si>
    <t>713482112</t>
  </si>
  <si>
    <t>Montáž trubíc z PE, hr.do 10 mm,vnút.priemer 39-70 mm</t>
  </si>
  <si>
    <t>1104953445</t>
  </si>
  <si>
    <t>283310003400</t>
  </si>
  <si>
    <t>Izolačná PE trubica TUBOLIT DG 40x13 mm (d potrubia x hr. izolácie), nadrezaná, AZ FLEX</t>
  </si>
  <si>
    <t>-1575484726</t>
  </si>
  <si>
    <t>283310003700</t>
  </si>
  <si>
    <t>Izolačná PE trubica TUBOLIT DG 50x13 mm (d potrubia x hr. izolácie), nadrezaná, AZ FLEX</t>
  </si>
  <si>
    <t>2001390678</t>
  </si>
  <si>
    <t>1513932366</t>
  </si>
  <si>
    <t>50 "solárny systém</t>
  </si>
  <si>
    <t>283310004700</t>
  </si>
  <si>
    <t>Izolačná PE trubica TUBOLIT DG 22x20 mm (d potrubia x hr. izolácie), nadrezaná, AZ FLEX</t>
  </si>
  <si>
    <t>-684258150</t>
  </si>
  <si>
    <t>1613736723</t>
  </si>
  <si>
    <t>300  "zadrážkované úseky k vykur.telesám</t>
  </si>
  <si>
    <t>283310006100</t>
  </si>
  <si>
    <t>Izolačná PE trubica TUBOLIT DG 18x30 mm (d potrubia x hr. izolácie), rozrezaná, AZ FLEX</t>
  </si>
  <si>
    <t>2055408464</t>
  </si>
  <si>
    <t>998713202</t>
  </si>
  <si>
    <t>Presun hmôt pre izolácie tepelné v objektoch výšky nad 6 m do 12 m</t>
  </si>
  <si>
    <t>%</t>
  </si>
  <si>
    <t>1080781499</t>
  </si>
  <si>
    <t>731-D</t>
  </si>
  <si>
    <t>Ústredné kúrenie - nerezový komínový systém</t>
  </si>
  <si>
    <t>731361123</t>
  </si>
  <si>
    <t>Montáž - nerezový komín fasádny dvojplášťový DN 130 mm, výška 11 m</t>
  </si>
  <si>
    <t>súb</t>
  </si>
  <si>
    <t>1182317908</t>
  </si>
  <si>
    <t>598210000001</t>
  </si>
  <si>
    <t>JEREMIAS uzáver vedenia, l=100 mm</t>
  </si>
  <si>
    <t>-1767814059</t>
  </si>
  <si>
    <t>598210000002</t>
  </si>
  <si>
    <t>JEREMIAS predĺženie 1000 mm, l=940 mm</t>
  </si>
  <si>
    <t>1755368236</t>
  </si>
  <si>
    <t>598210000003</t>
  </si>
  <si>
    <t>JEREMIAS nastaviteľný odstup od steny, lôžko;</t>
  </si>
  <si>
    <t>1360680269</t>
  </si>
  <si>
    <t>598210000004</t>
  </si>
  <si>
    <t>JEREMIAS čistiaci prvok</t>
  </si>
  <si>
    <t>1349781879</t>
  </si>
  <si>
    <t>598210000005</t>
  </si>
  <si>
    <t>JEREMIAS doska základová pre medzivzpery</t>
  </si>
  <si>
    <t>1205018792</t>
  </si>
  <si>
    <t>598210000006</t>
  </si>
  <si>
    <t>JEREMIAS podpera stenová s nosníkom typ II 500 mm</t>
  </si>
  <si>
    <t>645742310</t>
  </si>
  <si>
    <t>598210000007</t>
  </si>
  <si>
    <t>JEREMIAS koleno pevné 87°</t>
  </si>
  <si>
    <t>-2226542</t>
  </si>
  <si>
    <t>598210000008</t>
  </si>
  <si>
    <t>JEREMIAS nástenná ružica - golier</t>
  </si>
  <si>
    <t>1232636161</t>
  </si>
  <si>
    <t>598210000009</t>
  </si>
  <si>
    <t>JEREMIAS predĺženie 500 mm, l=440 mm</t>
  </si>
  <si>
    <t>1448430955</t>
  </si>
  <si>
    <t>598210000010</t>
  </si>
  <si>
    <t>JEREMIAS prechodka</t>
  </si>
  <si>
    <t>-2016637720</t>
  </si>
  <si>
    <t>598210000011</t>
  </si>
  <si>
    <t>JEREMIAS spojka upevňovacia</t>
  </si>
  <si>
    <t>-1856210198</t>
  </si>
  <si>
    <t>598210000012</t>
  </si>
  <si>
    <t>JEREMIAS tesnenie vnútorné</t>
  </si>
  <si>
    <t>1896941577</t>
  </si>
  <si>
    <t>598210000013</t>
  </si>
  <si>
    <t>JEREMIAS dočasný materiálový príplatok</t>
  </si>
  <si>
    <t>-2107824198</t>
  </si>
  <si>
    <t>731361288</t>
  </si>
  <si>
    <t>Doprava dodávky</t>
  </si>
  <si>
    <t>83061000</t>
  </si>
  <si>
    <t>731361299</t>
  </si>
  <si>
    <t>Revízia komínového telesa</t>
  </si>
  <si>
    <t>-536607685</t>
  </si>
  <si>
    <t xml:space="preserve">Ústredné kúrenie, kotolne </t>
  </si>
  <si>
    <t>731261070</t>
  </si>
  <si>
    <t>Montáž plynového kotla nástenného kondenzačného vykurovacieho bez zásobníka</t>
  </si>
  <si>
    <t>1841264194</t>
  </si>
  <si>
    <t>0010021879</t>
  </si>
  <si>
    <t>VU 356/5-5 (H-INT II) ecoTEC plus</t>
  </si>
  <si>
    <t>-2095538188</t>
  </si>
  <si>
    <t>009730</t>
  </si>
  <si>
    <t>Neutralizačné zariadenie do 300 kW</t>
  </si>
  <si>
    <t>-339172315</t>
  </si>
  <si>
    <t>731271200</t>
  </si>
  <si>
    <t>Montáž regulácie - riadiaca jednotka kotolne</t>
  </si>
  <si>
    <t>-353685373</t>
  </si>
  <si>
    <t>0020171316</t>
  </si>
  <si>
    <t>multiMATIC VRC 700/5 AF</t>
  </si>
  <si>
    <t>26023417</t>
  </si>
  <si>
    <t>0020184844</t>
  </si>
  <si>
    <t>Modul VR 70 (solár + 2 okruhy)</t>
  </si>
  <si>
    <t>464160509</t>
  </si>
  <si>
    <t>0020139895</t>
  </si>
  <si>
    <t>VR 32/3 kaskádový modul pre eBus kotly</t>
  </si>
  <si>
    <t>-1608665951</t>
  </si>
  <si>
    <t>732219250</t>
  </si>
  <si>
    <t>Montáž zásobníka pre ohrev pitnej vody v nabíjacom zásobníkovom systéme objem 750-1000 l</t>
  </si>
  <si>
    <t>-879702404</t>
  </si>
  <si>
    <t>0010013512</t>
  </si>
  <si>
    <t>MSS zostava Drainback s 800l zásob.</t>
  </si>
  <si>
    <t>-1201076827</t>
  </si>
  <si>
    <t>0010015144</t>
  </si>
  <si>
    <t>Sada s cirk.čerpadlom VPM.../2 W</t>
  </si>
  <si>
    <t>-250355932</t>
  </si>
  <si>
    <t>9999000000</t>
  </si>
  <si>
    <t>Pomocný a nešpecifikovaný materiál technológie kotolne</t>
  </si>
  <si>
    <t>1408628950</t>
  </si>
  <si>
    <t>1  "predpoklad zariadení nešpecifikovaných v danom stupni PD</t>
  </si>
  <si>
    <t>731291080</t>
  </si>
  <si>
    <t>Montáž rýchlomontážnej sady s 3-cestným zmiešavačom DN 32</t>
  </si>
  <si>
    <t>-1223610628</t>
  </si>
  <si>
    <t>1     "schéma zapojenia kotolne nie je v súlade so schémou zapojenia vyk.telies;</t>
  </si>
  <si>
    <t>diferencia v špecifikácii RMS pre distribučný vykurovací okruh</t>
  </si>
  <si>
    <t>0020191788</t>
  </si>
  <si>
    <t>VDM 25M,  zmiešavacia 1"- elektronicky reg.čerp.</t>
  </si>
  <si>
    <t>-1718712454</t>
  </si>
  <si>
    <t>731360170</t>
  </si>
  <si>
    <t>Montáž - spalinový systém - kaskáda</t>
  </si>
  <si>
    <t>-2089363455</t>
  </si>
  <si>
    <t>0020042761</t>
  </si>
  <si>
    <t>S1 základná pripoj. sada pre 2 kotly</t>
  </si>
  <si>
    <t>-640845286</t>
  </si>
  <si>
    <t>0020042769</t>
  </si>
  <si>
    <t>Predĺženie o 130 mm x 1,0 m</t>
  </si>
  <si>
    <t>-204279591</t>
  </si>
  <si>
    <t>731361300</t>
  </si>
  <si>
    <t>Revízia tesnosti spalinovodu</t>
  </si>
  <si>
    <t>1244096977</t>
  </si>
  <si>
    <t>998731202</t>
  </si>
  <si>
    <t>Presun hmôt pre kotolne umiestnené vo výške (hĺbke) nad 6 do 12 m</t>
  </si>
  <si>
    <t>-950139024</t>
  </si>
  <si>
    <t>732</t>
  </si>
  <si>
    <t>Ústredné kúrenie, strojovne</t>
  </si>
  <si>
    <t>732331045</t>
  </si>
  <si>
    <t>Montáž expanznej nádoby tlak 6 barov s membránou 80 l</t>
  </si>
  <si>
    <t>-1944304645</t>
  </si>
  <si>
    <t>484630006600</t>
  </si>
  <si>
    <t>Nádoba expanzná s membránou typ NG 80 l, D 480 mm, v 656 mm, pripojenie R 1", 6/1,5 bar, šedá, REFLEX</t>
  </si>
  <si>
    <t>-923747808</t>
  </si>
  <si>
    <t>732331090</t>
  </si>
  <si>
    <t>Montáž uzatvárací kohút k expanzomatom závitový</t>
  </si>
  <si>
    <t>580936537</t>
  </si>
  <si>
    <t>551240010800</t>
  </si>
  <si>
    <t>Guľový kohút so zaistením MK 1" - príslušenstvo k expanzným nádobám N+NG, C, F, S, S/V, V, REFLEX</t>
  </si>
  <si>
    <t>-466502722</t>
  </si>
  <si>
    <t>732610090</t>
  </si>
  <si>
    <t>Montáž 1 solárneho kolektora plochého na šikmú strechu, na stojato</t>
  </si>
  <si>
    <t>-349763589</t>
  </si>
  <si>
    <t>0020193131</t>
  </si>
  <si>
    <t>základná zostava 2ks ploché kolektory VFK135VD/plech.kr./</t>
  </si>
  <si>
    <t>-1660635014</t>
  </si>
  <si>
    <t>0020193139</t>
  </si>
  <si>
    <t>rozšírenie 1ks plochý kolektor VFK135VD/plech.kr./</t>
  </si>
  <si>
    <t>670826925</t>
  </si>
  <si>
    <t>998732202</t>
  </si>
  <si>
    <t>Presun hmôt pre strojovne v objektoch výšky nad 6 m do 12 m</t>
  </si>
  <si>
    <t>-2064121127</t>
  </si>
  <si>
    <t>Ústredné kúrenie, rozvodné potrubie</t>
  </si>
  <si>
    <t>733151119</t>
  </si>
  <si>
    <t>Potrubie z medených rúrok tvrdých spájaných lisovaním D 22/1,0 mm</t>
  </si>
  <si>
    <t>-667691299</t>
  </si>
  <si>
    <t>2*25 "solárny prívod ku kolektorom</t>
  </si>
  <si>
    <t>pozn.: spolu s rúrami na strechu ťahať el.kábel snímača</t>
  </si>
  <si>
    <t>733191201</t>
  </si>
  <si>
    <t>Tlaková skúška medeného potrubia do D 35 mm</t>
  </si>
  <si>
    <t>1171597414</t>
  </si>
  <si>
    <t>733167031</t>
  </si>
  <si>
    <t>Potrubie z rúr REHAU, rúrka univerzálna RAUTITAN flex D 16,0x2,2 mm v tyčiach</t>
  </si>
  <si>
    <t>-182218849</t>
  </si>
  <si>
    <t>733167032</t>
  </si>
  <si>
    <t>Potrubie z rúr REHAU, rúrka univerzálna RAUTITAN flex D 20,0x2,8 mm v tyčiach</t>
  </si>
  <si>
    <t>1074582416</t>
  </si>
  <si>
    <t>733167032.</t>
  </si>
  <si>
    <t>Potrubie z rúr REHAU, rúrka univerzálna RAUTITAN flex D 25,0x3,5 mm v tyčiach</t>
  </si>
  <si>
    <t>584929871</t>
  </si>
  <si>
    <t>733167033</t>
  </si>
  <si>
    <t>Potrubie z rúr REHAU, rúrka univerzálna RAUTITAN flex D 32,0x4,4 mm v tyčiach</t>
  </si>
  <si>
    <t>574627579</t>
  </si>
  <si>
    <t>733167034</t>
  </si>
  <si>
    <t>Potrubie z rúr REHAU, rúrka univerzálna RAUTITAN flex D 40,0x5,5 mm v tyčiach</t>
  </si>
  <si>
    <t>-1488653230</t>
  </si>
  <si>
    <t>733167035</t>
  </si>
  <si>
    <t>Potrubie z rúr REHAU, rúrka univerzálna RAUTITAN flex D 50,0x6,9 mm v tyčiach</t>
  </si>
  <si>
    <t>-666177868</t>
  </si>
  <si>
    <t>733113116</t>
  </si>
  <si>
    <t>Príplatok za zhotovenie prípojky DN 32 /zásobník výstup k VT/</t>
  </si>
  <si>
    <t>-171122263</t>
  </si>
  <si>
    <t>733113117</t>
  </si>
  <si>
    <t>Príplatok za zhotovenie prípojky DN 40 /zásobník vstupy/</t>
  </si>
  <si>
    <t>503818913</t>
  </si>
  <si>
    <t>733191301</t>
  </si>
  <si>
    <t>Tlaková skúška plastového potrubia do 32 mm</t>
  </si>
  <si>
    <t>-1990138519</t>
  </si>
  <si>
    <t>300+120+36+25</t>
  </si>
  <si>
    <t>733191302</t>
  </si>
  <si>
    <t>Tlaková skúška plastového potrubia nad 32 do 63 mm</t>
  </si>
  <si>
    <t>-1759552264</t>
  </si>
  <si>
    <t>40+6</t>
  </si>
  <si>
    <t>733202000</t>
  </si>
  <si>
    <t>Čistenie potrubia pred montážou</t>
  </si>
  <si>
    <t>1347975121</t>
  </si>
  <si>
    <t>998733203</t>
  </si>
  <si>
    <t>Presun hmôt pre rozvody potrubia v objektoch výšky nad 6 do 24 m</t>
  </si>
  <si>
    <t>1486558586</t>
  </si>
  <si>
    <t>734</t>
  </si>
  <si>
    <t>Ústredné kúrenie, armatúry.</t>
  </si>
  <si>
    <t>734209115</t>
  </si>
  <si>
    <t>Montáž závitovej armatúry s 2 závitmi G 1</t>
  </si>
  <si>
    <t>1195784941</t>
  </si>
  <si>
    <t>2+2 "kotlové uzávery</t>
  </si>
  <si>
    <t>551110015200</t>
  </si>
  <si>
    <t>Guľový uzáver pre vodu Perfecta, 1" MF, páčka, niklovaná mosadz, IVAR</t>
  </si>
  <si>
    <t>-1837709658</t>
  </si>
  <si>
    <t>734209116</t>
  </si>
  <si>
    <t>Montáž závitovej armatúry s 2 závitmi G 5/4</t>
  </si>
  <si>
    <t>-1127882347</t>
  </si>
  <si>
    <t>2  "zásobník - výstup distribučný okruh</t>
  </si>
  <si>
    <t>551110015300</t>
  </si>
  <si>
    <t>Guľový uzáver pre vodu Perfecta, 5/4" MF, páčka, niklovaná mosadz, IVAR</t>
  </si>
  <si>
    <t>1746466794</t>
  </si>
  <si>
    <t>734209117</t>
  </si>
  <si>
    <t>Montáž závitovej armatúry s 2 závitmi G 6/4</t>
  </si>
  <si>
    <t>580398215</t>
  </si>
  <si>
    <t>2+2  "zásobník - vstupy z kotlového okruhu</t>
  </si>
  <si>
    <t>551110015400</t>
  </si>
  <si>
    <t>Guľový uzáver pre vodu Perfecta, 6/4" MF, páčka, niklovaná mosadz, IVAR</t>
  </si>
  <si>
    <t>933376528</t>
  </si>
  <si>
    <t>734213250</t>
  </si>
  <si>
    <t>Montáž ventilu odvzdušňovacieho závitového automatického G 1/2</t>
  </si>
  <si>
    <t>972351609</t>
  </si>
  <si>
    <t>30  "najvyššie body rozvodov, stúpačiek</t>
  </si>
  <si>
    <t>551270004100</t>
  </si>
  <si>
    <t>Odvzdušňovač plavákový Flexvent R 1/2" biely, bez spätnej klapky, FLAMCO</t>
  </si>
  <si>
    <t>2039878881</t>
  </si>
  <si>
    <t>734240010</t>
  </si>
  <si>
    <t>Montáž spätnej klapky závitovej G 1</t>
  </si>
  <si>
    <t>1221475684</t>
  </si>
  <si>
    <t>551190001000</t>
  </si>
  <si>
    <t>Spätná klapka vodorovná Clapet, 1", mäkké tesnenie, mosadz, IVAR</t>
  </si>
  <si>
    <t>-717567994</t>
  </si>
  <si>
    <t>734252120</t>
  </si>
  <si>
    <t>Montáž ventilu poistného rohového G 3/4</t>
  </si>
  <si>
    <t>1342185658</t>
  </si>
  <si>
    <t>3  "poistné ventily referenčné-Vaillant, PD nevádza typ</t>
  </si>
  <si>
    <t>0020106058</t>
  </si>
  <si>
    <t>Poistný ventil 6 bar</t>
  </si>
  <si>
    <t>221021552</t>
  </si>
  <si>
    <t>82</t>
  </si>
  <si>
    <t>734291113m</t>
  </si>
  <si>
    <t>Montáž ostané armatúry kohút plniaci a vypúšťací normy 13 7061, PN 1,0/100st. C G 1/2</t>
  </si>
  <si>
    <t>-1703671826</t>
  </si>
  <si>
    <t>83</t>
  </si>
  <si>
    <t>551210036500</t>
  </si>
  <si>
    <t>Vypúšťací guľový ventil 1/2”, komplet, GIACOMINI</t>
  </si>
  <si>
    <t>907242675</t>
  </si>
  <si>
    <t>84</t>
  </si>
  <si>
    <t>734209127</t>
  </si>
  <si>
    <t>Montáž závitovej armatúry s 3 závitmi G 6/4</t>
  </si>
  <si>
    <t>1331935339</t>
  </si>
  <si>
    <t xml:space="preserve">2  </t>
  </si>
  <si>
    <t>PD uvádza 6/4, táto dimenzia nie je v súlade s poddimenzovaným potrubím</t>
  </si>
  <si>
    <t>nie je určený typ, výber v rozpočte je referenčný</t>
  </si>
  <si>
    <t>85</t>
  </si>
  <si>
    <t>ESBE11603400</t>
  </si>
  <si>
    <t>Trojcestný zmiešavací ventil ESBE VRG 132, kvs=25, DN 40, obj.č. 11603400</t>
  </si>
  <si>
    <t>674993179</t>
  </si>
  <si>
    <t>86</t>
  </si>
  <si>
    <t>734300010</t>
  </si>
  <si>
    <t>Montáž servopohonu</t>
  </si>
  <si>
    <t>928789592</t>
  </si>
  <si>
    <t>87</t>
  </si>
  <si>
    <t>ESBE12101800</t>
  </si>
  <si>
    <t>Pohon elektromotorický ARA 662 pre ESBE ventily 230 V, obj.č. 12101800</t>
  </si>
  <si>
    <t>-1230019960</t>
  </si>
  <si>
    <t>88</t>
  </si>
  <si>
    <t>734221413m</t>
  </si>
  <si>
    <t>Montáž skrutkovania radiátorového závit, jednoduché/regulačné - priame/rohové G 1/2</t>
  </si>
  <si>
    <t>-58277769</t>
  </si>
  <si>
    <t>89</t>
  </si>
  <si>
    <t>V2427D0015</t>
  </si>
  <si>
    <t>Regulačný vypúšťací a uzatvárací ventil Verafix-E priamy DN15, s vonkajším závitom, DN15, priamy</t>
  </si>
  <si>
    <t>-100343879</t>
  </si>
  <si>
    <t>90</t>
  </si>
  <si>
    <t>734223120</t>
  </si>
  <si>
    <t>Montáž ventilu závitového termostatického rohového jednoregulačného G 1/2</t>
  </si>
  <si>
    <t>188573106</t>
  </si>
  <si>
    <t>91</t>
  </si>
  <si>
    <t>V2100DPI15</t>
  </si>
  <si>
    <t>Termostatický regulačný ventil, tlakovo nezávislý V2100DPI15, priamy 1/2"</t>
  </si>
  <si>
    <t>-308777013</t>
  </si>
  <si>
    <t>92</t>
  </si>
  <si>
    <t>734223208</t>
  </si>
  <si>
    <t>Montáž termostatickej hlavice kvapalinovej jednoduchej</t>
  </si>
  <si>
    <t>-23278714</t>
  </si>
  <si>
    <t>93</t>
  </si>
  <si>
    <t>T7001W0</t>
  </si>
  <si>
    <t>termostatická hlavica 2080 so vstavaným kvapalinovým snímačom s nulovou polohou</t>
  </si>
  <si>
    <t>1883765817</t>
  </si>
  <si>
    <t>734223257</t>
  </si>
  <si>
    <t>Montáž zverného šróbenia pre vykurovacie telesá  (2*42 VT)</t>
  </si>
  <si>
    <t>-457992955</t>
  </si>
  <si>
    <t>95</t>
  </si>
  <si>
    <t>013G4152</t>
  </si>
  <si>
    <t>Zverná spojka RLV-K, RLV-KS, RA 15/6, VHS, pripojenie 3/4" IG, rozmer rúrky 12 x 2,0, pre plastové (PEX) rúrky, DANFOSS</t>
  </si>
  <si>
    <t>-1510160780</t>
  </si>
  <si>
    <t>96</t>
  </si>
  <si>
    <t>735000912</t>
  </si>
  <si>
    <t>Vyregulovanie regulačného ventilu s termostatickým ovládaním</t>
  </si>
  <si>
    <t>1613015926</t>
  </si>
  <si>
    <t>998734203</t>
  </si>
  <si>
    <t>Presun hmôt pre armatúry v objektoch výšky nad 6 do 24 m</t>
  </si>
  <si>
    <t>-893526777</t>
  </si>
  <si>
    <t>Ústredné kúrenie, vykurov. telesá</t>
  </si>
  <si>
    <t>98</t>
  </si>
  <si>
    <t>735154140</t>
  </si>
  <si>
    <t>Montáž vykurovacieho telesa panelového dvojradového výšky 600 mm/ dĺžky 400-600 mm</t>
  </si>
  <si>
    <t>292294784</t>
  </si>
  <si>
    <t>21060040-50-0010</t>
  </si>
  <si>
    <t>RADIK KLASIK 21-0600/0400</t>
  </si>
  <si>
    <t>1692560143</t>
  </si>
  <si>
    <t>21060050-50-0010</t>
  </si>
  <si>
    <t>RADIK KLASIK 21-0600/0500</t>
  </si>
  <si>
    <t>1693969584</t>
  </si>
  <si>
    <t>101</t>
  </si>
  <si>
    <t>21060060-50-0010</t>
  </si>
  <si>
    <t>RADIK KLASIK 21-0600/0600</t>
  </si>
  <si>
    <t>158181826</t>
  </si>
  <si>
    <t>102</t>
  </si>
  <si>
    <t>22060050-50-0010</t>
  </si>
  <si>
    <t>RADIK KLASIK 22-0600/0500</t>
  </si>
  <si>
    <t>-291530229</t>
  </si>
  <si>
    <t>103</t>
  </si>
  <si>
    <t>735154141</t>
  </si>
  <si>
    <t>Montáž vykurovacieho telesa panelového dvojradového výšky 600 mm/ dĺžky 700-900 mm</t>
  </si>
  <si>
    <t>-154532431</t>
  </si>
  <si>
    <t>104</t>
  </si>
  <si>
    <t>22060070-50-0010</t>
  </si>
  <si>
    <t>RADIK KLASIK 22-0600/0700</t>
  </si>
  <si>
    <t>-267320185</t>
  </si>
  <si>
    <t>105</t>
  </si>
  <si>
    <t>735154142</t>
  </si>
  <si>
    <t>Montáž vykurovacieho telesa panelového dvojradového výšky 600 mm/ dĺžky 1000-1200 mm</t>
  </si>
  <si>
    <t>-1616658737</t>
  </si>
  <si>
    <t>106</t>
  </si>
  <si>
    <t>21060100-50-0010</t>
  </si>
  <si>
    <t>RADIK KLASIK 21-0600/1000</t>
  </si>
  <si>
    <t>-813108099</t>
  </si>
  <si>
    <t>107</t>
  </si>
  <si>
    <t>21060120-50-0010</t>
  </si>
  <si>
    <t>RADIK KLASIK 21-0600/1200</t>
  </si>
  <si>
    <t>1642834456</t>
  </si>
  <si>
    <t>108</t>
  </si>
  <si>
    <t>22060100-50-0010</t>
  </si>
  <si>
    <t>RADIK KLASIK 22-0600/1000</t>
  </si>
  <si>
    <t>1335365831</t>
  </si>
  <si>
    <t>109</t>
  </si>
  <si>
    <t>22060110-50-0010</t>
  </si>
  <si>
    <t>RADIK KLASIK 22-0600/1100</t>
  </si>
  <si>
    <t>-2006549532</t>
  </si>
  <si>
    <t>110</t>
  </si>
  <si>
    <t>22060120-50-0010</t>
  </si>
  <si>
    <t>RADIK KLASIK 22-0600/1200</t>
  </si>
  <si>
    <t>-840346749</t>
  </si>
  <si>
    <t>111</t>
  </si>
  <si>
    <t>735154143</t>
  </si>
  <si>
    <t>Montáž vykurovacieho telesa panelového dvojradového výšky 600 mm/ dĺžky 1400-1800 mm</t>
  </si>
  <si>
    <t>-1517506412</t>
  </si>
  <si>
    <t>112</t>
  </si>
  <si>
    <t>21060140-50-0010</t>
  </si>
  <si>
    <t>RADIK KLASIK 21-0600/1400</t>
  </si>
  <si>
    <t>-387285751</t>
  </si>
  <si>
    <t>113</t>
  </si>
  <si>
    <t>21060160-50-0010</t>
  </si>
  <si>
    <t>RADIK KLASIK 21-0600/1600</t>
  </si>
  <si>
    <t>-761723953</t>
  </si>
  <si>
    <t>114</t>
  </si>
  <si>
    <t>21060180-50-0010</t>
  </si>
  <si>
    <t>RADIK KLASIK 21-0600/1800</t>
  </si>
  <si>
    <t>-1099973909</t>
  </si>
  <si>
    <t>115</t>
  </si>
  <si>
    <t>22060160-50-0010</t>
  </si>
  <si>
    <t>RADIK KLASIK 22-0600/1600</t>
  </si>
  <si>
    <t>-1310711427</t>
  </si>
  <si>
    <t>116</t>
  </si>
  <si>
    <t>22060180-50-0010</t>
  </si>
  <si>
    <t>RADIK KLASIK 22-0600/1800</t>
  </si>
  <si>
    <t>-1292234467</t>
  </si>
  <si>
    <t>117</t>
  </si>
  <si>
    <t>735154152</t>
  </si>
  <si>
    <t>Montáž vykurovacieho telesa panelového dvojradového výšky 900 mm/ dĺžky 1000-1200 mm</t>
  </si>
  <si>
    <t>519810838</t>
  </si>
  <si>
    <t>118</t>
  </si>
  <si>
    <t>22090100-50-0010</t>
  </si>
  <si>
    <t>RADIK KLASIK 22-0900/1000</t>
  </si>
  <si>
    <t>-16715957</t>
  </si>
  <si>
    <t>119</t>
  </si>
  <si>
    <t>735154252</t>
  </si>
  <si>
    <t>Montáž vykurovacieho telesa panelového trojradového výšky 900 mm/ dĺžky 1000-1200 mm</t>
  </si>
  <si>
    <t>-2066766681</t>
  </si>
  <si>
    <t>33090100-50-0010</t>
  </si>
  <si>
    <t>RADIK KLASIK 33-0900/1000</t>
  </si>
  <si>
    <t>-1233778029</t>
  </si>
  <si>
    <t>121</t>
  </si>
  <si>
    <t>735158120</t>
  </si>
  <si>
    <t>Vykurovacie telesá panelové, tlaková skúška telesa vodou dvojradového</t>
  </si>
  <si>
    <t>126427156</t>
  </si>
  <si>
    <t>122</t>
  </si>
  <si>
    <t>735158130</t>
  </si>
  <si>
    <t>Vykurovacie telesá panelové, tlaková skúška telesa vodou trojradových</t>
  </si>
  <si>
    <t>-2141835454</t>
  </si>
  <si>
    <t>123</t>
  </si>
  <si>
    <t>735162130</t>
  </si>
  <si>
    <t>Montáž vykurovacieho telesa rúrkového výšky 1220 mm</t>
  </si>
  <si>
    <t>-1788865311</t>
  </si>
  <si>
    <t>124</t>
  </si>
  <si>
    <t>KLC-122060-00-14</t>
  </si>
  <si>
    <t>KORALUX LINEAR CLASSIC 1220/0600</t>
  </si>
  <si>
    <t>1738141314</t>
  </si>
  <si>
    <t>125</t>
  </si>
  <si>
    <t>735162150</t>
  </si>
  <si>
    <t>Montáž vykurovacieho telesa rúrkového výšky 1820 mm</t>
  </si>
  <si>
    <t>2110167645</t>
  </si>
  <si>
    <t>126</t>
  </si>
  <si>
    <t>KLC-182075-00-14</t>
  </si>
  <si>
    <t>KORALUX LINEAR CLASSIC 1820/0750</t>
  </si>
  <si>
    <t>-710511441</t>
  </si>
  <si>
    <t>127</t>
  </si>
  <si>
    <t>KLM-182075-00-47</t>
  </si>
  <si>
    <t>KORALUX LINEAR MAX 1820/0750</t>
  </si>
  <si>
    <t>-753844192</t>
  </si>
  <si>
    <t>128</t>
  </si>
  <si>
    <t>735158100</t>
  </si>
  <si>
    <t>Vykurovacie telesá rúrkové kúpeľňové, tlaková skúška telesa vodou</t>
  </si>
  <si>
    <t>-854959632</t>
  </si>
  <si>
    <t>129</t>
  </si>
  <si>
    <t>998735102</t>
  </si>
  <si>
    <t>Presun hmôt pre vykurovacie telesá v objektoch výšky nad 6 do 12 m</t>
  </si>
  <si>
    <t>-716488000</t>
  </si>
  <si>
    <t>130</t>
  </si>
  <si>
    <t>767995113</t>
  </si>
  <si>
    <t>Montáž kotviacich prvkov pre uchytenie potrubia do DN 50 v strojovni</t>
  </si>
  <si>
    <t>587352007</t>
  </si>
  <si>
    <t>131</t>
  </si>
  <si>
    <t>5534667390ic</t>
  </si>
  <si>
    <t>Montážny a pomocný materiál - upevňovacie prvky a konštrukcie /skrutky, objímky s gumou/ do DN50</t>
  </si>
  <si>
    <t>1254885661</t>
  </si>
  <si>
    <t>95-M</t>
  </si>
  <si>
    <t>Revízie</t>
  </si>
  <si>
    <t>132</t>
  </si>
  <si>
    <t>950203001</t>
  </si>
  <si>
    <t>Skúška tesnosti tlakových nádob stabilných o obsahu do 0,2 m3</t>
  </si>
  <si>
    <t>-1471734741</t>
  </si>
  <si>
    <t>133</t>
  </si>
  <si>
    <t>950203002</t>
  </si>
  <si>
    <t>Skúška tesnosti tlakových nádob stabilných o obsahu do 0,8 m3</t>
  </si>
  <si>
    <t>888396174</t>
  </si>
  <si>
    <t>134</t>
  </si>
  <si>
    <t>950204001</t>
  </si>
  <si>
    <t>Tlaková skúška tlakových nádob stabilných o obsahu do 0,2 m3</t>
  </si>
  <si>
    <t>1886984960</t>
  </si>
  <si>
    <t>135</t>
  </si>
  <si>
    <t>950204002</t>
  </si>
  <si>
    <t>Tlaková skúška tlakových nádob stabilných o obsahu do 0,8 m3</t>
  </si>
  <si>
    <t>163683599</t>
  </si>
  <si>
    <t>136</t>
  </si>
  <si>
    <t>HZS-042</t>
  </si>
  <si>
    <t>Kompletné vyskúšanie systému po montáži, vrátane napustenia a odvzdušnenia</t>
  </si>
  <si>
    <t>1995807436</t>
  </si>
  <si>
    <t>137</t>
  </si>
  <si>
    <t>HZS-043</t>
  </si>
  <si>
    <t>Tlaková a tesnostná skúška potrubia systému</t>
  </si>
  <si>
    <t>-617447555</t>
  </si>
  <si>
    <t>138</t>
  </si>
  <si>
    <t>HZS-044</t>
  </si>
  <si>
    <t>Uvedenie kotlov a MaR do prevádzky</t>
  </si>
  <si>
    <t>-979808750</t>
  </si>
  <si>
    <t>139</t>
  </si>
  <si>
    <t>HZS-045</t>
  </si>
  <si>
    <t>Hydraulické doregulovanie vykurovacieho systému počas vykurovacej skúšky</t>
  </si>
  <si>
    <t>962487172</t>
  </si>
  <si>
    <t>140</t>
  </si>
  <si>
    <t>HZS-057</t>
  </si>
  <si>
    <t>Nastavenie parametrov /prietokov/ vykurovacieho média na zdroji</t>
  </si>
  <si>
    <t>363066525</t>
  </si>
  <si>
    <t>141</t>
  </si>
  <si>
    <t>HZS-060</t>
  </si>
  <si>
    <t xml:space="preserve">Vykurovacia skúška </t>
  </si>
  <si>
    <t>-1233790175</t>
  </si>
  <si>
    <t>SO01.5 - SO01.5  Plynoinštalácia</t>
  </si>
  <si>
    <t xml:space="preserve">    723 - Zdravotechnika - plynovod</t>
  </si>
  <si>
    <t xml:space="preserve">    783 - Dokončovacie práce - nátery</t>
  </si>
  <si>
    <t>318198571</t>
  </si>
  <si>
    <t>941955003</t>
  </si>
  <si>
    <t>Lešenie ľahké pracovné pomocné s výškou lešeňovej podlahy nad 1,90 do 2,50 m</t>
  </si>
  <si>
    <t>1339816667</t>
  </si>
  <si>
    <t>971036008</t>
  </si>
  <si>
    <t>Jadrové vrty diamantovými korunkami do D 90 mm do stien - murivo tehlové -0,00010t</t>
  </si>
  <si>
    <t>-890707707</t>
  </si>
  <si>
    <t xml:space="preserve">45  "PRESTUPY </t>
  </si>
  <si>
    <t>723</t>
  </si>
  <si>
    <t>Zdravotechnika - plynovod</t>
  </si>
  <si>
    <t>723120202</t>
  </si>
  <si>
    <t>Potrubie z oceľových rúrok závitových čiernych spájaných zvarovaním - akosť 11 353.0 DN 15</t>
  </si>
  <si>
    <t>-2070423849</t>
  </si>
  <si>
    <t>723120204</t>
  </si>
  <si>
    <t>Potrubie z oceľových rúrok závitových čiernych spájaných zvarovaním - akosť 11 353.0 DN 25</t>
  </si>
  <si>
    <t>-1862837781</t>
  </si>
  <si>
    <t>723150312</t>
  </si>
  <si>
    <t>Potrubie z oceľových rúrok hladkých čiernych spájaných zvarov. akosť 11 353.0 D 57/2, 9</t>
  </si>
  <si>
    <t>-1623241232</t>
  </si>
  <si>
    <t>723150369</t>
  </si>
  <si>
    <t>Potrubie z oceľových rúrok hladkých čiernych, chránička D 89/3,6</t>
  </si>
  <si>
    <t>-762170063</t>
  </si>
  <si>
    <t>723150390</t>
  </si>
  <si>
    <t>utesnenie koncov chráničky; tmelom, penou...</t>
  </si>
  <si>
    <t>643082289</t>
  </si>
  <si>
    <t>449410003500</t>
  </si>
  <si>
    <t>Protipožiarny plniaci tmel HILTI CFS-FIL</t>
  </si>
  <si>
    <t>-192984623</t>
  </si>
  <si>
    <t>7231902510</t>
  </si>
  <si>
    <t>Prípojka k strojom a zariadeniam vyvedenie a upevnenie plynov.výpustiek na potrubí DN15</t>
  </si>
  <si>
    <t>722818163</t>
  </si>
  <si>
    <t xml:space="preserve">2   "presné polohovanie prívodu k spotrebiču </t>
  </si>
  <si>
    <t>723190907</t>
  </si>
  <si>
    <t>Odvzdušnenie a napustenie potrubia</t>
  </si>
  <si>
    <t>-119063601</t>
  </si>
  <si>
    <t>723231006</t>
  </si>
  <si>
    <t>Montáž guľového uzáveru plynu priameho G 1/2</t>
  </si>
  <si>
    <t>131611503</t>
  </si>
  <si>
    <t>2  "kotlový uzáver</t>
  </si>
  <si>
    <t>551340005900</t>
  </si>
  <si>
    <t>Guľový uzáver na plyn 1/2", FF, páčka, plnoprietokový, niklovaná mosadz, IVAR</t>
  </si>
  <si>
    <t>1130362592</t>
  </si>
  <si>
    <t>723170000</t>
  </si>
  <si>
    <t>Montáž plynovej nerezovej vlnovcovej rúry DN 15</t>
  </si>
  <si>
    <t>1645229070</t>
  </si>
  <si>
    <t>2  "pripoj kotla</t>
  </si>
  <si>
    <t>552270000400</t>
  </si>
  <si>
    <t>Hadica FLEXI nerezová 1/2" FF, dĺ. 500 mm, priemyselná pripojovacia pre vykurovanie, chladenie, sanitu, IVAR</t>
  </si>
  <si>
    <t>1087410144</t>
  </si>
  <si>
    <t>734421120</t>
  </si>
  <si>
    <t>Montáž tlakomera a montáž príslušenstva</t>
  </si>
  <si>
    <t>-1451073344</t>
  </si>
  <si>
    <t>388411500006</t>
  </si>
  <si>
    <t xml:space="preserve">Tlakomer D160 kruhový typ 03388, presnosť 1,6%, 0-6 kPa </t>
  </si>
  <si>
    <t>-414257948</t>
  </si>
  <si>
    <t>551240012200</t>
  </si>
  <si>
    <t>Kohút tlakomerový obyčajný M 20x1,5 mm</t>
  </si>
  <si>
    <t>457854207</t>
  </si>
  <si>
    <t>4227261001</t>
  </si>
  <si>
    <t>Slučka kondenzátu zahnutá privarovacia, M 20x1,5 mm</t>
  </si>
  <si>
    <t>-285081234</t>
  </si>
  <si>
    <t>734499211</t>
  </si>
  <si>
    <t>Ostatné meracie armatúry, montáž návarka M 20 x 1,5</t>
  </si>
  <si>
    <t>-1807074059</t>
  </si>
  <si>
    <t>388320004400</t>
  </si>
  <si>
    <t>Návarok priamy M20x1,5 mm - 19 mm</t>
  </si>
  <si>
    <t>-2022676093</t>
  </si>
  <si>
    <t>723239206</t>
  </si>
  <si>
    <t>Montáž armatúr plynových s dvoma závitmi G 2 ostatné typy</t>
  </si>
  <si>
    <t>298991039</t>
  </si>
  <si>
    <t>1  "uzáver kotolne, vyčlenený z miestnosti kotolne; na vonkajšej fasáde</t>
  </si>
  <si>
    <t>551340006400</t>
  </si>
  <si>
    <t>Guľový uzáver na plyn 2", FF, páčka, plnoprietokový, niklovaná mosadz, IVAR</t>
  </si>
  <si>
    <t>716508809</t>
  </si>
  <si>
    <t>723240482</t>
  </si>
  <si>
    <t>Montáž skrinky - nástenná pre HUP</t>
  </si>
  <si>
    <t>1082399385</t>
  </si>
  <si>
    <t>422435070301</t>
  </si>
  <si>
    <t>DRZ AJ-GAZ W 300 N /nástenná/ bez výzbroje; pre ochranu HUP kotolne</t>
  </si>
  <si>
    <t>1441122963</t>
  </si>
  <si>
    <t>998723201</t>
  </si>
  <si>
    <t>Presun hmôt pre vnútorný plynovod v objektoch výšky do 6 m</t>
  </si>
  <si>
    <t>2039567379</t>
  </si>
  <si>
    <t>Montáž kotviacich prvkov pre uchytenie potrubia do DN 50</t>
  </si>
  <si>
    <t>-1902295483</t>
  </si>
  <si>
    <t>-290360582</t>
  </si>
  <si>
    <t>Dokončovacie práce - nátery</t>
  </si>
  <si>
    <t>783424340</t>
  </si>
  <si>
    <t>Nátery kov.potr.a armatúr syntet. potrubie do DN 50 mm dvojnás. 1x email a základný náter - 140µm</t>
  </si>
  <si>
    <t>547052300</t>
  </si>
  <si>
    <t>1,5+5+6,5 "oceľový rozvod plynu do DN50</t>
  </si>
  <si>
    <t>783425150</t>
  </si>
  <si>
    <t>Nátery kov.potr.a armatúr syntetické potrubie do DN 100 mm dvojnásobné so základným náterom - 105µm</t>
  </si>
  <si>
    <t>1266887023</t>
  </si>
  <si>
    <t>HZS-008</t>
  </si>
  <si>
    <t>Odborná skúška a odborná prehliadka plynového kotla</t>
  </si>
  <si>
    <t>816144788</t>
  </si>
  <si>
    <t>HZS-009</t>
  </si>
  <si>
    <t>Odborná skúška a odborná prehliadka plynoinštalácie</t>
  </si>
  <si>
    <t>1829839908</t>
  </si>
  <si>
    <t>HZS-020</t>
  </si>
  <si>
    <t>Uvedenie plynových spotrebičov do prevádzky a nastavenie horákov</t>
  </si>
  <si>
    <t>-758140397</t>
  </si>
  <si>
    <t>335033103</t>
  </si>
  <si>
    <t>SO01.6 - SO01.6  Vetranie</t>
  </si>
  <si>
    <t>Ing. M.Marko</t>
  </si>
  <si>
    <t>1007644882</t>
  </si>
  <si>
    <t>Lešenie ľahké pracovné pomocné s výškou lešeňovej podlahy nad 1,20 do 1,90 m</t>
  </si>
  <si>
    <t>-267372940</t>
  </si>
  <si>
    <t>30*1</t>
  </si>
  <si>
    <t>7690520.1</t>
  </si>
  <si>
    <t>Montáž rekuperačnej jednotky na stenu prietok do 280 m3/h</t>
  </si>
  <si>
    <t>-1653625972</t>
  </si>
  <si>
    <t>42953001.1</t>
  </si>
  <si>
    <t>Nástenná rekuperačná vetracia  jednotka napr. WOLF CWL 180 Exc4/0R, vzduchový  výkon max. 180m3/h,150Pa, s ovládačom BML (765x677x564mm)</t>
  </si>
  <si>
    <t>1851037613</t>
  </si>
  <si>
    <t xml:space="preserve">2  " č.7100599 </t>
  </si>
  <si>
    <t>769052009</t>
  </si>
  <si>
    <t>Montáž rekuperačnej jednotky na stenu prietok 300 m3/h</t>
  </si>
  <si>
    <t>-2016633097</t>
  </si>
  <si>
    <t>42953000.2</t>
  </si>
  <si>
    <t>Nástenná rekuperačná vetracia jednotka napr. WOLF CWL 300 Exc, 4/OR, vzduchový výkon max 300m3/h, s ovládačom BML (765x677x564mm)</t>
  </si>
  <si>
    <t>643568842</t>
  </si>
  <si>
    <t>2  " č.7100601</t>
  </si>
  <si>
    <t>769052015</t>
  </si>
  <si>
    <t>Montáž rekuperačnej jednotky na stenu prietok 480 m3/h</t>
  </si>
  <si>
    <t>83447214</t>
  </si>
  <si>
    <t>42953000.3</t>
  </si>
  <si>
    <t>Nástenná rekuperačná   vetracia jednptka  napr. WOLF CWL 400 Exc 4/OR, vzduchový výkon max. 400m3/h, s ovládačom BML  (765x677x564mm)</t>
  </si>
  <si>
    <t>1680126244</t>
  </si>
  <si>
    <t>3  " č.7100605</t>
  </si>
  <si>
    <t>11180283</t>
  </si>
  <si>
    <t>42953000.4</t>
  </si>
  <si>
    <t>Nástenná rekuperačná vetracia  jednotka napr. WOLF CWL 400 EXC 4/OL,vzduchový výkon max. 400m3/h, s ovladačom BML (765x677x564mm)</t>
  </si>
  <si>
    <t>194881842</t>
  </si>
  <si>
    <t>1  " č.7100608</t>
  </si>
  <si>
    <t>76901R1</t>
  </si>
  <si>
    <t xml:space="preserve">Montaž kuchynského odsávača pár </t>
  </si>
  <si>
    <t>59362310</t>
  </si>
  <si>
    <t>42914001.5</t>
  </si>
  <si>
    <t>Kuchynský odsávač pár napr. VORTEX 60, max. 250m3/h,230V,160W</t>
  </si>
  <si>
    <t>191363259</t>
  </si>
  <si>
    <t>" Klimavex a.s.</t>
  </si>
  <si>
    <t>76901R2</t>
  </si>
  <si>
    <t>-1762650</t>
  </si>
  <si>
    <t>42914001.6</t>
  </si>
  <si>
    <t>Kuchynský odsávač pár napr. VORTEX 90, max. 250m3/h,230V,160W</t>
  </si>
  <si>
    <t>248634854</t>
  </si>
  <si>
    <t>769037027</t>
  </si>
  <si>
    <t>Montáž tanierového ventilu kovového priemeru 125 mm</t>
  </si>
  <si>
    <t>995128983</t>
  </si>
  <si>
    <t>42972034.7</t>
  </si>
  <si>
    <t>Ventil prívodný tanierový kovový  TFF DN125</t>
  </si>
  <si>
    <t>616859887</t>
  </si>
  <si>
    <t>769037024</t>
  </si>
  <si>
    <t>Montáž tanierového ventilu kovového priemeru 100 mm</t>
  </si>
  <si>
    <t>-1260521583</t>
  </si>
  <si>
    <t>42972034.8</t>
  </si>
  <si>
    <t>Ventil odvodný tanierový ventil EFF DN100</t>
  </si>
  <si>
    <t>-1826321229</t>
  </si>
  <si>
    <t>1782725453</t>
  </si>
  <si>
    <t>42972034.9</t>
  </si>
  <si>
    <t>Ventil odvodný tanierový ventil EFF DN125</t>
  </si>
  <si>
    <t>648913021</t>
  </si>
  <si>
    <t>769035033</t>
  </si>
  <si>
    <t>Montáž mriežky na odvod vzduchu prierezu 0.080-0.130 m2</t>
  </si>
  <si>
    <t>448891001</t>
  </si>
  <si>
    <t>42972021.10</t>
  </si>
  <si>
    <t>Vetracia mriežka NOVA-D2-300x150- UR2</t>
  </si>
  <si>
    <t>-767766977</t>
  </si>
  <si>
    <t>7690210.11</t>
  </si>
  <si>
    <t>Montáž  potrubia DN 125-140</t>
  </si>
  <si>
    <t>634889932</t>
  </si>
  <si>
    <t>42981000.11</t>
  </si>
  <si>
    <t xml:space="preserve">Potrubie CWL 125  napr. WOLF </t>
  </si>
  <si>
    <t>185435335</t>
  </si>
  <si>
    <t>769021012</t>
  </si>
  <si>
    <t>Montáž spiro potrubia DN 160-180</t>
  </si>
  <si>
    <t>-738559757</t>
  </si>
  <si>
    <t>42981000.12</t>
  </si>
  <si>
    <t>Potrubie CWL 160  napr. WOLF</t>
  </si>
  <si>
    <t>-147056038</t>
  </si>
  <si>
    <t>42981000.13</t>
  </si>
  <si>
    <t>Potrubie CWL 180  napr. WOLF</t>
  </si>
  <si>
    <t>-1459587188</t>
  </si>
  <si>
    <t>769021289</t>
  </si>
  <si>
    <t>Montáž kolena 45° na  potrubie DN 80-150</t>
  </si>
  <si>
    <t>-1379020564</t>
  </si>
  <si>
    <t>42985000.14</t>
  </si>
  <si>
    <t>Koleno KS 45˚ DN 125 pre kruhové  potrubie,  CWL</t>
  </si>
  <si>
    <t>-901491682</t>
  </si>
  <si>
    <t>769021319</t>
  </si>
  <si>
    <t>Montáž kolena 90° na  potrubie DN 80-150</t>
  </si>
  <si>
    <t>1741014456</t>
  </si>
  <si>
    <t>42985000.15</t>
  </si>
  <si>
    <t>Koleno KS 90˚ DN 125 pre kruhové  potrubie,napr. CWL</t>
  </si>
  <si>
    <t>100179938</t>
  </si>
  <si>
    <t>769021292</t>
  </si>
  <si>
    <t>Montáž kolena 45° na potrubie DN 160-250</t>
  </si>
  <si>
    <t>-286211531</t>
  </si>
  <si>
    <t>42985000.16</t>
  </si>
  <si>
    <t>Koleno KS 45˚ DN 160 pre kruhové  potrubie, napr. CWL</t>
  </si>
  <si>
    <t>-2008984317</t>
  </si>
  <si>
    <t>769021322</t>
  </si>
  <si>
    <t>Montáž kolena 90° na  potrubie DN 160-250</t>
  </si>
  <si>
    <t>448050711</t>
  </si>
  <si>
    <t>42985000.17</t>
  </si>
  <si>
    <t>Koleno KS 90˚ DN 160 pre kruhové potrubie,napr.CWL</t>
  </si>
  <si>
    <t>2127030491</t>
  </si>
  <si>
    <t>-860363813</t>
  </si>
  <si>
    <t>42985000.18</t>
  </si>
  <si>
    <t>Koleno KS 45˚ DN 180 pre kruhové  potrubie, napr. CWL</t>
  </si>
  <si>
    <t>-1272677010</t>
  </si>
  <si>
    <t>-100512676</t>
  </si>
  <si>
    <t>42985000.19</t>
  </si>
  <si>
    <t>Koleno KS90˚ DN 180 pre kruhové  potrubie, napr. CWL</t>
  </si>
  <si>
    <t>-2023001289</t>
  </si>
  <si>
    <t>769021337</t>
  </si>
  <si>
    <t>Montáž spojky  Y na potrubie DN 160-250</t>
  </si>
  <si>
    <t>-958181896</t>
  </si>
  <si>
    <t>42985001.20</t>
  </si>
  <si>
    <t>Spojka  Y 45st.-180</t>
  </si>
  <si>
    <t>-281749203</t>
  </si>
  <si>
    <t>769021382</t>
  </si>
  <si>
    <t>Montáž prechodu  na  potrubie DN 150-200</t>
  </si>
  <si>
    <t>-1252523064</t>
  </si>
  <si>
    <t>42985001.21</t>
  </si>
  <si>
    <t>Prechod  R 160/180</t>
  </si>
  <si>
    <t>-1249850416</t>
  </si>
  <si>
    <t>-975052608</t>
  </si>
  <si>
    <t>42985001.22</t>
  </si>
  <si>
    <t>Prechod  R-125/160</t>
  </si>
  <si>
    <t>1371642500</t>
  </si>
  <si>
    <t>7690350.23</t>
  </si>
  <si>
    <t>Montáž  nástenný ext. kovový kryt  prívodu/odvodu vzduchu  DN125</t>
  </si>
  <si>
    <t>-1829488878</t>
  </si>
  <si>
    <t>42972020.23</t>
  </si>
  <si>
    <t>Nástenný ext. kovový kryt prívodu /odvodu vzduchu  napr. CWL DN125priemer 125 mm</t>
  </si>
  <si>
    <t>-1420094902</t>
  </si>
  <si>
    <t>7690350.24</t>
  </si>
  <si>
    <t>Montáž  nástenný ext. kovový kryt  prívodu/odvodu vzduchu  DN180</t>
  </si>
  <si>
    <t>1912501820</t>
  </si>
  <si>
    <t>42972020.24</t>
  </si>
  <si>
    <t>Nástenný ext. kovový kryt prívodu /odvodu vzduchu  napr. CWL DN180</t>
  </si>
  <si>
    <t>836634070</t>
  </si>
  <si>
    <t>769021000</t>
  </si>
  <si>
    <t>Montáž spiro potrubia do DN 100</t>
  </si>
  <si>
    <t>-170381509</t>
  </si>
  <si>
    <t>429810000100</t>
  </si>
  <si>
    <t>Potrubie kruhové spiro DN 80, dĺžka 1000 mm</t>
  </si>
  <si>
    <t>589979188</t>
  </si>
  <si>
    <t>769021003</t>
  </si>
  <si>
    <t>Montáž spiro potrubia DN 125-140</t>
  </si>
  <si>
    <t>-654263658</t>
  </si>
  <si>
    <t>429810000300</t>
  </si>
  <si>
    <t>Potrubie kruhové spiro DN 125, dĺžka 1000 mm</t>
  </si>
  <si>
    <t>1791763202</t>
  </si>
  <si>
    <t>769021006</t>
  </si>
  <si>
    <t>-1745940068</t>
  </si>
  <si>
    <t>429810000500</t>
  </si>
  <si>
    <t>Potrubie kruhové spiro DN 160, dĺžka 1000 mm</t>
  </si>
  <si>
    <t>-389456162</t>
  </si>
  <si>
    <t>429810000600</t>
  </si>
  <si>
    <t>Potrubie kruhové spiro DN 180, dĺžka 1000 mm</t>
  </si>
  <si>
    <t>461956310</t>
  </si>
  <si>
    <t>1804092072</t>
  </si>
  <si>
    <t>4+5</t>
  </si>
  <si>
    <t>42985000.31</t>
  </si>
  <si>
    <t>OS- 90˚-100</t>
  </si>
  <si>
    <t>-697277963</t>
  </si>
  <si>
    <t>42985000.32</t>
  </si>
  <si>
    <t>OS- 90˚-125</t>
  </si>
  <si>
    <t>1111161945</t>
  </si>
  <si>
    <t>957281898</t>
  </si>
  <si>
    <t>42985000.33</t>
  </si>
  <si>
    <t>OS- 90˚-180</t>
  </si>
  <si>
    <t>436340146</t>
  </si>
  <si>
    <t>769021379</t>
  </si>
  <si>
    <t>Montáž prechodu  na  potrubie DN 80-140</t>
  </si>
  <si>
    <t>45127368</t>
  </si>
  <si>
    <t>1  " OBJ 125-100</t>
  </si>
  <si>
    <t>5  " OBJ  125-125</t>
  </si>
  <si>
    <t>42985000.34</t>
  </si>
  <si>
    <t>OBJ - 125-100</t>
  </si>
  <si>
    <t>697250360</t>
  </si>
  <si>
    <t>42985000.35</t>
  </si>
  <si>
    <t>OBJ - 125-125</t>
  </si>
  <si>
    <t>-1786897322</t>
  </si>
  <si>
    <t>-242268721</t>
  </si>
  <si>
    <t>14+32</t>
  </si>
  <si>
    <t>42985000.36</t>
  </si>
  <si>
    <t>OBJ - 160-125</t>
  </si>
  <si>
    <t>1780910619</t>
  </si>
  <si>
    <t>42985000.37</t>
  </si>
  <si>
    <t>OBJ - 180-125</t>
  </si>
  <si>
    <t>270149764</t>
  </si>
  <si>
    <t>769021349</t>
  </si>
  <si>
    <t>Montáž záslepu na spiro potrubie DN 80-150</t>
  </si>
  <si>
    <t>-761127468</t>
  </si>
  <si>
    <t>42985001.38</t>
  </si>
  <si>
    <t>Záslepka DN 125 pre kruhové spiro potrubie</t>
  </si>
  <si>
    <t>1355147203</t>
  </si>
  <si>
    <t>769021352</t>
  </si>
  <si>
    <t>Montáž záslepu na spiro potrubie DN 160-250</t>
  </si>
  <si>
    <t>1582536036</t>
  </si>
  <si>
    <t>4+8</t>
  </si>
  <si>
    <t>42985001.39</t>
  </si>
  <si>
    <t>Záslepka DN 160 pre kruhové spiro potrubie</t>
  </si>
  <si>
    <t>-1881331207</t>
  </si>
  <si>
    <t>42985001.40</t>
  </si>
  <si>
    <t>Záslepka DN 180 pre kruhové spiro potrubie</t>
  </si>
  <si>
    <t>-280088564</t>
  </si>
  <si>
    <t>7690216.41</t>
  </si>
  <si>
    <t xml:space="preserve">Montáž objímky </t>
  </si>
  <si>
    <t>29878913</t>
  </si>
  <si>
    <t>42985004.41</t>
  </si>
  <si>
    <t>Objímka OBJ 45-12-100</t>
  </si>
  <si>
    <t>-923924228</t>
  </si>
  <si>
    <t>769021.42</t>
  </si>
  <si>
    <t>Montáž  RR 100-125</t>
  </si>
  <si>
    <t>534268910</t>
  </si>
  <si>
    <t>4298500142</t>
  </si>
  <si>
    <t xml:space="preserve"> RRR -100-125</t>
  </si>
  <si>
    <t>1610925285</t>
  </si>
  <si>
    <t>769R1</t>
  </si>
  <si>
    <t xml:space="preserve">Montáž  kotv. prvkov ,  utesnenie prestupov </t>
  </si>
  <si>
    <t>-852198940</t>
  </si>
  <si>
    <t>42972020.25</t>
  </si>
  <si>
    <t xml:space="preserve">Spojky potrubia  CWL </t>
  </si>
  <si>
    <t>1363268099</t>
  </si>
  <si>
    <t>42972020.26</t>
  </si>
  <si>
    <t xml:space="preserve">Závesy + objímky   CWL </t>
  </si>
  <si>
    <t>1819240829</t>
  </si>
  <si>
    <t>HZS-016</t>
  </si>
  <si>
    <t>Dokumentácia skutočného vyhotovenia po montážnych prácach</t>
  </si>
  <si>
    <t>-416179638</t>
  </si>
  <si>
    <t>Kompletné vyskúšanie systému po montáži</t>
  </si>
  <si>
    <t>443287146</t>
  </si>
  <si>
    <t>HZS-062</t>
  </si>
  <si>
    <t>Spustenie systému do prevádzky</t>
  </si>
  <si>
    <t>-904618590</t>
  </si>
  <si>
    <t>HZS-063</t>
  </si>
  <si>
    <t>Zaškolenie obsluhy systému</t>
  </si>
  <si>
    <t>516215954</t>
  </si>
  <si>
    <t>SO01.7 - SO01.7  Elektroinštalácia</t>
  </si>
  <si>
    <t>OST - Ostatné</t>
  </si>
  <si>
    <t>70694382</t>
  </si>
  <si>
    <t>973031616</t>
  </si>
  <si>
    <t>Vysekanie kapsy pre klátiky a krabice, veľkosti do 100x100x50 mm,  -0,00100t</t>
  </si>
  <si>
    <t>-614315893</t>
  </si>
  <si>
    <t>974082112</t>
  </si>
  <si>
    <t>Vysekanie rýh pre vodiče v omietke stien, v š. do 50 mm,  -0,00200t</t>
  </si>
  <si>
    <t>-2088566266</t>
  </si>
  <si>
    <t>974082114</t>
  </si>
  <si>
    <t>Vysekanie rýh pre vodiče v omietke stien, v š. do 100 mm,  -0,00300t</t>
  </si>
  <si>
    <t>132688160</t>
  </si>
  <si>
    <t>974082116</t>
  </si>
  <si>
    <t>Vysekanie rýh pre vodiče v omietke stien, v š. nad 50 mm,  -0,00500t</t>
  </si>
  <si>
    <t>1271937676</t>
  </si>
  <si>
    <t>974082945</t>
  </si>
  <si>
    <t>Vysekanie rýh pre vodiče betónových stropov do hĺbky 70 mm a šír. nad 150 mm,  -0,02500t</t>
  </si>
  <si>
    <t>1573368990</t>
  </si>
  <si>
    <t>210010032</t>
  </si>
  <si>
    <t>Rúrka elektroinšt. ohybná kovová "Kopex", uložená voľne alebo pod omietkou typ 2416, 16 mm</t>
  </si>
  <si>
    <t>1193926832</t>
  </si>
  <si>
    <t>3450702100</t>
  </si>
  <si>
    <t>I-Rúrka HFX 16  šedá</t>
  </si>
  <si>
    <t>-611070758</t>
  </si>
  <si>
    <t>500*1,05 'Prepočítané koeficientom množstva</t>
  </si>
  <si>
    <t>210010033</t>
  </si>
  <si>
    <t>Rúrka elektroinšt. ohybná kovová, "Kopex", uložená voľne alebo pod omietkou typ 2423, 23 mm</t>
  </si>
  <si>
    <t>681415307</t>
  </si>
  <si>
    <t>3450706900</t>
  </si>
  <si>
    <t>I-Rúrka HFX 20</t>
  </si>
  <si>
    <t>383687033</t>
  </si>
  <si>
    <t>250*1,05 'Prepočítané koeficientom množstva</t>
  </si>
  <si>
    <t>210010035</t>
  </si>
  <si>
    <t>Rúrka elektroinšt. ohybná kovová, "Kopex", uložená voľne alebo pod omietkou typ 2436, 36 mm</t>
  </si>
  <si>
    <t>444396756</t>
  </si>
  <si>
    <t>3450702900</t>
  </si>
  <si>
    <t xml:space="preserve">I-Rúrka HFX 32 </t>
  </si>
  <si>
    <t>-609038283</t>
  </si>
  <si>
    <t>150*1,05 'Prepočítané koeficientom množstva</t>
  </si>
  <si>
    <t>210010036</t>
  </si>
  <si>
    <t>Rúrka elektroinšt. ohybná kovová, "Kopex", uložená voľne alebo pod omietkou typ 2448, 48 mm</t>
  </si>
  <si>
    <t>-1692956841</t>
  </si>
  <si>
    <t>3450703200</t>
  </si>
  <si>
    <t>I-Rúrka HFX 50</t>
  </si>
  <si>
    <t>-1957790098</t>
  </si>
  <si>
    <t>210010301</t>
  </si>
  <si>
    <t>Krabica prístrojová bez zapojenia (1901, KP 68, KZ 3)</t>
  </si>
  <si>
    <t>-660873309</t>
  </si>
  <si>
    <t>3450906510</t>
  </si>
  <si>
    <t>Krabica  KU 68-1901</t>
  </si>
  <si>
    <t>-1109947620</t>
  </si>
  <si>
    <t>210010321</t>
  </si>
  <si>
    <t>Krabica odbočná s viečkom, svorkovnicou vrátane zapojenia (1903, KR 68) kruhová</t>
  </si>
  <si>
    <t>512102732</t>
  </si>
  <si>
    <t>3450907010</t>
  </si>
  <si>
    <t>Krabica  KU 68-1902</t>
  </si>
  <si>
    <t>-2141370253</t>
  </si>
  <si>
    <t>3450632811</t>
  </si>
  <si>
    <t>Svorka WAGO 273-104 3x2,5mm</t>
  </si>
  <si>
    <t>-1563249166</t>
  </si>
  <si>
    <t>3450633166</t>
  </si>
  <si>
    <t>Svorka WAGO 273-255 5x2,5mm</t>
  </si>
  <si>
    <t>1035443506</t>
  </si>
  <si>
    <t>210010351</t>
  </si>
  <si>
    <t>Škatuľová rozvodka z lisov. izolantu vrátane ukončenia káblov a zapojenia vodičov typ 6455-11 do 4 mm2</t>
  </si>
  <si>
    <t>1046233498</t>
  </si>
  <si>
    <t>3450927000</t>
  </si>
  <si>
    <t>Krabica 6455-11 acid</t>
  </si>
  <si>
    <t>-1897069665</t>
  </si>
  <si>
    <t>210020521</t>
  </si>
  <si>
    <t>Káblový žľab WDK-H 10020 vrátane veka  a príslušenstva</t>
  </si>
  <si>
    <t>196859873</t>
  </si>
  <si>
    <t>3451300211</t>
  </si>
  <si>
    <t>Inštalačna lišta WDK-H 10020, bezhalogenová</t>
  </si>
  <si>
    <t>660176061</t>
  </si>
  <si>
    <t>210020522</t>
  </si>
  <si>
    <t>Káblový žľab WDK-H 20020, bezhalogenová, vrátane úchytov a príslušnstva</t>
  </si>
  <si>
    <t>-1687153431</t>
  </si>
  <si>
    <t>3451310222</t>
  </si>
  <si>
    <t>Inštalačna lišta WDK-H 20020, bezhalogenová</t>
  </si>
  <si>
    <t>-2130890330</t>
  </si>
  <si>
    <t>200,000*1,05</t>
  </si>
  <si>
    <t>210020569</t>
  </si>
  <si>
    <t xml:space="preserve">OBO systém požiarnych prestupov min E90 </t>
  </si>
  <si>
    <t>274805245</t>
  </si>
  <si>
    <t>34301002220</t>
  </si>
  <si>
    <t xml:space="preserve">OBO systém požiarnych prestupov min E90 (PYROSIT® NG protipožiarna pena, malta PYRMIX®, minerálne bloky PYROPLATE®) _x000D_
</t>
  </si>
  <si>
    <t>870536849</t>
  </si>
  <si>
    <t>210100001</t>
  </si>
  <si>
    <t>Ukončenie vodičov v rozvádzač. vrátane zapojenia a vodičovej koncovky do 2.5 mm2</t>
  </si>
  <si>
    <t>1091787315</t>
  </si>
  <si>
    <t>210100003</t>
  </si>
  <si>
    <t>Ukončenie vodičov v rozvádzač. vrátane zapojenia a vodičovej koncovky do 16 mm2</t>
  </si>
  <si>
    <t>-913641097</t>
  </si>
  <si>
    <t>3452105500</t>
  </si>
  <si>
    <t>G-Káblové oko CU  10x10 KU-L</t>
  </si>
  <si>
    <t>1065020072</t>
  </si>
  <si>
    <t>210100004</t>
  </si>
  <si>
    <t>Ukončenie vodičov v rozvádzač. vrátane zapojenia a vodičovej koncovky do 25 mm2</t>
  </si>
  <si>
    <t>-790595193</t>
  </si>
  <si>
    <t>3452107500</t>
  </si>
  <si>
    <t>G-Káblové oko CU  25x 6 KU</t>
  </si>
  <si>
    <t>1429945312</t>
  </si>
  <si>
    <t>210100252</t>
  </si>
  <si>
    <t>Ukončenie celoplastových káblov zmrašť. záklopkou alebo páskou do 4 x 25 mm2</t>
  </si>
  <si>
    <t>-1108587282</t>
  </si>
  <si>
    <t>2830127500</t>
  </si>
  <si>
    <t>Bužírka zmrštovacia cierna 6,4-3,2 mm  typ:  ZS064</t>
  </si>
  <si>
    <t>-15840124</t>
  </si>
  <si>
    <t>2830128500</t>
  </si>
  <si>
    <t>Bužírka zmrštovacia hnedá 6,4-3,2 mm  typ:  ZS064B</t>
  </si>
  <si>
    <t>228120061</t>
  </si>
  <si>
    <t>2830132000</t>
  </si>
  <si>
    <t>Bužírka zmrštovacia zeleno žltá 6,4-3,2 mm  typ:  ZS064ZS</t>
  </si>
  <si>
    <t>-1450422420</t>
  </si>
  <si>
    <t>2830165500</t>
  </si>
  <si>
    <t>Zmrštovacia káblová koncovka 4 x    6 - 4 x 25 mm2  typ:  VE3512</t>
  </si>
  <si>
    <t>27579888</t>
  </si>
  <si>
    <t>210100259</t>
  </si>
  <si>
    <t>Ukončenie celoplastových káblov zmrašť. záklopkou alebo páskou do 5 x 10 mm2</t>
  </si>
  <si>
    <t>1096656744</t>
  </si>
  <si>
    <t>3438150510</t>
  </si>
  <si>
    <t>Izolacné pásky cierna 10m x 19mm  typ:  FEK10</t>
  </si>
  <si>
    <t>-1973878093</t>
  </si>
  <si>
    <t>3438153000</t>
  </si>
  <si>
    <t>Izolacné pásky zeleno-žltá 10m x 19mm  typ:  ZS10</t>
  </si>
  <si>
    <t>1692091934</t>
  </si>
  <si>
    <t>210110001</t>
  </si>
  <si>
    <t>Spínač nástenný pre prostredie obyčajné alebo vlhké vrátane zapojenia jednopólový - radenie 1</t>
  </si>
  <si>
    <t>658311720</t>
  </si>
  <si>
    <t>34502012713</t>
  </si>
  <si>
    <t>VAL-SPÍNAČ Č.6 IP44 VALENA BIELA</t>
  </si>
  <si>
    <t>1009360881</t>
  </si>
  <si>
    <t>3450204911</t>
  </si>
  <si>
    <t>L-Jednorámček  VALENA  biely</t>
  </si>
  <si>
    <t>-658535808</t>
  </si>
  <si>
    <t>210110004</t>
  </si>
  <si>
    <t>Spínač nástenný pre prostredie obyčajné alebo vlhké vrátane zapojenia striedavý prep. -radenie 6</t>
  </si>
  <si>
    <t>-521047007</t>
  </si>
  <si>
    <t>1057363980</t>
  </si>
  <si>
    <t>-1752311161</t>
  </si>
  <si>
    <t>210110041</t>
  </si>
  <si>
    <t>Spínače polozapustené a zapustené vrátane zapojenia jednopólový - radenie 1</t>
  </si>
  <si>
    <t>-1291279418</t>
  </si>
  <si>
    <t>1463833537</t>
  </si>
  <si>
    <t>3450201271</t>
  </si>
  <si>
    <t>L-SPÍNAČ Č. 1 BIELY -VALENA</t>
  </si>
  <si>
    <t>-251452831</t>
  </si>
  <si>
    <t>210110043</t>
  </si>
  <si>
    <t xml:space="preserve">Spínač polozapustený a zapustený vrátane zapojenia sériový prep.stried. - radenie 5 </t>
  </si>
  <si>
    <t>1689048280</t>
  </si>
  <si>
    <t>3450201431</t>
  </si>
  <si>
    <t>L-SPÍNAČ Č.5 BIELY -VALENA</t>
  </si>
  <si>
    <t>-1075494277</t>
  </si>
  <si>
    <t>-1772061889</t>
  </si>
  <si>
    <t>210110045</t>
  </si>
  <si>
    <t>Spínač polozapustený a zapustený vrátane zapojenia stried.prep.- radenie 6</t>
  </si>
  <si>
    <t>-1953672185</t>
  </si>
  <si>
    <t>3450201201</t>
  </si>
  <si>
    <t>L-SPÍNAČ Č. 6  BIELY -VALENA</t>
  </si>
  <si>
    <t>-712687504</t>
  </si>
  <si>
    <t>-151302100</t>
  </si>
  <si>
    <t>210110046</t>
  </si>
  <si>
    <t>Spínač polozapustený a zapustený vrátane zapojenia krížový prep.- radenie 7</t>
  </si>
  <si>
    <t>-1721559093</t>
  </si>
  <si>
    <t>345020162</t>
  </si>
  <si>
    <t>Prepínač 7  biely-Valena</t>
  </si>
  <si>
    <t>1111504936</t>
  </si>
  <si>
    <t>646129573</t>
  </si>
  <si>
    <t>2101100710</t>
  </si>
  <si>
    <t xml:space="preserve">Spínač špeciálny súmrakový vrátane zapojenia, spínač osvetlenia </t>
  </si>
  <si>
    <t>2061664245</t>
  </si>
  <si>
    <t>3450233700</t>
  </si>
  <si>
    <t>Senzor prítomnosti 360° IP20, PIR, NO, biela, LUXOMAT® PD4-M-1C-GH-SM (B.E.G)</t>
  </si>
  <si>
    <t>-1641121862</t>
  </si>
  <si>
    <t>210110081</t>
  </si>
  <si>
    <t>Sporáková prípojka typ 39563 - 13C, nástenná vrátane tlejivky</t>
  </si>
  <si>
    <t>1065461108</t>
  </si>
  <si>
    <t>345320003500</t>
  </si>
  <si>
    <t>Vypínač TANGO šporáková prípojka so signálkou 39563-13 radenie 3, ABB</t>
  </si>
  <si>
    <t>-1397479300</t>
  </si>
  <si>
    <t>210111011</t>
  </si>
  <si>
    <t>Domová zásuvka polozapustená alebo zapustená vrátane zapojenia 10/16 A 250 V 2P + Z</t>
  </si>
  <si>
    <t>-1730247889</t>
  </si>
  <si>
    <t>3450330301</t>
  </si>
  <si>
    <t>L-ZÁSUVKA 2P+E 16A S D.O.BIELA-VALENA</t>
  </si>
  <si>
    <t>-631714775</t>
  </si>
  <si>
    <t>-254005755</t>
  </si>
  <si>
    <t>210111022</t>
  </si>
  <si>
    <t>Domová zásuvka v krabici 10/16 A 250 V, 2P + Z 2 x zapojenie</t>
  </si>
  <si>
    <t>1371108644</t>
  </si>
  <si>
    <t>3450330311</t>
  </si>
  <si>
    <t>RÁMIK IP 44 BIELY</t>
  </si>
  <si>
    <t>-1115075418</t>
  </si>
  <si>
    <t>2017627059</t>
  </si>
  <si>
    <t>210201059</t>
  </si>
  <si>
    <t>Svietidlo LED</t>
  </si>
  <si>
    <t>-1902402278</t>
  </si>
  <si>
    <t>3480208233</t>
  </si>
  <si>
    <t>Svietidlo -Panel LED zapustený RC132V W30L120 OC 36W 3600lm 4000K IP20/44 strieborná</t>
  </si>
  <si>
    <t>112536602</t>
  </si>
  <si>
    <t>3480208344</t>
  </si>
  <si>
    <t>LED Panel Rám Svietivý 60X60Cm 40W 3600Lm</t>
  </si>
  <si>
    <t>1500044429</t>
  </si>
  <si>
    <t>2102000560</t>
  </si>
  <si>
    <t xml:space="preserve">Svietidlo LED </t>
  </si>
  <si>
    <t>1605365681</t>
  </si>
  <si>
    <t>3480162347</t>
  </si>
  <si>
    <t>Immax NEO - LED Stmievateľný panel LED/38W/230V ZigBee</t>
  </si>
  <si>
    <t>-145866816</t>
  </si>
  <si>
    <t>210201077</t>
  </si>
  <si>
    <t>-1787224385</t>
  </si>
  <si>
    <t>3480162374</t>
  </si>
  <si>
    <t>LED SVIETIDLO 22W, 2000 lm,EGLO FUEVA 1 96169 na povrchovú montáž</t>
  </si>
  <si>
    <t>42381301</t>
  </si>
  <si>
    <t>210205103</t>
  </si>
  <si>
    <t>Svetelný LED pás-montáž</t>
  </si>
  <si>
    <t>-1051501796</t>
  </si>
  <si>
    <t>3480444355</t>
  </si>
  <si>
    <t>Pásik LED 3014, 238ks/m, 4200K, 24V, 25W/m, IP44, 30NK119-NW</t>
  </si>
  <si>
    <t>764288776</t>
  </si>
  <si>
    <t>3480444448</t>
  </si>
  <si>
    <t>Koncovka LED lišta povrch. - KLASIK (2ks)</t>
  </si>
  <si>
    <t>181989363</t>
  </si>
  <si>
    <t>3480444555</t>
  </si>
  <si>
    <t>LED Lišta povrchová - KLASIK strieborná</t>
  </si>
  <si>
    <t>-2044515164</t>
  </si>
  <si>
    <t>210150141</t>
  </si>
  <si>
    <t>Univerzálny zdroj v kryte pre svet. pás</t>
  </si>
  <si>
    <t>1586865348</t>
  </si>
  <si>
    <t>35807605561</t>
  </si>
  <si>
    <t>NAPÁJACÍ ZDROJ 24V / 240W VODOTESNÝ IP67 , HLG-240H-24A</t>
  </si>
  <si>
    <t>-1742391654</t>
  </si>
  <si>
    <t>210205400</t>
  </si>
  <si>
    <t>Núdzové orientačné svietidlo NOO 1/MM</t>
  </si>
  <si>
    <t>-1827801417</t>
  </si>
  <si>
    <t>3480119556</t>
  </si>
  <si>
    <t xml:space="preserve">Svietidlo AMI -INFINITY B  I1019IFB-1SE LED 1x3,2W 1hod, len núdzový režim </t>
  </si>
  <si>
    <t>976247391</t>
  </si>
  <si>
    <t>210190003</t>
  </si>
  <si>
    <t>Montáž oceľolechovej rozvodnice do váhy 100 kg</t>
  </si>
  <si>
    <t>880857746</t>
  </si>
  <si>
    <t>3570105801</t>
  </si>
  <si>
    <t>Rozvádzač RH</t>
  </si>
  <si>
    <t>1429547939</t>
  </si>
  <si>
    <t>3570105803</t>
  </si>
  <si>
    <t>Rozvádzač 1RS1</t>
  </si>
  <si>
    <t>1620414045</t>
  </si>
  <si>
    <t>210220321</t>
  </si>
  <si>
    <t>Svorka na potrub."Bernard" vrát. pásika(bez vodiča a prípoj. vodiča)</t>
  </si>
  <si>
    <t>-1893698907</t>
  </si>
  <si>
    <t>3540402711</t>
  </si>
  <si>
    <t xml:space="preserve">Bernard sv.zem. ZS 4 pl, ZSA 16 potr+med.pásik </t>
  </si>
  <si>
    <t>492078989</t>
  </si>
  <si>
    <t>210220392</t>
  </si>
  <si>
    <t>Svorkovnica ekvipotencionálna</t>
  </si>
  <si>
    <t>KUS</t>
  </si>
  <si>
    <t>-1136271956</t>
  </si>
  <si>
    <t>3450600402</t>
  </si>
  <si>
    <t xml:space="preserve">OBO-Ekvipotencionálna svorkovnica 1809 NR,Lišta potenciál. vyrovnania_x000D_
</t>
  </si>
  <si>
    <t>599011321</t>
  </si>
  <si>
    <t>210800646</t>
  </si>
  <si>
    <t>Vodič  medený  NN a VN pevne uložený CYA 6</t>
  </si>
  <si>
    <t>305386945</t>
  </si>
  <si>
    <t>3410413810</t>
  </si>
  <si>
    <t>Vodic CH-R 1x6 RE  žltozelený</t>
  </si>
  <si>
    <t>1819850026</t>
  </si>
  <si>
    <t>210800649</t>
  </si>
  <si>
    <t>Vodič  medený  NN a VN pevne uložený CYA 25</t>
  </si>
  <si>
    <t>624295263</t>
  </si>
  <si>
    <t>3410416000</t>
  </si>
  <si>
    <t>Vodic medený CH-R 25,0  žltozelený</t>
  </si>
  <si>
    <t>1343290786</t>
  </si>
  <si>
    <t>30*1,05 'Prepočítané koeficientom množstva</t>
  </si>
  <si>
    <t>210810045</t>
  </si>
  <si>
    <t>Silový kábel medený 750 - 1000 V /mm2/ pevne uložený CYKY-CYKYm 750 V 3x1.5</t>
  </si>
  <si>
    <t>971498901</t>
  </si>
  <si>
    <t>3411403831</t>
  </si>
  <si>
    <t xml:space="preserve">Nehorlavý Kábel  1-CXKE-R-J 3x1,5 (3Cx1,5) nehorľavý bezhalog. </t>
  </si>
  <si>
    <t>-439830512</t>
  </si>
  <si>
    <t>800*1,05 'Prepočítané koeficientom množstva</t>
  </si>
  <si>
    <t>-2121408788</t>
  </si>
  <si>
    <t>3411403832</t>
  </si>
  <si>
    <t xml:space="preserve">Nehorlavý Kábel  1-CXKE-R-O 3x1,5 (3Cx1,5) nehorľavý bezhalog. </t>
  </si>
  <si>
    <t>1644181777</t>
  </si>
  <si>
    <t>250*1,05</t>
  </si>
  <si>
    <t>262,5*1,05 'Prepočítané koeficientom množstva</t>
  </si>
  <si>
    <t>-114157052</t>
  </si>
  <si>
    <t>3410106988</t>
  </si>
  <si>
    <t>Kábel NHXH-J 3x1,5 FE180/E90</t>
  </si>
  <si>
    <t>770955680</t>
  </si>
  <si>
    <t>210810046</t>
  </si>
  <si>
    <t>Silový kábel medený 750 - 1000 V /mm2/ pevne uložený CYKY-CYKYm 750 V 3x2.5</t>
  </si>
  <si>
    <t>1210460809</t>
  </si>
  <si>
    <t>3410106500</t>
  </si>
  <si>
    <t>Kábel  1-CXKE-R 3x2,5 (3Cx2,5) nehorľavý</t>
  </si>
  <si>
    <t>355310513</t>
  </si>
  <si>
    <t>1500*1,05 'Prepočítané koeficientom množstva</t>
  </si>
  <si>
    <t>210810053</t>
  </si>
  <si>
    <t>Silový kábel medený 750 - 1000 V /mm2/ pevne uložený CYKY-CYKYm 750 V 5x10</t>
  </si>
  <si>
    <t>1378622188</t>
  </si>
  <si>
    <t>3410108900</t>
  </si>
  <si>
    <t>Kábel 1-CXKE-R-J 5x10 (CXKH, CHKH)</t>
  </si>
  <si>
    <t>-39835862</t>
  </si>
  <si>
    <t>50*1,05 'Prepočítané koeficientom množstva</t>
  </si>
  <si>
    <t>210810056</t>
  </si>
  <si>
    <t>Silový kábel medený 750 - 1000 V /mm2/ pevne uložený CYKY-CYKYm 750 V 5x2.5</t>
  </si>
  <si>
    <t>-194708668</t>
  </si>
  <si>
    <t>3410109300</t>
  </si>
  <si>
    <t>Kábel  1-CXKE-R 5x2,5 (5Cx2,5) nehorľavý</t>
  </si>
  <si>
    <t>1311901130</t>
  </si>
  <si>
    <t>210810109</t>
  </si>
  <si>
    <t>Silový kábel medený 750 - 1000 V /mm2/ pevne uložený CYKY-CYKYm 1 kV 4x25</t>
  </si>
  <si>
    <t>145099570</t>
  </si>
  <si>
    <t>3410108288</t>
  </si>
  <si>
    <t>Kábel 1-CXKE-R-J 4x25</t>
  </si>
  <si>
    <t>688716104</t>
  </si>
  <si>
    <t>MD</t>
  </si>
  <si>
    <t>Mimostavenisková doprava</t>
  </si>
  <si>
    <t>764939036</t>
  </si>
  <si>
    <t>MV</t>
  </si>
  <si>
    <t>Murárske výpomoci</t>
  </si>
  <si>
    <t>-1826195263</t>
  </si>
  <si>
    <t>PD</t>
  </si>
  <si>
    <t>Presun dodávok</t>
  </si>
  <si>
    <t>-1643836442</t>
  </si>
  <si>
    <t>PM</t>
  </si>
  <si>
    <t>Podružný materiál</t>
  </si>
  <si>
    <t>-764290369</t>
  </si>
  <si>
    <t>PPV</t>
  </si>
  <si>
    <t>Podiel pridružených výkonov</t>
  </si>
  <si>
    <t>-1696163238</t>
  </si>
  <si>
    <t>OST</t>
  </si>
  <si>
    <t>Ostatné</t>
  </si>
  <si>
    <t>HZS00311</t>
  </si>
  <si>
    <t>Funkčné skúšky, zaškolenie obsluhy</t>
  </si>
  <si>
    <t>-1999233972</t>
  </si>
  <si>
    <t>HZS00313</t>
  </si>
  <si>
    <t xml:space="preserve">Zaistenie vypnutého stavu  </t>
  </si>
  <si>
    <t>-2064324077</t>
  </si>
  <si>
    <t>HZS0314</t>
  </si>
  <si>
    <t>Projektová dokumentácia (projekt skutočného vyhotovenia)</t>
  </si>
  <si>
    <t>1986714163</t>
  </si>
  <si>
    <t>SO01.8 - SO01.8  Bleskozvod a uzemnenie</t>
  </si>
  <si>
    <t xml:space="preserve">    46-M - Zemné práce pri extr.mont.prácach</t>
  </si>
  <si>
    <t>-154825942</t>
  </si>
  <si>
    <t>210010034</t>
  </si>
  <si>
    <t>Rúrka elektroinšt. ohybná , uložená voľne alebo pod omietkou FXP 40</t>
  </si>
  <si>
    <t>700812145</t>
  </si>
  <si>
    <t>3450728010</t>
  </si>
  <si>
    <t>Rúrka FXP 40</t>
  </si>
  <si>
    <t>825824321</t>
  </si>
  <si>
    <t>130*1,05 'Prepočítané koeficientom množstva</t>
  </si>
  <si>
    <t>210010313</t>
  </si>
  <si>
    <t>Krabica odbočná s viečkom, bez zapojenia (KO 125) štvorcová</t>
  </si>
  <si>
    <t>-535127924</t>
  </si>
  <si>
    <t>3450913020</t>
  </si>
  <si>
    <t xml:space="preserve">5800 VA	Revízne dvierka_x000D_
</t>
  </si>
  <si>
    <t>-306192869</t>
  </si>
  <si>
    <t>210220010</t>
  </si>
  <si>
    <t>Náter zemniaceho pásku do 120 mm2</t>
  </si>
  <si>
    <t>-1951314822</t>
  </si>
  <si>
    <t>2461705000</t>
  </si>
  <si>
    <t>Lak asfaltový , protikorózny</t>
  </si>
  <si>
    <t>-407656351</t>
  </si>
  <si>
    <t>2464711000</t>
  </si>
  <si>
    <t>Riedidlo do asfaltových náterových hmôt A 6000</t>
  </si>
  <si>
    <t>1429816508</t>
  </si>
  <si>
    <t>2461721055</t>
  </si>
  <si>
    <t xml:space="preserve">356 50 Antikorózna páska plastická_x000D_
</t>
  </si>
  <si>
    <t>-663569788</t>
  </si>
  <si>
    <t>210220021</t>
  </si>
  <si>
    <t>Uzemňovacie vedenie v zemi včít. svoriek, prepojenia, izolácie spojov FeZn do 120 mm2</t>
  </si>
  <si>
    <t>1048156003</t>
  </si>
  <si>
    <t>3544112033</t>
  </si>
  <si>
    <t xml:space="preserve">Páska uzemnovacia 5052 DIN 30X3.5	pásovina- FT,  balenie 30 m	_x000D_
</t>
  </si>
  <si>
    <t>-2087058242</t>
  </si>
  <si>
    <t>210220022</t>
  </si>
  <si>
    <t>Uzemňovacie vedenie v zemi včít. svoriek, prepojenia, izolácie spojov FeZn D 8 - 10 mm</t>
  </si>
  <si>
    <t>-138900669</t>
  </si>
  <si>
    <t>1561523555</t>
  </si>
  <si>
    <t xml:space="preserve">RD 10-PVC Kruhový vodič s plášťom z PVC_x000D_
</t>
  </si>
  <si>
    <t>373699821</t>
  </si>
  <si>
    <t>210220101</t>
  </si>
  <si>
    <t>Zvodový vodič včítane podpery FeZn do D 10 mm, A1 D 10 mm Cu D 8 mm</t>
  </si>
  <si>
    <t>-1054647162</t>
  </si>
  <si>
    <t>3540402520</t>
  </si>
  <si>
    <t xml:space="preserve">RD 8-ALU Kruhový vodič_x000D_
</t>
  </si>
  <si>
    <t>432142479</t>
  </si>
  <si>
    <t>3540402530</t>
  </si>
  <si>
    <t xml:space="preserve">RD 8-PVC Kruhový vodič ALU s PVC opláštením_x000D_
</t>
  </si>
  <si>
    <t>1732100717</t>
  </si>
  <si>
    <t>3540403120</t>
  </si>
  <si>
    <t xml:space="preserve">177 35 VA M6 Držiak vedenia_x000D_
</t>
  </si>
  <si>
    <t>819322657</t>
  </si>
  <si>
    <t>3540403230</t>
  </si>
  <si>
    <t xml:space="preserve">132 K-VA	Strešné držiaky vedenia_x000D_
</t>
  </si>
  <si>
    <t>690888567</t>
  </si>
  <si>
    <t>210220201</t>
  </si>
  <si>
    <t>Zachyt.tyč včít.upevnenia na strešný hrebeň do 3 m dľžky tyče</t>
  </si>
  <si>
    <t>-1799544752</t>
  </si>
  <si>
    <t>3540300344</t>
  </si>
  <si>
    <t xml:space="preserve">120 A Zachytávací hrot_x000D_
</t>
  </si>
  <si>
    <t>1229319530</t>
  </si>
  <si>
    <t>3540200535</t>
  </si>
  <si>
    <t xml:space="preserve">F-FIX-132	Držiak zachytávacej tyče na hrebeňové tašky_x000D_
</t>
  </si>
  <si>
    <t>-1361103362</t>
  </si>
  <si>
    <t>210220302</t>
  </si>
  <si>
    <t>Bleskozvodová svorka nad 2 skrutky (ST, SJ, SK, SZ, SR 01, 02)</t>
  </si>
  <si>
    <t>-455460505</t>
  </si>
  <si>
    <t>3540406133</t>
  </si>
  <si>
    <t xml:space="preserve">5002 N-VA Prepojovacia svorka pre dva kruhové vodiče_x000D_
</t>
  </si>
  <si>
    <t>1906474974</t>
  </si>
  <si>
    <t>3540406356</t>
  </si>
  <si>
    <t xml:space="preserve">262  Svorka žľabu_x000D_
</t>
  </si>
  <si>
    <t>-1782949079</t>
  </si>
  <si>
    <t>3540406120</t>
  </si>
  <si>
    <t xml:space="preserve">255 A-FL30 FT Krížová spojka_x000D_
</t>
  </si>
  <si>
    <t>1973735212</t>
  </si>
  <si>
    <t>3540406240</t>
  </si>
  <si>
    <t xml:space="preserve">RK-FIX Odkvapová svorka s pružinou	_x000D_
</t>
  </si>
  <si>
    <t>-893828779</t>
  </si>
  <si>
    <t>3540405955</t>
  </si>
  <si>
    <t xml:space="preserve">233 8 Rozpojovací dielec_x000D_
</t>
  </si>
  <si>
    <t>-70612812</t>
  </si>
  <si>
    <t>Vodivé spojenie rýchlospojka</t>
  </si>
  <si>
    <t>-1973120066</t>
  </si>
  <si>
    <t>3540405622</t>
  </si>
  <si>
    <t xml:space="preserve">249 8-10 ST-OT Rýchlospojka_x000D_
</t>
  </si>
  <si>
    <t>-1450774857</t>
  </si>
  <si>
    <t>3540405624</t>
  </si>
  <si>
    <t xml:space="preserve">MMS-plus 7.5X50  Protipožiarna skrutkovacia kotva	_x000D_
</t>
  </si>
  <si>
    <t>721483491</t>
  </si>
  <si>
    <t>3540405440</t>
  </si>
  <si>
    <t xml:space="preserve">249 B ST	Rýchlospojka Vario_x000D_
</t>
  </si>
  <si>
    <t>1436858653</t>
  </si>
  <si>
    <t>210220401</t>
  </si>
  <si>
    <t>Označenie zvodov štítkami smaltované, z umelej hmot</t>
  </si>
  <si>
    <t>-1902680873</t>
  </si>
  <si>
    <t>5489511000</t>
  </si>
  <si>
    <t xml:space="preserve">311 N-ALU 8-10  Číselný štítok_x000D_
</t>
  </si>
  <si>
    <t>Kus</t>
  </si>
  <si>
    <t>1158314822</t>
  </si>
  <si>
    <t>-436443212</t>
  </si>
  <si>
    <t>1211706780</t>
  </si>
  <si>
    <t>-974472460</t>
  </si>
  <si>
    <t>46-M</t>
  </si>
  <si>
    <t>Zemné práce pri extr.mont.prácach</t>
  </si>
  <si>
    <t>460200154</t>
  </si>
  <si>
    <t>Hĺbenie káblovej ryhy 35 cm širokej a 70 cm hlbokej, v zemine triedy 4</t>
  </si>
  <si>
    <t>-1533754696</t>
  </si>
  <si>
    <t>460560154</t>
  </si>
  <si>
    <t>Ručný zásyp nezap. káblovej ryhy bez zhutn. zeminy, 35 cm širokej, 70 cm hlbokej v zemine tr. 4</t>
  </si>
  <si>
    <t>1749168569</t>
  </si>
  <si>
    <t>460620014</t>
  </si>
  <si>
    <t>Proviz. úprava terénu v zemine tr. 4, aby nerovnosti terénu neboli väčšie ako 2 cm od vodor.hladiny</t>
  </si>
  <si>
    <t>1850398269</t>
  </si>
  <si>
    <t>69189379</t>
  </si>
  <si>
    <t>HZS000114</t>
  </si>
  <si>
    <t>Stavebno montážne práce náročné - prehliadky pracoviska a revízie (Tr 4) v rozsahu viac ako 8 hodín</t>
  </si>
  <si>
    <t>167104056</t>
  </si>
  <si>
    <t>br50</t>
  </si>
  <si>
    <t>hdpe63</t>
  </si>
  <si>
    <t>lôžko</t>
  </si>
  <si>
    <t>4,59</t>
  </si>
  <si>
    <t>obsyp</t>
  </si>
  <si>
    <t>6,12</t>
  </si>
  <si>
    <t>oc50</t>
  </si>
  <si>
    <t>plocha</t>
  </si>
  <si>
    <t>12,6</t>
  </si>
  <si>
    <t>podsyp</t>
  </si>
  <si>
    <t>5,67</t>
  </si>
  <si>
    <t>sign_vodič</t>
  </si>
  <si>
    <t>výkopR</t>
  </si>
  <si>
    <t>30,78</t>
  </si>
  <si>
    <t>SO02 - SO02  VONKAJŠÍ ROZVOD NTL PLYNOVODU</t>
  </si>
  <si>
    <t>vytlačená</t>
  </si>
  <si>
    <t>16,38</t>
  </si>
  <si>
    <t xml:space="preserve">    1-B - Zemné práce - búranie spevnených plôch</t>
  </si>
  <si>
    <t xml:space="preserve">    97-S - Presun vybúraných sutí</t>
  </si>
  <si>
    <t xml:space="preserve">    723 - Zdravotechnika - vnútorný plynovod</t>
  </si>
  <si>
    <t xml:space="preserve">    23-M - Montáže potrubia</t>
  </si>
  <si>
    <t>VRN03 - Geodetické práce</t>
  </si>
  <si>
    <t>-1981422371</t>
  </si>
  <si>
    <t>1-B</t>
  </si>
  <si>
    <t>Zemné práce - búranie spevnených plôch</t>
  </si>
  <si>
    <t>113107141</t>
  </si>
  <si>
    <t>Odstránenie krytu v ploche do 200 m2 asfaltového, hr. vrstvy do 50 mm,  -0,09800t</t>
  </si>
  <si>
    <t>-1020890006</t>
  </si>
  <si>
    <t>0,6*21 "mont.ryha v jestv.spevn.plocha; nedefinované zloženie</t>
  </si>
  <si>
    <t>Odstránenie krytu v ploche do 200 m2 z betónu prostého, hr. vrstvy do 150 mm,  -0,22500t</t>
  </si>
  <si>
    <t>-1774394231</t>
  </si>
  <si>
    <t>113307112</t>
  </si>
  <si>
    <t>Odstránenie podkladu v ploche do 200 m2 z kameniva ťaženého, hr.100- 200mm,  -0,24000t</t>
  </si>
  <si>
    <t>2007799983</t>
  </si>
  <si>
    <t>132201101</t>
  </si>
  <si>
    <t>Výkop ryhy do šírky 600 mm v horn.3 do 100 m3</t>
  </si>
  <si>
    <t>1152674692</t>
  </si>
  <si>
    <t>(0,6*1,15)*51 "výkop trasa areálový plynovod</t>
  </si>
  <si>
    <t>-(0,6*0,35)*21  "odpočet vrstvy vybúraných spevn.plôch</t>
  </si>
  <si>
    <t>búrané vrstvy: 50 mm asf., 150 mm betón, 150 mm kamenivo</t>
  </si>
  <si>
    <t>132201109</t>
  </si>
  <si>
    <t>Príplatok k cene za lepivosť pri hĺbení rýh šírky do 600 mm, s urovnaním dna v hornine 3</t>
  </si>
  <si>
    <t>2050374004</t>
  </si>
  <si>
    <t>výkopR*0,3</t>
  </si>
  <si>
    <t>162501102</t>
  </si>
  <si>
    <t>Vodorovné premiestnenie výkopku po spevnenej ceste z horniny tr.1-4, do 100 m3 na vzdialenosť do 3000 m</t>
  </si>
  <si>
    <t>-1112395527</t>
  </si>
  <si>
    <t>162501105</t>
  </si>
  <si>
    <t>Vodorovné premiestnenie výkopku po spevnenej ceste z horniny tr.1-4, do 100 m3, príplatok k cene za každých ďalšich a začatých 1000 m  /+2m/</t>
  </si>
  <si>
    <t>2113028704</t>
  </si>
  <si>
    <t>16,38*2 'Prepočítané koeficientom množstva</t>
  </si>
  <si>
    <t>171201201</t>
  </si>
  <si>
    <t>Uloženie sypaniny na skládky do 100 m3</t>
  </si>
  <si>
    <t>808247163</t>
  </si>
  <si>
    <t>171209000h</t>
  </si>
  <si>
    <t>Poplatok za skladovanie - prebytočná zemina</t>
  </si>
  <si>
    <t>-1570806144</t>
  </si>
  <si>
    <t>vytlačená*1,77</t>
  </si>
  <si>
    <t>174101001.</t>
  </si>
  <si>
    <t>Zásyp sypaninou so zhutnením jám, šachiet, rýh, zárezov alebo okolo objektov do 100 m3 /dodávka sypaniny v špecifikácii/</t>
  </si>
  <si>
    <t>945159384</t>
  </si>
  <si>
    <t>podsyp štrkodrvou v jestv.spevn.ploche:</t>
  </si>
  <si>
    <t>0,6*0,45*21</t>
  </si>
  <si>
    <t>celkový výkop 1,15 - 0,7 (odpočet lôžko, obsyp, spevn.plocha)</t>
  </si>
  <si>
    <t>583410004300</t>
  </si>
  <si>
    <t>Štrkodrva frakcia 0-32 mm, STN EN 13242 + A1</t>
  </si>
  <si>
    <t>-1607390356</t>
  </si>
  <si>
    <t>podsyp*1,67</t>
  </si>
  <si>
    <t>175101101.</t>
  </si>
  <si>
    <t>Obsyp potrubia sypaninou z vhodných hornín 1 až 4 bez prehodenia sypaniny, dodávka sypaniny v špecifikácii</t>
  </si>
  <si>
    <t>1157761719</t>
  </si>
  <si>
    <t>tesný odborný obsyp výkopkom, 200 mm nad rúry:</t>
  </si>
  <si>
    <t>0,6*0,2*51</t>
  </si>
  <si>
    <t>583310004000</t>
  </si>
  <si>
    <t>Kamenivo ťažené drobné drvené frakcia 0-4 mm, STN EN 13242 + A1</t>
  </si>
  <si>
    <t>480663494</t>
  </si>
  <si>
    <t>obsyp*1,67    "objem*hmotnosť</t>
  </si>
  <si>
    <t>174101001</t>
  </si>
  <si>
    <t>Zásyp sypaninou so zhutnením jám, šachiet, rýh, zárezov alebo okolo objektov do 100 m3</t>
  </si>
  <si>
    <t>943814641</t>
  </si>
  <si>
    <t>-lôžko</t>
  </si>
  <si>
    <t>-obsyp</t>
  </si>
  <si>
    <t>-podsyp</t>
  </si>
  <si>
    <t>451573111</t>
  </si>
  <si>
    <t>Lôžko pod potrubie, stoky a drobné objekty, v otvorenom výkope z piesku a štrkopiesku do 63 mm</t>
  </si>
  <si>
    <t>278377118</t>
  </si>
  <si>
    <t xml:space="preserve">0,6*0,15*51  "hr.150 </t>
  </si>
  <si>
    <t>566902132</t>
  </si>
  <si>
    <t>Vyspravenie podkladu po prekopoch inžinierskych sietí plochy do 15 m2 kamenivom hrubým drveným, po zhutnení hr. 150 mm</t>
  </si>
  <si>
    <t>331908302</t>
  </si>
  <si>
    <t>566902162</t>
  </si>
  <si>
    <t>Vyspravenie podkladu po prekopoch inžinierskych sietí plochy do 15 m2 podkladovým betónom PB I tr. C 20/25 hr. 150 mm</t>
  </si>
  <si>
    <t>-1339956612</t>
  </si>
  <si>
    <t>572953111</t>
  </si>
  <si>
    <t>Vyspravenie krytu vozovky po prekopoch inžinierskych sietí do 15 m2 asfaltovým betónom AC hr. od 30 do 50 mm</t>
  </si>
  <si>
    <t>343537097</t>
  </si>
  <si>
    <t>899721114</t>
  </si>
  <si>
    <t xml:space="preserve">Signalizačný vodič na potrubí - montáž ukončenie vývodu </t>
  </si>
  <si>
    <t>-736082090</t>
  </si>
  <si>
    <t>345510001800</t>
  </si>
  <si>
    <t>Autozásuvka, 7 pólová, 12 V, DIN/ISO 1724, nárazuvzdorný plast</t>
  </si>
  <si>
    <t>-53958883</t>
  </si>
  <si>
    <t>899721120</t>
  </si>
  <si>
    <t xml:space="preserve">Montáž signalizačného vodiča na plastovom potrubí </t>
  </si>
  <si>
    <t>753113401</t>
  </si>
  <si>
    <t>2+51+2   "plynovod</t>
  </si>
  <si>
    <t>844014</t>
  </si>
  <si>
    <t>Vodič CE 4mm2 s PE izoláciou a plným Cu jadrom 200m balenie, MIVA</t>
  </si>
  <si>
    <t>-1416494357</t>
  </si>
  <si>
    <t>sign_vodič*1,05 "vrátane stratného</t>
  </si>
  <si>
    <t>899721133</t>
  </si>
  <si>
    <t>Označenie plynovodného potrubia žltou výstražnou fóliou</t>
  </si>
  <si>
    <t>-2144241656</t>
  </si>
  <si>
    <t>51  "ležatá dlžka plynovodu</t>
  </si>
  <si>
    <t>919735111</t>
  </si>
  <si>
    <t>Rezanie existujúceho asfaltového krytu alebo podkladu hĺbky do 50 mm</t>
  </si>
  <si>
    <t>-1375528672</t>
  </si>
  <si>
    <t>2*21</t>
  </si>
  <si>
    <t>919735123</t>
  </si>
  <si>
    <t>Rezanie existujúceho betónového krytu alebo podkladu hĺbky nad 100 do 150 mm</t>
  </si>
  <si>
    <t>-362102928</t>
  </si>
  <si>
    <t>919731121</t>
  </si>
  <si>
    <t>Zarovnanie styčnej plochy pozdĺž vybúranej časti komunikácie asfaltovej hr. do 50 mm</t>
  </si>
  <si>
    <t>-12161982</t>
  </si>
  <si>
    <t>919731112</t>
  </si>
  <si>
    <t>Zarovnanie styčnej plochy pozdĺž vybúranej časti komunikácie z betónu prostého hr. do 150 mm</t>
  </si>
  <si>
    <t>-1940116184</t>
  </si>
  <si>
    <t>97-S</t>
  </si>
  <si>
    <t>Presun vybúraných sutí</t>
  </si>
  <si>
    <t>979087212</t>
  </si>
  <si>
    <t>Nakladanie na dopravné prostriedky pre vodorovnú dopravu sutiny</t>
  </si>
  <si>
    <t>726527558</t>
  </si>
  <si>
    <t>979082213</t>
  </si>
  <si>
    <t>Vodorovná doprava sutiny so zložením a hrubým urovnaním na vzdialenosť do 1 km</t>
  </si>
  <si>
    <t>1159058647</t>
  </si>
  <si>
    <t>979082219</t>
  </si>
  <si>
    <t>Príplatok k cene za každý ďalší aj začatý 1 km nad 1 km pre vodorovnú dopravu sutiny /+ 4 km/</t>
  </si>
  <si>
    <t>-856490228</t>
  </si>
  <si>
    <t>7,094*4 'Prepočítané koeficientom množstva</t>
  </si>
  <si>
    <t>Poplatok za skladovanie - betón, tehly, dlaždice (17 01) ostatné</t>
  </si>
  <si>
    <t>-1245551456</t>
  </si>
  <si>
    <t>1724380301</t>
  </si>
  <si>
    <t>Zdravotechnika - vnútorný plynovod</t>
  </si>
  <si>
    <t>7231909010</t>
  </si>
  <si>
    <t>Uzatvorenie alebo otvorenie plynovodu pri opravách</t>
  </si>
  <si>
    <t>1055575250</t>
  </si>
  <si>
    <t>723190902</t>
  </si>
  <si>
    <t>Príprava na odstránenie a odstránenie plynu z potrubia dusíkom</t>
  </si>
  <si>
    <t>823162759</t>
  </si>
  <si>
    <t>723190920</t>
  </si>
  <si>
    <t>Oprava plynovodného potrubia navarenie odbočky na potrubie do DN 80</t>
  </si>
  <si>
    <t>-70864222</t>
  </si>
  <si>
    <t>316170007500</t>
  </si>
  <si>
    <t>T-kus varný DN 80 typ R 3, d 88,9 mm, hr. steny 3,2 mm, z čiernej uhlíkovej ocele</t>
  </si>
  <si>
    <t>-1985681590</t>
  </si>
  <si>
    <t>316170012100</t>
  </si>
  <si>
    <t>Redukcia varná DN 80/50, d 88,9/57,0 mm, hr. steny 3,2/2,9 mm, z čiernej uhlíkovej ocele</t>
  </si>
  <si>
    <t>-999639127</t>
  </si>
  <si>
    <t>2106415206</t>
  </si>
  <si>
    <t>4 "úsek od bodu A po B;  oceľ po fasáde, od bodu napojenia na jestv.oceľ DN 80</t>
  </si>
  <si>
    <t>-289162379</t>
  </si>
  <si>
    <t>1091061131</t>
  </si>
  <si>
    <t>1313529981</t>
  </si>
  <si>
    <t>4 "oceľový rozvod plynu do DN50</t>
  </si>
  <si>
    <t>23-M</t>
  </si>
  <si>
    <t>Montáže potrubia</t>
  </si>
  <si>
    <t>230120043</t>
  </si>
  <si>
    <t>Čistenie potrubia prefúkavaním alebo preplachovaním DN 50</t>
  </si>
  <si>
    <t>-1998513391</t>
  </si>
  <si>
    <t>oc50  "hladké oceľové rúry</t>
  </si>
  <si>
    <t>br50   "rúry s antikoróznou bralenovou úpravou</t>
  </si>
  <si>
    <t xml:space="preserve">hdpe63  "rúry polyetylénové </t>
  </si>
  <si>
    <t>230202005</t>
  </si>
  <si>
    <t>Montáž plynovodu z polyetylénových rúr zváraných elektrotvarovkami PE D 63 mm</t>
  </si>
  <si>
    <t>-1538289250</t>
  </si>
  <si>
    <t>areálový plynovod vonk.priemer 63 mm</t>
  </si>
  <si>
    <t>51   "úsek B-C, trasa podľa situácie a pozdĺžneho rezu</t>
  </si>
  <si>
    <t>286130057800</t>
  </si>
  <si>
    <t>Rúra HDPE PE100 D 63x5,8 mm, dĺ. 100 m (SDR11) pre tlakový rozvod plynu, PIPELIFE</t>
  </si>
  <si>
    <t>-382038378</t>
  </si>
  <si>
    <t>hdpe63*1,015 "dlžka+stratné</t>
  </si>
  <si>
    <t>230202036</t>
  </si>
  <si>
    <t>Uloženie potrubia  plynovodu z rúr tlakových polyetylénových PE, rúry navíjané v kotúčoch D 63 mm</t>
  </si>
  <si>
    <t>-2085790838</t>
  </si>
  <si>
    <t>230203185</t>
  </si>
  <si>
    <t>Montáž kolena W90 st.,elektrotvarovkového PE 100 SDR 11 D 63</t>
  </si>
  <si>
    <t>1013373476</t>
  </si>
  <si>
    <t>286530187200</t>
  </si>
  <si>
    <t>Koleno 90° elektrotvarovkové W 90° PE 100 SDR 11 D 63 mm, FRIALEN</t>
  </si>
  <si>
    <t>-1187864327</t>
  </si>
  <si>
    <t>230203565</t>
  </si>
  <si>
    <t>Montáž USTR prechodka PE/oceľ PE100 SDR11 D63/DN50mm</t>
  </si>
  <si>
    <t>668986164</t>
  </si>
  <si>
    <t>286220031300</t>
  </si>
  <si>
    <t>Prechodka USTR PE/oceľ PE 100 SDR 11 D/DN 63/50, FRIALEN</t>
  </si>
  <si>
    <t>-419231001</t>
  </si>
  <si>
    <t>230022045</t>
  </si>
  <si>
    <t>Montáž rúrových dielov privarovacích, tr. 11-13 do 3 kg D x t 60.3 x 2.9</t>
  </si>
  <si>
    <t>106406865</t>
  </si>
  <si>
    <t>1+1 "zvarovaný spoj s prechodkou oceľ/PE v bode B a C</t>
  </si>
  <si>
    <t>230200006</t>
  </si>
  <si>
    <t>Montáž plynovodných prípojok zváraním DN 2" (50)</t>
  </si>
  <si>
    <t>-1835834011</t>
  </si>
  <si>
    <t>2+2   "klesačka v bode B a stúpačka nad terén v bode C</t>
  </si>
  <si>
    <t>144110000500</t>
  </si>
  <si>
    <t>Rúra bralenová izolovaná bezšvová 2"</t>
  </si>
  <si>
    <t>81844870</t>
  </si>
  <si>
    <t>316170000700</t>
  </si>
  <si>
    <t>Koleno varné 90° d 60,3 mm z čiernej uhlíkovej ocele, varný sortiment</t>
  </si>
  <si>
    <t>-639122115</t>
  </si>
  <si>
    <t>230210014</t>
  </si>
  <si>
    <t>Ručné opláštenie ovinutím pásky za studena - 4 vrstvy</t>
  </si>
  <si>
    <t>412703912</t>
  </si>
  <si>
    <t>0,5   "doizolovanie zvarovaných spojov v bode B a C</t>
  </si>
  <si>
    <t>247710009400</t>
  </si>
  <si>
    <t>Páska izolačná spodná 3 vrstvá DENSOLEN AS 39 P š. 50 mm, dĺ. 15 m, s PE fóliou a obojstranným butylkaučukovým poťahom, FRIALEN</t>
  </si>
  <si>
    <t>-29100014</t>
  </si>
  <si>
    <t>247710009500</t>
  </si>
  <si>
    <t>Páska izolačná vrchná 2 vrstvá DENSOLEN R 30 HT š. 50 mm, dĺ. 30 m, s PE fóliou a butylkaučukovým poťahom na jednej strane, FRIALEN</t>
  </si>
  <si>
    <t>-1335758384</t>
  </si>
  <si>
    <t>230270271</t>
  </si>
  <si>
    <t>Kontrola hrúbky izolácie nedeštruktívnou metódou</t>
  </si>
  <si>
    <t>861860775</t>
  </si>
  <si>
    <t>230170002</t>
  </si>
  <si>
    <t>Príprava pre skúšku tesnosti DN 50 - 80</t>
  </si>
  <si>
    <t>úsek</t>
  </si>
  <si>
    <t>-1918070801</t>
  </si>
  <si>
    <t>230170012</t>
  </si>
  <si>
    <t>Skúška tesnosti potrubia podľa STN 13 0020 DN 50 - 80</t>
  </si>
  <si>
    <t>-1180006028</t>
  </si>
  <si>
    <t>oc50+br50+hdpe63  "potrubia zodpovedajúce profilu DN 50 mm</t>
  </si>
  <si>
    <t>230230121</t>
  </si>
  <si>
    <t>Príprava na tlakovú skúšku vzduchom do 0,6 MPa</t>
  </si>
  <si>
    <t>276876481</t>
  </si>
  <si>
    <t>230230292</t>
  </si>
  <si>
    <t>Napustenie potrubia  OPZ</t>
  </si>
  <si>
    <t>-1463185620</t>
  </si>
  <si>
    <t>10  "jestv. plynový rozvod v kotolni budovy ZŠ</t>
  </si>
  <si>
    <t>4+2+51+2  "nová trasa NTL plynovodu pre kotolňu MŠ</t>
  </si>
  <si>
    <t>HZS-001</t>
  </si>
  <si>
    <t>Osvedčenie signalizačného vodiča</t>
  </si>
  <si>
    <t>1769234708</t>
  </si>
  <si>
    <t>HZS-003</t>
  </si>
  <si>
    <t xml:space="preserve">Úradná tlaková skúška - účasť realizačnej firmy </t>
  </si>
  <si>
    <t>65355857</t>
  </si>
  <si>
    <t>HZS-004</t>
  </si>
  <si>
    <t xml:space="preserve">Úradná tlaková skúška - účasť OPO </t>
  </si>
  <si>
    <t>-101007101</t>
  </si>
  <si>
    <t>HZS-012</t>
  </si>
  <si>
    <t>Odborná skúška a odborná prehliadka - OPZ</t>
  </si>
  <si>
    <t>178226481</t>
  </si>
  <si>
    <t>HZS-018</t>
  </si>
  <si>
    <t>Osvedčenie konštrukčnej dokumentácie TI SR; vrátane vydania osvedčenia</t>
  </si>
  <si>
    <t>1539485040</t>
  </si>
  <si>
    <t>HZS-019</t>
  </si>
  <si>
    <t>Technicko - právna dokumentácia, doklady, protokoly</t>
  </si>
  <si>
    <t>-1560478215</t>
  </si>
  <si>
    <t>HZS-067</t>
  </si>
  <si>
    <t>Inžinierska činnosť spojená s realizáciou stavby /stavebný dozor</t>
  </si>
  <si>
    <t>625289347</t>
  </si>
  <si>
    <t>HZS-068</t>
  </si>
  <si>
    <t>Vytýčenie jestvujúcich križujúcich sietí na stavenisku</t>
  </si>
  <si>
    <t>579128073</t>
  </si>
  <si>
    <t>HZS-079</t>
  </si>
  <si>
    <t>Práca montéra pri zapojení zariadenia do siete - prípravné montážne práce</t>
  </si>
  <si>
    <t>-133445049</t>
  </si>
  <si>
    <t>16 "príprava v miestnosti jestv. reg.stanice plynu na montážne práce, odplynenie</t>
  </si>
  <si>
    <t>HZS-080</t>
  </si>
  <si>
    <t>Práca montéra pri koordinácii profesií - úprava uzemnenia a pospojovania</t>
  </si>
  <si>
    <t>1495838323</t>
  </si>
  <si>
    <t>8  "v jestv. reg.stanici a v novej kotolni; pozor bez prác elektro!</t>
  </si>
  <si>
    <t>VRN03</t>
  </si>
  <si>
    <t>Geodetické práce</t>
  </si>
  <si>
    <t>000300031.</t>
  </si>
  <si>
    <t>Geodetické práce - vykonávané po výstavbe zameranie skutočného vyhotovenia stavby</t>
  </si>
  <si>
    <t>406232086</t>
  </si>
  <si>
    <t>SO03 - SO03   PRÍPOJKA  NN</t>
  </si>
  <si>
    <t>-800456675</t>
  </si>
  <si>
    <t>210100006</t>
  </si>
  <si>
    <t>Ukončenie vodičov v rozvádzač. vrátane zapojenia a vodičovej koncovky do 50 mm2</t>
  </si>
  <si>
    <t>-1577978180</t>
  </si>
  <si>
    <t>3452109800</t>
  </si>
  <si>
    <t>G-Káblové oko CU  50x10 KU</t>
  </si>
  <si>
    <t>811948247</t>
  </si>
  <si>
    <t>210100253</t>
  </si>
  <si>
    <t>Ukončenie celoplastových káblov zmrašť. záklopkou alebo páskou do 4 x 50 mm2</t>
  </si>
  <si>
    <t>-1102403112</t>
  </si>
  <si>
    <t>2830132500</t>
  </si>
  <si>
    <t>Bužírka zmrštovacia cierna 9,5-4,8 mm  typ:  ZS095</t>
  </si>
  <si>
    <t>-1704395825</t>
  </si>
  <si>
    <t>2830133000</t>
  </si>
  <si>
    <t>Bužírka zmrštovacia hnedá 9,5-4,8 mm  typ:  ZS095B</t>
  </si>
  <si>
    <t>765006848</t>
  </si>
  <si>
    <t>2830136500</t>
  </si>
  <si>
    <t>Bužírka zmrštovacia zeleno žltá 9,5-4,8 mm  typ:  ZS095ZS</t>
  </si>
  <si>
    <t>1705048721</t>
  </si>
  <si>
    <t>2830166000</t>
  </si>
  <si>
    <t>Zmrštovacia káblová koncovka 4 x   35 4 x 50 mm2  typ:  VE4021</t>
  </si>
  <si>
    <t>462332605</t>
  </si>
  <si>
    <t>210120102</t>
  </si>
  <si>
    <t>Poistkový náboj vrátane montáže nožový náboj do 500 V</t>
  </si>
  <si>
    <t>-1473191744</t>
  </si>
  <si>
    <t>3581532700</t>
  </si>
  <si>
    <t>Poistková patróna PHN 1  160A gF1</t>
  </si>
  <si>
    <t>1827423504</t>
  </si>
  <si>
    <t>210191543</t>
  </si>
  <si>
    <t>Montáž piliera bez základu, kábl.skrine a zapojenia vodičov. RE</t>
  </si>
  <si>
    <t>1901433481</t>
  </si>
  <si>
    <t>3570317660</t>
  </si>
  <si>
    <t xml:space="preserve">F403 - pilier so zemnou rohožou s 3. modulami káblového priestoru -  typ: RE 1.0-F403 (W)63 A P0 (25 mm2/25 mm2) - TN-C-S			_x000D_
</t>
  </si>
  <si>
    <t>1535444325</t>
  </si>
  <si>
    <t>210810111</t>
  </si>
  <si>
    <t>Silový kábel medený 750 - 1000 V /mm2/ pevne uložený CYKY-CYKYm 1 kV 4x50</t>
  </si>
  <si>
    <t>-1090762548</t>
  </si>
  <si>
    <t>3410106000</t>
  </si>
  <si>
    <t>Kábel silový s medeným jadrom CYKY-4 Jx50</t>
  </si>
  <si>
    <t>-816721089</t>
  </si>
  <si>
    <t>5*1,05 'Prepočítané koeficientom množstva</t>
  </si>
  <si>
    <t>-283019490</t>
  </si>
  <si>
    <t>-1376925612</t>
  </si>
  <si>
    <t>875829826</t>
  </si>
  <si>
    <t>vykop</t>
  </si>
  <si>
    <t>výkop</t>
  </si>
  <si>
    <t>3,629</t>
  </si>
  <si>
    <t>SO04 - SO04  ODVEDENIE DAŽDOVEJ KANALIZACIE  zo strechy  D5,D6 + Vsakovacie bloky   7ks</t>
  </si>
  <si>
    <t>PSV - PSV</t>
  </si>
  <si>
    <t xml:space="preserve">    721 - Zdravotechnika - vnútorná kanalizácia</t>
  </si>
  <si>
    <t>1136237207</t>
  </si>
  <si>
    <t>132101101</t>
  </si>
  <si>
    <t>Výkop ryhy do šírky 600 mm v horn.1a2 do 100 m3 (pre kanalizačné potrubie)</t>
  </si>
  <si>
    <t>-2056690209</t>
  </si>
  <si>
    <t>0,8*2,5*12</t>
  </si>
  <si>
    <t>Súčet  v.č.01ZTI</t>
  </si>
  <si>
    <t>133201201</t>
  </si>
  <si>
    <t>Výkop šachty nezapaženej, hornina 3 do 100 m3</t>
  </si>
  <si>
    <t>102399239</t>
  </si>
  <si>
    <t>(1,2*1,8*1,2)*1,4  " rozš. výkop</t>
  </si>
  <si>
    <t>133201209</t>
  </si>
  <si>
    <t>Príplatok k cenám za lepivosť horniny tr.3</t>
  </si>
  <si>
    <t>2124526643</t>
  </si>
  <si>
    <t>-248066829</t>
  </si>
  <si>
    <t>-1325094345</t>
  </si>
  <si>
    <t>-412738822</t>
  </si>
  <si>
    <t>1966932273</t>
  </si>
  <si>
    <t>vykop*2</t>
  </si>
  <si>
    <t>-274567672</t>
  </si>
  <si>
    <t>vykop*1,15*1,4  " nykaprenie 15%, zemina vaha cca1,4t na 1m3</t>
  </si>
  <si>
    <t>175101102</t>
  </si>
  <si>
    <t>Obsyp potrubia sypaninou z vhodných hornín 1 až 4 s prehodením sypaniny</t>
  </si>
  <si>
    <t>-919476471</t>
  </si>
  <si>
    <t>Úprava pláne v násypoch v hornine 1-4 so zhutnením</t>
  </si>
  <si>
    <t>899482392</t>
  </si>
  <si>
    <t>1,2*1,8</t>
  </si>
  <si>
    <t>1*12</t>
  </si>
  <si>
    <t>181301102</t>
  </si>
  <si>
    <t>Rozprestretie ornice v rovine, plocha do 500 m2, hr.do 150 mm</t>
  </si>
  <si>
    <t>1091126256</t>
  </si>
  <si>
    <t>2*2</t>
  </si>
  <si>
    <t>180402111</t>
  </si>
  <si>
    <t>Založenie trávnika parkového výsevom v rovine do 1:5</t>
  </si>
  <si>
    <t>1579281088</t>
  </si>
  <si>
    <t>005720001400</t>
  </si>
  <si>
    <t>Osivá tráv - semená parkovej zmesi</t>
  </si>
  <si>
    <t>1920350942</t>
  </si>
  <si>
    <t>20*0,0309 'Prepočítané koeficientom množstva</t>
  </si>
  <si>
    <t>211561111</t>
  </si>
  <si>
    <t>Výplň odvodňovacieho rebra alebo trativodu do rýh kamenivom hrubým drveným frakcie 4-16 mm</t>
  </si>
  <si>
    <t>-1283067409</t>
  </si>
  <si>
    <t xml:space="preserve">" obsyp okolo vsak.blokov </t>
  </si>
  <si>
    <t>0,3*(1,2+1,2+1,08+1,8)</t>
  </si>
  <si>
    <t>" nad  vsak. blokom</t>
  </si>
  <si>
    <t>0,2*1,2*1,8</t>
  </si>
  <si>
    <t>212572111</t>
  </si>
  <si>
    <t>Lôžko pre trativod zo štrkopiesku triedeného</t>
  </si>
  <si>
    <t>1294146602</t>
  </si>
  <si>
    <t xml:space="preserve">1,2*1,8*0,2  "lôžko pod  vsak. bloky </t>
  </si>
  <si>
    <t>451541111</t>
  </si>
  <si>
    <t>Lôžko pod potrubie, stoky a drobné objekty, v otvorenom výkope zo štrkodrvy 0-63 mm (pre kanalizačné potrubie)</t>
  </si>
  <si>
    <t>-615348355</t>
  </si>
  <si>
    <t>0,8*0,15*12</t>
  </si>
  <si>
    <t>871326004</t>
  </si>
  <si>
    <t>Montáž kanalizačného PVC-U potrubia hladkého viacvrstvového DN 140</t>
  </si>
  <si>
    <t>-2001780758</t>
  </si>
  <si>
    <t>2+10</t>
  </si>
  <si>
    <t>Súčet v.č.01  ZTI</t>
  </si>
  <si>
    <t>286110006900</t>
  </si>
  <si>
    <t>Rúra kanalizačná PVC-U gravitačná, hladká SN4 - KG, ML - viacvrstvová, DN 140, dĺ. 5 m</t>
  </si>
  <si>
    <t>682588476</t>
  </si>
  <si>
    <t>877326028</t>
  </si>
  <si>
    <t>Montáž kanalizačnej PVC-U odbočky DN 140/DN 140</t>
  </si>
  <si>
    <t>-469374737</t>
  </si>
  <si>
    <t>286510013400</t>
  </si>
  <si>
    <t>Odbočka 45° PVC-U, DN 140/140/140 hladká pre gravitačnú kanalizáciu KG potrubia</t>
  </si>
  <si>
    <t>1103319155</t>
  </si>
  <si>
    <t>Montáž vsakovacieho bloku inšpekčného 1200x600x630 mm vrátane geotextílie</t>
  </si>
  <si>
    <t>1758728963</t>
  </si>
  <si>
    <t>" odvodnenie daždovej vody zo strechy zvod D5, D6</t>
  </si>
  <si>
    <t xml:space="preserve">Súčet  v.č.01 ZTI   vsakovacie bloky  </t>
  </si>
  <si>
    <t>-1383197991</t>
  </si>
  <si>
    <t xml:space="preserve">" CP EKODREN </t>
  </si>
  <si>
    <t xml:space="preserve">Súčet  </t>
  </si>
  <si>
    <t>998276101</t>
  </si>
  <si>
    <t>Presun hmôt pre rúrové vedenie hĺbené z rúr z plast., hmôt alebo sklolamin. v otvorenom výkope</t>
  </si>
  <si>
    <t>-1790808761</t>
  </si>
  <si>
    <t>Zdravotechnika - vnútorná kanalizácia</t>
  </si>
  <si>
    <t>721242117</t>
  </si>
  <si>
    <t>Lapač strešných splavenín liatinový - zo šedej liatiny DN 150</t>
  </si>
  <si>
    <t>-508888845</t>
  </si>
  <si>
    <t>1  " D5</t>
  </si>
  <si>
    <t>1  " D6</t>
  </si>
  <si>
    <t>721290112</t>
  </si>
  <si>
    <t>Ostatné - skúška tesnosti kanalizácie v objektoch vodou DN 150</t>
  </si>
  <si>
    <t>-451325934</t>
  </si>
  <si>
    <t>998721101</t>
  </si>
  <si>
    <t>Presun hmôt pre vnútornú kanalizáciu v objektoch výšky do 6 m</t>
  </si>
  <si>
    <t>-1898478708</t>
  </si>
  <si>
    <t>ZOZNAM FIGÚR</t>
  </si>
  <si>
    <t>Výmera</t>
  </si>
  <si>
    <t xml:space="preserve"> 1/ 1B</t>
  </si>
  <si>
    <t>Použitie figúry:</t>
  </si>
  <si>
    <t xml:space="preserve"> 3/ 3A</t>
  </si>
  <si>
    <t xml:space="preserve"> 4/ SO01.1</t>
  </si>
  <si>
    <t xml:space="preserve">demontaž jestv.strechy </t>
  </si>
  <si>
    <t xml:space="preserve"> 4/ SO01.2</t>
  </si>
  <si>
    <t xml:space="preserve"> 4/ SO01.3</t>
  </si>
  <si>
    <t>d16</t>
  </si>
  <si>
    <t>d20</t>
  </si>
  <si>
    <t>d25</t>
  </si>
  <si>
    <t>d32</t>
  </si>
  <si>
    <t>d40</t>
  </si>
  <si>
    <t>d50</t>
  </si>
  <si>
    <t>ocDN20</t>
  </si>
  <si>
    <t>ocDN25</t>
  </si>
  <si>
    <t>ocDN32</t>
  </si>
  <si>
    <t>ocDN40</t>
  </si>
  <si>
    <t>ocDN50</t>
  </si>
  <si>
    <t>odp100</t>
  </si>
  <si>
    <t>prip100</t>
  </si>
  <si>
    <t>prip32</t>
  </si>
  <si>
    <t>prip40</t>
  </si>
  <si>
    <t>prip50</t>
  </si>
  <si>
    <t>prip70</t>
  </si>
  <si>
    <t>voda_oceľ</t>
  </si>
  <si>
    <t>voda_oceľ_1</t>
  </si>
  <si>
    <t>voda_plast</t>
  </si>
  <si>
    <t xml:space="preserve"> 4/ SO02</t>
  </si>
  <si>
    <t xml:space="preserve"> 4/ SO04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</si>
</sst>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6"/>
  <sheetViews>
    <sheetView showGridLines="0" tabSelected="1" workbookViewId="0">
      <selection activeCell="AN9" sqref="AN9"/>
    </sheetView>
  </sheetViews>
  <sheetFormatPr baseColWidth="10" defaultRowHeight="16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 ht="1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53" t="s">
        <v>5</v>
      </c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37" t="s">
        <v>13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R5" s="21"/>
      <c r="BE5" s="234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39" t="s">
        <v>16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R6" s="21"/>
      <c r="BE6" s="235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35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/>
      <c r="AR8" s="21"/>
      <c r="BE8" s="235"/>
      <c r="BS8" s="18" t="s">
        <v>6</v>
      </c>
    </row>
    <row r="9" spans="1:74" s="1" customFormat="1" ht="14.5" customHeight="1">
      <c r="B9" s="21"/>
      <c r="AR9" s="21"/>
      <c r="BE9" s="235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35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35"/>
      <c r="BS11" s="18" t="s">
        <v>6</v>
      </c>
    </row>
    <row r="12" spans="1:74" s="1" customFormat="1" ht="7" customHeight="1">
      <c r="B12" s="21"/>
      <c r="AR12" s="21"/>
      <c r="BE12" s="235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35"/>
      <c r="BS13" s="18" t="s">
        <v>6</v>
      </c>
    </row>
    <row r="14" spans="1:74" ht="13">
      <c r="B14" s="21"/>
      <c r="E14" s="240" t="s">
        <v>27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8" t="s">
        <v>25</v>
      </c>
      <c r="AN14" s="30" t="s">
        <v>27</v>
      </c>
      <c r="AR14" s="21"/>
      <c r="BE14" s="235"/>
      <c r="BS14" s="18" t="s">
        <v>6</v>
      </c>
    </row>
    <row r="15" spans="1:74" s="1" customFormat="1" ht="7" customHeight="1">
      <c r="B15" s="21"/>
      <c r="AR15" s="21"/>
      <c r="BE15" s="235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35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35"/>
      <c r="BS17" s="18" t="s">
        <v>30</v>
      </c>
    </row>
    <row r="18" spans="1:71" s="1" customFormat="1" ht="7" customHeight="1">
      <c r="B18" s="21"/>
      <c r="AR18" s="21"/>
      <c r="BE18" s="235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35"/>
      <c r="BS19" s="18" t="s">
        <v>6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35"/>
      <c r="BS20" s="18" t="s">
        <v>30</v>
      </c>
    </row>
    <row r="21" spans="1:71" s="1" customFormat="1" ht="7" customHeight="1">
      <c r="B21" s="21"/>
      <c r="AR21" s="21"/>
      <c r="BE21" s="235"/>
    </row>
    <row r="22" spans="1:71" s="1" customFormat="1" ht="12" customHeight="1">
      <c r="B22" s="21"/>
      <c r="D22" s="28" t="s">
        <v>33</v>
      </c>
      <c r="AR22" s="21"/>
      <c r="BE22" s="235"/>
    </row>
    <row r="23" spans="1:71" s="1" customFormat="1" ht="35.25" customHeight="1">
      <c r="B23" s="21"/>
      <c r="E23" s="242" t="s">
        <v>34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21"/>
      <c r="BE23" s="235"/>
    </row>
    <row r="24" spans="1:71" s="1" customFormat="1" ht="7" customHeight="1">
      <c r="B24" s="21"/>
      <c r="AR24" s="21"/>
      <c r="BE24" s="235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5"/>
    </row>
    <row r="26" spans="1:71" s="2" customFormat="1" ht="26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3">
        <f>ROUND(AG94,2)</f>
        <v>0</v>
      </c>
      <c r="AL26" s="244"/>
      <c r="AM26" s="244"/>
      <c r="AN26" s="244"/>
      <c r="AO26" s="244"/>
      <c r="AP26" s="33"/>
      <c r="AQ26" s="33"/>
      <c r="AR26" s="34"/>
      <c r="BE26" s="235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5"/>
    </row>
    <row r="28" spans="1:71" s="2" customFormat="1" ht="13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5" t="s">
        <v>36</v>
      </c>
      <c r="M28" s="245"/>
      <c r="N28" s="245"/>
      <c r="O28" s="245"/>
      <c r="P28" s="245"/>
      <c r="Q28" s="33"/>
      <c r="R28" s="33"/>
      <c r="S28" s="33"/>
      <c r="T28" s="33"/>
      <c r="U28" s="33"/>
      <c r="V28" s="33"/>
      <c r="W28" s="245" t="s">
        <v>37</v>
      </c>
      <c r="X28" s="245"/>
      <c r="Y28" s="245"/>
      <c r="Z28" s="245"/>
      <c r="AA28" s="245"/>
      <c r="AB28" s="245"/>
      <c r="AC28" s="245"/>
      <c r="AD28" s="245"/>
      <c r="AE28" s="245"/>
      <c r="AF28" s="33"/>
      <c r="AG28" s="33"/>
      <c r="AH28" s="33"/>
      <c r="AI28" s="33"/>
      <c r="AJ28" s="33"/>
      <c r="AK28" s="245" t="s">
        <v>38</v>
      </c>
      <c r="AL28" s="245"/>
      <c r="AM28" s="245"/>
      <c r="AN28" s="245"/>
      <c r="AO28" s="245"/>
      <c r="AP28" s="33"/>
      <c r="AQ28" s="33"/>
      <c r="AR28" s="34"/>
      <c r="BE28" s="235"/>
    </row>
    <row r="29" spans="1:71" s="3" customFormat="1" ht="14.5" customHeight="1">
      <c r="B29" s="38"/>
      <c r="D29" s="28" t="s">
        <v>39</v>
      </c>
      <c r="F29" s="28" t="s">
        <v>40</v>
      </c>
      <c r="L29" s="248">
        <v>0.2</v>
      </c>
      <c r="M29" s="247"/>
      <c r="N29" s="247"/>
      <c r="O29" s="247"/>
      <c r="P29" s="247"/>
      <c r="W29" s="246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K29" s="246">
        <f>ROUND(AV94, 2)</f>
        <v>0</v>
      </c>
      <c r="AL29" s="247"/>
      <c r="AM29" s="247"/>
      <c r="AN29" s="247"/>
      <c r="AO29" s="247"/>
      <c r="AR29" s="38"/>
      <c r="BE29" s="236"/>
    </row>
    <row r="30" spans="1:71" s="3" customFormat="1" ht="14.5" customHeight="1">
      <c r="B30" s="38"/>
      <c r="F30" s="28" t="s">
        <v>41</v>
      </c>
      <c r="L30" s="248">
        <v>0.2</v>
      </c>
      <c r="M30" s="247"/>
      <c r="N30" s="247"/>
      <c r="O30" s="247"/>
      <c r="P30" s="247"/>
      <c r="W30" s="246">
        <f>ROUND(BA94, 2)</f>
        <v>0</v>
      </c>
      <c r="X30" s="247"/>
      <c r="Y30" s="247"/>
      <c r="Z30" s="247"/>
      <c r="AA30" s="247"/>
      <c r="AB30" s="247"/>
      <c r="AC30" s="247"/>
      <c r="AD30" s="247"/>
      <c r="AE30" s="247"/>
      <c r="AK30" s="246">
        <f>ROUND(AW94, 2)</f>
        <v>0</v>
      </c>
      <c r="AL30" s="247"/>
      <c r="AM30" s="247"/>
      <c r="AN30" s="247"/>
      <c r="AO30" s="247"/>
      <c r="AR30" s="38"/>
      <c r="BE30" s="236"/>
    </row>
    <row r="31" spans="1:71" s="3" customFormat="1" ht="14.5" hidden="1" customHeight="1">
      <c r="B31" s="38"/>
      <c r="F31" s="28" t="s">
        <v>42</v>
      </c>
      <c r="L31" s="248">
        <v>0.2</v>
      </c>
      <c r="M31" s="247"/>
      <c r="N31" s="247"/>
      <c r="O31" s="247"/>
      <c r="P31" s="247"/>
      <c r="W31" s="246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K31" s="246">
        <v>0</v>
      </c>
      <c r="AL31" s="247"/>
      <c r="AM31" s="247"/>
      <c r="AN31" s="247"/>
      <c r="AO31" s="247"/>
      <c r="AR31" s="38"/>
      <c r="BE31" s="236"/>
    </row>
    <row r="32" spans="1:71" s="3" customFormat="1" ht="14.5" hidden="1" customHeight="1">
      <c r="B32" s="38"/>
      <c r="F32" s="28" t="s">
        <v>43</v>
      </c>
      <c r="L32" s="248">
        <v>0.2</v>
      </c>
      <c r="M32" s="247"/>
      <c r="N32" s="247"/>
      <c r="O32" s="247"/>
      <c r="P32" s="247"/>
      <c r="W32" s="246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K32" s="246">
        <v>0</v>
      </c>
      <c r="AL32" s="247"/>
      <c r="AM32" s="247"/>
      <c r="AN32" s="247"/>
      <c r="AO32" s="247"/>
      <c r="AR32" s="38"/>
      <c r="BE32" s="236"/>
    </row>
    <row r="33" spans="1:57" s="3" customFormat="1" ht="14.5" hidden="1" customHeight="1">
      <c r="B33" s="38"/>
      <c r="F33" s="28" t="s">
        <v>44</v>
      </c>
      <c r="L33" s="248">
        <v>0</v>
      </c>
      <c r="M33" s="247"/>
      <c r="N33" s="247"/>
      <c r="O33" s="247"/>
      <c r="P33" s="247"/>
      <c r="W33" s="246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K33" s="246">
        <v>0</v>
      </c>
      <c r="AL33" s="247"/>
      <c r="AM33" s="247"/>
      <c r="AN33" s="247"/>
      <c r="AO33" s="247"/>
      <c r="AR33" s="38"/>
      <c r="BE33" s="236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5"/>
    </row>
    <row r="35" spans="1:57" s="2" customFormat="1" ht="26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52" t="s">
        <v>47</v>
      </c>
      <c r="Y35" s="250"/>
      <c r="Z35" s="250"/>
      <c r="AA35" s="250"/>
      <c r="AB35" s="250"/>
      <c r="AC35" s="41"/>
      <c r="AD35" s="41"/>
      <c r="AE35" s="41"/>
      <c r="AF35" s="41"/>
      <c r="AG35" s="41"/>
      <c r="AH35" s="41"/>
      <c r="AI35" s="41"/>
      <c r="AJ35" s="41"/>
      <c r="AK35" s="249">
        <f>SUM(AK26:AK33)</f>
        <v>0</v>
      </c>
      <c r="AL35" s="250"/>
      <c r="AM35" s="250"/>
      <c r="AN35" s="250"/>
      <c r="AO35" s="251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5" customHeight="1">
      <c r="B38" s="21"/>
      <c r="AR38" s="21"/>
    </row>
    <row r="39" spans="1:57" s="1" customFormat="1" ht="14.5" customHeight="1">
      <c r="B39" s="21"/>
      <c r="AR39" s="21"/>
    </row>
    <row r="40" spans="1:57" s="1" customFormat="1" ht="14.5" customHeight="1">
      <c r="B40" s="21"/>
      <c r="AR40" s="21"/>
    </row>
    <row r="41" spans="1:57" s="1" customFormat="1" ht="14.5" customHeight="1">
      <c r="B41" s="21"/>
      <c r="AR41" s="21"/>
    </row>
    <row r="42" spans="1:57" s="1" customFormat="1" ht="14.5" customHeight="1">
      <c r="B42" s="21"/>
      <c r="AR42" s="21"/>
    </row>
    <row r="43" spans="1:57" s="1" customFormat="1" ht="14.5" customHeight="1">
      <c r="B43" s="21"/>
      <c r="AR43" s="21"/>
    </row>
    <row r="44" spans="1:57" s="1" customFormat="1" ht="14.5" customHeight="1">
      <c r="B44" s="21"/>
      <c r="AR44" s="21"/>
    </row>
    <row r="45" spans="1:57" s="1" customFormat="1" ht="14.5" customHeight="1">
      <c r="B45" s="21"/>
      <c r="AR45" s="21"/>
    </row>
    <row r="46" spans="1:57" s="1" customFormat="1" ht="14.5" customHeight="1">
      <c r="B46" s="21"/>
      <c r="AR46" s="21"/>
    </row>
    <row r="47" spans="1:57" s="1" customFormat="1" ht="14.5" customHeight="1">
      <c r="B47" s="21"/>
      <c r="AR47" s="21"/>
    </row>
    <row r="48" spans="1:57" s="1" customFormat="1" ht="14.5" customHeight="1">
      <c r="B48" s="21"/>
      <c r="AR48" s="21"/>
    </row>
    <row r="49" spans="1:57" s="2" customFormat="1" ht="14.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 ht="11">
      <c r="B50" s="21"/>
      <c r="AR50" s="21"/>
    </row>
    <row r="51" spans="1:57" ht="11">
      <c r="B51" s="21"/>
      <c r="AR51" s="21"/>
    </row>
    <row r="52" spans="1:57" ht="11">
      <c r="B52" s="21"/>
      <c r="AR52" s="21"/>
    </row>
    <row r="53" spans="1:57" ht="11">
      <c r="B53" s="21"/>
      <c r="AR53" s="21"/>
    </row>
    <row r="54" spans="1:57" ht="11">
      <c r="B54" s="21"/>
      <c r="AR54" s="21"/>
    </row>
    <row r="55" spans="1:57" ht="11">
      <c r="B55" s="21"/>
      <c r="AR55" s="21"/>
    </row>
    <row r="56" spans="1:57" ht="11">
      <c r="B56" s="21"/>
      <c r="AR56" s="21"/>
    </row>
    <row r="57" spans="1:57" ht="11">
      <c r="B57" s="21"/>
      <c r="AR57" s="21"/>
    </row>
    <row r="58" spans="1:57" ht="11">
      <c r="B58" s="21"/>
      <c r="AR58" s="21"/>
    </row>
    <row r="59" spans="1:57" ht="11">
      <c r="B59" s="21"/>
      <c r="AR59" s="21"/>
    </row>
    <row r="60" spans="1:57" s="2" customFormat="1" ht="13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 ht="11">
      <c r="B61" s="21"/>
      <c r="AR61" s="21"/>
    </row>
    <row r="62" spans="1:57" ht="11">
      <c r="B62" s="21"/>
      <c r="AR62" s="21"/>
    </row>
    <row r="63" spans="1:57" ht="11">
      <c r="B63" s="21"/>
      <c r="AR63" s="21"/>
    </row>
    <row r="64" spans="1:57" s="2" customFormat="1" ht="13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">
      <c r="B65" s="21"/>
      <c r="AR65" s="21"/>
    </row>
    <row r="66" spans="1:57" ht="11">
      <c r="B66" s="21"/>
      <c r="AR66" s="21"/>
    </row>
    <row r="67" spans="1:57" ht="11">
      <c r="B67" s="21"/>
      <c r="AR67" s="21"/>
    </row>
    <row r="68" spans="1:57" ht="11">
      <c r="B68" s="21"/>
      <c r="AR68" s="21"/>
    </row>
    <row r="69" spans="1:57" ht="11">
      <c r="B69" s="21"/>
      <c r="AR69" s="21"/>
    </row>
    <row r="70" spans="1:57" ht="11">
      <c r="B70" s="21"/>
      <c r="AR70" s="21"/>
    </row>
    <row r="71" spans="1:57" ht="11">
      <c r="B71" s="21"/>
      <c r="AR71" s="21"/>
    </row>
    <row r="72" spans="1:57" ht="11">
      <c r="B72" s="21"/>
      <c r="AR72" s="21"/>
    </row>
    <row r="73" spans="1:57" ht="11">
      <c r="B73" s="21"/>
      <c r="AR73" s="21"/>
    </row>
    <row r="74" spans="1:57" ht="11">
      <c r="B74" s="21"/>
      <c r="AR74" s="21"/>
    </row>
    <row r="75" spans="1:57" s="2" customFormat="1" ht="13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 ht="1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372021B1</v>
      </c>
      <c r="AR84" s="52"/>
    </row>
    <row r="85" spans="1:91" s="5" customFormat="1" ht="37" customHeight="1">
      <c r="B85" s="53"/>
      <c r="C85" s="54" t="s">
        <v>15</v>
      </c>
      <c r="L85" s="231" t="str">
        <f>K6</f>
        <v>RP pre zníženie energetickej náročnosti budovy ZŠ a MŠ ČADCA -Podzávoz  19.7.2021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Podzávoz  2739, Čadca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9" t="str">
        <f>IF(AN8= "","",AN8)</f>
        <v/>
      </c>
      <c r="AN87" s="259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Čadca ,MU Námestie Slobody 30, ČADCA 02201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60" t="str">
        <f>IF(E17="","",E17)</f>
        <v xml:space="preserve">Mbarch Ing.Arch.Matej Babuliak </v>
      </c>
      <c r="AN89" s="261"/>
      <c r="AO89" s="261"/>
      <c r="AP89" s="261"/>
      <c r="AQ89" s="33"/>
      <c r="AR89" s="34"/>
      <c r="AS89" s="264" t="s">
        <v>55</v>
      </c>
      <c r="AT89" s="265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60" t="str">
        <f>IF(E20="","",E20)</f>
        <v>K.Šinská</v>
      </c>
      <c r="AN90" s="261"/>
      <c r="AO90" s="261"/>
      <c r="AP90" s="261"/>
      <c r="AQ90" s="33"/>
      <c r="AR90" s="34"/>
      <c r="AS90" s="266"/>
      <c r="AT90" s="267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7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6"/>
      <c r="AT91" s="267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26" t="s">
        <v>56</v>
      </c>
      <c r="D92" s="227"/>
      <c r="E92" s="227"/>
      <c r="F92" s="227"/>
      <c r="G92" s="227"/>
      <c r="H92" s="61"/>
      <c r="I92" s="230" t="s">
        <v>57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58" t="s">
        <v>58</v>
      </c>
      <c r="AH92" s="227"/>
      <c r="AI92" s="227"/>
      <c r="AJ92" s="227"/>
      <c r="AK92" s="227"/>
      <c r="AL92" s="227"/>
      <c r="AM92" s="227"/>
      <c r="AN92" s="230" t="s">
        <v>59</v>
      </c>
      <c r="AO92" s="227"/>
      <c r="AP92" s="263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7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3">
        <f>ROUND(AG95+AG98+AG100+AG103,2)</f>
        <v>0</v>
      </c>
      <c r="AH94" s="233"/>
      <c r="AI94" s="233"/>
      <c r="AJ94" s="233"/>
      <c r="AK94" s="233"/>
      <c r="AL94" s="233"/>
      <c r="AM94" s="233"/>
      <c r="AN94" s="268">
        <f t="shared" ref="AN94:AN114" si="0">SUM(AG94,AT94)</f>
        <v>0</v>
      </c>
      <c r="AO94" s="268"/>
      <c r="AP94" s="268"/>
      <c r="AQ94" s="73" t="s">
        <v>1</v>
      </c>
      <c r="AR94" s="69"/>
      <c r="AS94" s="74">
        <f>ROUND(AS95+AS98+AS100+AS103,2)</f>
        <v>0</v>
      </c>
      <c r="AT94" s="75">
        <f t="shared" ref="AT94:AT114" si="1">ROUND(SUM(AV94:AW94),2)</f>
        <v>0</v>
      </c>
      <c r="AU94" s="76">
        <f>ROUND(AU95+AU98+AU100+AU103,5)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ROUND(AZ95+AZ98+AZ100+AZ103,2)</f>
        <v>0</v>
      </c>
      <c r="BA94" s="75">
        <f>ROUND(BA95+BA98+BA100+BA103,2)</f>
        <v>0</v>
      </c>
      <c r="BB94" s="75">
        <f>ROUND(BB95+BB98+BB100+BB103,2)</f>
        <v>0</v>
      </c>
      <c r="BC94" s="75">
        <f>ROUND(BC95+BC98+BC100+BC103,2)</f>
        <v>0</v>
      </c>
      <c r="BD94" s="77">
        <f>ROUND(BD95+BD98+BD100+BD103,2)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24.75" customHeight="1">
      <c r="B95" s="80"/>
      <c r="C95" s="81"/>
      <c r="D95" s="228" t="s">
        <v>79</v>
      </c>
      <c r="E95" s="228"/>
      <c r="F95" s="228"/>
      <c r="G95" s="228"/>
      <c r="H95" s="228"/>
      <c r="I95" s="82"/>
      <c r="J95" s="228" t="s">
        <v>80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54">
        <f>ROUND(SUM(AG96:AG97),2)</f>
        <v>0</v>
      </c>
      <c r="AH95" s="255"/>
      <c r="AI95" s="255"/>
      <c r="AJ95" s="255"/>
      <c r="AK95" s="255"/>
      <c r="AL95" s="255"/>
      <c r="AM95" s="255"/>
      <c r="AN95" s="262">
        <f t="shared" si="0"/>
        <v>0</v>
      </c>
      <c r="AO95" s="255"/>
      <c r="AP95" s="255"/>
      <c r="AQ95" s="83" t="s">
        <v>81</v>
      </c>
      <c r="AR95" s="80"/>
      <c r="AS95" s="84">
        <f>ROUND(SUM(AS96:AS97),2)</f>
        <v>0</v>
      </c>
      <c r="AT95" s="85">
        <f t="shared" si="1"/>
        <v>0</v>
      </c>
      <c r="AU95" s="86">
        <f>ROUND(SUM(AU96:AU97),5)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ROUND(SUM(AZ96:AZ97),2)</f>
        <v>0</v>
      </c>
      <c r="BA95" s="85">
        <f>ROUND(SUM(BA96:BA97),2)</f>
        <v>0</v>
      </c>
      <c r="BB95" s="85">
        <f>ROUND(SUM(BB96:BB97),2)</f>
        <v>0</v>
      </c>
      <c r="BC95" s="85">
        <f>ROUND(SUM(BC96:BC97),2)</f>
        <v>0</v>
      </c>
      <c r="BD95" s="87">
        <f>ROUND(SUM(BD96:BD97),2)</f>
        <v>0</v>
      </c>
      <c r="BS95" s="88" t="s">
        <v>74</v>
      </c>
      <c r="BT95" s="88" t="s">
        <v>79</v>
      </c>
      <c r="BU95" s="88" t="s">
        <v>76</v>
      </c>
      <c r="BV95" s="88" t="s">
        <v>77</v>
      </c>
      <c r="BW95" s="88" t="s">
        <v>82</v>
      </c>
      <c r="BX95" s="88" t="s">
        <v>4</v>
      </c>
      <c r="CL95" s="88" t="s">
        <v>1</v>
      </c>
      <c r="CM95" s="88" t="s">
        <v>75</v>
      </c>
    </row>
    <row r="96" spans="1:91" s="4" customFormat="1" ht="23.25" customHeight="1">
      <c r="A96" s="89" t="s">
        <v>83</v>
      </c>
      <c r="B96" s="52"/>
      <c r="C96" s="10"/>
      <c r="D96" s="10"/>
      <c r="E96" s="229" t="s">
        <v>84</v>
      </c>
      <c r="F96" s="229"/>
      <c r="G96" s="229"/>
      <c r="H96" s="229"/>
      <c r="I96" s="229"/>
      <c r="J96" s="10"/>
      <c r="K96" s="229" t="s">
        <v>85</v>
      </c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56">
        <f>'1A - Búracie práce  pre z...'!J32</f>
        <v>0</v>
      </c>
      <c r="AH96" s="257"/>
      <c r="AI96" s="257"/>
      <c r="AJ96" s="257"/>
      <c r="AK96" s="257"/>
      <c r="AL96" s="257"/>
      <c r="AM96" s="257"/>
      <c r="AN96" s="256">
        <f t="shared" si="0"/>
        <v>0</v>
      </c>
      <c r="AO96" s="257"/>
      <c r="AP96" s="257"/>
      <c r="AQ96" s="90" t="s">
        <v>86</v>
      </c>
      <c r="AR96" s="52"/>
      <c r="AS96" s="91">
        <v>0</v>
      </c>
      <c r="AT96" s="92">
        <f t="shared" si="1"/>
        <v>0</v>
      </c>
      <c r="AU96" s="93">
        <f>'1A - Búracie práce  pre z...'!P126</f>
        <v>0</v>
      </c>
      <c r="AV96" s="92">
        <f>'1A - Búracie práce  pre z...'!J35</f>
        <v>0</v>
      </c>
      <c r="AW96" s="92">
        <f>'1A - Búracie práce  pre z...'!J36</f>
        <v>0</v>
      </c>
      <c r="AX96" s="92">
        <f>'1A - Búracie práce  pre z...'!J37</f>
        <v>0</v>
      </c>
      <c r="AY96" s="92">
        <f>'1A - Búracie práce  pre z...'!J38</f>
        <v>0</v>
      </c>
      <c r="AZ96" s="92">
        <f>'1A - Búracie práce  pre z...'!F35</f>
        <v>0</v>
      </c>
      <c r="BA96" s="92">
        <f>'1A - Búracie práce  pre z...'!F36</f>
        <v>0</v>
      </c>
      <c r="BB96" s="92">
        <f>'1A - Búracie práce  pre z...'!F37</f>
        <v>0</v>
      </c>
      <c r="BC96" s="92">
        <f>'1A - Búracie práce  pre z...'!F38</f>
        <v>0</v>
      </c>
      <c r="BD96" s="94">
        <f>'1A - Búracie práce  pre z...'!F39</f>
        <v>0</v>
      </c>
      <c r="BT96" s="26" t="s">
        <v>87</v>
      </c>
      <c r="BV96" s="26" t="s">
        <v>77</v>
      </c>
      <c r="BW96" s="26" t="s">
        <v>88</v>
      </c>
      <c r="BX96" s="26" t="s">
        <v>82</v>
      </c>
      <c r="CL96" s="26" t="s">
        <v>1</v>
      </c>
    </row>
    <row r="97" spans="1:91" s="4" customFormat="1" ht="35.25" customHeight="1">
      <c r="A97" s="89" t="s">
        <v>83</v>
      </c>
      <c r="B97" s="52"/>
      <c r="C97" s="10"/>
      <c r="D97" s="10"/>
      <c r="E97" s="229" t="s">
        <v>89</v>
      </c>
      <c r="F97" s="229"/>
      <c r="G97" s="229"/>
      <c r="H97" s="229"/>
      <c r="I97" s="229"/>
      <c r="J97" s="10"/>
      <c r="K97" s="229" t="s">
        <v>90</v>
      </c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56">
        <f>'1B - 1B Zateplenie obvodo...'!J32</f>
        <v>0</v>
      </c>
      <c r="AH97" s="257"/>
      <c r="AI97" s="257"/>
      <c r="AJ97" s="257"/>
      <c r="AK97" s="257"/>
      <c r="AL97" s="257"/>
      <c r="AM97" s="257"/>
      <c r="AN97" s="256">
        <f t="shared" si="0"/>
        <v>0</v>
      </c>
      <c r="AO97" s="257"/>
      <c r="AP97" s="257"/>
      <c r="AQ97" s="90" t="s">
        <v>86</v>
      </c>
      <c r="AR97" s="52"/>
      <c r="AS97" s="91">
        <v>0</v>
      </c>
      <c r="AT97" s="92">
        <f t="shared" si="1"/>
        <v>0</v>
      </c>
      <c r="AU97" s="93">
        <f>'1B - 1B Zateplenie obvodo...'!P129</f>
        <v>0</v>
      </c>
      <c r="AV97" s="92">
        <f>'1B - 1B Zateplenie obvodo...'!J35</f>
        <v>0</v>
      </c>
      <c r="AW97" s="92">
        <f>'1B - 1B Zateplenie obvodo...'!J36</f>
        <v>0</v>
      </c>
      <c r="AX97" s="92">
        <f>'1B - 1B Zateplenie obvodo...'!J37</f>
        <v>0</v>
      </c>
      <c r="AY97" s="92">
        <f>'1B - 1B Zateplenie obvodo...'!J38</f>
        <v>0</v>
      </c>
      <c r="AZ97" s="92">
        <f>'1B - 1B Zateplenie obvodo...'!F35</f>
        <v>0</v>
      </c>
      <c r="BA97" s="92">
        <f>'1B - 1B Zateplenie obvodo...'!F36</f>
        <v>0</v>
      </c>
      <c r="BB97" s="92">
        <f>'1B - 1B Zateplenie obvodo...'!F37</f>
        <v>0</v>
      </c>
      <c r="BC97" s="92">
        <f>'1B - 1B Zateplenie obvodo...'!F38</f>
        <v>0</v>
      </c>
      <c r="BD97" s="94">
        <f>'1B - 1B Zateplenie obvodo...'!F39</f>
        <v>0</v>
      </c>
      <c r="BT97" s="26" t="s">
        <v>87</v>
      </c>
      <c r="BV97" s="26" t="s">
        <v>77</v>
      </c>
      <c r="BW97" s="26" t="s">
        <v>91</v>
      </c>
      <c r="BX97" s="26" t="s">
        <v>82</v>
      </c>
      <c r="CL97" s="26" t="s">
        <v>1</v>
      </c>
    </row>
    <row r="98" spans="1:91" s="7" customFormat="1" ht="24.75" customHeight="1">
      <c r="B98" s="80"/>
      <c r="C98" s="81"/>
      <c r="D98" s="228" t="s">
        <v>87</v>
      </c>
      <c r="E98" s="228"/>
      <c r="F98" s="228"/>
      <c r="G98" s="228"/>
      <c r="H98" s="228"/>
      <c r="I98" s="82"/>
      <c r="J98" s="228" t="s">
        <v>92</v>
      </c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54">
        <f>ROUND(AG99,2)</f>
        <v>0</v>
      </c>
      <c r="AH98" s="255"/>
      <c r="AI98" s="255"/>
      <c r="AJ98" s="255"/>
      <c r="AK98" s="255"/>
      <c r="AL98" s="255"/>
      <c r="AM98" s="255"/>
      <c r="AN98" s="262">
        <f t="shared" si="0"/>
        <v>0</v>
      </c>
      <c r="AO98" s="255"/>
      <c r="AP98" s="255"/>
      <c r="AQ98" s="83" t="s">
        <v>81</v>
      </c>
      <c r="AR98" s="80"/>
      <c r="AS98" s="84">
        <f>ROUND(AS99,2)</f>
        <v>0</v>
      </c>
      <c r="AT98" s="85">
        <f t="shared" si="1"/>
        <v>0</v>
      </c>
      <c r="AU98" s="86">
        <f>ROUND(AU99,5)</f>
        <v>0</v>
      </c>
      <c r="AV98" s="85">
        <f>ROUND(AZ98*L29,2)</f>
        <v>0</v>
      </c>
      <c r="AW98" s="85">
        <f>ROUND(BA98*L30,2)</f>
        <v>0</v>
      </c>
      <c r="AX98" s="85">
        <f>ROUND(BB98*L29,2)</f>
        <v>0</v>
      </c>
      <c r="AY98" s="85">
        <f>ROUND(BC98*L30,2)</f>
        <v>0</v>
      </c>
      <c r="AZ98" s="85">
        <f>ROUND(AZ99,2)</f>
        <v>0</v>
      </c>
      <c r="BA98" s="85">
        <f>ROUND(BA99,2)</f>
        <v>0</v>
      </c>
      <c r="BB98" s="85">
        <f>ROUND(BB99,2)</f>
        <v>0</v>
      </c>
      <c r="BC98" s="85">
        <f>ROUND(BC99,2)</f>
        <v>0</v>
      </c>
      <c r="BD98" s="87">
        <f>ROUND(BD99,2)</f>
        <v>0</v>
      </c>
      <c r="BS98" s="88" t="s">
        <v>74</v>
      </c>
      <c r="BT98" s="88" t="s">
        <v>79</v>
      </c>
      <c r="BU98" s="88" t="s">
        <v>76</v>
      </c>
      <c r="BV98" s="88" t="s">
        <v>77</v>
      </c>
      <c r="BW98" s="88" t="s">
        <v>93</v>
      </c>
      <c r="BX98" s="88" t="s">
        <v>4</v>
      </c>
      <c r="CL98" s="88" t="s">
        <v>1</v>
      </c>
      <c r="CM98" s="88" t="s">
        <v>75</v>
      </c>
    </row>
    <row r="99" spans="1:91" s="4" customFormat="1" ht="35.25" customHeight="1">
      <c r="A99" s="89" t="s">
        <v>83</v>
      </c>
      <c r="B99" s="52"/>
      <c r="C99" s="10"/>
      <c r="D99" s="10"/>
      <c r="E99" s="229" t="s">
        <v>94</v>
      </c>
      <c r="F99" s="229"/>
      <c r="G99" s="229"/>
      <c r="H99" s="229"/>
      <c r="I99" s="229"/>
      <c r="J99" s="10"/>
      <c r="K99" s="229" t="s">
        <v>95</v>
      </c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56">
        <f>'2B - 2B Zateplenie strešn...'!J32</f>
        <v>0</v>
      </c>
      <c r="AH99" s="257"/>
      <c r="AI99" s="257"/>
      <c r="AJ99" s="257"/>
      <c r="AK99" s="257"/>
      <c r="AL99" s="257"/>
      <c r="AM99" s="257"/>
      <c r="AN99" s="256">
        <f t="shared" si="0"/>
        <v>0</v>
      </c>
      <c r="AO99" s="257"/>
      <c r="AP99" s="257"/>
      <c r="AQ99" s="90" t="s">
        <v>86</v>
      </c>
      <c r="AR99" s="52"/>
      <c r="AS99" s="91">
        <v>0</v>
      </c>
      <c r="AT99" s="92">
        <f t="shared" si="1"/>
        <v>0</v>
      </c>
      <c r="AU99" s="93">
        <f>'2B - 2B Zateplenie strešn...'!P127</f>
        <v>0</v>
      </c>
      <c r="AV99" s="92">
        <f>'2B - 2B Zateplenie strešn...'!J35</f>
        <v>0</v>
      </c>
      <c r="AW99" s="92">
        <f>'2B - 2B Zateplenie strešn...'!J36</f>
        <v>0</v>
      </c>
      <c r="AX99" s="92">
        <f>'2B - 2B Zateplenie strešn...'!J37</f>
        <v>0</v>
      </c>
      <c r="AY99" s="92">
        <f>'2B - 2B Zateplenie strešn...'!J38</f>
        <v>0</v>
      </c>
      <c r="AZ99" s="92">
        <f>'2B - 2B Zateplenie strešn...'!F35</f>
        <v>0</v>
      </c>
      <c r="BA99" s="92">
        <f>'2B - 2B Zateplenie strešn...'!F36</f>
        <v>0</v>
      </c>
      <c r="BB99" s="92">
        <f>'2B - 2B Zateplenie strešn...'!F37</f>
        <v>0</v>
      </c>
      <c r="BC99" s="92">
        <f>'2B - 2B Zateplenie strešn...'!F38</f>
        <v>0</v>
      </c>
      <c r="BD99" s="94">
        <f>'2B - 2B Zateplenie strešn...'!F39</f>
        <v>0</v>
      </c>
      <c r="BT99" s="26" t="s">
        <v>87</v>
      </c>
      <c r="BV99" s="26" t="s">
        <v>77</v>
      </c>
      <c r="BW99" s="26" t="s">
        <v>96</v>
      </c>
      <c r="BX99" s="26" t="s">
        <v>93</v>
      </c>
      <c r="CL99" s="26" t="s">
        <v>1</v>
      </c>
    </row>
    <row r="100" spans="1:91" s="7" customFormat="1" ht="24.75" customHeight="1">
      <c r="B100" s="80"/>
      <c r="C100" s="81"/>
      <c r="D100" s="228" t="s">
        <v>97</v>
      </c>
      <c r="E100" s="228"/>
      <c r="F100" s="228"/>
      <c r="G100" s="228"/>
      <c r="H100" s="228"/>
      <c r="I100" s="82"/>
      <c r="J100" s="228" t="s">
        <v>98</v>
      </c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54">
        <f>ROUND(SUM(AG101:AG102),2)</f>
        <v>0</v>
      </c>
      <c r="AH100" s="255"/>
      <c r="AI100" s="255"/>
      <c r="AJ100" s="255"/>
      <c r="AK100" s="255"/>
      <c r="AL100" s="255"/>
      <c r="AM100" s="255"/>
      <c r="AN100" s="262">
        <f t="shared" si="0"/>
        <v>0</v>
      </c>
      <c r="AO100" s="255"/>
      <c r="AP100" s="255"/>
      <c r="AQ100" s="83" t="s">
        <v>81</v>
      </c>
      <c r="AR100" s="80"/>
      <c r="AS100" s="84">
        <f>ROUND(SUM(AS101:AS102),2)</f>
        <v>0</v>
      </c>
      <c r="AT100" s="85">
        <f t="shared" si="1"/>
        <v>0</v>
      </c>
      <c r="AU100" s="86">
        <f>ROUND(SUM(AU101:AU102),5)</f>
        <v>0</v>
      </c>
      <c r="AV100" s="85">
        <f>ROUND(AZ100*L29,2)</f>
        <v>0</v>
      </c>
      <c r="AW100" s="85">
        <f>ROUND(BA100*L30,2)</f>
        <v>0</v>
      </c>
      <c r="AX100" s="85">
        <f>ROUND(BB100*L29,2)</f>
        <v>0</v>
      </c>
      <c r="AY100" s="85">
        <f>ROUND(BC100*L30,2)</f>
        <v>0</v>
      </c>
      <c r="AZ100" s="85">
        <f>ROUND(SUM(AZ101:AZ102),2)</f>
        <v>0</v>
      </c>
      <c r="BA100" s="85">
        <f>ROUND(SUM(BA101:BA102),2)</f>
        <v>0</v>
      </c>
      <c r="BB100" s="85">
        <f>ROUND(SUM(BB101:BB102),2)</f>
        <v>0</v>
      </c>
      <c r="BC100" s="85">
        <f>ROUND(SUM(BC101:BC102),2)</f>
        <v>0</v>
      </c>
      <c r="BD100" s="87">
        <f>ROUND(SUM(BD101:BD102),2)</f>
        <v>0</v>
      </c>
      <c r="BS100" s="88" t="s">
        <v>74</v>
      </c>
      <c r="BT100" s="88" t="s">
        <v>79</v>
      </c>
      <c r="BU100" s="88" t="s">
        <v>76</v>
      </c>
      <c r="BV100" s="88" t="s">
        <v>77</v>
      </c>
      <c r="BW100" s="88" t="s">
        <v>99</v>
      </c>
      <c r="BX100" s="88" t="s">
        <v>4</v>
      </c>
      <c r="CL100" s="88" t="s">
        <v>1</v>
      </c>
      <c r="CM100" s="88" t="s">
        <v>75</v>
      </c>
    </row>
    <row r="101" spans="1:91" s="4" customFormat="1" ht="35.25" customHeight="1">
      <c r="A101" s="89" t="s">
        <v>83</v>
      </c>
      <c r="B101" s="52"/>
      <c r="C101" s="10"/>
      <c r="D101" s="10"/>
      <c r="E101" s="229" t="s">
        <v>100</v>
      </c>
      <c r="F101" s="229"/>
      <c r="G101" s="229"/>
      <c r="H101" s="229"/>
      <c r="I101" s="229"/>
      <c r="J101" s="10"/>
      <c r="K101" s="229" t="s">
        <v>101</v>
      </c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56">
        <f>'3A - 3A Búracie práce ext...'!J32</f>
        <v>0</v>
      </c>
      <c r="AH101" s="257"/>
      <c r="AI101" s="257"/>
      <c r="AJ101" s="257"/>
      <c r="AK101" s="257"/>
      <c r="AL101" s="257"/>
      <c r="AM101" s="257"/>
      <c r="AN101" s="256">
        <f t="shared" si="0"/>
        <v>0</v>
      </c>
      <c r="AO101" s="257"/>
      <c r="AP101" s="257"/>
      <c r="AQ101" s="90" t="s">
        <v>86</v>
      </c>
      <c r="AR101" s="52"/>
      <c r="AS101" s="91">
        <v>0</v>
      </c>
      <c r="AT101" s="92">
        <f t="shared" si="1"/>
        <v>0</v>
      </c>
      <c r="AU101" s="93">
        <f>'3A - 3A Búracie práce ext...'!P129</f>
        <v>0</v>
      </c>
      <c r="AV101" s="92">
        <f>'3A - 3A Búracie práce ext...'!J35</f>
        <v>0</v>
      </c>
      <c r="AW101" s="92">
        <f>'3A - 3A Búracie práce ext...'!J36</f>
        <v>0</v>
      </c>
      <c r="AX101" s="92">
        <f>'3A - 3A Búracie práce ext...'!J37</f>
        <v>0</v>
      </c>
      <c r="AY101" s="92">
        <f>'3A - 3A Búracie práce ext...'!J38</f>
        <v>0</v>
      </c>
      <c r="AZ101" s="92">
        <f>'3A - 3A Búracie práce ext...'!F35</f>
        <v>0</v>
      </c>
      <c r="BA101" s="92">
        <f>'3A - 3A Búracie práce ext...'!F36</f>
        <v>0</v>
      </c>
      <c r="BB101" s="92">
        <f>'3A - 3A Búracie práce ext...'!F37</f>
        <v>0</v>
      </c>
      <c r="BC101" s="92">
        <f>'3A - 3A Búracie práce ext...'!F38</f>
        <v>0</v>
      </c>
      <c r="BD101" s="94">
        <f>'3A - 3A Búracie práce ext...'!F39</f>
        <v>0</v>
      </c>
      <c r="BT101" s="26" t="s">
        <v>87</v>
      </c>
      <c r="BV101" s="26" t="s">
        <v>77</v>
      </c>
      <c r="BW101" s="26" t="s">
        <v>102</v>
      </c>
      <c r="BX101" s="26" t="s">
        <v>99</v>
      </c>
      <c r="CL101" s="26" t="s">
        <v>1</v>
      </c>
    </row>
    <row r="102" spans="1:91" s="4" customFormat="1" ht="23.25" customHeight="1">
      <c r="A102" s="89" t="s">
        <v>83</v>
      </c>
      <c r="B102" s="52"/>
      <c r="C102" s="10"/>
      <c r="D102" s="10"/>
      <c r="E102" s="229" t="s">
        <v>103</v>
      </c>
      <c r="F102" s="229"/>
      <c r="G102" s="229"/>
      <c r="H102" s="229"/>
      <c r="I102" s="229"/>
      <c r="J102" s="10"/>
      <c r="K102" s="229" t="s">
        <v>104</v>
      </c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56">
        <f>'3B - 3B - Výmena  exterie...'!J32</f>
        <v>0</v>
      </c>
      <c r="AH102" s="257"/>
      <c r="AI102" s="257"/>
      <c r="AJ102" s="257"/>
      <c r="AK102" s="257"/>
      <c r="AL102" s="257"/>
      <c r="AM102" s="257"/>
      <c r="AN102" s="256">
        <f t="shared" si="0"/>
        <v>0</v>
      </c>
      <c r="AO102" s="257"/>
      <c r="AP102" s="257"/>
      <c r="AQ102" s="90" t="s">
        <v>86</v>
      </c>
      <c r="AR102" s="52"/>
      <c r="AS102" s="91">
        <v>0</v>
      </c>
      <c r="AT102" s="92">
        <f t="shared" si="1"/>
        <v>0</v>
      </c>
      <c r="AU102" s="93">
        <f>'3B - 3B - Výmena  exterie...'!P124</f>
        <v>0</v>
      </c>
      <c r="AV102" s="92">
        <f>'3B - 3B - Výmena  exterie...'!J35</f>
        <v>0</v>
      </c>
      <c r="AW102" s="92">
        <f>'3B - 3B - Výmena  exterie...'!J36</f>
        <v>0</v>
      </c>
      <c r="AX102" s="92">
        <f>'3B - 3B - Výmena  exterie...'!J37</f>
        <v>0</v>
      </c>
      <c r="AY102" s="92">
        <f>'3B - 3B - Výmena  exterie...'!J38</f>
        <v>0</v>
      </c>
      <c r="AZ102" s="92">
        <f>'3B - 3B - Výmena  exterie...'!F35</f>
        <v>0</v>
      </c>
      <c r="BA102" s="92">
        <f>'3B - 3B - Výmena  exterie...'!F36</f>
        <v>0</v>
      </c>
      <c r="BB102" s="92">
        <f>'3B - 3B - Výmena  exterie...'!F37</f>
        <v>0</v>
      </c>
      <c r="BC102" s="92">
        <f>'3B - 3B - Výmena  exterie...'!F38</f>
        <v>0</v>
      </c>
      <c r="BD102" s="94">
        <f>'3B - 3B - Výmena  exterie...'!F39</f>
        <v>0</v>
      </c>
      <c r="BT102" s="26" t="s">
        <v>87</v>
      </c>
      <c r="BV102" s="26" t="s">
        <v>77</v>
      </c>
      <c r="BW102" s="26" t="s">
        <v>105</v>
      </c>
      <c r="BX102" s="26" t="s">
        <v>99</v>
      </c>
      <c r="CL102" s="26" t="s">
        <v>1</v>
      </c>
    </row>
    <row r="103" spans="1:91" s="7" customFormat="1" ht="16.5" customHeight="1">
      <c r="B103" s="80"/>
      <c r="C103" s="81"/>
      <c r="D103" s="228" t="s">
        <v>106</v>
      </c>
      <c r="E103" s="228"/>
      <c r="F103" s="228"/>
      <c r="G103" s="228"/>
      <c r="H103" s="228"/>
      <c r="I103" s="82"/>
      <c r="J103" s="228" t="s">
        <v>107</v>
      </c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54">
        <f>ROUND(SUM(AG104:AG114),2)</f>
        <v>0</v>
      </c>
      <c r="AH103" s="255"/>
      <c r="AI103" s="255"/>
      <c r="AJ103" s="255"/>
      <c r="AK103" s="255"/>
      <c r="AL103" s="255"/>
      <c r="AM103" s="255"/>
      <c r="AN103" s="262">
        <f t="shared" si="0"/>
        <v>0</v>
      </c>
      <c r="AO103" s="255"/>
      <c r="AP103" s="255"/>
      <c r="AQ103" s="83" t="s">
        <v>81</v>
      </c>
      <c r="AR103" s="80"/>
      <c r="AS103" s="84">
        <f>ROUND(SUM(AS104:AS114),2)</f>
        <v>0</v>
      </c>
      <c r="AT103" s="85">
        <f t="shared" si="1"/>
        <v>0</v>
      </c>
      <c r="AU103" s="86">
        <f>ROUND(SUM(AU104:AU114),5)</f>
        <v>0</v>
      </c>
      <c r="AV103" s="85">
        <f>ROUND(AZ103*L29,2)</f>
        <v>0</v>
      </c>
      <c r="AW103" s="85">
        <f>ROUND(BA103*L30,2)</f>
        <v>0</v>
      </c>
      <c r="AX103" s="85">
        <f>ROUND(BB103*L29,2)</f>
        <v>0</v>
      </c>
      <c r="AY103" s="85">
        <f>ROUND(BC103*L30,2)</f>
        <v>0</v>
      </c>
      <c r="AZ103" s="85">
        <f>ROUND(SUM(AZ104:AZ114),2)</f>
        <v>0</v>
      </c>
      <c r="BA103" s="85">
        <f>ROUND(SUM(BA104:BA114),2)</f>
        <v>0</v>
      </c>
      <c r="BB103" s="85">
        <f>ROUND(SUM(BB104:BB114),2)</f>
        <v>0</v>
      </c>
      <c r="BC103" s="85">
        <f>ROUND(SUM(BC104:BC114),2)</f>
        <v>0</v>
      </c>
      <c r="BD103" s="87">
        <f>ROUND(SUM(BD104:BD114),2)</f>
        <v>0</v>
      </c>
      <c r="BS103" s="88" t="s">
        <v>74</v>
      </c>
      <c r="BT103" s="88" t="s">
        <v>79</v>
      </c>
      <c r="BU103" s="88" t="s">
        <v>76</v>
      </c>
      <c r="BV103" s="88" t="s">
        <v>77</v>
      </c>
      <c r="BW103" s="88" t="s">
        <v>108</v>
      </c>
      <c r="BX103" s="88" t="s">
        <v>4</v>
      </c>
      <c r="CL103" s="88" t="s">
        <v>1</v>
      </c>
      <c r="CM103" s="88" t="s">
        <v>75</v>
      </c>
    </row>
    <row r="104" spans="1:91" s="4" customFormat="1" ht="16.5" customHeight="1">
      <c r="A104" s="89" t="s">
        <v>83</v>
      </c>
      <c r="B104" s="52"/>
      <c r="C104" s="10"/>
      <c r="D104" s="10"/>
      <c r="E104" s="229" t="s">
        <v>109</v>
      </c>
      <c r="F104" s="229"/>
      <c r="G104" s="229"/>
      <c r="H104" s="229"/>
      <c r="I104" s="229"/>
      <c r="J104" s="10"/>
      <c r="K104" s="229" t="s">
        <v>110</v>
      </c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56">
        <f>'SO01.1 - SO01.1  Búracie ...'!J32</f>
        <v>0</v>
      </c>
      <c r="AH104" s="257"/>
      <c r="AI104" s="257"/>
      <c r="AJ104" s="257"/>
      <c r="AK104" s="257"/>
      <c r="AL104" s="257"/>
      <c r="AM104" s="257"/>
      <c r="AN104" s="256">
        <f t="shared" si="0"/>
        <v>0</v>
      </c>
      <c r="AO104" s="257"/>
      <c r="AP104" s="257"/>
      <c r="AQ104" s="90" t="s">
        <v>86</v>
      </c>
      <c r="AR104" s="52"/>
      <c r="AS104" s="91">
        <v>0</v>
      </c>
      <c r="AT104" s="92">
        <f t="shared" si="1"/>
        <v>0</v>
      </c>
      <c r="AU104" s="93">
        <f>'SO01.1 - SO01.1  Búracie ...'!P136</f>
        <v>0</v>
      </c>
      <c r="AV104" s="92">
        <f>'SO01.1 - SO01.1  Búracie ...'!J35</f>
        <v>0</v>
      </c>
      <c r="AW104" s="92">
        <f>'SO01.1 - SO01.1  Búracie ...'!J36</f>
        <v>0</v>
      </c>
      <c r="AX104" s="92">
        <f>'SO01.1 - SO01.1  Búracie ...'!J37</f>
        <v>0</v>
      </c>
      <c r="AY104" s="92">
        <f>'SO01.1 - SO01.1  Búracie ...'!J38</f>
        <v>0</v>
      </c>
      <c r="AZ104" s="92">
        <f>'SO01.1 - SO01.1  Búracie ...'!F35</f>
        <v>0</v>
      </c>
      <c r="BA104" s="92">
        <f>'SO01.1 - SO01.1  Búracie ...'!F36</f>
        <v>0</v>
      </c>
      <c r="BB104" s="92">
        <f>'SO01.1 - SO01.1  Búracie ...'!F37</f>
        <v>0</v>
      </c>
      <c r="BC104" s="92">
        <f>'SO01.1 - SO01.1  Búracie ...'!F38</f>
        <v>0</v>
      </c>
      <c r="BD104" s="94">
        <f>'SO01.1 - SO01.1  Búracie ...'!F39</f>
        <v>0</v>
      </c>
      <c r="BT104" s="26" t="s">
        <v>87</v>
      </c>
      <c r="BV104" s="26" t="s">
        <v>77</v>
      </c>
      <c r="BW104" s="26" t="s">
        <v>111</v>
      </c>
      <c r="BX104" s="26" t="s">
        <v>108</v>
      </c>
      <c r="CL104" s="26" t="s">
        <v>1</v>
      </c>
    </row>
    <row r="105" spans="1:91" s="4" customFormat="1" ht="16.5" customHeight="1">
      <c r="A105" s="89" t="s">
        <v>83</v>
      </c>
      <c r="B105" s="52"/>
      <c r="C105" s="10"/>
      <c r="D105" s="10"/>
      <c r="E105" s="229" t="s">
        <v>112</v>
      </c>
      <c r="F105" s="229"/>
      <c r="G105" s="229"/>
      <c r="H105" s="229"/>
      <c r="I105" s="229"/>
      <c r="J105" s="10"/>
      <c r="K105" s="229" t="s">
        <v>113</v>
      </c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56">
        <f>'SO01.2 - SO01.2  Stavebná...'!J32</f>
        <v>0</v>
      </c>
      <c r="AH105" s="257"/>
      <c r="AI105" s="257"/>
      <c r="AJ105" s="257"/>
      <c r="AK105" s="257"/>
      <c r="AL105" s="257"/>
      <c r="AM105" s="257"/>
      <c r="AN105" s="256">
        <f t="shared" si="0"/>
        <v>0</v>
      </c>
      <c r="AO105" s="257"/>
      <c r="AP105" s="257"/>
      <c r="AQ105" s="90" t="s">
        <v>86</v>
      </c>
      <c r="AR105" s="52"/>
      <c r="AS105" s="91">
        <v>0</v>
      </c>
      <c r="AT105" s="92">
        <f t="shared" si="1"/>
        <v>0</v>
      </c>
      <c r="AU105" s="93">
        <f>'SO01.2 - SO01.2  Stavebná...'!P141</f>
        <v>0</v>
      </c>
      <c r="AV105" s="92">
        <f>'SO01.2 - SO01.2  Stavebná...'!J35</f>
        <v>0</v>
      </c>
      <c r="AW105" s="92">
        <f>'SO01.2 - SO01.2  Stavebná...'!J36</f>
        <v>0</v>
      </c>
      <c r="AX105" s="92">
        <f>'SO01.2 - SO01.2  Stavebná...'!J37</f>
        <v>0</v>
      </c>
      <c r="AY105" s="92">
        <f>'SO01.2 - SO01.2  Stavebná...'!J38</f>
        <v>0</v>
      </c>
      <c r="AZ105" s="92">
        <f>'SO01.2 - SO01.2  Stavebná...'!F35</f>
        <v>0</v>
      </c>
      <c r="BA105" s="92">
        <f>'SO01.2 - SO01.2  Stavebná...'!F36</f>
        <v>0</v>
      </c>
      <c r="BB105" s="92">
        <f>'SO01.2 - SO01.2  Stavebná...'!F37</f>
        <v>0</v>
      </c>
      <c r="BC105" s="92">
        <f>'SO01.2 - SO01.2  Stavebná...'!F38</f>
        <v>0</v>
      </c>
      <c r="BD105" s="94">
        <f>'SO01.2 - SO01.2  Stavebná...'!F39</f>
        <v>0</v>
      </c>
      <c r="BT105" s="26" t="s">
        <v>87</v>
      </c>
      <c r="BV105" s="26" t="s">
        <v>77</v>
      </c>
      <c r="BW105" s="26" t="s">
        <v>114</v>
      </c>
      <c r="BX105" s="26" t="s">
        <v>108</v>
      </c>
      <c r="CL105" s="26" t="s">
        <v>1</v>
      </c>
    </row>
    <row r="106" spans="1:91" s="4" customFormat="1" ht="16.5" customHeight="1">
      <c r="A106" s="89" t="s">
        <v>83</v>
      </c>
      <c r="B106" s="52"/>
      <c r="C106" s="10"/>
      <c r="D106" s="10"/>
      <c r="E106" s="229" t="s">
        <v>115</v>
      </c>
      <c r="F106" s="229"/>
      <c r="G106" s="229"/>
      <c r="H106" s="229"/>
      <c r="I106" s="229"/>
      <c r="J106" s="10"/>
      <c r="K106" s="229" t="s">
        <v>116</v>
      </c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56">
        <f>'SO01.3 - SO01.3  Zdravote...'!J32</f>
        <v>0</v>
      </c>
      <c r="AH106" s="257"/>
      <c r="AI106" s="257"/>
      <c r="AJ106" s="257"/>
      <c r="AK106" s="257"/>
      <c r="AL106" s="257"/>
      <c r="AM106" s="257"/>
      <c r="AN106" s="256">
        <f t="shared" si="0"/>
        <v>0</v>
      </c>
      <c r="AO106" s="257"/>
      <c r="AP106" s="257"/>
      <c r="AQ106" s="90" t="s">
        <v>86</v>
      </c>
      <c r="AR106" s="52"/>
      <c r="AS106" s="91">
        <v>0</v>
      </c>
      <c r="AT106" s="92">
        <f t="shared" si="1"/>
        <v>0</v>
      </c>
      <c r="AU106" s="93">
        <f>'SO01.3 - SO01.3  Zdravote...'!P126</f>
        <v>0</v>
      </c>
      <c r="AV106" s="92">
        <f>'SO01.3 - SO01.3  Zdravote...'!J35</f>
        <v>0</v>
      </c>
      <c r="AW106" s="92">
        <f>'SO01.3 - SO01.3  Zdravote...'!J36</f>
        <v>0</v>
      </c>
      <c r="AX106" s="92">
        <f>'SO01.3 - SO01.3  Zdravote...'!J37</f>
        <v>0</v>
      </c>
      <c r="AY106" s="92">
        <f>'SO01.3 - SO01.3  Zdravote...'!J38</f>
        <v>0</v>
      </c>
      <c r="AZ106" s="92">
        <f>'SO01.3 - SO01.3  Zdravote...'!F35</f>
        <v>0</v>
      </c>
      <c r="BA106" s="92">
        <f>'SO01.3 - SO01.3  Zdravote...'!F36</f>
        <v>0</v>
      </c>
      <c r="BB106" s="92">
        <f>'SO01.3 - SO01.3  Zdravote...'!F37</f>
        <v>0</v>
      </c>
      <c r="BC106" s="92">
        <f>'SO01.3 - SO01.3  Zdravote...'!F38</f>
        <v>0</v>
      </c>
      <c r="BD106" s="94">
        <f>'SO01.3 - SO01.3  Zdravote...'!F39</f>
        <v>0</v>
      </c>
      <c r="BT106" s="26" t="s">
        <v>87</v>
      </c>
      <c r="BV106" s="26" t="s">
        <v>77</v>
      </c>
      <c r="BW106" s="26" t="s">
        <v>117</v>
      </c>
      <c r="BX106" s="26" t="s">
        <v>108</v>
      </c>
      <c r="CL106" s="26" t="s">
        <v>1</v>
      </c>
    </row>
    <row r="107" spans="1:91" s="4" customFormat="1" ht="16.5" customHeight="1">
      <c r="A107" s="89" t="s">
        <v>83</v>
      </c>
      <c r="B107" s="52"/>
      <c r="C107" s="10"/>
      <c r="D107" s="10"/>
      <c r="E107" s="229" t="s">
        <v>118</v>
      </c>
      <c r="F107" s="229"/>
      <c r="G107" s="229"/>
      <c r="H107" s="229"/>
      <c r="I107" s="229"/>
      <c r="J107" s="10"/>
      <c r="K107" s="229" t="s">
        <v>119</v>
      </c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56">
        <f>'SO01.4 - SO01.4  Vykurovanie'!J32</f>
        <v>0</v>
      </c>
      <c r="AH107" s="257"/>
      <c r="AI107" s="257"/>
      <c r="AJ107" s="257"/>
      <c r="AK107" s="257"/>
      <c r="AL107" s="257"/>
      <c r="AM107" s="257"/>
      <c r="AN107" s="256">
        <f t="shared" si="0"/>
        <v>0</v>
      </c>
      <c r="AO107" s="257"/>
      <c r="AP107" s="257"/>
      <c r="AQ107" s="90" t="s">
        <v>86</v>
      </c>
      <c r="AR107" s="52"/>
      <c r="AS107" s="91">
        <v>0</v>
      </c>
      <c r="AT107" s="92">
        <f t="shared" si="1"/>
        <v>0</v>
      </c>
      <c r="AU107" s="93">
        <f>'SO01.4 - SO01.4  Vykurovanie'!P132</f>
        <v>0</v>
      </c>
      <c r="AV107" s="92">
        <f>'SO01.4 - SO01.4  Vykurovanie'!J35</f>
        <v>0</v>
      </c>
      <c r="AW107" s="92">
        <f>'SO01.4 - SO01.4  Vykurovanie'!J36</f>
        <v>0</v>
      </c>
      <c r="AX107" s="92">
        <f>'SO01.4 - SO01.4  Vykurovanie'!J37</f>
        <v>0</v>
      </c>
      <c r="AY107" s="92">
        <f>'SO01.4 - SO01.4  Vykurovanie'!J38</f>
        <v>0</v>
      </c>
      <c r="AZ107" s="92">
        <f>'SO01.4 - SO01.4  Vykurovanie'!F35</f>
        <v>0</v>
      </c>
      <c r="BA107" s="92">
        <f>'SO01.4 - SO01.4  Vykurovanie'!F36</f>
        <v>0</v>
      </c>
      <c r="BB107" s="92">
        <f>'SO01.4 - SO01.4  Vykurovanie'!F37</f>
        <v>0</v>
      </c>
      <c r="BC107" s="92">
        <f>'SO01.4 - SO01.4  Vykurovanie'!F38</f>
        <v>0</v>
      </c>
      <c r="BD107" s="94">
        <f>'SO01.4 - SO01.4  Vykurovanie'!F39</f>
        <v>0</v>
      </c>
      <c r="BT107" s="26" t="s">
        <v>87</v>
      </c>
      <c r="BV107" s="26" t="s">
        <v>77</v>
      </c>
      <c r="BW107" s="26" t="s">
        <v>120</v>
      </c>
      <c r="BX107" s="26" t="s">
        <v>108</v>
      </c>
      <c r="CL107" s="26" t="s">
        <v>1</v>
      </c>
    </row>
    <row r="108" spans="1:91" s="4" customFormat="1" ht="16.5" customHeight="1">
      <c r="A108" s="89" t="s">
        <v>83</v>
      </c>
      <c r="B108" s="52"/>
      <c r="C108" s="10"/>
      <c r="D108" s="10"/>
      <c r="E108" s="229" t="s">
        <v>121</v>
      </c>
      <c r="F108" s="229"/>
      <c r="G108" s="229"/>
      <c r="H108" s="229"/>
      <c r="I108" s="229"/>
      <c r="J108" s="10"/>
      <c r="K108" s="229" t="s">
        <v>122</v>
      </c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56">
        <f>'SO01.5 - SO01.5  Plynoinš...'!J32</f>
        <v>0</v>
      </c>
      <c r="AH108" s="257"/>
      <c r="AI108" s="257"/>
      <c r="AJ108" s="257"/>
      <c r="AK108" s="257"/>
      <c r="AL108" s="257"/>
      <c r="AM108" s="257"/>
      <c r="AN108" s="256">
        <f t="shared" si="0"/>
        <v>0</v>
      </c>
      <c r="AO108" s="257"/>
      <c r="AP108" s="257"/>
      <c r="AQ108" s="90" t="s">
        <v>86</v>
      </c>
      <c r="AR108" s="52"/>
      <c r="AS108" s="91">
        <v>0</v>
      </c>
      <c r="AT108" s="92">
        <f t="shared" si="1"/>
        <v>0</v>
      </c>
      <c r="AU108" s="93">
        <f>'SO01.5 - SO01.5  Plynoinš...'!P127</f>
        <v>0</v>
      </c>
      <c r="AV108" s="92">
        <f>'SO01.5 - SO01.5  Plynoinš...'!J35</f>
        <v>0</v>
      </c>
      <c r="AW108" s="92">
        <f>'SO01.5 - SO01.5  Plynoinš...'!J36</f>
        <v>0</v>
      </c>
      <c r="AX108" s="92">
        <f>'SO01.5 - SO01.5  Plynoinš...'!J37</f>
        <v>0</v>
      </c>
      <c r="AY108" s="92">
        <f>'SO01.5 - SO01.5  Plynoinš...'!J38</f>
        <v>0</v>
      </c>
      <c r="AZ108" s="92">
        <f>'SO01.5 - SO01.5  Plynoinš...'!F35</f>
        <v>0</v>
      </c>
      <c r="BA108" s="92">
        <f>'SO01.5 - SO01.5  Plynoinš...'!F36</f>
        <v>0</v>
      </c>
      <c r="BB108" s="92">
        <f>'SO01.5 - SO01.5  Plynoinš...'!F37</f>
        <v>0</v>
      </c>
      <c r="BC108" s="92">
        <f>'SO01.5 - SO01.5  Plynoinš...'!F38</f>
        <v>0</v>
      </c>
      <c r="BD108" s="94">
        <f>'SO01.5 - SO01.5  Plynoinš...'!F39</f>
        <v>0</v>
      </c>
      <c r="BT108" s="26" t="s">
        <v>87</v>
      </c>
      <c r="BV108" s="26" t="s">
        <v>77</v>
      </c>
      <c r="BW108" s="26" t="s">
        <v>123</v>
      </c>
      <c r="BX108" s="26" t="s">
        <v>108</v>
      </c>
      <c r="CL108" s="26" t="s">
        <v>1</v>
      </c>
    </row>
    <row r="109" spans="1:91" s="4" customFormat="1" ht="16.5" customHeight="1">
      <c r="A109" s="89" t="s">
        <v>83</v>
      </c>
      <c r="B109" s="52"/>
      <c r="C109" s="10"/>
      <c r="D109" s="10"/>
      <c r="E109" s="229" t="s">
        <v>124</v>
      </c>
      <c r="F109" s="229"/>
      <c r="G109" s="229"/>
      <c r="H109" s="229"/>
      <c r="I109" s="229"/>
      <c r="J109" s="10"/>
      <c r="K109" s="229" t="s">
        <v>125</v>
      </c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56">
        <f>'SO01.6 - SO01.6  Vetranie'!J32</f>
        <v>0</v>
      </c>
      <c r="AH109" s="257"/>
      <c r="AI109" s="257"/>
      <c r="AJ109" s="257"/>
      <c r="AK109" s="257"/>
      <c r="AL109" s="257"/>
      <c r="AM109" s="257"/>
      <c r="AN109" s="256">
        <f t="shared" si="0"/>
        <v>0</v>
      </c>
      <c r="AO109" s="257"/>
      <c r="AP109" s="257"/>
      <c r="AQ109" s="90" t="s">
        <v>86</v>
      </c>
      <c r="AR109" s="52"/>
      <c r="AS109" s="91">
        <v>0</v>
      </c>
      <c r="AT109" s="92">
        <f t="shared" si="1"/>
        <v>0</v>
      </c>
      <c r="AU109" s="93">
        <f>'SO01.6 - SO01.6  Vetranie'!P125</f>
        <v>0</v>
      </c>
      <c r="AV109" s="92">
        <f>'SO01.6 - SO01.6  Vetranie'!J35</f>
        <v>0</v>
      </c>
      <c r="AW109" s="92">
        <f>'SO01.6 - SO01.6  Vetranie'!J36</f>
        <v>0</v>
      </c>
      <c r="AX109" s="92">
        <f>'SO01.6 - SO01.6  Vetranie'!J37</f>
        <v>0</v>
      </c>
      <c r="AY109" s="92">
        <f>'SO01.6 - SO01.6  Vetranie'!J38</f>
        <v>0</v>
      </c>
      <c r="AZ109" s="92">
        <f>'SO01.6 - SO01.6  Vetranie'!F35</f>
        <v>0</v>
      </c>
      <c r="BA109" s="92">
        <f>'SO01.6 - SO01.6  Vetranie'!F36</f>
        <v>0</v>
      </c>
      <c r="BB109" s="92">
        <f>'SO01.6 - SO01.6  Vetranie'!F37</f>
        <v>0</v>
      </c>
      <c r="BC109" s="92">
        <f>'SO01.6 - SO01.6  Vetranie'!F38</f>
        <v>0</v>
      </c>
      <c r="BD109" s="94">
        <f>'SO01.6 - SO01.6  Vetranie'!F39</f>
        <v>0</v>
      </c>
      <c r="BT109" s="26" t="s">
        <v>87</v>
      </c>
      <c r="BV109" s="26" t="s">
        <v>77</v>
      </c>
      <c r="BW109" s="26" t="s">
        <v>126</v>
      </c>
      <c r="BX109" s="26" t="s">
        <v>108</v>
      </c>
      <c r="CL109" s="26" t="s">
        <v>1</v>
      </c>
    </row>
    <row r="110" spans="1:91" s="4" customFormat="1" ht="16.5" customHeight="1">
      <c r="A110" s="89" t="s">
        <v>83</v>
      </c>
      <c r="B110" s="52"/>
      <c r="C110" s="10"/>
      <c r="D110" s="10"/>
      <c r="E110" s="229" t="s">
        <v>127</v>
      </c>
      <c r="F110" s="229"/>
      <c r="G110" s="229"/>
      <c r="H110" s="229"/>
      <c r="I110" s="229"/>
      <c r="J110" s="10"/>
      <c r="K110" s="229" t="s">
        <v>128</v>
      </c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56">
        <f>'SO01.7 - SO01.7  Elektroi...'!J32</f>
        <v>0</v>
      </c>
      <c r="AH110" s="257"/>
      <c r="AI110" s="257"/>
      <c r="AJ110" s="257"/>
      <c r="AK110" s="257"/>
      <c r="AL110" s="257"/>
      <c r="AM110" s="257"/>
      <c r="AN110" s="256">
        <f t="shared" si="0"/>
        <v>0</v>
      </c>
      <c r="AO110" s="257"/>
      <c r="AP110" s="257"/>
      <c r="AQ110" s="90" t="s">
        <v>86</v>
      </c>
      <c r="AR110" s="52"/>
      <c r="AS110" s="91">
        <v>0</v>
      </c>
      <c r="AT110" s="92">
        <f t="shared" si="1"/>
        <v>0</v>
      </c>
      <c r="AU110" s="93">
        <f>'SO01.7 - SO01.7  Elektroi...'!P125</f>
        <v>0</v>
      </c>
      <c r="AV110" s="92">
        <f>'SO01.7 - SO01.7  Elektroi...'!J35</f>
        <v>0</v>
      </c>
      <c r="AW110" s="92">
        <f>'SO01.7 - SO01.7  Elektroi...'!J36</f>
        <v>0</v>
      </c>
      <c r="AX110" s="92">
        <f>'SO01.7 - SO01.7  Elektroi...'!J37</f>
        <v>0</v>
      </c>
      <c r="AY110" s="92">
        <f>'SO01.7 - SO01.7  Elektroi...'!J38</f>
        <v>0</v>
      </c>
      <c r="AZ110" s="92">
        <f>'SO01.7 - SO01.7  Elektroi...'!F35</f>
        <v>0</v>
      </c>
      <c r="BA110" s="92">
        <f>'SO01.7 - SO01.7  Elektroi...'!F36</f>
        <v>0</v>
      </c>
      <c r="BB110" s="92">
        <f>'SO01.7 - SO01.7  Elektroi...'!F37</f>
        <v>0</v>
      </c>
      <c r="BC110" s="92">
        <f>'SO01.7 - SO01.7  Elektroi...'!F38</f>
        <v>0</v>
      </c>
      <c r="BD110" s="94">
        <f>'SO01.7 - SO01.7  Elektroi...'!F39</f>
        <v>0</v>
      </c>
      <c r="BT110" s="26" t="s">
        <v>87</v>
      </c>
      <c r="BV110" s="26" t="s">
        <v>77</v>
      </c>
      <c r="BW110" s="26" t="s">
        <v>129</v>
      </c>
      <c r="BX110" s="26" t="s">
        <v>108</v>
      </c>
      <c r="CL110" s="26" t="s">
        <v>1</v>
      </c>
    </row>
    <row r="111" spans="1:91" s="4" customFormat="1" ht="16.5" customHeight="1">
      <c r="A111" s="89" t="s">
        <v>83</v>
      </c>
      <c r="B111" s="52"/>
      <c r="C111" s="10"/>
      <c r="D111" s="10"/>
      <c r="E111" s="229" t="s">
        <v>130</v>
      </c>
      <c r="F111" s="229"/>
      <c r="G111" s="229"/>
      <c r="H111" s="229"/>
      <c r="I111" s="229"/>
      <c r="J111" s="10"/>
      <c r="K111" s="229" t="s">
        <v>131</v>
      </c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56">
        <f>'SO01.8 - SO01.8  Bleskozv...'!J32</f>
        <v>0</v>
      </c>
      <c r="AH111" s="257"/>
      <c r="AI111" s="257"/>
      <c r="AJ111" s="257"/>
      <c r="AK111" s="257"/>
      <c r="AL111" s="257"/>
      <c r="AM111" s="257"/>
      <c r="AN111" s="256">
        <f t="shared" si="0"/>
        <v>0</v>
      </c>
      <c r="AO111" s="257"/>
      <c r="AP111" s="257"/>
      <c r="AQ111" s="90" t="s">
        <v>86</v>
      </c>
      <c r="AR111" s="52"/>
      <c r="AS111" s="91">
        <v>0</v>
      </c>
      <c r="AT111" s="92">
        <f t="shared" si="1"/>
        <v>0</v>
      </c>
      <c r="AU111" s="93">
        <f>'SO01.8 - SO01.8  Bleskozv...'!P124</f>
        <v>0</v>
      </c>
      <c r="AV111" s="92">
        <f>'SO01.8 - SO01.8  Bleskozv...'!J35</f>
        <v>0</v>
      </c>
      <c r="AW111" s="92">
        <f>'SO01.8 - SO01.8  Bleskozv...'!J36</f>
        <v>0</v>
      </c>
      <c r="AX111" s="92">
        <f>'SO01.8 - SO01.8  Bleskozv...'!J37</f>
        <v>0</v>
      </c>
      <c r="AY111" s="92">
        <f>'SO01.8 - SO01.8  Bleskozv...'!J38</f>
        <v>0</v>
      </c>
      <c r="AZ111" s="92">
        <f>'SO01.8 - SO01.8  Bleskozv...'!F35</f>
        <v>0</v>
      </c>
      <c r="BA111" s="92">
        <f>'SO01.8 - SO01.8  Bleskozv...'!F36</f>
        <v>0</v>
      </c>
      <c r="BB111" s="92">
        <f>'SO01.8 - SO01.8  Bleskozv...'!F37</f>
        <v>0</v>
      </c>
      <c r="BC111" s="92">
        <f>'SO01.8 - SO01.8  Bleskozv...'!F38</f>
        <v>0</v>
      </c>
      <c r="BD111" s="94">
        <f>'SO01.8 - SO01.8  Bleskozv...'!F39</f>
        <v>0</v>
      </c>
      <c r="BT111" s="26" t="s">
        <v>87</v>
      </c>
      <c r="BV111" s="26" t="s">
        <v>77</v>
      </c>
      <c r="BW111" s="26" t="s">
        <v>132</v>
      </c>
      <c r="BX111" s="26" t="s">
        <v>108</v>
      </c>
      <c r="CL111" s="26" t="s">
        <v>1</v>
      </c>
    </row>
    <row r="112" spans="1:91" s="4" customFormat="1" ht="23.25" customHeight="1">
      <c r="A112" s="89" t="s">
        <v>83</v>
      </c>
      <c r="B112" s="52"/>
      <c r="C112" s="10"/>
      <c r="D112" s="10"/>
      <c r="E112" s="229" t="s">
        <v>133</v>
      </c>
      <c r="F112" s="229"/>
      <c r="G112" s="229"/>
      <c r="H112" s="229"/>
      <c r="I112" s="229"/>
      <c r="J112" s="10"/>
      <c r="K112" s="229" t="s">
        <v>134</v>
      </c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56">
        <f>'SO02 - SO02  VONKAJŠÍ ROZ...'!J32</f>
        <v>0</v>
      </c>
      <c r="AH112" s="257"/>
      <c r="AI112" s="257"/>
      <c r="AJ112" s="257"/>
      <c r="AK112" s="257"/>
      <c r="AL112" s="257"/>
      <c r="AM112" s="257"/>
      <c r="AN112" s="256">
        <f t="shared" si="0"/>
        <v>0</v>
      </c>
      <c r="AO112" s="257"/>
      <c r="AP112" s="257"/>
      <c r="AQ112" s="90" t="s">
        <v>86</v>
      </c>
      <c r="AR112" s="52"/>
      <c r="AS112" s="91">
        <v>0</v>
      </c>
      <c r="AT112" s="92">
        <f t="shared" si="1"/>
        <v>0</v>
      </c>
      <c r="AU112" s="93">
        <f>'SO02 - SO02  VONKAJŠÍ ROZ...'!P136</f>
        <v>0</v>
      </c>
      <c r="AV112" s="92">
        <f>'SO02 - SO02  VONKAJŠÍ ROZ...'!J35</f>
        <v>0</v>
      </c>
      <c r="AW112" s="92">
        <f>'SO02 - SO02  VONKAJŠÍ ROZ...'!J36</f>
        <v>0</v>
      </c>
      <c r="AX112" s="92">
        <f>'SO02 - SO02  VONKAJŠÍ ROZ...'!J37</f>
        <v>0</v>
      </c>
      <c r="AY112" s="92">
        <f>'SO02 - SO02  VONKAJŠÍ ROZ...'!J38</f>
        <v>0</v>
      </c>
      <c r="AZ112" s="92">
        <f>'SO02 - SO02  VONKAJŠÍ ROZ...'!F35</f>
        <v>0</v>
      </c>
      <c r="BA112" s="92">
        <f>'SO02 - SO02  VONKAJŠÍ ROZ...'!F36</f>
        <v>0</v>
      </c>
      <c r="BB112" s="92">
        <f>'SO02 - SO02  VONKAJŠÍ ROZ...'!F37</f>
        <v>0</v>
      </c>
      <c r="BC112" s="92">
        <f>'SO02 - SO02  VONKAJŠÍ ROZ...'!F38</f>
        <v>0</v>
      </c>
      <c r="BD112" s="94">
        <f>'SO02 - SO02  VONKAJŠÍ ROZ...'!F39</f>
        <v>0</v>
      </c>
      <c r="BT112" s="26" t="s">
        <v>87</v>
      </c>
      <c r="BV112" s="26" t="s">
        <v>77</v>
      </c>
      <c r="BW112" s="26" t="s">
        <v>135</v>
      </c>
      <c r="BX112" s="26" t="s">
        <v>108</v>
      </c>
      <c r="CL112" s="26" t="s">
        <v>1</v>
      </c>
    </row>
    <row r="113" spans="1:90" s="4" customFormat="1" ht="16.5" customHeight="1">
      <c r="A113" s="89" t="s">
        <v>83</v>
      </c>
      <c r="B113" s="52"/>
      <c r="C113" s="10"/>
      <c r="D113" s="10"/>
      <c r="E113" s="229" t="s">
        <v>136</v>
      </c>
      <c r="F113" s="229"/>
      <c r="G113" s="229"/>
      <c r="H113" s="229"/>
      <c r="I113" s="229"/>
      <c r="J113" s="10"/>
      <c r="K113" s="229" t="s">
        <v>137</v>
      </c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56">
        <f>'SO03 - SO03   PRÍPOJKA  NN'!J32</f>
        <v>0</v>
      </c>
      <c r="AH113" s="257"/>
      <c r="AI113" s="257"/>
      <c r="AJ113" s="257"/>
      <c r="AK113" s="257"/>
      <c r="AL113" s="257"/>
      <c r="AM113" s="257"/>
      <c r="AN113" s="256">
        <f t="shared" si="0"/>
        <v>0</v>
      </c>
      <c r="AO113" s="257"/>
      <c r="AP113" s="257"/>
      <c r="AQ113" s="90" t="s">
        <v>86</v>
      </c>
      <c r="AR113" s="52"/>
      <c r="AS113" s="91">
        <v>0</v>
      </c>
      <c r="AT113" s="92">
        <f t="shared" si="1"/>
        <v>0</v>
      </c>
      <c r="AU113" s="93">
        <f>'SO03 - SO03   PRÍPOJKA  NN'!P122</f>
        <v>0</v>
      </c>
      <c r="AV113" s="92">
        <f>'SO03 - SO03   PRÍPOJKA  NN'!J35</f>
        <v>0</v>
      </c>
      <c r="AW113" s="92">
        <f>'SO03 - SO03   PRÍPOJKA  NN'!J36</f>
        <v>0</v>
      </c>
      <c r="AX113" s="92">
        <f>'SO03 - SO03   PRÍPOJKA  NN'!J37</f>
        <v>0</v>
      </c>
      <c r="AY113" s="92">
        <f>'SO03 - SO03   PRÍPOJKA  NN'!J38</f>
        <v>0</v>
      </c>
      <c r="AZ113" s="92">
        <f>'SO03 - SO03   PRÍPOJKA  NN'!F35</f>
        <v>0</v>
      </c>
      <c r="BA113" s="92">
        <f>'SO03 - SO03   PRÍPOJKA  NN'!F36</f>
        <v>0</v>
      </c>
      <c r="BB113" s="92">
        <f>'SO03 - SO03   PRÍPOJKA  NN'!F37</f>
        <v>0</v>
      </c>
      <c r="BC113" s="92">
        <f>'SO03 - SO03   PRÍPOJKA  NN'!F38</f>
        <v>0</v>
      </c>
      <c r="BD113" s="94">
        <f>'SO03 - SO03   PRÍPOJKA  NN'!F39</f>
        <v>0</v>
      </c>
      <c r="BT113" s="26" t="s">
        <v>87</v>
      </c>
      <c r="BV113" s="26" t="s">
        <v>77</v>
      </c>
      <c r="BW113" s="26" t="s">
        <v>138</v>
      </c>
      <c r="BX113" s="26" t="s">
        <v>108</v>
      </c>
      <c r="CL113" s="26" t="s">
        <v>1</v>
      </c>
    </row>
    <row r="114" spans="1:90" s="4" customFormat="1" ht="35.25" customHeight="1">
      <c r="A114" s="89" t="s">
        <v>83</v>
      </c>
      <c r="B114" s="52"/>
      <c r="C114" s="10"/>
      <c r="D114" s="10"/>
      <c r="E114" s="229" t="s">
        <v>139</v>
      </c>
      <c r="F114" s="229"/>
      <c r="G114" s="229"/>
      <c r="H114" s="229"/>
      <c r="I114" s="229"/>
      <c r="J114" s="10"/>
      <c r="K114" s="229" t="s">
        <v>140</v>
      </c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56">
        <f>'SO04 - SO04  ODVEDENIE DA...'!J32</f>
        <v>0</v>
      </c>
      <c r="AH114" s="257"/>
      <c r="AI114" s="257"/>
      <c r="AJ114" s="257"/>
      <c r="AK114" s="257"/>
      <c r="AL114" s="257"/>
      <c r="AM114" s="257"/>
      <c r="AN114" s="256">
        <f t="shared" si="0"/>
        <v>0</v>
      </c>
      <c r="AO114" s="257"/>
      <c r="AP114" s="257"/>
      <c r="AQ114" s="90" t="s">
        <v>86</v>
      </c>
      <c r="AR114" s="52"/>
      <c r="AS114" s="95">
        <v>0</v>
      </c>
      <c r="AT114" s="96">
        <f t="shared" si="1"/>
        <v>0</v>
      </c>
      <c r="AU114" s="97">
        <f>'SO04 - SO04  ODVEDENIE DA...'!P128</f>
        <v>0</v>
      </c>
      <c r="AV114" s="96">
        <f>'SO04 - SO04  ODVEDENIE DA...'!J35</f>
        <v>0</v>
      </c>
      <c r="AW114" s="96">
        <f>'SO04 - SO04  ODVEDENIE DA...'!J36</f>
        <v>0</v>
      </c>
      <c r="AX114" s="96">
        <f>'SO04 - SO04  ODVEDENIE DA...'!J37</f>
        <v>0</v>
      </c>
      <c r="AY114" s="96">
        <f>'SO04 - SO04  ODVEDENIE DA...'!J38</f>
        <v>0</v>
      </c>
      <c r="AZ114" s="96">
        <f>'SO04 - SO04  ODVEDENIE DA...'!F35</f>
        <v>0</v>
      </c>
      <c r="BA114" s="96">
        <f>'SO04 - SO04  ODVEDENIE DA...'!F36</f>
        <v>0</v>
      </c>
      <c r="BB114" s="96">
        <f>'SO04 - SO04  ODVEDENIE DA...'!F37</f>
        <v>0</v>
      </c>
      <c r="BC114" s="96">
        <f>'SO04 - SO04  ODVEDENIE DA...'!F38</f>
        <v>0</v>
      </c>
      <c r="BD114" s="98">
        <f>'SO04 - SO04  ODVEDENIE DA...'!F39</f>
        <v>0</v>
      </c>
      <c r="BT114" s="26" t="s">
        <v>87</v>
      </c>
      <c r="BV114" s="26" t="s">
        <v>77</v>
      </c>
      <c r="BW114" s="26" t="s">
        <v>141</v>
      </c>
      <c r="BX114" s="26" t="s">
        <v>108</v>
      </c>
      <c r="CL114" s="26" t="s">
        <v>1</v>
      </c>
    </row>
    <row r="115" spans="1:90" s="2" customFormat="1" ht="30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4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90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34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</sheetData>
  <mergeCells count="118">
    <mergeCell ref="AN114:AP114"/>
    <mergeCell ref="AG114:AM114"/>
    <mergeCell ref="AN94:AP94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L33:P33"/>
    <mergeCell ref="AK33:AO33"/>
    <mergeCell ref="W33:AE33"/>
    <mergeCell ref="AK35:AO35"/>
    <mergeCell ref="X35:AB35"/>
    <mergeCell ref="AR2:BE2"/>
    <mergeCell ref="AG100:AM100"/>
    <mergeCell ref="AG102:AM102"/>
    <mergeCell ref="AG99:AM99"/>
    <mergeCell ref="AG101:AM101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99:AP99"/>
    <mergeCell ref="AN92:AP92"/>
    <mergeCell ref="AN95:AP95"/>
    <mergeCell ref="AN101:AP101"/>
    <mergeCell ref="AN96:AP96"/>
    <mergeCell ref="AN100:AP100"/>
    <mergeCell ref="E114:I114"/>
    <mergeCell ref="K114:AF114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E109:I109"/>
    <mergeCell ref="K109:AF109"/>
    <mergeCell ref="E110:I110"/>
    <mergeCell ref="K110:AF110"/>
    <mergeCell ref="E111:I111"/>
    <mergeCell ref="K111:AF111"/>
    <mergeCell ref="E112:I112"/>
    <mergeCell ref="K112:AF112"/>
    <mergeCell ref="E113:I113"/>
    <mergeCell ref="K113:AF113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103:AM103"/>
    <mergeCell ref="AG104:AM104"/>
    <mergeCell ref="AN104:AP104"/>
    <mergeCell ref="AN103:AP103"/>
    <mergeCell ref="AN97:AP97"/>
    <mergeCell ref="AN102:AP102"/>
    <mergeCell ref="AN98:AP98"/>
    <mergeCell ref="E104:I104"/>
    <mergeCell ref="I92:AF92"/>
    <mergeCell ref="J95:AF95"/>
    <mergeCell ref="J98:AF98"/>
    <mergeCell ref="J103:AF103"/>
    <mergeCell ref="J100:AF100"/>
    <mergeCell ref="K97:AF97"/>
    <mergeCell ref="K96:AF96"/>
    <mergeCell ref="K99:AF99"/>
    <mergeCell ref="K101:AF101"/>
    <mergeCell ref="K102:AF102"/>
    <mergeCell ref="K104:AF104"/>
    <mergeCell ref="C92:G92"/>
    <mergeCell ref="D100:H100"/>
    <mergeCell ref="D95:H95"/>
    <mergeCell ref="D98:H98"/>
    <mergeCell ref="D103:H103"/>
    <mergeCell ref="E99:I99"/>
    <mergeCell ref="E97:I97"/>
    <mergeCell ref="E96:I96"/>
    <mergeCell ref="E101:I101"/>
    <mergeCell ref="E102:I102"/>
  </mergeCells>
  <hyperlinks>
    <hyperlink ref="A96" location="'1A - Búracie práce  pre z...'!C2" display="/" xr:uid="{00000000-0004-0000-0000-000000000000}"/>
    <hyperlink ref="A97" location="'1B - 1B Zateplenie obvodo...'!C2" display="/" xr:uid="{00000000-0004-0000-0000-000001000000}"/>
    <hyperlink ref="A99" location="'2B - 2B Zateplenie strešn...'!C2" display="/" xr:uid="{00000000-0004-0000-0000-000002000000}"/>
    <hyperlink ref="A101" location="'3A - 3A Búracie práce ext...'!C2" display="/" xr:uid="{00000000-0004-0000-0000-000003000000}"/>
    <hyperlink ref="A102" location="'3B - 3B - Výmena  exterie...'!C2" display="/" xr:uid="{00000000-0004-0000-0000-000004000000}"/>
    <hyperlink ref="A104" location="'SO01.1 - SO01.1  Búracie ...'!C2" display="/" xr:uid="{00000000-0004-0000-0000-000005000000}"/>
    <hyperlink ref="A105" location="'SO01.2 - SO01.2  Stavebná...'!C2" display="/" xr:uid="{00000000-0004-0000-0000-000006000000}"/>
    <hyperlink ref="A106" location="'SO01.3 - SO01.3  Zdravote...'!C2" display="/" xr:uid="{00000000-0004-0000-0000-000007000000}"/>
    <hyperlink ref="A107" location="'SO01.4 - SO01.4  Vykurovanie'!C2" display="/" xr:uid="{00000000-0004-0000-0000-000008000000}"/>
    <hyperlink ref="A108" location="'SO01.5 - SO01.5  Plynoinš...'!C2" display="/" xr:uid="{00000000-0004-0000-0000-000009000000}"/>
    <hyperlink ref="A109" location="'SO01.6 - SO01.6  Vetranie'!C2" display="/" xr:uid="{00000000-0004-0000-0000-00000A000000}"/>
    <hyperlink ref="A110" location="'SO01.7 - SO01.7  Elektroi...'!C2" display="/" xr:uid="{00000000-0004-0000-0000-00000B000000}"/>
    <hyperlink ref="A111" location="'SO01.8 - SO01.8  Bleskozv...'!C2" display="/" xr:uid="{00000000-0004-0000-0000-00000C000000}"/>
    <hyperlink ref="A112" location="'SO02 - SO02  VONKAJŠÍ ROZ...'!C2" display="/" xr:uid="{00000000-0004-0000-0000-00000D000000}"/>
    <hyperlink ref="A113" location="'SO03 - SO03   PRÍPOJKA  NN'!C2" display="/" xr:uid="{00000000-0004-0000-0000-00000E000000}"/>
    <hyperlink ref="A114" location="'SO04 - SO04  ODVEDENIE DA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04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120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1790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1791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ROUND((SUM(BE132:BE303)),  2)</f>
        <v>0</v>
      </c>
      <c r="G35" s="33"/>
      <c r="H35" s="33"/>
      <c r="I35" s="106">
        <v>0.2</v>
      </c>
      <c r="J35" s="105">
        <f>ROUND(((SUM(BE132:BE303))*I35),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ROUND((SUM(BF132:BF303)),  2)</f>
        <v>0</v>
      </c>
      <c r="G36" s="33"/>
      <c r="H36" s="33"/>
      <c r="I36" s="106">
        <v>0.2</v>
      </c>
      <c r="J36" s="105">
        <f>ROUND(((SUM(BF132:BF303))*I36),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ROUND((SUM(BG132:BG303)),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ROUND((SUM(BH132:BH303)),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ROUND((SUM(BI132:BI303)),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SO01.4 - SO01.4  Vykurovanie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272</v>
      </c>
      <c r="E99" s="120"/>
      <c r="F99" s="120"/>
      <c r="G99" s="120"/>
      <c r="H99" s="120"/>
      <c r="I99" s="120"/>
      <c r="J99" s="121">
        <f>J133</f>
        <v>0</v>
      </c>
      <c r="L99" s="118"/>
    </row>
    <row r="100" spans="1:47" s="10" customFormat="1" ht="20" customHeight="1">
      <c r="B100" s="122"/>
      <c r="D100" s="123" t="s">
        <v>1792</v>
      </c>
      <c r="E100" s="124"/>
      <c r="F100" s="124"/>
      <c r="G100" s="124"/>
      <c r="H100" s="124"/>
      <c r="I100" s="124"/>
      <c r="J100" s="125">
        <f>J135</f>
        <v>0</v>
      </c>
      <c r="L100" s="122"/>
    </row>
    <row r="101" spans="1:47" s="10" customFormat="1" ht="20" customHeight="1">
      <c r="B101" s="122"/>
      <c r="D101" s="123" t="s">
        <v>1793</v>
      </c>
      <c r="E101" s="124"/>
      <c r="F101" s="124"/>
      <c r="G101" s="124"/>
      <c r="H101" s="124"/>
      <c r="I101" s="124"/>
      <c r="J101" s="125">
        <f>J150</f>
        <v>0</v>
      </c>
      <c r="L101" s="122"/>
    </row>
    <row r="102" spans="1:47" s="10" customFormat="1" ht="20" customHeight="1">
      <c r="B102" s="122"/>
      <c r="D102" s="123" t="s">
        <v>1794</v>
      </c>
      <c r="E102" s="124"/>
      <c r="F102" s="124"/>
      <c r="G102" s="124"/>
      <c r="H102" s="124"/>
      <c r="I102" s="124"/>
      <c r="J102" s="125">
        <f>J167</f>
        <v>0</v>
      </c>
      <c r="L102" s="122"/>
    </row>
    <row r="103" spans="1:47" s="10" customFormat="1" ht="20" customHeight="1">
      <c r="B103" s="122"/>
      <c r="D103" s="123" t="s">
        <v>1795</v>
      </c>
      <c r="E103" s="124"/>
      <c r="F103" s="124"/>
      <c r="G103" s="124"/>
      <c r="H103" s="124"/>
      <c r="I103" s="124"/>
      <c r="J103" s="125">
        <f>J189</f>
        <v>0</v>
      </c>
      <c r="L103" s="122"/>
    </row>
    <row r="104" spans="1:47" s="10" customFormat="1" ht="20" customHeight="1">
      <c r="B104" s="122"/>
      <c r="D104" s="123" t="s">
        <v>1796</v>
      </c>
      <c r="E104" s="124"/>
      <c r="F104" s="124"/>
      <c r="G104" s="124"/>
      <c r="H104" s="124"/>
      <c r="I104" s="124"/>
      <c r="J104" s="125">
        <f>J198</f>
        <v>0</v>
      </c>
      <c r="L104" s="122"/>
    </row>
    <row r="105" spans="1:47" s="10" customFormat="1" ht="20" customHeight="1">
      <c r="B105" s="122"/>
      <c r="D105" s="123" t="s">
        <v>1797</v>
      </c>
      <c r="E105" s="124"/>
      <c r="F105" s="124"/>
      <c r="G105" s="124"/>
      <c r="H105" s="124"/>
      <c r="I105" s="124"/>
      <c r="J105" s="125">
        <f>J218</f>
        <v>0</v>
      </c>
      <c r="L105" s="122"/>
    </row>
    <row r="106" spans="1:47" s="10" customFormat="1" ht="20" customHeight="1">
      <c r="B106" s="122"/>
      <c r="D106" s="123" t="s">
        <v>1798</v>
      </c>
      <c r="E106" s="124"/>
      <c r="F106" s="124"/>
      <c r="G106" s="124"/>
      <c r="H106" s="124"/>
      <c r="I106" s="124"/>
      <c r="J106" s="125">
        <f>J255</f>
        <v>0</v>
      </c>
      <c r="L106" s="122"/>
    </row>
    <row r="107" spans="1:47" s="10" customFormat="1" ht="20" customHeight="1">
      <c r="B107" s="122"/>
      <c r="D107" s="123" t="s">
        <v>987</v>
      </c>
      <c r="E107" s="124"/>
      <c r="F107" s="124"/>
      <c r="G107" s="124"/>
      <c r="H107" s="124"/>
      <c r="I107" s="124"/>
      <c r="J107" s="125">
        <f>J288</f>
        <v>0</v>
      </c>
      <c r="L107" s="122"/>
    </row>
    <row r="108" spans="1:47" s="9" customFormat="1" ht="25" customHeight="1">
      <c r="B108" s="118"/>
      <c r="D108" s="119" t="s">
        <v>156</v>
      </c>
      <c r="E108" s="120"/>
      <c r="F108" s="120"/>
      <c r="G108" s="120"/>
      <c r="H108" s="120"/>
      <c r="I108" s="120"/>
      <c r="J108" s="121">
        <f>J291</f>
        <v>0</v>
      </c>
      <c r="L108" s="118"/>
    </row>
    <row r="109" spans="1:47" s="10" customFormat="1" ht="20" customHeight="1">
      <c r="B109" s="122"/>
      <c r="D109" s="123" t="s">
        <v>1799</v>
      </c>
      <c r="E109" s="124"/>
      <c r="F109" s="124"/>
      <c r="G109" s="124"/>
      <c r="H109" s="124"/>
      <c r="I109" s="124"/>
      <c r="J109" s="125">
        <f>J292</f>
        <v>0</v>
      </c>
      <c r="L109" s="122"/>
    </row>
    <row r="110" spans="1:47" s="9" customFormat="1" ht="25" customHeight="1">
      <c r="B110" s="118"/>
      <c r="D110" s="119" t="s">
        <v>988</v>
      </c>
      <c r="E110" s="120"/>
      <c r="F110" s="120"/>
      <c r="G110" s="120"/>
      <c r="H110" s="120"/>
      <c r="I110" s="120"/>
      <c r="J110" s="121">
        <f>J297</f>
        <v>0</v>
      </c>
      <c r="L110" s="118"/>
    </row>
    <row r="111" spans="1:47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7" customHeight="1">
      <c r="A116" s="33"/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5" customHeight="1">
      <c r="A117" s="33"/>
      <c r="B117" s="34"/>
      <c r="C117" s="22" t="s">
        <v>158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3"/>
      <c r="D120" s="33"/>
      <c r="E120" s="269" t="str">
        <f>E7</f>
        <v>RP pre zníženie energetickej náročnosti budovy ZŠ a MŠ ČADCA -Podzávoz  19.7.2021</v>
      </c>
      <c r="F120" s="270"/>
      <c r="G120" s="270"/>
      <c r="H120" s="270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1" customFormat="1" ht="12" customHeight="1">
      <c r="B121" s="21"/>
      <c r="C121" s="28" t="s">
        <v>143</v>
      </c>
      <c r="L121" s="21"/>
    </row>
    <row r="122" spans="1:31" s="2" customFormat="1" ht="16.5" customHeight="1">
      <c r="A122" s="33"/>
      <c r="B122" s="34"/>
      <c r="C122" s="33"/>
      <c r="D122" s="33"/>
      <c r="E122" s="269" t="s">
        <v>980</v>
      </c>
      <c r="F122" s="271"/>
      <c r="G122" s="271"/>
      <c r="H122" s="271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145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31" t="str">
        <f>E11</f>
        <v>SO01.4 - SO01.4  Vykurovanie</v>
      </c>
      <c r="F124" s="271"/>
      <c r="G124" s="271"/>
      <c r="H124" s="271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7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F14</f>
        <v>Podzávoz  2739, Čadca</v>
      </c>
      <c r="G126" s="33"/>
      <c r="H126" s="33"/>
      <c r="I126" s="28" t="s">
        <v>21</v>
      </c>
      <c r="J126" s="56">
        <f>IF(J14="","",J14)</f>
        <v>0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40" customHeight="1">
      <c r="A128" s="33"/>
      <c r="B128" s="34"/>
      <c r="C128" s="28" t="s">
        <v>22</v>
      </c>
      <c r="D128" s="33"/>
      <c r="E128" s="33"/>
      <c r="F128" s="26" t="str">
        <f>E17</f>
        <v>Mesto Čadca ,MU Námestie Slobody 30, ČADCA 02201</v>
      </c>
      <c r="G128" s="33"/>
      <c r="H128" s="33"/>
      <c r="I128" s="28" t="s">
        <v>28</v>
      </c>
      <c r="J128" s="31" t="str">
        <f>E23</f>
        <v xml:space="preserve">Mbarch Ing.Arch.Matej Babuliak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5" customHeight="1">
      <c r="A129" s="33"/>
      <c r="B129" s="34"/>
      <c r="C129" s="28" t="s">
        <v>26</v>
      </c>
      <c r="D129" s="33"/>
      <c r="E129" s="33"/>
      <c r="F129" s="26" t="str">
        <f>IF(E20="","",E20)</f>
        <v>Vyplň údaj</v>
      </c>
      <c r="G129" s="33"/>
      <c r="H129" s="33"/>
      <c r="I129" s="28" t="s">
        <v>31</v>
      </c>
      <c r="J129" s="31" t="str">
        <f>E26</f>
        <v>K.Šinská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2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6"/>
      <c r="B131" s="127"/>
      <c r="C131" s="128" t="s">
        <v>159</v>
      </c>
      <c r="D131" s="129" t="s">
        <v>60</v>
      </c>
      <c r="E131" s="129" t="s">
        <v>56</v>
      </c>
      <c r="F131" s="129" t="s">
        <v>57</v>
      </c>
      <c r="G131" s="129" t="s">
        <v>160</v>
      </c>
      <c r="H131" s="129" t="s">
        <v>161</v>
      </c>
      <c r="I131" s="129" t="s">
        <v>162</v>
      </c>
      <c r="J131" s="130" t="s">
        <v>149</v>
      </c>
      <c r="K131" s="131" t="s">
        <v>163</v>
      </c>
      <c r="L131" s="132"/>
      <c r="M131" s="63" t="s">
        <v>1</v>
      </c>
      <c r="N131" s="64" t="s">
        <v>39</v>
      </c>
      <c r="O131" s="64" t="s">
        <v>164</v>
      </c>
      <c r="P131" s="64" t="s">
        <v>165</v>
      </c>
      <c r="Q131" s="64" t="s">
        <v>166</v>
      </c>
      <c r="R131" s="64" t="s">
        <v>167</v>
      </c>
      <c r="S131" s="64" t="s">
        <v>168</v>
      </c>
      <c r="T131" s="65" t="s">
        <v>169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75" customHeight="1">
      <c r="A132" s="33"/>
      <c r="B132" s="34"/>
      <c r="C132" s="70" t="s">
        <v>150</v>
      </c>
      <c r="D132" s="33"/>
      <c r="E132" s="33"/>
      <c r="F132" s="33"/>
      <c r="G132" s="33"/>
      <c r="H132" s="33"/>
      <c r="I132" s="33"/>
      <c r="J132" s="133">
        <f>BK132</f>
        <v>0</v>
      </c>
      <c r="K132" s="33"/>
      <c r="L132" s="34"/>
      <c r="M132" s="66"/>
      <c r="N132" s="57"/>
      <c r="O132" s="67"/>
      <c r="P132" s="134">
        <f>P133+P291+P297</f>
        <v>0</v>
      </c>
      <c r="Q132" s="67"/>
      <c r="R132" s="134">
        <f>R133+R291+R297</f>
        <v>2.0301599999999995</v>
      </c>
      <c r="S132" s="67"/>
      <c r="T132" s="135">
        <f>T133+T291+T297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74</v>
      </c>
      <c r="AU132" s="18" t="s">
        <v>151</v>
      </c>
      <c r="BK132" s="136">
        <f>BK133+BK291+BK297</f>
        <v>0</v>
      </c>
    </row>
    <row r="133" spans="1:65" s="12" customFormat="1" ht="26" customHeight="1">
      <c r="B133" s="137"/>
      <c r="D133" s="138" t="s">
        <v>74</v>
      </c>
      <c r="E133" s="139" t="s">
        <v>475</v>
      </c>
      <c r="F133" s="139" t="s">
        <v>476</v>
      </c>
      <c r="I133" s="140"/>
      <c r="J133" s="141">
        <f>BK133</f>
        <v>0</v>
      </c>
      <c r="L133" s="137"/>
      <c r="M133" s="142"/>
      <c r="N133" s="143"/>
      <c r="O133" s="143"/>
      <c r="P133" s="144">
        <f>P134+P135+P150+P167+P189+P198+P218+P255+P288</f>
        <v>0</v>
      </c>
      <c r="Q133" s="143"/>
      <c r="R133" s="144">
        <f>R134+R135+R150+R167+R189+R198+R218+R255+R288</f>
        <v>2.0301599999999995</v>
      </c>
      <c r="S133" s="143"/>
      <c r="T133" s="145">
        <f>T134+T135+T150+T167+T189+T198+T218+T255+T288</f>
        <v>0</v>
      </c>
      <c r="AR133" s="138" t="s">
        <v>87</v>
      </c>
      <c r="AT133" s="146" t="s">
        <v>74</v>
      </c>
      <c r="AU133" s="146" t="s">
        <v>75</v>
      </c>
      <c r="AY133" s="138" t="s">
        <v>172</v>
      </c>
      <c r="BK133" s="147">
        <f>BK134+BK135+BK150+BK167+BK189+BK198+BK218+BK255+BK288</f>
        <v>0</v>
      </c>
    </row>
    <row r="134" spans="1:65" s="2" customFormat="1" ht="62.75" customHeight="1">
      <c r="A134" s="33"/>
      <c r="B134" s="150"/>
      <c r="C134" s="201" t="s">
        <v>79</v>
      </c>
      <c r="D134" s="201" t="s">
        <v>231</v>
      </c>
      <c r="E134" s="202" t="s">
        <v>989</v>
      </c>
      <c r="F134" s="203" t="s">
        <v>990</v>
      </c>
      <c r="G134" s="204" t="s">
        <v>1</v>
      </c>
      <c r="H134" s="205">
        <v>0</v>
      </c>
      <c r="I134" s="206"/>
      <c r="J134" s="207">
        <f>ROUND(I134*H134,2)</f>
        <v>0</v>
      </c>
      <c r="K134" s="208"/>
      <c r="L134" s="209"/>
      <c r="M134" s="210" t="s">
        <v>1</v>
      </c>
      <c r="N134" s="211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991</v>
      </c>
      <c r="AT134" s="163" t="s">
        <v>231</v>
      </c>
      <c r="AU134" s="163" t="s">
        <v>79</v>
      </c>
      <c r="AY134" s="18" t="s">
        <v>172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87</v>
      </c>
      <c r="BK134" s="164">
        <f>ROUND(I134*H134,2)</f>
        <v>0</v>
      </c>
      <c r="BL134" s="18" t="s">
        <v>239</v>
      </c>
      <c r="BM134" s="163" t="s">
        <v>1800</v>
      </c>
    </row>
    <row r="135" spans="1:65" s="12" customFormat="1" ht="22.75" customHeight="1">
      <c r="B135" s="137"/>
      <c r="D135" s="138" t="s">
        <v>74</v>
      </c>
      <c r="E135" s="148" t="s">
        <v>543</v>
      </c>
      <c r="F135" s="148" t="s">
        <v>1801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SUM(P136:P149)</f>
        <v>0</v>
      </c>
      <c r="Q135" s="143"/>
      <c r="R135" s="144">
        <f>SUM(R136:R149)</f>
        <v>3.7200000000000004E-2</v>
      </c>
      <c r="S135" s="143"/>
      <c r="T135" s="145">
        <f>SUM(T136:T149)</f>
        <v>0</v>
      </c>
      <c r="AR135" s="138" t="s">
        <v>87</v>
      </c>
      <c r="AT135" s="146" t="s">
        <v>74</v>
      </c>
      <c r="AU135" s="146" t="s">
        <v>79</v>
      </c>
      <c r="AY135" s="138" t="s">
        <v>172</v>
      </c>
      <c r="BK135" s="147">
        <f>SUM(BK136:BK149)</f>
        <v>0</v>
      </c>
    </row>
    <row r="136" spans="1:65" s="2" customFormat="1" ht="24.25" customHeight="1">
      <c r="A136" s="33"/>
      <c r="B136" s="150"/>
      <c r="C136" s="151" t="s">
        <v>87</v>
      </c>
      <c r="D136" s="151" t="s">
        <v>174</v>
      </c>
      <c r="E136" s="152" t="s">
        <v>1637</v>
      </c>
      <c r="F136" s="153" t="s">
        <v>1638</v>
      </c>
      <c r="G136" s="154" t="s">
        <v>427</v>
      </c>
      <c r="H136" s="155">
        <v>181</v>
      </c>
      <c r="I136" s="156"/>
      <c r="J136" s="157">
        <f t="shared" ref="J136:J143" si="0"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 t="shared" ref="P136:P143" si="1">O136*H136</f>
        <v>0</v>
      </c>
      <c r="Q136" s="161">
        <v>0</v>
      </c>
      <c r="R136" s="161">
        <f t="shared" ref="R136:R143" si="2">Q136*H136</f>
        <v>0</v>
      </c>
      <c r="S136" s="161">
        <v>0</v>
      </c>
      <c r="T136" s="162">
        <f t="shared" ref="T136:T143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445</v>
      </c>
      <c r="AT136" s="163" t="s">
        <v>174</v>
      </c>
      <c r="AU136" s="163" t="s">
        <v>87</v>
      </c>
      <c r="AY136" s="18" t="s">
        <v>172</v>
      </c>
      <c r="BE136" s="164">
        <f t="shared" ref="BE136:BE143" si="4">IF(N136="základná",J136,0)</f>
        <v>0</v>
      </c>
      <c r="BF136" s="164">
        <f t="shared" ref="BF136:BF143" si="5">IF(N136="znížená",J136,0)</f>
        <v>0</v>
      </c>
      <c r="BG136" s="164">
        <f t="shared" ref="BG136:BG143" si="6">IF(N136="zákl. prenesená",J136,0)</f>
        <v>0</v>
      </c>
      <c r="BH136" s="164">
        <f t="shared" ref="BH136:BH143" si="7">IF(N136="zníž. prenesená",J136,0)</f>
        <v>0</v>
      </c>
      <c r="BI136" s="164">
        <f t="shared" ref="BI136:BI143" si="8">IF(N136="nulová",J136,0)</f>
        <v>0</v>
      </c>
      <c r="BJ136" s="18" t="s">
        <v>87</v>
      </c>
      <c r="BK136" s="164">
        <f t="shared" ref="BK136:BK143" si="9">ROUND(I136*H136,2)</f>
        <v>0</v>
      </c>
      <c r="BL136" s="18" t="s">
        <v>445</v>
      </c>
      <c r="BM136" s="163" t="s">
        <v>1802</v>
      </c>
    </row>
    <row r="137" spans="1:65" s="2" customFormat="1" ht="24.25" customHeight="1">
      <c r="A137" s="33"/>
      <c r="B137" s="150"/>
      <c r="C137" s="201" t="s">
        <v>97</v>
      </c>
      <c r="D137" s="201" t="s">
        <v>231</v>
      </c>
      <c r="E137" s="202" t="s">
        <v>1648</v>
      </c>
      <c r="F137" s="203" t="s">
        <v>1649</v>
      </c>
      <c r="G137" s="204" t="s">
        <v>427</v>
      </c>
      <c r="H137" s="205">
        <v>120</v>
      </c>
      <c r="I137" s="206"/>
      <c r="J137" s="207">
        <f t="shared" si="0"/>
        <v>0</v>
      </c>
      <c r="K137" s="208"/>
      <c r="L137" s="209"/>
      <c r="M137" s="210" t="s">
        <v>1</v>
      </c>
      <c r="N137" s="211" t="s">
        <v>41</v>
      </c>
      <c r="O137" s="59"/>
      <c r="P137" s="161">
        <f t="shared" si="1"/>
        <v>0</v>
      </c>
      <c r="Q137" s="161">
        <v>4.0000000000000003E-5</v>
      </c>
      <c r="R137" s="161">
        <f t="shared" si="2"/>
        <v>4.8000000000000004E-3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991</v>
      </c>
      <c r="AT137" s="163" t="s">
        <v>231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1803</v>
      </c>
    </row>
    <row r="138" spans="1:65" s="2" customFormat="1" ht="24.25" customHeight="1">
      <c r="A138" s="33"/>
      <c r="B138" s="150"/>
      <c r="C138" s="201" t="s">
        <v>106</v>
      </c>
      <c r="D138" s="201" t="s">
        <v>231</v>
      </c>
      <c r="E138" s="202" t="s">
        <v>1804</v>
      </c>
      <c r="F138" s="203" t="s">
        <v>1805</v>
      </c>
      <c r="G138" s="204" t="s">
        <v>427</v>
      </c>
      <c r="H138" s="205">
        <v>36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5.0000000000000002E-5</v>
      </c>
      <c r="R138" s="161">
        <f t="shared" si="2"/>
        <v>1.8000000000000002E-3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991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239</v>
      </c>
      <c r="BM138" s="163" t="s">
        <v>1806</v>
      </c>
    </row>
    <row r="139" spans="1:65" s="2" customFormat="1" ht="24.25" customHeight="1">
      <c r="A139" s="33"/>
      <c r="B139" s="150"/>
      <c r="C139" s="201" t="s">
        <v>200</v>
      </c>
      <c r="D139" s="201" t="s">
        <v>231</v>
      </c>
      <c r="E139" s="202" t="s">
        <v>1807</v>
      </c>
      <c r="F139" s="203" t="s">
        <v>1808</v>
      </c>
      <c r="G139" s="204" t="s">
        <v>427</v>
      </c>
      <c r="H139" s="205">
        <v>25</v>
      </c>
      <c r="I139" s="206"/>
      <c r="J139" s="207">
        <f t="shared" si="0"/>
        <v>0</v>
      </c>
      <c r="K139" s="208"/>
      <c r="L139" s="209"/>
      <c r="M139" s="210" t="s">
        <v>1</v>
      </c>
      <c r="N139" s="211" t="s">
        <v>41</v>
      </c>
      <c r="O139" s="59"/>
      <c r="P139" s="161">
        <f t="shared" si="1"/>
        <v>0</v>
      </c>
      <c r="Q139" s="161">
        <v>1E-4</v>
      </c>
      <c r="R139" s="161">
        <f t="shared" si="2"/>
        <v>2.5000000000000001E-3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491</v>
      </c>
      <c r="AT139" s="163" t="s">
        <v>231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445</v>
      </c>
      <c r="BM139" s="163" t="s">
        <v>1809</v>
      </c>
    </row>
    <row r="140" spans="1:65" s="2" customFormat="1" ht="24.25" customHeight="1">
      <c r="A140" s="33"/>
      <c r="B140" s="150"/>
      <c r="C140" s="151" t="s">
        <v>204</v>
      </c>
      <c r="D140" s="151" t="s">
        <v>174</v>
      </c>
      <c r="E140" s="152" t="s">
        <v>1810</v>
      </c>
      <c r="F140" s="153" t="s">
        <v>1811</v>
      </c>
      <c r="G140" s="154" t="s">
        <v>427</v>
      </c>
      <c r="H140" s="155">
        <v>46</v>
      </c>
      <c r="I140" s="156"/>
      <c r="J140" s="157">
        <f t="shared" si="0"/>
        <v>0</v>
      </c>
      <c r="K140" s="158"/>
      <c r="L140" s="34"/>
      <c r="M140" s="159" t="s">
        <v>1</v>
      </c>
      <c r="N140" s="160" t="s">
        <v>41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445</v>
      </c>
      <c r="BM140" s="163" t="s">
        <v>1812</v>
      </c>
    </row>
    <row r="141" spans="1:65" s="2" customFormat="1" ht="24.25" customHeight="1">
      <c r="A141" s="33"/>
      <c r="B141" s="150"/>
      <c r="C141" s="201" t="s">
        <v>209</v>
      </c>
      <c r="D141" s="201" t="s">
        <v>231</v>
      </c>
      <c r="E141" s="202" t="s">
        <v>1813</v>
      </c>
      <c r="F141" s="203" t="s">
        <v>1814</v>
      </c>
      <c r="G141" s="204" t="s">
        <v>427</v>
      </c>
      <c r="H141" s="205">
        <v>40</v>
      </c>
      <c r="I141" s="206"/>
      <c r="J141" s="207">
        <f t="shared" si="0"/>
        <v>0</v>
      </c>
      <c r="K141" s="208"/>
      <c r="L141" s="209"/>
      <c r="M141" s="210" t="s">
        <v>1</v>
      </c>
      <c r="N141" s="211" t="s">
        <v>41</v>
      </c>
      <c r="O141" s="59"/>
      <c r="P141" s="161">
        <f t="shared" si="1"/>
        <v>0</v>
      </c>
      <c r="Q141" s="161">
        <v>2.0000000000000001E-4</v>
      </c>
      <c r="R141" s="161">
        <f t="shared" si="2"/>
        <v>8.0000000000000002E-3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991</v>
      </c>
      <c r="AT141" s="163" t="s">
        <v>231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239</v>
      </c>
      <c r="BM141" s="163" t="s">
        <v>1815</v>
      </c>
    </row>
    <row r="142" spans="1:65" s="2" customFormat="1" ht="24.25" customHeight="1">
      <c r="A142" s="33"/>
      <c r="B142" s="150"/>
      <c r="C142" s="201" t="s">
        <v>213</v>
      </c>
      <c r="D142" s="201" t="s">
        <v>231</v>
      </c>
      <c r="E142" s="202" t="s">
        <v>1816</v>
      </c>
      <c r="F142" s="203" t="s">
        <v>1817</v>
      </c>
      <c r="G142" s="204" t="s">
        <v>427</v>
      </c>
      <c r="H142" s="205">
        <v>6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1E-4</v>
      </c>
      <c r="R142" s="161">
        <f t="shared" si="2"/>
        <v>6.0000000000000006E-4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991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239</v>
      </c>
      <c r="BM142" s="163" t="s">
        <v>1818</v>
      </c>
    </row>
    <row r="143" spans="1:65" s="2" customFormat="1" ht="24.25" customHeight="1">
      <c r="A143" s="33"/>
      <c r="B143" s="150"/>
      <c r="C143" s="151" t="s">
        <v>220</v>
      </c>
      <c r="D143" s="151" t="s">
        <v>174</v>
      </c>
      <c r="E143" s="152" t="s">
        <v>1645</v>
      </c>
      <c r="F143" s="153" t="s">
        <v>1646</v>
      </c>
      <c r="G143" s="154" t="s">
        <v>427</v>
      </c>
      <c r="H143" s="155">
        <v>50</v>
      </c>
      <c r="I143" s="156"/>
      <c r="J143" s="157">
        <f t="shared" si="0"/>
        <v>0</v>
      </c>
      <c r="K143" s="158"/>
      <c r="L143" s="34"/>
      <c r="M143" s="159" t="s">
        <v>1</v>
      </c>
      <c r="N143" s="160" t="s">
        <v>41</v>
      </c>
      <c r="O143" s="59"/>
      <c r="P143" s="161">
        <f t="shared" si="1"/>
        <v>0</v>
      </c>
      <c r="Q143" s="161">
        <v>2.0000000000000002E-5</v>
      </c>
      <c r="R143" s="161">
        <f t="shared" si="2"/>
        <v>1E-3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445</v>
      </c>
      <c r="AT143" s="163" t="s">
        <v>174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445</v>
      </c>
      <c r="BM143" s="163" t="s">
        <v>1819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1820</v>
      </c>
      <c r="H144" s="176">
        <v>50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79</v>
      </c>
      <c r="AY144" s="174" t="s">
        <v>172</v>
      </c>
    </row>
    <row r="145" spans="1:65" s="2" customFormat="1" ht="24.25" customHeight="1">
      <c r="A145" s="33"/>
      <c r="B145" s="150"/>
      <c r="C145" s="201" t="s">
        <v>226</v>
      </c>
      <c r="D145" s="201" t="s">
        <v>231</v>
      </c>
      <c r="E145" s="202" t="s">
        <v>1821</v>
      </c>
      <c r="F145" s="203" t="s">
        <v>1822</v>
      </c>
      <c r="G145" s="204" t="s">
        <v>427</v>
      </c>
      <c r="H145" s="205">
        <v>50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41</v>
      </c>
      <c r="O145" s="59"/>
      <c r="P145" s="161">
        <f>O145*H145</f>
        <v>0</v>
      </c>
      <c r="Q145" s="161">
        <v>1.0000000000000001E-5</v>
      </c>
      <c r="R145" s="161">
        <f>Q145*H145</f>
        <v>5.0000000000000001E-4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491</v>
      </c>
      <c r="AT145" s="163" t="s">
        <v>231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1823</v>
      </c>
    </row>
    <row r="146" spans="1:65" s="2" customFormat="1" ht="14.5" customHeight="1">
      <c r="A146" s="33"/>
      <c r="B146" s="150"/>
      <c r="C146" s="151" t="s">
        <v>235</v>
      </c>
      <c r="D146" s="151" t="s">
        <v>174</v>
      </c>
      <c r="E146" s="152" t="s">
        <v>1657</v>
      </c>
      <c r="F146" s="153" t="s">
        <v>1658</v>
      </c>
      <c r="G146" s="154" t="s">
        <v>427</v>
      </c>
      <c r="H146" s="155">
        <v>300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41</v>
      </c>
      <c r="O146" s="59"/>
      <c r="P146" s="161">
        <f>O146*H146</f>
        <v>0</v>
      </c>
      <c r="Q146" s="161">
        <v>4.0000000000000003E-5</v>
      </c>
      <c r="R146" s="161">
        <f>Q146*H146</f>
        <v>1.2E-2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445</v>
      </c>
      <c r="AT146" s="163" t="s">
        <v>174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445</v>
      </c>
      <c r="BM146" s="163" t="s">
        <v>1824</v>
      </c>
    </row>
    <row r="147" spans="1:65" s="14" customFormat="1" ht="12">
      <c r="B147" s="173"/>
      <c r="D147" s="166" t="s">
        <v>179</v>
      </c>
      <c r="E147" s="174" t="s">
        <v>1</v>
      </c>
      <c r="F147" s="175" t="s">
        <v>1825</v>
      </c>
      <c r="H147" s="176">
        <v>300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30</v>
      </c>
      <c r="AX147" s="14" t="s">
        <v>79</v>
      </c>
      <c r="AY147" s="174" t="s">
        <v>172</v>
      </c>
    </row>
    <row r="148" spans="1:65" s="2" customFormat="1" ht="24.25" customHeight="1">
      <c r="A148" s="33"/>
      <c r="B148" s="150"/>
      <c r="C148" s="201" t="s">
        <v>243</v>
      </c>
      <c r="D148" s="201" t="s">
        <v>231</v>
      </c>
      <c r="E148" s="202" t="s">
        <v>1826</v>
      </c>
      <c r="F148" s="203" t="s">
        <v>1827</v>
      </c>
      <c r="G148" s="204" t="s">
        <v>427</v>
      </c>
      <c r="H148" s="205">
        <v>300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2.0000000000000002E-5</v>
      </c>
      <c r="R148" s="161">
        <f>Q148*H148</f>
        <v>6.0000000000000001E-3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1828</v>
      </c>
    </row>
    <row r="149" spans="1:65" s="2" customFormat="1" ht="24.25" customHeight="1">
      <c r="A149" s="33"/>
      <c r="B149" s="150"/>
      <c r="C149" s="151" t="s">
        <v>424</v>
      </c>
      <c r="D149" s="151" t="s">
        <v>174</v>
      </c>
      <c r="E149" s="152" t="s">
        <v>1829</v>
      </c>
      <c r="F149" s="153" t="s">
        <v>1830</v>
      </c>
      <c r="G149" s="154" t="s">
        <v>1831</v>
      </c>
      <c r="H149" s="217"/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445</v>
      </c>
      <c r="AT149" s="163" t="s">
        <v>174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1832</v>
      </c>
    </row>
    <row r="150" spans="1:65" s="12" customFormat="1" ht="22.75" customHeight="1">
      <c r="B150" s="137"/>
      <c r="D150" s="138" t="s">
        <v>74</v>
      </c>
      <c r="E150" s="148" t="s">
        <v>1833</v>
      </c>
      <c r="F150" s="148" t="s">
        <v>1834</v>
      </c>
      <c r="I150" s="140"/>
      <c r="J150" s="149">
        <f>BK150</f>
        <v>0</v>
      </c>
      <c r="L150" s="137"/>
      <c r="M150" s="142"/>
      <c r="N150" s="143"/>
      <c r="O150" s="143"/>
      <c r="P150" s="144">
        <f>SUM(P151:P166)</f>
        <v>0</v>
      </c>
      <c r="Q150" s="143"/>
      <c r="R150" s="144">
        <f>SUM(R151:R166)</f>
        <v>0.01</v>
      </c>
      <c r="S150" s="143"/>
      <c r="T150" s="145">
        <f>SUM(T151:T166)</f>
        <v>0</v>
      </c>
      <c r="AR150" s="138" t="s">
        <v>87</v>
      </c>
      <c r="AT150" s="146" t="s">
        <v>74</v>
      </c>
      <c r="AU150" s="146" t="s">
        <v>79</v>
      </c>
      <c r="AY150" s="138" t="s">
        <v>172</v>
      </c>
      <c r="BK150" s="147">
        <f>SUM(BK151:BK166)</f>
        <v>0</v>
      </c>
    </row>
    <row r="151" spans="1:65" s="2" customFormat="1" ht="24.25" customHeight="1">
      <c r="A151" s="33"/>
      <c r="B151" s="150"/>
      <c r="C151" s="151" t="s">
        <v>433</v>
      </c>
      <c r="D151" s="151" t="s">
        <v>174</v>
      </c>
      <c r="E151" s="152" t="s">
        <v>1835</v>
      </c>
      <c r="F151" s="153" t="s">
        <v>1836</v>
      </c>
      <c r="G151" s="154" t="s">
        <v>1837</v>
      </c>
      <c r="H151" s="155">
        <v>1</v>
      </c>
      <c r="I151" s="156"/>
      <c r="J151" s="157">
        <f t="shared" ref="J151:J166" si="10"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 t="shared" ref="P151:P166" si="11">O151*H151</f>
        <v>0</v>
      </c>
      <c r="Q151" s="161">
        <v>0.01</v>
      </c>
      <c r="R151" s="161">
        <f t="shared" ref="R151:R166" si="12">Q151*H151</f>
        <v>0.01</v>
      </c>
      <c r="S151" s="161">
        <v>0</v>
      </c>
      <c r="T151" s="162">
        <f t="shared" ref="T151:T166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445</v>
      </c>
      <c r="AT151" s="163" t="s">
        <v>174</v>
      </c>
      <c r="AU151" s="163" t="s">
        <v>87</v>
      </c>
      <c r="AY151" s="18" t="s">
        <v>172</v>
      </c>
      <c r="BE151" s="164">
        <f t="shared" ref="BE151:BE166" si="14">IF(N151="základná",J151,0)</f>
        <v>0</v>
      </c>
      <c r="BF151" s="164">
        <f t="shared" ref="BF151:BF166" si="15">IF(N151="znížená",J151,0)</f>
        <v>0</v>
      </c>
      <c r="BG151" s="164">
        <f t="shared" ref="BG151:BG166" si="16">IF(N151="zákl. prenesená",J151,0)</f>
        <v>0</v>
      </c>
      <c r="BH151" s="164">
        <f t="shared" ref="BH151:BH166" si="17">IF(N151="zníž. prenesená",J151,0)</f>
        <v>0</v>
      </c>
      <c r="BI151" s="164">
        <f t="shared" ref="BI151:BI166" si="18">IF(N151="nulová",J151,0)</f>
        <v>0</v>
      </c>
      <c r="BJ151" s="18" t="s">
        <v>87</v>
      </c>
      <c r="BK151" s="164">
        <f t="shared" ref="BK151:BK166" si="19">ROUND(I151*H151,2)</f>
        <v>0</v>
      </c>
      <c r="BL151" s="18" t="s">
        <v>445</v>
      </c>
      <c r="BM151" s="163" t="s">
        <v>1838</v>
      </c>
    </row>
    <row r="152" spans="1:65" s="2" customFormat="1" ht="14.5" customHeight="1">
      <c r="A152" s="33"/>
      <c r="B152" s="150"/>
      <c r="C152" s="201" t="s">
        <v>440</v>
      </c>
      <c r="D152" s="201" t="s">
        <v>231</v>
      </c>
      <c r="E152" s="202" t="s">
        <v>1839</v>
      </c>
      <c r="F152" s="203" t="s">
        <v>1840</v>
      </c>
      <c r="G152" s="204" t="s">
        <v>630</v>
      </c>
      <c r="H152" s="205">
        <v>1</v>
      </c>
      <c r="I152" s="206"/>
      <c r="J152" s="207">
        <f t="shared" si="1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1"/>
        <v>0</v>
      </c>
      <c r="Q152" s="161">
        <v>0</v>
      </c>
      <c r="R152" s="161">
        <f t="shared" si="12"/>
        <v>0</v>
      </c>
      <c r="S152" s="161">
        <v>0</v>
      </c>
      <c r="T152" s="162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491</v>
      </c>
      <c r="AT152" s="163" t="s">
        <v>231</v>
      </c>
      <c r="AU152" s="163" t="s">
        <v>87</v>
      </c>
      <c r="AY152" s="18" t="s">
        <v>172</v>
      </c>
      <c r="BE152" s="164">
        <f t="shared" si="14"/>
        <v>0</v>
      </c>
      <c r="BF152" s="164">
        <f t="shared" si="15"/>
        <v>0</v>
      </c>
      <c r="BG152" s="164">
        <f t="shared" si="16"/>
        <v>0</v>
      </c>
      <c r="BH152" s="164">
        <f t="shared" si="17"/>
        <v>0</v>
      </c>
      <c r="BI152" s="164">
        <f t="shared" si="18"/>
        <v>0</v>
      </c>
      <c r="BJ152" s="18" t="s">
        <v>87</v>
      </c>
      <c r="BK152" s="164">
        <f t="shared" si="19"/>
        <v>0</v>
      </c>
      <c r="BL152" s="18" t="s">
        <v>445</v>
      </c>
      <c r="BM152" s="163" t="s">
        <v>1841</v>
      </c>
    </row>
    <row r="153" spans="1:65" s="2" customFormat="1" ht="14.5" customHeight="1">
      <c r="A153" s="33"/>
      <c r="B153" s="150"/>
      <c r="C153" s="201" t="s">
        <v>445</v>
      </c>
      <c r="D153" s="201" t="s">
        <v>231</v>
      </c>
      <c r="E153" s="202" t="s">
        <v>1842</v>
      </c>
      <c r="F153" s="203" t="s">
        <v>1843</v>
      </c>
      <c r="G153" s="204" t="s">
        <v>630</v>
      </c>
      <c r="H153" s="205">
        <v>8</v>
      </c>
      <c r="I153" s="206"/>
      <c r="J153" s="207">
        <f t="shared" si="1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491</v>
      </c>
      <c r="AT153" s="163" t="s">
        <v>231</v>
      </c>
      <c r="AU153" s="163" t="s">
        <v>87</v>
      </c>
      <c r="AY153" s="18" t="s">
        <v>172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445</v>
      </c>
      <c r="BM153" s="163" t="s">
        <v>1844</v>
      </c>
    </row>
    <row r="154" spans="1:65" s="2" customFormat="1" ht="14.5" customHeight="1">
      <c r="A154" s="33"/>
      <c r="B154" s="150"/>
      <c r="C154" s="201" t="s">
        <v>449</v>
      </c>
      <c r="D154" s="201" t="s">
        <v>231</v>
      </c>
      <c r="E154" s="202" t="s">
        <v>1845</v>
      </c>
      <c r="F154" s="203" t="s">
        <v>1846</v>
      </c>
      <c r="G154" s="204" t="s">
        <v>630</v>
      </c>
      <c r="H154" s="205">
        <v>2</v>
      </c>
      <c r="I154" s="206"/>
      <c r="J154" s="207">
        <f t="shared" si="1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1"/>
        <v>0</v>
      </c>
      <c r="Q154" s="161">
        <v>0</v>
      </c>
      <c r="R154" s="161">
        <f t="shared" si="12"/>
        <v>0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445</v>
      </c>
      <c r="BM154" s="163" t="s">
        <v>1847</v>
      </c>
    </row>
    <row r="155" spans="1:65" s="2" customFormat="1" ht="14.5" customHeight="1">
      <c r="A155" s="33"/>
      <c r="B155" s="150"/>
      <c r="C155" s="201" t="s">
        <v>453</v>
      </c>
      <c r="D155" s="201" t="s">
        <v>231</v>
      </c>
      <c r="E155" s="202" t="s">
        <v>1848</v>
      </c>
      <c r="F155" s="203" t="s">
        <v>1849</v>
      </c>
      <c r="G155" s="204" t="s">
        <v>630</v>
      </c>
      <c r="H155" s="205">
        <v>1</v>
      </c>
      <c r="I155" s="206"/>
      <c r="J155" s="207">
        <f t="shared" si="1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1"/>
        <v>0</v>
      </c>
      <c r="Q155" s="161">
        <v>0</v>
      </c>
      <c r="R155" s="161">
        <f t="shared" si="12"/>
        <v>0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491</v>
      </c>
      <c r="AT155" s="163" t="s">
        <v>231</v>
      </c>
      <c r="AU155" s="163" t="s">
        <v>87</v>
      </c>
      <c r="AY155" s="18" t="s">
        <v>172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445</v>
      </c>
      <c r="BM155" s="163" t="s">
        <v>1850</v>
      </c>
    </row>
    <row r="156" spans="1:65" s="2" customFormat="1" ht="14.5" customHeight="1">
      <c r="A156" s="33"/>
      <c r="B156" s="150"/>
      <c r="C156" s="201" t="s">
        <v>457</v>
      </c>
      <c r="D156" s="201" t="s">
        <v>231</v>
      </c>
      <c r="E156" s="202" t="s">
        <v>1851</v>
      </c>
      <c r="F156" s="203" t="s">
        <v>1852</v>
      </c>
      <c r="G156" s="204" t="s">
        <v>630</v>
      </c>
      <c r="H156" s="205">
        <v>1</v>
      </c>
      <c r="I156" s="206"/>
      <c r="J156" s="207">
        <f t="shared" si="1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445</v>
      </c>
      <c r="BM156" s="163" t="s">
        <v>1853</v>
      </c>
    </row>
    <row r="157" spans="1:65" s="2" customFormat="1" ht="14.5" customHeight="1">
      <c r="A157" s="33"/>
      <c r="B157" s="150"/>
      <c r="C157" s="201" t="s">
        <v>7</v>
      </c>
      <c r="D157" s="201" t="s">
        <v>231</v>
      </c>
      <c r="E157" s="202" t="s">
        <v>1854</v>
      </c>
      <c r="F157" s="203" t="s">
        <v>1855</v>
      </c>
      <c r="G157" s="204" t="s">
        <v>630</v>
      </c>
      <c r="H157" s="205">
        <v>1</v>
      </c>
      <c r="I157" s="206"/>
      <c r="J157" s="207">
        <f t="shared" si="1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1"/>
        <v>0</v>
      </c>
      <c r="Q157" s="161">
        <v>0</v>
      </c>
      <c r="R157" s="161">
        <f t="shared" si="12"/>
        <v>0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491</v>
      </c>
      <c r="AT157" s="163" t="s">
        <v>231</v>
      </c>
      <c r="AU157" s="163" t="s">
        <v>87</v>
      </c>
      <c r="AY157" s="18" t="s">
        <v>172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445</v>
      </c>
      <c r="BM157" s="163" t="s">
        <v>1856</v>
      </c>
    </row>
    <row r="158" spans="1:65" s="2" customFormat="1" ht="14.5" customHeight="1">
      <c r="A158" s="33"/>
      <c r="B158" s="150"/>
      <c r="C158" s="201" t="s">
        <v>465</v>
      </c>
      <c r="D158" s="201" t="s">
        <v>231</v>
      </c>
      <c r="E158" s="202" t="s">
        <v>1857</v>
      </c>
      <c r="F158" s="203" t="s">
        <v>1858</v>
      </c>
      <c r="G158" s="204" t="s">
        <v>630</v>
      </c>
      <c r="H158" s="205">
        <v>1</v>
      </c>
      <c r="I158" s="206"/>
      <c r="J158" s="207">
        <f t="shared" si="1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1"/>
        <v>0</v>
      </c>
      <c r="Q158" s="161">
        <v>0</v>
      </c>
      <c r="R158" s="161">
        <f t="shared" si="12"/>
        <v>0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491</v>
      </c>
      <c r="AT158" s="163" t="s">
        <v>231</v>
      </c>
      <c r="AU158" s="163" t="s">
        <v>87</v>
      </c>
      <c r="AY158" s="18" t="s">
        <v>172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445</v>
      </c>
      <c r="BM158" s="163" t="s">
        <v>1859</v>
      </c>
    </row>
    <row r="159" spans="1:65" s="2" customFormat="1" ht="14.5" customHeight="1">
      <c r="A159" s="33"/>
      <c r="B159" s="150"/>
      <c r="C159" s="201" t="s">
        <v>471</v>
      </c>
      <c r="D159" s="201" t="s">
        <v>231</v>
      </c>
      <c r="E159" s="202" t="s">
        <v>1860</v>
      </c>
      <c r="F159" s="203" t="s">
        <v>1861</v>
      </c>
      <c r="G159" s="204" t="s">
        <v>630</v>
      </c>
      <c r="H159" s="205">
        <v>2</v>
      </c>
      <c r="I159" s="206"/>
      <c r="J159" s="207">
        <f t="shared" si="10"/>
        <v>0</v>
      </c>
      <c r="K159" s="208"/>
      <c r="L159" s="209"/>
      <c r="M159" s="210" t="s">
        <v>1</v>
      </c>
      <c r="N159" s="211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491</v>
      </c>
      <c r="AT159" s="163" t="s">
        <v>231</v>
      </c>
      <c r="AU159" s="163" t="s">
        <v>87</v>
      </c>
      <c r="AY159" s="18" t="s">
        <v>172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445</v>
      </c>
      <c r="BM159" s="163" t="s">
        <v>1862</v>
      </c>
    </row>
    <row r="160" spans="1:65" s="2" customFormat="1" ht="14.5" customHeight="1">
      <c r="A160" s="33"/>
      <c r="B160" s="150"/>
      <c r="C160" s="201" t="s">
        <v>479</v>
      </c>
      <c r="D160" s="201" t="s">
        <v>231</v>
      </c>
      <c r="E160" s="202" t="s">
        <v>1863</v>
      </c>
      <c r="F160" s="203" t="s">
        <v>1864</v>
      </c>
      <c r="G160" s="204" t="s">
        <v>630</v>
      </c>
      <c r="H160" s="205">
        <v>1</v>
      </c>
      <c r="I160" s="206"/>
      <c r="J160" s="207">
        <f t="shared" si="10"/>
        <v>0</v>
      </c>
      <c r="K160" s="208"/>
      <c r="L160" s="209"/>
      <c r="M160" s="210" t="s">
        <v>1</v>
      </c>
      <c r="N160" s="211" t="s">
        <v>41</v>
      </c>
      <c r="O160" s="59"/>
      <c r="P160" s="161">
        <f t="shared" si="11"/>
        <v>0</v>
      </c>
      <c r="Q160" s="161">
        <v>0</v>
      </c>
      <c r="R160" s="161">
        <f t="shared" si="12"/>
        <v>0</v>
      </c>
      <c r="S160" s="161">
        <v>0</v>
      </c>
      <c r="T160" s="162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491</v>
      </c>
      <c r="AT160" s="163" t="s">
        <v>231</v>
      </c>
      <c r="AU160" s="163" t="s">
        <v>87</v>
      </c>
      <c r="AY160" s="18" t="s">
        <v>172</v>
      </c>
      <c r="BE160" s="164">
        <f t="shared" si="14"/>
        <v>0</v>
      </c>
      <c r="BF160" s="164">
        <f t="shared" si="15"/>
        <v>0</v>
      </c>
      <c r="BG160" s="164">
        <f t="shared" si="16"/>
        <v>0</v>
      </c>
      <c r="BH160" s="164">
        <f t="shared" si="17"/>
        <v>0</v>
      </c>
      <c r="BI160" s="164">
        <f t="shared" si="18"/>
        <v>0</v>
      </c>
      <c r="BJ160" s="18" t="s">
        <v>87</v>
      </c>
      <c r="BK160" s="164">
        <f t="shared" si="19"/>
        <v>0</v>
      </c>
      <c r="BL160" s="18" t="s">
        <v>445</v>
      </c>
      <c r="BM160" s="163" t="s">
        <v>1865</v>
      </c>
    </row>
    <row r="161" spans="1:65" s="2" customFormat="1" ht="14.5" customHeight="1">
      <c r="A161" s="33"/>
      <c r="B161" s="150"/>
      <c r="C161" s="201" t="s">
        <v>488</v>
      </c>
      <c r="D161" s="201" t="s">
        <v>231</v>
      </c>
      <c r="E161" s="202" t="s">
        <v>1866</v>
      </c>
      <c r="F161" s="203" t="s">
        <v>1867</v>
      </c>
      <c r="G161" s="204" t="s">
        <v>630</v>
      </c>
      <c r="H161" s="205">
        <v>1</v>
      </c>
      <c r="I161" s="206"/>
      <c r="J161" s="207">
        <f t="shared" si="10"/>
        <v>0</v>
      </c>
      <c r="K161" s="208"/>
      <c r="L161" s="209"/>
      <c r="M161" s="210" t="s">
        <v>1</v>
      </c>
      <c r="N161" s="211" t="s">
        <v>41</v>
      </c>
      <c r="O161" s="59"/>
      <c r="P161" s="161">
        <f t="shared" si="11"/>
        <v>0</v>
      </c>
      <c r="Q161" s="161">
        <v>0</v>
      </c>
      <c r="R161" s="161">
        <f t="shared" si="12"/>
        <v>0</v>
      </c>
      <c r="S161" s="161">
        <v>0</v>
      </c>
      <c r="T161" s="162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491</v>
      </c>
      <c r="AT161" s="163" t="s">
        <v>231</v>
      </c>
      <c r="AU161" s="163" t="s">
        <v>87</v>
      </c>
      <c r="AY161" s="18" t="s">
        <v>172</v>
      </c>
      <c r="BE161" s="164">
        <f t="shared" si="14"/>
        <v>0</v>
      </c>
      <c r="BF161" s="164">
        <f t="shared" si="15"/>
        <v>0</v>
      </c>
      <c r="BG161" s="164">
        <f t="shared" si="16"/>
        <v>0</v>
      </c>
      <c r="BH161" s="164">
        <f t="shared" si="17"/>
        <v>0</v>
      </c>
      <c r="BI161" s="164">
        <f t="shared" si="18"/>
        <v>0</v>
      </c>
      <c r="BJ161" s="18" t="s">
        <v>87</v>
      </c>
      <c r="BK161" s="164">
        <f t="shared" si="19"/>
        <v>0</v>
      </c>
      <c r="BL161" s="18" t="s">
        <v>445</v>
      </c>
      <c r="BM161" s="163" t="s">
        <v>1868</v>
      </c>
    </row>
    <row r="162" spans="1:65" s="2" customFormat="1" ht="14.5" customHeight="1">
      <c r="A162" s="33"/>
      <c r="B162" s="150"/>
      <c r="C162" s="201" t="s">
        <v>494</v>
      </c>
      <c r="D162" s="201" t="s">
        <v>231</v>
      </c>
      <c r="E162" s="202" t="s">
        <v>1869</v>
      </c>
      <c r="F162" s="203" t="s">
        <v>1870</v>
      </c>
      <c r="G162" s="204" t="s">
        <v>630</v>
      </c>
      <c r="H162" s="205">
        <v>1</v>
      </c>
      <c r="I162" s="206"/>
      <c r="J162" s="207">
        <f t="shared" si="10"/>
        <v>0</v>
      </c>
      <c r="K162" s="208"/>
      <c r="L162" s="209"/>
      <c r="M162" s="210" t="s">
        <v>1</v>
      </c>
      <c r="N162" s="211" t="s">
        <v>41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445</v>
      </c>
      <c r="BM162" s="163" t="s">
        <v>1871</v>
      </c>
    </row>
    <row r="163" spans="1:65" s="2" customFormat="1" ht="14.5" customHeight="1">
      <c r="A163" s="33"/>
      <c r="B163" s="150"/>
      <c r="C163" s="201" t="s">
        <v>501</v>
      </c>
      <c r="D163" s="201" t="s">
        <v>231</v>
      </c>
      <c r="E163" s="202" t="s">
        <v>1872</v>
      </c>
      <c r="F163" s="203" t="s">
        <v>1873</v>
      </c>
      <c r="G163" s="204" t="s">
        <v>630</v>
      </c>
      <c r="H163" s="205">
        <v>14</v>
      </c>
      <c r="I163" s="206"/>
      <c r="J163" s="207">
        <f t="shared" si="10"/>
        <v>0</v>
      </c>
      <c r="K163" s="208"/>
      <c r="L163" s="209"/>
      <c r="M163" s="210" t="s">
        <v>1</v>
      </c>
      <c r="N163" s="211" t="s">
        <v>41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491</v>
      </c>
      <c r="AT163" s="163" t="s">
        <v>231</v>
      </c>
      <c r="AU163" s="163" t="s">
        <v>87</v>
      </c>
      <c r="AY163" s="18" t="s">
        <v>172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445</v>
      </c>
      <c r="BM163" s="163" t="s">
        <v>1874</v>
      </c>
    </row>
    <row r="164" spans="1:65" s="2" customFormat="1" ht="14.5" customHeight="1">
      <c r="A164" s="33"/>
      <c r="B164" s="150"/>
      <c r="C164" s="201" t="s">
        <v>506</v>
      </c>
      <c r="D164" s="201" t="s">
        <v>231</v>
      </c>
      <c r="E164" s="202" t="s">
        <v>1875</v>
      </c>
      <c r="F164" s="203" t="s">
        <v>1876</v>
      </c>
      <c r="G164" s="204" t="s">
        <v>630</v>
      </c>
      <c r="H164" s="205">
        <v>1</v>
      </c>
      <c r="I164" s="206"/>
      <c r="J164" s="207">
        <f t="shared" si="10"/>
        <v>0</v>
      </c>
      <c r="K164" s="208"/>
      <c r="L164" s="209"/>
      <c r="M164" s="210" t="s">
        <v>1</v>
      </c>
      <c r="N164" s="211" t="s">
        <v>41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491</v>
      </c>
      <c r="AT164" s="163" t="s">
        <v>231</v>
      </c>
      <c r="AU164" s="163" t="s">
        <v>87</v>
      </c>
      <c r="AY164" s="18" t="s">
        <v>172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445</v>
      </c>
      <c r="BM164" s="163" t="s">
        <v>1877</v>
      </c>
    </row>
    <row r="165" spans="1:65" s="2" customFormat="1" ht="14.5" customHeight="1">
      <c r="A165" s="33"/>
      <c r="B165" s="150"/>
      <c r="C165" s="151" t="s">
        <v>510</v>
      </c>
      <c r="D165" s="151" t="s">
        <v>174</v>
      </c>
      <c r="E165" s="152" t="s">
        <v>1878</v>
      </c>
      <c r="F165" s="153" t="s">
        <v>1879</v>
      </c>
      <c r="G165" s="154" t="s">
        <v>1102</v>
      </c>
      <c r="H165" s="155">
        <v>1</v>
      </c>
      <c r="I165" s="156"/>
      <c r="J165" s="157">
        <f t="shared" si="10"/>
        <v>0</v>
      </c>
      <c r="K165" s="158"/>
      <c r="L165" s="34"/>
      <c r="M165" s="159" t="s">
        <v>1</v>
      </c>
      <c r="N165" s="160" t="s">
        <v>41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445</v>
      </c>
      <c r="BM165" s="163" t="s">
        <v>1880</v>
      </c>
    </row>
    <row r="166" spans="1:65" s="2" customFormat="1" ht="14.5" customHeight="1">
      <c r="A166" s="33"/>
      <c r="B166" s="150"/>
      <c r="C166" s="151" t="s">
        <v>515</v>
      </c>
      <c r="D166" s="151" t="s">
        <v>174</v>
      </c>
      <c r="E166" s="152" t="s">
        <v>1881</v>
      </c>
      <c r="F166" s="153" t="s">
        <v>1882</v>
      </c>
      <c r="G166" s="154" t="s">
        <v>1102</v>
      </c>
      <c r="H166" s="155">
        <v>1</v>
      </c>
      <c r="I166" s="156"/>
      <c r="J166" s="157">
        <f t="shared" si="10"/>
        <v>0</v>
      </c>
      <c r="K166" s="158"/>
      <c r="L166" s="34"/>
      <c r="M166" s="159" t="s">
        <v>1</v>
      </c>
      <c r="N166" s="160" t="s">
        <v>41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445</v>
      </c>
      <c r="BM166" s="163" t="s">
        <v>1883</v>
      </c>
    </row>
    <row r="167" spans="1:65" s="12" customFormat="1" ht="22.75" customHeight="1">
      <c r="B167" s="137"/>
      <c r="D167" s="138" t="s">
        <v>74</v>
      </c>
      <c r="E167" s="148" t="s">
        <v>1489</v>
      </c>
      <c r="F167" s="148" t="s">
        <v>1884</v>
      </c>
      <c r="I167" s="140"/>
      <c r="J167" s="149">
        <f>BK167</f>
        <v>0</v>
      </c>
      <c r="L167" s="137"/>
      <c r="M167" s="142"/>
      <c r="N167" s="143"/>
      <c r="O167" s="143"/>
      <c r="P167" s="144">
        <f>SUM(P168:P188)</f>
        <v>0</v>
      </c>
      <c r="Q167" s="143"/>
      <c r="R167" s="144">
        <f>SUM(R168:R188)</f>
        <v>0.12905</v>
      </c>
      <c r="S167" s="143"/>
      <c r="T167" s="145">
        <f>SUM(T168:T188)</f>
        <v>0</v>
      </c>
      <c r="AR167" s="138" t="s">
        <v>87</v>
      </c>
      <c r="AT167" s="146" t="s">
        <v>74</v>
      </c>
      <c r="AU167" s="146" t="s">
        <v>79</v>
      </c>
      <c r="AY167" s="138" t="s">
        <v>172</v>
      </c>
      <c r="BK167" s="147">
        <f>SUM(BK168:BK188)</f>
        <v>0</v>
      </c>
    </row>
    <row r="168" spans="1:65" s="2" customFormat="1" ht="24.25" customHeight="1">
      <c r="A168" s="33"/>
      <c r="B168" s="150"/>
      <c r="C168" s="151" t="s">
        <v>525</v>
      </c>
      <c r="D168" s="151" t="s">
        <v>174</v>
      </c>
      <c r="E168" s="152" t="s">
        <v>1885</v>
      </c>
      <c r="F168" s="153" t="s">
        <v>1886</v>
      </c>
      <c r="G168" s="154" t="s">
        <v>630</v>
      </c>
      <c r="H168" s="155">
        <v>2</v>
      </c>
      <c r="I168" s="156"/>
      <c r="J168" s="157">
        <f t="shared" ref="J168:J178" si="20">ROUND(I168*H168,2)</f>
        <v>0</v>
      </c>
      <c r="K168" s="158"/>
      <c r="L168" s="34"/>
      <c r="M168" s="159" t="s">
        <v>1</v>
      </c>
      <c r="N168" s="160" t="s">
        <v>41</v>
      </c>
      <c r="O168" s="59"/>
      <c r="P168" s="161">
        <f t="shared" ref="P168:P178" si="21">O168*H168</f>
        <v>0</v>
      </c>
      <c r="Q168" s="161">
        <v>0</v>
      </c>
      <c r="R168" s="161">
        <f t="shared" ref="R168:R178" si="22">Q168*H168</f>
        <v>0</v>
      </c>
      <c r="S168" s="161">
        <v>0</v>
      </c>
      <c r="T168" s="162">
        <f t="shared" ref="T168:T178" si="2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445</v>
      </c>
      <c r="AT168" s="163" t="s">
        <v>174</v>
      </c>
      <c r="AU168" s="163" t="s">
        <v>87</v>
      </c>
      <c r="AY168" s="18" t="s">
        <v>172</v>
      </c>
      <c r="BE168" s="164">
        <f t="shared" ref="BE168:BE178" si="24">IF(N168="základná",J168,0)</f>
        <v>0</v>
      </c>
      <c r="BF168" s="164">
        <f t="shared" ref="BF168:BF178" si="25">IF(N168="znížená",J168,0)</f>
        <v>0</v>
      </c>
      <c r="BG168" s="164">
        <f t="shared" ref="BG168:BG178" si="26">IF(N168="zákl. prenesená",J168,0)</f>
        <v>0</v>
      </c>
      <c r="BH168" s="164">
        <f t="shared" ref="BH168:BH178" si="27">IF(N168="zníž. prenesená",J168,0)</f>
        <v>0</v>
      </c>
      <c r="BI168" s="164">
        <f t="shared" ref="BI168:BI178" si="28">IF(N168="nulová",J168,0)</f>
        <v>0</v>
      </c>
      <c r="BJ168" s="18" t="s">
        <v>87</v>
      </c>
      <c r="BK168" s="164">
        <f t="shared" ref="BK168:BK178" si="29">ROUND(I168*H168,2)</f>
        <v>0</v>
      </c>
      <c r="BL168" s="18" t="s">
        <v>445</v>
      </c>
      <c r="BM168" s="163" t="s">
        <v>1887</v>
      </c>
    </row>
    <row r="169" spans="1:65" s="2" customFormat="1" ht="14.5" customHeight="1">
      <c r="A169" s="33"/>
      <c r="B169" s="150"/>
      <c r="C169" s="201" t="s">
        <v>530</v>
      </c>
      <c r="D169" s="201" t="s">
        <v>231</v>
      </c>
      <c r="E169" s="202" t="s">
        <v>1888</v>
      </c>
      <c r="F169" s="203" t="s">
        <v>1889</v>
      </c>
      <c r="G169" s="204" t="s">
        <v>630</v>
      </c>
      <c r="H169" s="205">
        <v>2</v>
      </c>
      <c r="I169" s="206"/>
      <c r="J169" s="207">
        <f t="shared" si="20"/>
        <v>0</v>
      </c>
      <c r="K169" s="208"/>
      <c r="L169" s="209"/>
      <c r="M169" s="210" t="s">
        <v>1</v>
      </c>
      <c r="N169" s="211" t="s">
        <v>41</v>
      </c>
      <c r="O169" s="59"/>
      <c r="P169" s="161">
        <f t="shared" si="21"/>
        <v>0</v>
      </c>
      <c r="Q169" s="161">
        <v>4.1099999999999998E-2</v>
      </c>
      <c r="R169" s="161">
        <f t="shared" si="22"/>
        <v>8.2199999999999995E-2</v>
      </c>
      <c r="S169" s="161">
        <v>0</v>
      </c>
      <c r="T169" s="162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491</v>
      </c>
      <c r="AT169" s="163" t="s">
        <v>231</v>
      </c>
      <c r="AU169" s="163" t="s">
        <v>87</v>
      </c>
      <c r="AY169" s="18" t="s">
        <v>172</v>
      </c>
      <c r="BE169" s="164">
        <f t="shared" si="24"/>
        <v>0</v>
      </c>
      <c r="BF169" s="164">
        <f t="shared" si="25"/>
        <v>0</v>
      </c>
      <c r="BG169" s="164">
        <f t="shared" si="26"/>
        <v>0</v>
      </c>
      <c r="BH169" s="164">
        <f t="shared" si="27"/>
        <v>0</v>
      </c>
      <c r="BI169" s="164">
        <f t="shared" si="28"/>
        <v>0</v>
      </c>
      <c r="BJ169" s="18" t="s">
        <v>87</v>
      </c>
      <c r="BK169" s="164">
        <f t="shared" si="29"/>
        <v>0</v>
      </c>
      <c r="BL169" s="18" t="s">
        <v>445</v>
      </c>
      <c r="BM169" s="163" t="s">
        <v>1890</v>
      </c>
    </row>
    <row r="170" spans="1:65" s="2" customFormat="1" ht="14.5" customHeight="1">
      <c r="A170" s="33"/>
      <c r="B170" s="150"/>
      <c r="C170" s="201" t="s">
        <v>491</v>
      </c>
      <c r="D170" s="201" t="s">
        <v>231</v>
      </c>
      <c r="E170" s="202" t="s">
        <v>1891</v>
      </c>
      <c r="F170" s="203" t="s">
        <v>1892</v>
      </c>
      <c r="G170" s="204" t="s">
        <v>630</v>
      </c>
      <c r="H170" s="205">
        <v>1</v>
      </c>
      <c r="I170" s="206"/>
      <c r="J170" s="207">
        <f t="shared" si="20"/>
        <v>0</v>
      </c>
      <c r="K170" s="208"/>
      <c r="L170" s="209"/>
      <c r="M170" s="210" t="s">
        <v>1</v>
      </c>
      <c r="N170" s="211" t="s">
        <v>41</v>
      </c>
      <c r="O170" s="59"/>
      <c r="P170" s="161">
        <f t="shared" si="21"/>
        <v>0</v>
      </c>
      <c r="Q170" s="161">
        <v>2.8559999999999999E-2</v>
      </c>
      <c r="R170" s="161">
        <f t="shared" si="22"/>
        <v>2.8559999999999999E-2</v>
      </c>
      <c r="S170" s="161">
        <v>0</v>
      </c>
      <c r="T170" s="162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491</v>
      </c>
      <c r="AT170" s="163" t="s">
        <v>231</v>
      </c>
      <c r="AU170" s="163" t="s">
        <v>87</v>
      </c>
      <c r="AY170" s="18" t="s">
        <v>172</v>
      </c>
      <c r="BE170" s="164">
        <f t="shared" si="24"/>
        <v>0</v>
      </c>
      <c r="BF170" s="164">
        <f t="shared" si="25"/>
        <v>0</v>
      </c>
      <c r="BG170" s="164">
        <f t="shared" si="26"/>
        <v>0</v>
      </c>
      <c r="BH170" s="164">
        <f t="shared" si="27"/>
        <v>0</v>
      </c>
      <c r="BI170" s="164">
        <f t="shared" si="28"/>
        <v>0</v>
      </c>
      <c r="BJ170" s="18" t="s">
        <v>87</v>
      </c>
      <c r="BK170" s="164">
        <f t="shared" si="29"/>
        <v>0</v>
      </c>
      <c r="BL170" s="18" t="s">
        <v>445</v>
      </c>
      <c r="BM170" s="163" t="s">
        <v>1893</v>
      </c>
    </row>
    <row r="171" spans="1:65" s="2" customFormat="1" ht="14.5" customHeight="1">
      <c r="A171" s="33"/>
      <c r="B171" s="150"/>
      <c r="C171" s="151" t="s">
        <v>539</v>
      </c>
      <c r="D171" s="151" t="s">
        <v>174</v>
      </c>
      <c r="E171" s="152" t="s">
        <v>1894</v>
      </c>
      <c r="F171" s="153" t="s">
        <v>1895</v>
      </c>
      <c r="G171" s="154" t="s">
        <v>630</v>
      </c>
      <c r="H171" s="155">
        <v>1</v>
      </c>
      <c r="I171" s="156"/>
      <c r="J171" s="157">
        <f t="shared" si="20"/>
        <v>0</v>
      </c>
      <c r="K171" s="158"/>
      <c r="L171" s="34"/>
      <c r="M171" s="159" t="s">
        <v>1</v>
      </c>
      <c r="N171" s="160" t="s">
        <v>41</v>
      </c>
      <c r="O171" s="59"/>
      <c r="P171" s="161">
        <f t="shared" si="21"/>
        <v>0</v>
      </c>
      <c r="Q171" s="161">
        <v>0</v>
      </c>
      <c r="R171" s="161">
        <f t="shared" si="22"/>
        <v>0</v>
      </c>
      <c r="S171" s="161">
        <v>0</v>
      </c>
      <c r="T171" s="162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 t="shared" si="24"/>
        <v>0</v>
      </c>
      <c r="BF171" s="164">
        <f t="shared" si="25"/>
        <v>0</v>
      </c>
      <c r="BG171" s="164">
        <f t="shared" si="26"/>
        <v>0</v>
      </c>
      <c r="BH171" s="164">
        <f t="shared" si="27"/>
        <v>0</v>
      </c>
      <c r="BI171" s="164">
        <f t="shared" si="28"/>
        <v>0</v>
      </c>
      <c r="BJ171" s="18" t="s">
        <v>87</v>
      </c>
      <c r="BK171" s="164">
        <f t="shared" si="29"/>
        <v>0</v>
      </c>
      <c r="BL171" s="18" t="s">
        <v>445</v>
      </c>
      <c r="BM171" s="163" t="s">
        <v>1896</v>
      </c>
    </row>
    <row r="172" spans="1:65" s="2" customFormat="1" ht="14.5" customHeight="1">
      <c r="A172" s="33"/>
      <c r="B172" s="150"/>
      <c r="C172" s="201" t="s">
        <v>545</v>
      </c>
      <c r="D172" s="201" t="s">
        <v>231</v>
      </c>
      <c r="E172" s="202" t="s">
        <v>1897</v>
      </c>
      <c r="F172" s="203" t="s">
        <v>1898</v>
      </c>
      <c r="G172" s="204" t="s">
        <v>630</v>
      </c>
      <c r="H172" s="205">
        <v>1</v>
      </c>
      <c r="I172" s="206"/>
      <c r="J172" s="207">
        <f t="shared" si="20"/>
        <v>0</v>
      </c>
      <c r="K172" s="208"/>
      <c r="L172" s="209"/>
      <c r="M172" s="210" t="s">
        <v>1</v>
      </c>
      <c r="N172" s="211" t="s">
        <v>41</v>
      </c>
      <c r="O172" s="59"/>
      <c r="P172" s="161">
        <f t="shared" si="21"/>
        <v>0</v>
      </c>
      <c r="Q172" s="161">
        <v>3.8000000000000002E-4</v>
      </c>
      <c r="R172" s="161">
        <f t="shared" si="22"/>
        <v>3.8000000000000002E-4</v>
      </c>
      <c r="S172" s="161">
        <v>0</v>
      </c>
      <c r="T172" s="162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491</v>
      </c>
      <c r="AT172" s="163" t="s">
        <v>231</v>
      </c>
      <c r="AU172" s="163" t="s">
        <v>87</v>
      </c>
      <c r="AY172" s="18" t="s">
        <v>172</v>
      </c>
      <c r="BE172" s="164">
        <f t="shared" si="24"/>
        <v>0</v>
      </c>
      <c r="BF172" s="164">
        <f t="shared" si="25"/>
        <v>0</v>
      </c>
      <c r="BG172" s="164">
        <f t="shared" si="26"/>
        <v>0</v>
      </c>
      <c r="BH172" s="164">
        <f t="shared" si="27"/>
        <v>0</v>
      </c>
      <c r="BI172" s="164">
        <f t="shared" si="28"/>
        <v>0</v>
      </c>
      <c r="BJ172" s="18" t="s">
        <v>87</v>
      </c>
      <c r="BK172" s="164">
        <f t="shared" si="29"/>
        <v>0</v>
      </c>
      <c r="BL172" s="18" t="s">
        <v>445</v>
      </c>
      <c r="BM172" s="163" t="s">
        <v>1899</v>
      </c>
    </row>
    <row r="173" spans="1:65" s="2" customFormat="1" ht="14.5" customHeight="1">
      <c r="A173" s="33"/>
      <c r="B173" s="150"/>
      <c r="C173" s="201" t="s">
        <v>556</v>
      </c>
      <c r="D173" s="201" t="s">
        <v>231</v>
      </c>
      <c r="E173" s="202" t="s">
        <v>1900</v>
      </c>
      <c r="F173" s="203" t="s">
        <v>1901</v>
      </c>
      <c r="G173" s="204" t="s">
        <v>630</v>
      </c>
      <c r="H173" s="205">
        <v>1</v>
      </c>
      <c r="I173" s="206"/>
      <c r="J173" s="207">
        <f t="shared" si="20"/>
        <v>0</v>
      </c>
      <c r="K173" s="208"/>
      <c r="L173" s="209"/>
      <c r="M173" s="210" t="s">
        <v>1</v>
      </c>
      <c r="N173" s="211" t="s">
        <v>41</v>
      </c>
      <c r="O173" s="59"/>
      <c r="P173" s="161">
        <f t="shared" si="21"/>
        <v>0</v>
      </c>
      <c r="Q173" s="161">
        <v>1.0499999999999999E-3</v>
      </c>
      <c r="R173" s="161">
        <f t="shared" si="22"/>
        <v>1.0499999999999999E-3</v>
      </c>
      <c r="S173" s="161">
        <v>0</v>
      </c>
      <c r="T173" s="162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491</v>
      </c>
      <c r="AT173" s="163" t="s">
        <v>231</v>
      </c>
      <c r="AU173" s="163" t="s">
        <v>87</v>
      </c>
      <c r="AY173" s="18" t="s">
        <v>172</v>
      </c>
      <c r="BE173" s="164">
        <f t="shared" si="24"/>
        <v>0</v>
      </c>
      <c r="BF173" s="164">
        <f t="shared" si="25"/>
        <v>0</v>
      </c>
      <c r="BG173" s="164">
        <f t="shared" si="26"/>
        <v>0</v>
      </c>
      <c r="BH173" s="164">
        <f t="shared" si="27"/>
        <v>0</v>
      </c>
      <c r="BI173" s="164">
        <f t="shared" si="28"/>
        <v>0</v>
      </c>
      <c r="BJ173" s="18" t="s">
        <v>87</v>
      </c>
      <c r="BK173" s="164">
        <f t="shared" si="29"/>
        <v>0</v>
      </c>
      <c r="BL173" s="18" t="s">
        <v>445</v>
      </c>
      <c r="BM173" s="163" t="s">
        <v>1902</v>
      </c>
    </row>
    <row r="174" spans="1:65" s="2" customFormat="1" ht="14.5" customHeight="1">
      <c r="A174" s="33"/>
      <c r="B174" s="150"/>
      <c r="C174" s="201" t="s">
        <v>561</v>
      </c>
      <c r="D174" s="201" t="s">
        <v>231</v>
      </c>
      <c r="E174" s="202" t="s">
        <v>1903</v>
      </c>
      <c r="F174" s="203" t="s">
        <v>1904</v>
      </c>
      <c r="G174" s="204" t="s">
        <v>630</v>
      </c>
      <c r="H174" s="205">
        <v>2</v>
      </c>
      <c r="I174" s="206"/>
      <c r="J174" s="207">
        <f t="shared" si="20"/>
        <v>0</v>
      </c>
      <c r="K174" s="208"/>
      <c r="L174" s="209"/>
      <c r="M174" s="210" t="s">
        <v>1</v>
      </c>
      <c r="N174" s="211" t="s">
        <v>41</v>
      </c>
      <c r="O174" s="59"/>
      <c r="P174" s="161">
        <f t="shared" si="21"/>
        <v>0</v>
      </c>
      <c r="Q174" s="161">
        <v>1.9000000000000001E-4</v>
      </c>
      <c r="R174" s="161">
        <f t="shared" si="22"/>
        <v>3.8000000000000002E-4</v>
      </c>
      <c r="S174" s="161">
        <v>0</v>
      </c>
      <c r="T174" s="162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491</v>
      </c>
      <c r="AT174" s="163" t="s">
        <v>231</v>
      </c>
      <c r="AU174" s="163" t="s">
        <v>87</v>
      </c>
      <c r="AY174" s="18" t="s">
        <v>172</v>
      </c>
      <c r="BE174" s="164">
        <f t="shared" si="24"/>
        <v>0</v>
      </c>
      <c r="BF174" s="164">
        <f t="shared" si="25"/>
        <v>0</v>
      </c>
      <c r="BG174" s="164">
        <f t="shared" si="26"/>
        <v>0</v>
      </c>
      <c r="BH174" s="164">
        <f t="shared" si="27"/>
        <v>0</v>
      </c>
      <c r="BI174" s="164">
        <f t="shared" si="28"/>
        <v>0</v>
      </c>
      <c r="BJ174" s="18" t="s">
        <v>87</v>
      </c>
      <c r="BK174" s="164">
        <f t="shared" si="29"/>
        <v>0</v>
      </c>
      <c r="BL174" s="18" t="s">
        <v>445</v>
      </c>
      <c r="BM174" s="163" t="s">
        <v>1905</v>
      </c>
    </row>
    <row r="175" spans="1:65" s="2" customFormat="1" ht="24.25" customHeight="1">
      <c r="A175" s="33"/>
      <c r="B175" s="150"/>
      <c r="C175" s="151" t="s">
        <v>1170</v>
      </c>
      <c r="D175" s="151" t="s">
        <v>174</v>
      </c>
      <c r="E175" s="152" t="s">
        <v>1906</v>
      </c>
      <c r="F175" s="153" t="s">
        <v>1907</v>
      </c>
      <c r="G175" s="154" t="s">
        <v>630</v>
      </c>
      <c r="H175" s="155">
        <v>1</v>
      </c>
      <c r="I175" s="156"/>
      <c r="J175" s="157">
        <f t="shared" si="2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21"/>
        <v>0</v>
      </c>
      <c r="Q175" s="161">
        <v>0</v>
      </c>
      <c r="R175" s="161">
        <f t="shared" si="22"/>
        <v>0</v>
      </c>
      <c r="S175" s="161">
        <v>0</v>
      </c>
      <c r="T175" s="162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445</v>
      </c>
      <c r="AT175" s="163" t="s">
        <v>174</v>
      </c>
      <c r="AU175" s="163" t="s">
        <v>87</v>
      </c>
      <c r="AY175" s="18" t="s">
        <v>172</v>
      </c>
      <c r="BE175" s="164">
        <f t="shared" si="24"/>
        <v>0</v>
      </c>
      <c r="BF175" s="164">
        <f t="shared" si="25"/>
        <v>0</v>
      </c>
      <c r="BG175" s="164">
        <f t="shared" si="26"/>
        <v>0</v>
      </c>
      <c r="BH175" s="164">
        <f t="shared" si="27"/>
        <v>0</v>
      </c>
      <c r="BI175" s="164">
        <f t="shared" si="28"/>
        <v>0</v>
      </c>
      <c r="BJ175" s="18" t="s">
        <v>87</v>
      </c>
      <c r="BK175" s="164">
        <f t="shared" si="29"/>
        <v>0</v>
      </c>
      <c r="BL175" s="18" t="s">
        <v>445</v>
      </c>
      <c r="BM175" s="163" t="s">
        <v>1908</v>
      </c>
    </row>
    <row r="176" spans="1:65" s="2" customFormat="1" ht="14.5" customHeight="1">
      <c r="A176" s="33"/>
      <c r="B176" s="150"/>
      <c r="C176" s="201" t="s">
        <v>1176</v>
      </c>
      <c r="D176" s="201" t="s">
        <v>231</v>
      </c>
      <c r="E176" s="202" t="s">
        <v>1909</v>
      </c>
      <c r="F176" s="203" t="s">
        <v>1910</v>
      </c>
      <c r="G176" s="204" t="s">
        <v>630</v>
      </c>
      <c r="H176" s="205">
        <v>1</v>
      </c>
      <c r="I176" s="206"/>
      <c r="J176" s="207">
        <f t="shared" si="20"/>
        <v>0</v>
      </c>
      <c r="K176" s="208"/>
      <c r="L176" s="209"/>
      <c r="M176" s="210" t="s">
        <v>1</v>
      </c>
      <c r="N176" s="211" t="s">
        <v>41</v>
      </c>
      <c r="O176" s="59"/>
      <c r="P176" s="161">
        <f t="shared" si="21"/>
        <v>0</v>
      </c>
      <c r="Q176" s="161">
        <v>0</v>
      </c>
      <c r="R176" s="161">
        <f t="shared" si="22"/>
        <v>0</v>
      </c>
      <c r="S176" s="161">
        <v>0</v>
      </c>
      <c r="T176" s="162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491</v>
      </c>
      <c r="AT176" s="163" t="s">
        <v>231</v>
      </c>
      <c r="AU176" s="163" t="s">
        <v>87</v>
      </c>
      <c r="AY176" s="18" t="s">
        <v>172</v>
      </c>
      <c r="BE176" s="164">
        <f t="shared" si="24"/>
        <v>0</v>
      </c>
      <c r="BF176" s="164">
        <f t="shared" si="25"/>
        <v>0</v>
      </c>
      <c r="BG176" s="164">
        <f t="shared" si="26"/>
        <v>0</v>
      </c>
      <c r="BH176" s="164">
        <f t="shared" si="27"/>
        <v>0</v>
      </c>
      <c r="BI176" s="164">
        <f t="shared" si="28"/>
        <v>0</v>
      </c>
      <c r="BJ176" s="18" t="s">
        <v>87</v>
      </c>
      <c r="BK176" s="164">
        <f t="shared" si="29"/>
        <v>0</v>
      </c>
      <c r="BL176" s="18" t="s">
        <v>445</v>
      </c>
      <c r="BM176" s="163" t="s">
        <v>1911</v>
      </c>
    </row>
    <row r="177" spans="1:65" s="2" customFormat="1" ht="14.5" customHeight="1">
      <c r="A177" s="33"/>
      <c r="B177" s="150"/>
      <c r="C177" s="201" t="s">
        <v>1183</v>
      </c>
      <c r="D177" s="201" t="s">
        <v>231</v>
      </c>
      <c r="E177" s="202" t="s">
        <v>1912</v>
      </c>
      <c r="F177" s="203" t="s">
        <v>1913</v>
      </c>
      <c r="G177" s="204" t="s">
        <v>630</v>
      </c>
      <c r="H177" s="205">
        <v>1</v>
      </c>
      <c r="I177" s="206"/>
      <c r="J177" s="207">
        <f t="shared" si="20"/>
        <v>0</v>
      </c>
      <c r="K177" s="208"/>
      <c r="L177" s="209"/>
      <c r="M177" s="210" t="s">
        <v>1</v>
      </c>
      <c r="N177" s="211" t="s">
        <v>41</v>
      </c>
      <c r="O177" s="59"/>
      <c r="P177" s="161">
        <f t="shared" si="21"/>
        <v>0</v>
      </c>
      <c r="Q177" s="161">
        <v>1.41E-3</v>
      </c>
      <c r="R177" s="161">
        <f t="shared" si="22"/>
        <v>1.41E-3</v>
      </c>
      <c r="S177" s="161">
        <v>0</v>
      </c>
      <c r="T177" s="162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491</v>
      </c>
      <c r="AT177" s="163" t="s">
        <v>231</v>
      </c>
      <c r="AU177" s="163" t="s">
        <v>87</v>
      </c>
      <c r="AY177" s="18" t="s">
        <v>172</v>
      </c>
      <c r="BE177" s="164">
        <f t="shared" si="24"/>
        <v>0</v>
      </c>
      <c r="BF177" s="164">
        <f t="shared" si="25"/>
        <v>0</v>
      </c>
      <c r="BG177" s="164">
        <f t="shared" si="26"/>
        <v>0</v>
      </c>
      <c r="BH177" s="164">
        <f t="shared" si="27"/>
        <v>0</v>
      </c>
      <c r="BI177" s="164">
        <f t="shared" si="28"/>
        <v>0</v>
      </c>
      <c r="BJ177" s="18" t="s">
        <v>87</v>
      </c>
      <c r="BK177" s="164">
        <f t="shared" si="29"/>
        <v>0</v>
      </c>
      <c r="BL177" s="18" t="s">
        <v>445</v>
      </c>
      <c r="BM177" s="163" t="s">
        <v>1914</v>
      </c>
    </row>
    <row r="178" spans="1:65" s="2" customFormat="1" ht="24.25" customHeight="1">
      <c r="A178" s="33"/>
      <c r="B178" s="150"/>
      <c r="C178" s="201" t="s">
        <v>1188</v>
      </c>
      <c r="D178" s="201" t="s">
        <v>231</v>
      </c>
      <c r="E178" s="202" t="s">
        <v>1915</v>
      </c>
      <c r="F178" s="203" t="s">
        <v>1916</v>
      </c>
      <c r="G178" s="204" t="s">
        <v>1837</v>
      </c>
      <c r="H178" s="205">
        <v>1</v>
      </c>
      <c r="I178" s="206"/>
      <c r="J178" s="207">
        <f t="shared" si="20"/>
        <v>0</v>
      </c>
      <c r="K178" s="208"/>
      <c r="L178" s="209"/>
      <c r="M178" s="210" t="s">
        <v>1</v>
      </c>
      <c r="N178" s="211" t="s">
        <v>41</v>
      </c>
      <c r="O178" s="59"/>
      <c r="P178" s="161">
        <f t="shared" si="21"/>
        <v>0</v>
      </c>
      <c r="Q178" s="161">
        <v>0</v>
      </c>
      <c r="R178" s="161">
        <f t="shared" si="22"/>
        <v>0</v>
      </c>
      <c r="S178" s="161">
        <v>0</v>
      </c>
      <c r="T178" s="162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491</v>
      </c>
      <c r="AT178" s="163" t="s">
        <v>231</v>
      </c>
      <c r="AU178" s="163" t="s">
        <v>87</v>
      </c>
      <c r="AY178" s="18" t="s">
        <v>172</v>
      </c>
      <c r="BE178" s="164">
        <f t="shared" si="24"/>
        <v>0</v>
      </c>
      <c r="BF178" s="164">
        <f t="shared" si="25"/>
        <v>0</v>
      </c>
      <c r="BG178" s="164">
        <f t="shared" si="26"/>
        <v>0</v>
      </c>
      <c r="BH178" s="164">
        <f t="shared" si="27"/>
        <v>0</v>
      </c>
      <c r="BI178" s="164">
        <f t="shared" si="28"/>
        <v>0</v>
      </c>
      <c r="BJ178" s="18" t="s">
        <v>87</v>
      </c>
      <c r="BK178" s="164">
        <f t="shared" si="29"/>
        <v>0</v>
      </c>
      <c r="BL178" s="18" t="s">
        <v>445</v>
      </c>
      <c r="BM178" s="163" t="s">
        <v>1917</v>
      </c>
    </row>
    <row r="179" spans="1:65" s="14" customFormat="1" ht="24">
      <c r="B179" s="173"/>
      <c r="D179" s="166" t="s">
        <v>179</v>
      </c>
      <c r="E179" s="174" t="s">
        <v>1</v>
      </c>
      <c r="F179" s="175" t="s">
        <v>1918</v>
      </c>
      <c r="H179" s="176">
        <v>1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79</v>
      </c>
      <c r="AY179" s="174" t="s">
        <v>172</v>
      </c>
    </row>
    <row r="180" spans="1:65" s="2" customFormat="1" ht="24.25" customHeight="1">
      <c r="A180" s="33"/>
      <c r="B180" s="150"/>
      <c r="C180" s="151" t="s">
        <v>1192</v>
      </c>
      <c r="D180" s="151" t="s">
        <v>174</v>
      </c>
      <c r="E180" s="152" t="s">
        <v>1919</v>
      </c>
      <c r="F180" s="153" t="s">
        <v>1920</v>
      </c>
      <c r="G180" s="154" t="s">
        <v>630</v>
      </c>
      <c r="H180" s="155">
        <v>1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2.7499999999999998E-3</v>
      </c>
      <c r="R180" s="161">
        <f>Q180*H180</f>
        <v>2.7499999999999998E-3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445</v>
      </c>
      <c r="AT180" s="163" t="s">
        <v>174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1921</v>
      </c>
    </row>
    <row r="181" spans="1:65" s="14" customFormat="1" ht="24">
      <c r="B181" s="173"/>
      <c r="D181" s="166" t="s">
        <v>179</v>
      </c>
      <c r="E181" s="174" t="s">
        <v>1</v>
      </c>
      <c r="F181" s="175" t="s">
        <v>1922</v>
      </c>
      <c r="H181" s="176">
        <v>1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79</v>
      </c>
      <c r="AY181" s="174" t="s">
        <v>172</v>
      </c>
    </row>
    <row r="182" spans="1:65" s="13" customFormat="1" ht="24">
      <c r="B182" s="165"/>
      <c r="D182" s="166" t="s">
        <v>179</v>
      </c>
      <c r="E182" s="167" t="s">
        <v>1</v>
      </c>
      <c r="F182" s="168" t="s">
        <v>1923</v>
      </c>
      <c r="H182" s="167" t="s">
        <v>1</v>
      </c>
      <c r="I182" s="169"/>
      <c r="L182" s="165"/>
      <c r="M182" s="170"/>
      <c r="N182" s="171"/>
      <c r="O182" s="171"/>
      <c r="P182" s="171"/>
      <c r="Q182" s="171"/>
      <c r="R182" s="171"/>
      <c r="S182" s="171"/>
      <c r="T182" s="172"/>
      <c r="AT182" s="167" t="s">
        <v>179</v>
      </c>
      <c r="AU182" s="167" t="s">
        <v>87</v>
      </c>
      <c r="AV182" s="13" t="s">
        <v>79</v>
      </c>
      <c r="AW182" s="13" t="s">
        <v>30</v>
      </c>
      <c r="AX182" s="13" t="s">
        <v>75</v>
      </c>
      <c r="AY182" s="167" t="s">
        <v>172</v>
      </c>
    </row>
    <row r="183" spans="1:65" s="2" customFormat="1" ht="14.5" customHeight="1">
      <c r="A183" s="33"/>
      <c r="B183" s="150"/>
      <c r="C183" s="201" t="s">
        <v>1419</v>
      </c>
      <c r="D183" s="201" t="s">
        <v>231</v>
      </c>
      <c r="E183" s="202" t="s">
        <v>1924</v>
      </c>
      <c r="F183" s="203" t="s">
        <v>1925</v>
      </c>
      <c r="G183" s="204" t="s">
        <v>630</v>
      </c>
      <c r="H183" s="205">
        <v>1</v>
      </c>
      <c r="I183" s="206"/>
      <c r="J183" s="207">
        <f t="shared" ref="J183:J188" si="30">ROUND(I183*H183,2)</f>
        <v>0</v>
      </c>
      <c r="K183" s="208"/>
      <c r="L183" s="209"/>
      <c r="M183" s="210" t="s">
        <v>1</v>
      </c>
      <c r="N183" s="211" t="s">
        <v>41</v>
      </c>
      <c r="O183" s="59"/>
      <c r="P183" s="161">
        <f t="shared" ref="P183:P188" si="31">O183*H183</f>
        <v>0</v>
      </c>
      <c r="Q183" s="161">
        <v>6.1399999999999996E-3</v>
      </c>
      <c r="R183" s="161">
        <f t="shared" ref="R183:R188" si="32">Q183*H183</f>
        <v>6.1399999999999996E-3</v>
      </c>
      <c r="S183" s="161">
        <v>0</v>
      </c>
      <c r="T183" s="162">
        <f t="shared" ref="T183:T188" si="3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491</v>
      </c>
      <c r="AT183" s="163" t="s">
        <v>231</v>
      </c>
      <c r="AU183" s="163" t="s">
        <v>87</v>
      </c>
      <c r="AY183" s="18" t="s">
        <v>172</v>
      </c>
      <c r="BE183" s="164">
        <f t="shared" ref="BE183:BE188" si="34">IF(N183="základná",J183,0)</f>
        <v>0</v>
      </c>
      <c r="BF183" s="164">
        <f t="shared" ref="BF183:BF188" si="35">IF(N183="znížená",J183,0)</f>
        <v>0</v>
      </c>
      <c r="BG183" s="164">
        <f t="shared" ref="BG183:BG188" si="36">IF(N183="zákl. prenesená",J183,0)</f>
        <v>0</v>
      </c>
      <c r="BH183" s="164">
        <f t="shared" ref="BH183:BH188" si="37">IF(N183="zníž. prenesená",J183,0)</f>
        <v>0</v>
      </c>
      <c r="BI183" s="164">
        <f t="shared" ref="BI183:BI188" si="38">IF(N183="nulová",J183,0)</f>
        <v>0</v>
      </c>
      <c r="BJ183" s="18" t="s">
        <v>87</v>
      </c>
      <c r="BK183" s="164">
        <f t="shared" ref="BK183:BK188" si="39">ROUND(I183*H183,2)</f>
        <v>0</v>
      </c>
      <c r="BL183" s="18" t="s">
        <v>445</v>
      </c>
      <c r="BM183" s="163" t="s">
        <v>1926</v>
      </c>
    </row>
    <row r="184" spans="1:65" s="2" customFormat="1" ht="14.5" customHeight="1">
      <c r="A184" s="33"/>
      <c r="B184" s="150"/>
      <c r="C184" s="151" t="s">
        <v>1428</v>
      </c>
      <c r="D184" s="151" t="s">
        <v>174</v>
      </c>
      <c r="E184" s="152" t="s">
        <v>1927</v>
      </c>
      <c r="F184" s="153" t="s">
        <v>1928</v>
      </c>
      <c r="G184" s="154" t="s">
        <v>1837</v>
      </c>
      <c r="H184" s="155">
        <v>1</v>
      </c>
      <c r="I184" s="156"/>
      <c r="J184" s="157">
        <f t="shared" si="30"/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si="31"/>
        <v>0</v>
      </c>
      <c r="Q184" s="161">
        <v>0</v>
      </c>
      <c r="R184" s="161">
        <f t="shared" si="32"/>
        <v>0</v>
      </c>
      <c r="S184" s="161">
        <v>0</v>
      </c>
      <c r="T184" s="162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445</v>
      </c>
      <c r="AT184" s="163" t="s">
        <v>174</v>
      </c>
      <c r="AU184" s="163" t="s">
        <v>87</v>
      </c>
      <c r="AY184" s="18" t="s">
        <v>172</v>
      </c>
      <c r="BE184" s="164">
        <f t="shared" si="34"/>
        <v>0</v>
      </c>
      <c r="BF184" s="164">
        <f t="shared" si="35"/>
        <v>0</v>
      </c>
      <c r="BG184" s="164">
        <f t="shared" si="36"/>
        <v>0</v>
      </c>
      <c r="BH184" s="164">
        <f t="shared" si="37"/>
        <v>0</v>
      </c>
      <c r="BI184" s="164">
        <f t="shared" si="38"/>
        <v>0</v>
      </c>
      <c r="BJ184" s="18" t="s">
        <v>87</v>
      </c>
      <c r="BK184" s="164">
        <f t="shared" si="39"/>
        <v>0</v>
      </c>
      <c r="BL184" s="18" t="s">
        <v>445</v>
      </c>
      <c r="BM184" s="163" t="s">
        <v>1929</v>
      </c>
    </row>
    <row r="185" spans="1:65" s="2" customFormat="1" ht="14.5" customHeight="1">
      <c r="A185" s="33"/>
      <c r="B185" s="150"/>
      <c r="C185" s="201" t="s">
        <v>1435</v>
      </c>
      <c r="D185" s="201" t="s">
        <v>231</v>
      </c>
      <c r="E185" s="202" t="s">
        <v>1930</v>
      </c>
      <c r="F185" s="203" t="s">
        <v>1931</v>
      </c>
      <c r="G185" s="204" t="s">
        <v>630</v>
      </c>
      <c r="H185" s="205">
        <v>1</v>
      </c>
      <c r="I185" s="206"/>
      <c r="J185" s="207">
        <f t="shared" si="30"/>
        <v>0</v>
      </c>
      <c r="K185" s="208"/>
      <c r="L185" s="209"/>
      <c r="M185" s="210" t="s">
        <v>1</v>
      </c>
      <c r="N185" s="211" t="s">
        <v>41</v>
      </c>
      <c r="O185" s="59"/>
      <c r="P185" s="161">
        <f t="shared" si="31"/>
        <v>0</v>
      </c>
      <c r="Q185" s="161">
        <v>5.0000000000000001E-3</v>
      </c>
      <c r="R185" s="161">
        <f t="shared" si="32"/>
        <v>5.0000000000000001E-3</v>
      </c>
      <c r="S185" s="161">
        <v>0</v>
      </c>
      <c r="T185" s="162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491</v>
      </c>
      <c r="AT185" s="163" t="s">
        <v>231</v>
      </c>
      <c r="AU185" s="163" t="s">
        <v>87</v>
      </c>
      <c r="AY185" s="18" t="s">
        <v>172</v>
      </c>
      <c r="BE185" s="164">
        <f t="shared" si="34"/>
        <v>0</v>
      </c>
      <c r="BF185" s="164">
        <f t="shared" si="35"/>
        <v>0</v>
      </c>
      <c r="BG185" s="164">
        <f t="shared" si="36"/>
        <v>0</v>
      </c>
      <c r="BH185" s="164">
        <f t="shared" si="37"/>
        <v>0</v>
      </c>
      <c r="BI185" s="164">
        <f t="shared" si="38"/>
        <v>0</v>
      </c>
      <c r="BJ185" s="18" t="s">
        <v>87</v>
      </c>
      <c r="BK185" s="164">
        <f t="shared" si="39"/>
        <v>0</v>
      </c>
      <c r="BL185" s="18" t="s">
        <v>445</v>
      </c>
      <c r="BM185" s="163" t="s">
        <v>1932</v>
      </c>
    </row>
    <row r="186" spans="1:65" s="2" customFormat="1" ht="14.5" customHeight="1">
      <c r="A186" s="33"/>
      <c r="B186" s="150"/>
      <c r="C186" s="201" t="s">
        <v>1444</v>
      </c>
      <c r="D186" s="201" t="s">
        <v>231</v>
      </c>
      <c r="E186" s="202" t="s">
        <v>1933</v>
      </c>
      <c r="F186" s="203" t="s">
        <v>1934</v>
      </c>
      <c r="G186" s="204" t="s">
        <v>630</v>
      </c>
      <c r="H186" s="205">
        <v>1</v>
      </c>
      <c r="I186" s="206"/>
      <c r="J186" s="207">
        <f t="shared" si="30"/>
        <v>0</v>
      </c>
      <c r="K186" s="208"/>
      <c r="L186" s="209"/>
      <c r="M186" s="210" t="s">
        <v>1</v>
      </c>
      <c r="N186" s="211" t="s">
        <v>41</v>
      </c>
      <c r="O186" s="59"/>
      <c r="P186" s="161">
        <f t="shared" si="31"/>
        <v>0</v>
      </c>
      <c r="Q186" s="161">
        <v>1.1800000000000001E-3</v>
      </c>
      <c r="R186" s="161">
        <f t="shared" si="32"/>
        <v>1.1800000000000001E-3</v>
      </c>
      <c r="S186" s="161">
        <v>0</v>
      </c>
      <c r="T186" s="162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491</v>
      </c>
      <c r="AT186" s="163" t="s">
        <v>231</v>
      </c>
      <c r="AU186" s="163" t="s">
        <v>87</v>
      </c>
      <c r="AY186" s="18" t="s">
        <v>172</v>
      </c>
      <c r="BE186" s="164">
        <f t="shared" si="34"/>
        <v>0</v>
      </c>
      <c r="BF186" s="164">
        <f t="shared" si="35"/>
        <v>0</v>
      </c>
      <c r="BG186" s="164">
        <f t="shared" si="36"/>
        <v>0</v>
      </c>
      <c r="BH186" s="164">
        <f t="shared" si="37"/>
        <v>0</v>
      </c>
      <c r="BI186" s="164">
        <f t="shared" si="38"/>
        <v>0</v>
      </c>
      <c r="BJ186" s="18" t="s">
        <v>87</v>
      </c>
      <c r="BK186" s="164">
        <f t="shared" si="39"/>
        <v>0</v>
      </c>
      <c r="BL186" s="18" t="s">
        <v>445</v>
      </c>
      <c r="BM186" s="163" t="s">
        <v>1935</v>
      </c>
    </row>
    <row r="187" spans="1:65" s="2" customFormat="1" ht="14.5" customHeight="1">
      <c r="A187" s="33"/>
      <c r="B187" s="150"/>
      <c r="C187" s="151" t="s">
        <v>1455</v>
      </c>
      <c r="D187" s="151" t="s">
        <v>174</v>
      </c>
      <c r="E187" s="152" t="s">
        <v>1936</v>
      </c>
      <c r="F187" s="153" t="s">
        <v>1937</v>
      </c>
      <c r="G187" s="154" t="s">
        <v>630</v>
      </c>
      <c r="H187" s="155">
        <v>1</v>
      </c>
      <c r="I187" s="156"/>
      <c r="J187" s="157">
        <f t="shared" si="30"/>
        <v>0</v>
      </c>
      <c r="K187" s="158"/>
      <c r="L187" s="34"/>
      <c r="M187" s="159" t="s">
        <v>1</v>
      </c>
      <c r="N187" s="160" t="s">
        <v>41</v>
      </c>
      <c r="O187" s="59"/>
      <c r="P187" s="161">
        <f t="shared" si="31"/>
        <v>0</v>
      </c>
      <c r="Q187" s="161">
        <v>0</v>
      </c>
      <c r="R187" s="161">
        <f t="shared" si="32"/>
        <v>0</v>
      </c>
      <c r="S187" s="161">
        <v>0</v>
      </c>
      <c r="T187" s="162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445</v>
      </c>
      <c r="AT187" s="163" t="s">
        <v>174</v>
      </c>
      <c r="AU187" s="163" t="s">
        <v>87</v>
      </c>
      <c r="AY187" s="18" t="s">
        <v>172</v>
      </c>
      <c r="BE187" s="164">
        <f t="shared" si="34"/>
        <v>0</v>
      </c>
      <c r="BF187" s="164">
        <f t="shared" si="35"/>
        <v>0</v>
      </c>
      <c r="BG187" s="164">
        <f t="shared" si="36"/>
        <v>0</v>
      </c>
      <c r="BH187" s="164">
        <f t="shared" si="37"/>
        <v>0</v>
      </c>
      <c r="BI187" s="164">
        <f t="shared" si="38"/>
        <v>0</v>
      </c>
      <c r="BJ187" s="18" t="s">
        <v>87</v>
      </c>
      <c r="BK187" s="164">
        <f t="shared" si="39"/>
        <v>0</v>
      </c>
      <c r="BL187" s="18" t="s">
        <v>445</v>
      </c>
      <c r="BM187" s="163" t="s">
        <v>1938</v>
      </c>
    </row>
    <row r="188" spans="1:65" s="2" customFormat="1" ht="24.25" customHeight="1">
      <c r="A188" s="33"/>
      <c r="B188" s="150"/>
      <c r="C188" s="151" t="s">
        <v>1460</v>
      </c>
      <c r="D188" s="151" t="s">
        <v>174</v>
      </c>
      <c r="E188" s="152" t="s">
        <v>1939</v>
      </c>
      <c r="F188" s="153" t="s">
        <v>1940</v>
      </c>
      <c r="G188" s="154" t="s">
        <v>1831</v>
      </c>
      <c r="H188" s="217"/>
      <c r="I188" s="156"/>
      <c r="J188" s="157">
        <f t="shared" si="30"/>
        <v>0</v>
      </c>
      <c r="K188" s="158"/>
      <c r="L188" s="34"/>
      <c r="M188" s="159" t="s">
        <v>1</v>
      </c>
      <c r="N188" s="160" t="s">
        <v>41</v>
      </c>
      <c r="O188" s="59"/>
      <c r="P188" s="161">
        <f t="shared" si="31"/>
        <v>0</v>
      </c>
      <c r="Q188" s="161">
        <v>0</v>
      </c>
      <c r="R188" s="161">
        <f t="shared" si="32"/>
        <v>0</v>
      </c>
      <c r="S188" s="161">
        <v>0</v>
      </c>
      <c r="T188" s="162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445</v>
      </c>
      <c r="AT188" s="163" t="s">
        <v>174</v>
      </c>
      <c r="AU188" s="163" t="s">
        <v>87</v>
      </c>
      <c r="AY188" s="18" t="s">
        <v>172</v>
      </c>
      <c r="BE188" s="164">
        <f t="shared" si="34"/>
        <v>0</v>
      </c>
      <c r="BF188" s="164">
        <f t="shared" si="35"/>
        <v>0</v>
      </c>
      <c r="BG188" s="164">
        <f t="shared" si="36"/>
        <v>0</v>
      </c>
      <c r="BH188" s="164">
        <f t="shared" si="37"/>
        <v>0</v>
      </c>
      <c r="BI188" s="164">
        <f t="shared" si="38"/>
        <v>0</v>
      </c>
      <c r="BJ188" s="18" t="s">
        <v>87</v>
      </c>
      <c r="BK188" s="164">
        <f t="shared" si="39"/>
        <v>0</v>
      </c>
      <c r="BL188" s="18" t="s">
        <v>445</v>
      </c>
      <c r="BM188" s="163" t="s">
        <v>1941</v>
      </c>
    </row>
    <row r="189" spans="1:65" s="12" customFormat="1" ht="22.75" customHeight="1">
      <c r="B189" s="137"/>
      <c r="D189" s="138" t="s">
        <v>74</v>
      </c>
      <c r="E189" s="148" t="s">
        <v>1942</v>
      </c>
      <c r="F189" s="148" t="s">
        <v>1943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SUM(P190:P197)</f>
        <v>0</v>
      </c>
      <c r="Q189" s="143"/>
      <c r="R189" s="144">
        <f>SUM(R190:R197)</f>
        <v>0.1042</v>
      </c>
      <c r="S189" s="143"/>
      <c r="T189" s="145">
        <f>SUM(T190:T197)</f>
        <v>0</v>
      </c>
      <c r="AR189" s="138" t="s">
        <v>87</v>
      </c>
      <c r="AT189" s="146" t="s">
        <v>74</v>
      </c>
      <c r="AU189" s="146" t="s">
        <v>79</v>
      </c>
      <c r="AY189" s="138" t="s">
        <v>172</v>
      </c>
      <c r="BK189" s="147">
        <f>SUM(BK190:BK197)</f>
        <v>0</v>
      </c>
    </row>
    <row r="190" spans="1:65" s="2" customFormat="1" ht="24.25" customHeight="1">
      <c r="A190" s="33"/>
      <c r="B190" s="150"/>
      <c r="C190" s="151" t="s">
        <v>1467</v>
      </c>
      <c r="D190" s="151" t="s">
        <v>174</v>
      </c>
      <c r="E190" s="152" t="s">
        <v>1944</v>
      </c>
      <c r="F190" s="153" t="s">
        <v>1945</v>
      </c>
      <c r="G190" s="154" t="s">
        <v>630</v>
      </c>
      <c r="H190" s="155">
        <v>1</v>
      </c>
      <c r="I190" s="156"/>
      <c r="J190" s="157">
        <f t="shared" ref="J190:J197" si="40"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 t="shared" ref="P190:P197" si="41">O190*H190</f>
        <v>0</v>
      </c>
      <c r="Q190" s="161">
        <v>0</v>
      </c>
      <c r="R190" s="161">
        <f t="shared" ref="R190:R197" si="42">Q190*H190</f>
        <v>0</v>
      </c>
      <c r="S190" s="161">
        <v>0</v>
      </c>
      <c r="T190" s="162">
        <f t="shared" ref="T190:T197" si="4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445</v>
      </c>
      <c r="AT190" s="163" t="s">
        <v>174</v>
      </c>
      <c r="AU190" s="163" t="s">
        <v>87</v>
      </c>
      <c r="AY190" s="18" t="s">
        <v>172</v>
      </c>
      <c r="BE190" s="164">
        <f t="shared" ref="BE190:BE197" si="44">IF(N190="základná",J190,0)</f>
        <v>0</v>
      </c>
      <c r="BF190" s="164">
        <f t="shared" ref="BF190:BF197" si="45">IF(N190="znížená",J190,0)</f>
        <v>0</v>
      </c>
      <c r="BG190" s="164">
        <f t="shared" ref="BG190:BG197" si="46">IF(N190="zákl. prenesená",J190,0)</f>
        <v>0</v>
      </c>
      <c r="BH190" s="164">
        <f t="shared" ref="BH190:BH197" si="47">IF(N190="zníž. prenesená",J190,0)</f>
        <v>0</v>
      </c>
      <c r="BI190" s="164">
        <f t="shared" ref="BI190:BI197" si="48">IF(N190="nulová",J190,0)</f>
        <v>0</v>
      </c>
      <c r="BJ190" s="18" t="s">
        <v>87</v>
      </c>
      <c r="BK190" s="164">
        <f t="shared" ref="BK190:BK197" si="49">ROUND(I190*H190,2)</f>
        <v>0</v>
      </c>
      <c r="BL190" s="18" t="s">
        <v>445</v>
      </c>
      <c r="BM190" s="163" t="s">
        <v>1946</v>
      </c>
    </row>
    <row r="191" spans="1:65" s="2" customFormat="1" ht="37.75" customHeight="1">
      <c r="A191" s="33"/>
      <c r="B191" s="150"/>
      <c r="C191" s="201" t="s">
        <v>1469</v>
      </c>
      <c r="D191" s="201" t="s">
        <v>231</v>
      </c>
      <c r="E191" s="202" t="s">
        <v>1947</v>
      </c>
      <c r="F191" s="203" t="s">
        <v>1948</v>
      </c>
      <c r="G191" s="204" t="s">
        <v>630</v>
      </c>
      <c r="H191" s="205">
        <v>1</v>
      </c>
      <c r="I191" s="206"/>
      <c r="J191" s="207">
        <f t="shared" si="40"/>
        <v>0</v>
      </c>
      <c r="K191" s="208"/>
      <c r="L191" s="209"/>
      <c r="M191" s="210" t="s">
        <v>1</v>
      </c>
      <c r="N191" s="211" t="s">
        <v>41</v>
      </c>
      <c r="O191" s="59"/>
      <c r="P191" s="161">
        <f t="shared" si="41"/>
        <v>0</v>
      </c>
      <c r="Q191" s="161">
        <v>1.3299999999999999E-2</v>
      </c>
      <c r="R191" s="161">
        <f t="shared" si="42"/>
        <v>1.3299999999999999E-2</v>
      </c>
      <c r="S191" s="161">
        <v>0</v>
      </c>
      <c r="T191" s="162">
        <f t="shared" si="4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491</v>
      </c>
      <c r="AT191" s="163" t="s">
        <v>231</v>
      </c>
      <c r="AU191" s="163" t="s">
        <v>87</v>
      </c>
      <c r="AY191" s="18" t="s">
        <v>172</v>
      </c>
      <c r="BE191" s="164">
        <f t="shared" si="44"/>
        <v>0</v>
      </c>
      <c r="BF191" s="164">
        <f t="shared" si="45"/>
        <v>0</v>
      </c>
      <c r="BG191" s="164">
        <f t="shared" si="46"/>
        <v>0</v>
      </c>
      <c r="BH191" s="164">
        <f t="shared" si="47"/>
        <v>0</v>
      </c>
      <c r="BI191" s="164">
        <f t="shared" si="48"/>
        <v>0</v>
      </c>
      <c r="BJ191" s="18" t="s">
        <v>87</v>
      </c>
      <c r="BK191" s="164">
        <f t="shared" si="49"/>
        <v>0</v>
      </c>
      <c r="BL191" s="18" t="s">
        <v>445</v>
      </c>
      <c r="BM191" s="163" t="s">
        <v>1949</v>
      </c>
    </row>
    <row r="192" spans="1:65" s="2" customFormat="1" ht="14.5" customHeight="1">
      <c r="A192" s="33"/>
      <c r="B192" s="150"/>
      <c r="C192" s="151" t="s">
        <v>1475</v>
      </c>
      <c r="D192" s="151" t="s">
        <v>174</v>
      </c>
      <c r="E192" s="152" t="s">
        <v>1950</v>
      </c>
      <c r="F192" s="153" t="s">
        <v>1951</v>
      </c>
      <c r="G192" s="154" t="s">
        <v>630</v>
      </c>
      <c r="H192" s="155">
        <v>1</v>
      </c>
      <c r="I192" s="156"/>
      <c r="J192" s="157">
        <f t="shared" si="40"/>
        <v>0</v>
      </c>
      <c r="K192" s="158"/>
      <c r="L192" s="34"/>
      <c r="M192" s="159" t="s">
        <v>1</v>
      </c>
      <c r="N192" s="160" t="s">
        <v>41</v>
      </c>
      <c r="O192" s="59"/>
      <c r="P192" s="161">
        <f t="shared" si="41"/>
        <v>0</v>
      </c>
      <c r="Q192" s="161">
        <v>2.9999999999999997E-4</v>
      </c>
      <c r="R192" s="161">
        <f t="shared" si="42"/>
        <v>2.9999999999999997E-4</v>
      </c>
      <c r="S192" s="161">
        <v>0</v>
      </c>
      <c r="T192" s="162">
        <f t="shared" si="4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445</v>
      </c>
      <c r="AT192" s="163" t="s">
        <v>174</v>
      </c>
      <c r="AU192" s="163" t="s">
        <v>87</v>
      </c>
      <c r="AY192" s="18" t="s">
        <v>172</v>
      </c>
      <c r="BE192" s="164">
        <f t="shared" si="44"/>
        <v>0</v>
      </c>
      <c r="BF192" s="164">
        <f t="shared" si="45"/>
        <v>0</v>
      </c>
      <c r="BG192" s="164">
        <f t="shared" si="46"/>
        <v>0</v>
      </c>
      <c r="BH192" s="164">
        <f t="shared" si="47"/>
        <v>0</v>
      </c>
      <c r="BI192" s="164">
        <f t="shared" si="48"/>
        <v>0</v>
      </c>
      <c r="BJ192" s="18" t="s">
        <v>87</v>
      </c>
      <c r="BK192" s="164">
        <f t="shared" si="49"/>
        <v>0</v>
      </c>
      <c r="BL192" s="18" t="s">
        <v>445</v>
      </c>
      <c r="BM192" s="163" t="s">
        <v>1952</v>
      </c>
    </row>
    <row r="193" spans="1:65" s="2" customFormat="1" ht="24.25" customHeight="1">
      <c r="A193" s="33"/>
      <c r="B193" s="150"/>
      <c r="C193" s="201" t="s">
        <v>1477</v>
      </c>
      <c r="D193" s="201" t="s">
        <v>231</v>
      </c>
      <c r="E193" s="202" t="s">
        <v>1953</v>
      </c>
      <c r="F193" s="203" t="s">
        <v>1954</v>
      </c>
      <c r="G193" s="204" t="s">
        <v>630</v>
      </c>
      <c r="H193" s="205">
        <v>1</v>
      </c>
      <c r="I193" s="206"/>
      <c r="J193" s="207">
        <f t="shared" si="40"/>
        <v>0</v>
      </c>
      <c r="K193" s="208"/>
      <c r="L193" s="209"/>
      <c r="M193" s="210" t="s">
        <v>1</v>
      </c>
      <c r="N193" s="211" t="s">
        <v>41</v>
      </c>
      <c r="O193" s="59"/>
      <c r="P193" s="161">
        <f t="shared" si="41"/>
        <v>0</v>
      </c>
      <c r="Q193" s="161">
        <v>5.9999999999999995E-4</v>
      </c>
      <c r="R193" s="161">
        <f t="shared" si="42"/>
        <v>5.9999999999999995E-4</v>
      </c>
      <c r="S193" s="161">
        <v>0</v>
      </c>
      <c r="T193" s="162">
        <f t="shared" si="4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491</v>
      </c>
      <c r="AT193" s="163" t="s">
        <v>231</v>
      </c>
      <c r="AU193" s="163" t="s">
        <v>87</v>
      </c>
      <c r="AY193" s="18" t="s">
        <v>172</v>
      </c>
      <c r="BE193" s="164">
        <f t="shared" si="44"/>
        <v>0</v>
      </c>
      <c r="BF193" s="164">
        <f t="shared" si="45"/>
        <v>0</v>
      </c>
      <c r="BG193" s="164">
        <f t="shared" si="46"/>
        <v>0</v>
      </c>
      <c r="BH193" s="164">
        <f t="shared" si="47"/>
        <v>0</v>
      </c>
      <c r="BI193" s="164">
        <f t="shared" si="48"/>
        <v>0</v>
      </c>
      <c r="BJ193" s="18" t="s">
        <v>87</v>
      </c>
      <c r="BK193" s="164">
        <f t="shared" si="49"/>
        <v>0</v>
      </c>
      <c r="BL193" s="18" t="s">
        <v>445</v>
      </c>
      <c r="BM193" s="163" t="s">
        <v>1955</v>
      </c>
    </row>
    <row r="194" spans="1:65" s="2" customFormat="1" ht="24.25" customHeight="1">
      <c r="A194" s="33"/>
      <c r="B194" s="150"/>
      <c r="C194" s="151" t="s">
        <v>1481</v>
      </c>
      <c r="D194" s="151" t="s">
        <v>174</v>
      </c>
      <c r="E194" s="152" t="s">
        <v>1956</v>
      </c>
      <c r="F194" s="153" t="s">
        <v>1957</v>
      </c>
      <c r="G194" s="154" t="s">
        <v>630</v>
      </c>
      <c r="H194" s="155">
        <v>6</v>
      </c>
      <c r="I194" s="156"/>
      <c r="J194" s="157">
        <f t="shared" si="4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41"/>
        <v>0</v>
      </c>
      <c r="Q194" s="161">
        <v>1.4999999999999999E-2</v>
      </c>
      <c r="R194" s="161">
        <f t="shared" si="42"/>
        <v>0.09</v>
      </c>
      <c r="S194" s="161">
        <v>0</v>
      </c>
      <c r="T194" s="162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445</v>
      </c>
      <c r="AT194" s="163" t="s">
        <v>174</v>
      </c>
      <c r="AU194" s="163" t="s">
        <v>87</v>
      </c>
      <c r="AY194" s="18" t="s">
        <v>172</v>
      </c>
      <c r="BE194" s="164">
        <f t="shared" si="44"/>
        <v>0</v>
      </c>
      <c r="BF194" s="164">
        <f t="shared" si="45"/>
        <v>0</v>
      </c>
      <c r="BG194" s="164">
        <f t="shared" si="46"/>
        <v>0</v>
      </c>
      <c r="BH194" s="164">
        <f t="shared" si="47"/>
        <v>0</v>
      </c>
      <c r="BI194" s="164">
        <f t="shared" si="48"/>
        <v>0</v>
      </c>
      <c r="BJ194" s="18" t="s">
        <v>87</v>
      </c>
      <c r="BK194" s="164">
        <f t="shared" si="49"/>
        <v>0</v>
      </c>
      <c r="BL194" s="18" t="s">
        <v>445</v>
      </c>
      <c r="BM194" s="163" t="s">
        <v>1958</v>
      </c>
    </row>
    <row r="195" spans="1:65" s="2" customFormat="1" ht="24.25" customHeight="1">
      <c r="A195" s="33"/>
      <c r="B195" s="150"/>
      <c r="C195" s="201" t="s">
        <v>1485</v>
      </c>
      <c r="D195" s="201" t="s">
        <v>231</v>
      </c>
      <c r="E195" s="202" t="s">
        <v>1959</v>
      </c>
      <c r="F195" s="203" t="s">
        <v>1960</v>
      </c>
      <c r="G195" s="204" t="s">
        <v>630</v>
      </c>
      <c r="H195" s="205">
        <v>1</v>
      </c>
      <c r="I195" s="206"/>
      <c r="J195" s="207">
        <f t="shared" si="40"/>
        <v>0</v>
      </c>
      <c r="K195" s="208"/>
      <c r="L195" s="209"/>
      <c r="M195" s="210" t="s">
        <v>1</v>
      </c>
      <c r="N195" s="211" t="s">
        <v>41</v>
      </c>
      <c r="O195" s="59"/>
      <c r="P195" s="161">
        <f t="shared" si="41"/>
        <v>0</v>
      </c>
      <c r="Q195" s="161">
        <v>0</v>
      </c>
      <c r="R195" s="161">
        <f t="shared" si="42"/>
        <v>0</v>
      </c>
      <c r="S195" s="161">
        <v>0</v>
      </c>
      <c r="T195" s="162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491</v>
      </c>
      <c r="AT195" s="163" t="s">
        <v>231</v>
      </c>
      <c r="AU195" s="163" t="s">
        <v>87</v>
      </c>
      <c r="AY195" s="18" t="s">
        <v>172</v>
      </c>
      <c r="BE195" s="164">
        <f t="shared" si="44"/>
        <v>0</v>
      </c>
      <c r="BF195" s="164">
        <f t="shared" si="45"/>
        <v>0</v>
      </c>
      <c r="BG195" s="164">
        <f t="shared" si="46"/>
        <v>0</v>
      </c>
      <c r="BH195" s="164">
        <f t="shared" si="47"/>
        <v>0</v>
      </c>
      <c r="BI195" s="164">
        <f t="shared" si="48"/>
        <v>0</v>
      </c>
      <c r="BJ195" s="18" t="s">
        <v>87</v>
      </c>
      <c r="BK195" s="164">
        <f t="shared" si="49"/>
        <v>0</v>
      </c>
      <c r="BL195" s="18" t="s">
        <v>445</v>
      </c>
      <c r="BM195" s="163" t="s">
        <v>1961</v>
      </c>
    </row>
    <row r="196" spans="1:65" s="2" customFormat="1" ht="14.5" customHeight="1">
      <c r="A196" s="33"/>
      <c r="B196" s="150"/>
      <c r="C196" s="201" t="s">
        <v>1491</v>
      </c>
      <c r="D196" s="201" t="s">
        <v>231</v>
      </c>
      <c r="E196" s="202" t="s">
        <v>1962</v>
      </c>
      <c r="F196" s="203" t="s">
        <v>1963</v>
      </c>
      <c r="G196" s="204" t="s">
        <v>630</v>
      </c>
      <c r="H196" s="205">
        <v>4</v>
      </c>
      <c r="I196" s="206"/>
      <c r="J196" s="207">
        <f t="shared" si="40"/>
        <v>0</v>
      </c>
      <c r="K196" s="208"/>
      <c r="L196" s="209"/>
      <c r="M196" s="210" t="s">
        <v>1</v>
      </c>
      <c r="N196" s="211" t="s">
        <v>41</v>
      </c>
      <c r="O196" s="59"/>
      <c r="P196" s="161">
        <f t="shared" si="41"/>
        <v>0</v>
      </c>
      <c r="Q196" s="161">
        <v>0</v>
      </c>
      <c r="R196" s="161">
        <f t="shared" si="42"/>
        <v>0</v>
      </c>
      <c r="S196" s="161">
        <v>0</v>
      </c>
      <c r="T196" s="162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491</v>
      </c>
      <c r="AT196" s="163" t="s">
        <v>231</v>
      </c>
      <c r="AU196" s="163" t="s">
        <v>87</v>
      </c>
      <c r="AY196" s="18" t="s">
        <v>172</v>
      </c>
      <c r="BE196" s="164">
        <f t="shared" si="44"/>
        <v>0</v>
      </c>
      <c r="BF196" s="164">
        <f t="shared" si="45"/>
        <v>0</v>
      </c>
      <c r="BG196" s="164">
        <f t="shared" si="46"/>
        <v>0</v>
      </c>
      <c r="BH196" s="164">
        <f t="shared" si="47"/>
        <v>0</v>
      </c>
      <c r="BI196" s="164">
        <f t="shared" si="48"/>
        <v>0</v>
      </c>
      <c r="BJ196" s="18" t="s">
        <v>87</v>
      </c>
      <c r="BK196" s="164">
        <f t="shared" si="49"/>
        <v>0</v>
      </c>
      <c r="BL196" s="18" t="s">
        <v>445</v>
      </c>
      <c r="BM196" s="163" t="s">
        <v>1964</v>
      </c>
    </row>
    <row r="197" spans="1:65" s="2" customFormat="1" ht="24.25" customHeight="1">
      <c r="A197" s="33"/>
      <c r="B197" s="150"/>
      <c r="C197" s="151" t="s">
        <v>1496</v>
      </c>
      <c r="D197" s="151" t="s">
        <v>174</v>
      </c>
      <c r="E197" s="152" t="s">
        <v>1965</v>
      </c>
      <c r="F197" s="153" t="s">
        <v>1966</v>
      </c>
      <c r="G197" s="154" t="s">
        <v>1831</v>
      </c>
      <c r="H197" s="217"/>
      <c r="I197" s="156"/>
      <c r="J197" s="157">
        <f t="shared" si="40"/>
        <v>0</v>
      </c>
      <c r="K197" s="158"/>
      <c r="L197" s="34"/>
      <c r="M197" s="159" t="s">
        <v>1</v>
      </c>
      <c r="N197" s="160" t="s">
        <v>41</v>
      </c>
      <c r="O197" s="59"/>
      <c r="P197" s="161">
        <f t="shared" si="41"/>
        <v>0</v>
      </c>
      <c r="Q197" s="161">
        <v>0</v>
      </c>
      <c r="R197" s="161">
        <f t="shared" si="42"/>
        <v>0</v>
      </c>
      <c r="S197" s="161">
        <v>0</v>
      </c>
      <c r="T197" s="162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445</v>
      </c>
      <c r="AT197" s="163" t="s">
        <v>174</v>
      </c>
      <c r="AU197" s="163" t="s">
        <v>87</v>
      </c>
      <c r="AY197" s="18" t="s">
        <v>172</v>
      </c>
      <c r="BE197" s="164">
        <f t="shared" si="44"/>
        <v>0</v>
      </c>
      <c r="BF197" s="164">
        <f t="shared" si="45"/>
        <v>0</v>
      </c>
      <c r="BG197" s="164">
        <f t="shared" si="46"/>
        <v>0</v>
      </c>
      <c r="BH197" s="164">
        <f t="shared" si="47"/>
        <v>0</v>
      </c>
      <c r="BI197" s="164">
        <f t="shared" si="48"/>
        <v>0</v>
      </c>
      <c r="BJ197" s="18" t="s">
        <v>87</v>
      </c>
      <c r="BK197" s="164">
        <f t="shared" si="49"/>
        <v>0</v>
      </c>
      <c r="BL197" s="18" t="s">
        <v>445</v>
      </c>
      <c r="BM197" s="163" t="s">
        <v>1967</v>
      </c>
    </row>
    <row r="198" spans="1:65" s="12" customFormat="1" ht="22.75" customHeight="1">
      <c r="B198" s="137"/>
      <c r="D198" s="138" t="s">
        <v>74</v>
      </c>
      <c r="E198" s="148" t="s">
        <v>1108</v>
      </c>
      <c r="F198" s="148" t="s">
        <v>1968</v>
      </c>
      <c r="I198" s="140"/>
      <c r="J198" s="149">
        <f>BK198</f>
        <v>0</v>
      </c>
      <c r="L198" s="137"/>
      <c r="M198" s="142"/>
      <c r="N198" s="143"/>
      <c r="O198" s="143"/>
      <c r="P198" s="144">
        <f>SUM(P199:P217)</f>
        <v>0</v>
      </c>
      <c r="Q198" s="143"/>
      <c r="R198" s="144">
        <f>SUM(R199:R217)</f>
        <v>0.23703999999999997</v>
      </c>
      <c r="S198" s="143"/>
      <c r="T198" s="145">
        <f>SUM(T199:T217)</f>
        <v>0</v>
      </c>
      <c r="AR198" s="138" t="s">
        <v>87</v>
      </c>
      <c r="AT198" s="146" t="s">
        <v>74</v>
      </c>
      <c r="AU198" s="146" t="s">
        <v>79</v>
      </c>
      <c r="AY198" s="138" t="s">
        <v>172</v>
      </c>
      <c r="BK198" s="147">
        <f>SUM(BK199:BK217)</f>
        <v>0</v>
      </c>
    </row>
    <row r="199" spans="1:65" s="2" customFormat="1" ht="24.25" customHeight="1">
      <c r="A199" s="33"/>
      <c r="B199" s="150"/>
      <c r="C199" s="151" t="s">
        <v>1207</v>
      </c>
      <c r="D199" s="151" t="s">
        <v>174</v>
      </c>
      <c r="E199" s="152" t="s">
        <v>1969</v>
      </c>
      <c r="F199" s="153" t="s">
        <v>1970</v>
      </c>
      <c r="G199" s="154" t="s">
        <v>427</v>
      </c>
      <c r="H199" s="155">
        <v>50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8.7000000000000001E-4</v>
      </c>
      <c r="R199" s="161">
        <f>Q199*H199</f>
        <v>4.3499999999999997E-2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445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1971</v>
      </c>
    </row>
    <row r="200" spans="1:65" s="14" customFormat="1" ht="12">
      <c r="B200" s="173"/>
      <c r="D200" s="166" t="s">
        <v>179</v>
      </c>
      <c r="E200" s="174" t="s">
        <v>1</v>
      </c>
      <c r="F200" s="175" t="s">
        <v>1972</v>
      </c>
      <c r="H200" s="176">
        <v>50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50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1973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2" customFormat="1" ht="14.5" customHeight="1">
      <c r="A203" s="33"/>
      <c r="B203" s="150"/>
      <c r="C203" s="151" t="s">
        <v>1514</v>
      </c>
      <c r="D203" s="151" t="s">
        <v>174</v>
      </c>
      <c r="E203" s="152" t="s">
        <v>1974</v>
      </c>
      <c r="F203" s="153" t="s">
        <v>1975</v>
      </c>
      <c r="G203" s="154" t="s">
        <v>427</v>
      </c>
      <c r="H203" s="155">
        <v>50</v>
      </c>
      <c r="I203" s="156"/>
      <c r="J203" s="157">
        <f t="shared" ref="J203:J212" si="50"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 t="shared" ref="P203:P212" si="51">O203*H203</f>
        <v>0</v>
      </c>
      <c r="Q203" s="161">
        <v>0</v>
      </c>
      <c r="R203" s="161">
        <f t="shared" ref="R203:R212" si="52">Q203*H203</f>
        <v>0</v>
      </c>
      <c r="S203" s="161">
        <v>0</v>
      </c>
      <c r="T203" s="162">
        <f t="shared" ref="T203:T212" si="53"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445</v>
      </c>
      <c r="AT203" s="163" t="s">
        <v>174</v>
      </c>
      <c r="AU203" s="163" t="s">
        <v>87</v>
      </c>
      <c r="AY203" s="18" t="s">
        <v>172</v>
      </c>
      <c r="BE203" s="164">
        <f t="shared" ref="BE203:BE212" si="54">IF(N203="základná",J203,0)</f>
        <v>0</v>
      </c>
      <c r="BF203" s="164">
        <f t="shared" ref="BF203:BF212" si="55">IF(N203="znížená",J203,0)</f>
        <v>0</v>
      </c>
      <c r="BG203" s="164">
        <f t="shared" ref="BG203:BG212" si="56">IF(N203="zákl. prenesená",J203,0)</f>
        <v>0</v>
      </c>
      <c r="BH203" s="164">
        <f t="shared" ref="BH203:BH212" si="57">IF(N203="zníž. prenesená",J203,0)</f>
        <v>0</v>
      </c>
      <c r="BI203" s="164">
        <f t="shared" ref="BI203:BI212" si="58">IF(N203="nulová",J203,0)</f>
        <v>0</v>
      </c>
      <c r="BJ203" s="18" t="s">
        <v>87</v>
      </c>
      <c r="BK203" s="164">
        <f t="shared" ref="BK203:BK212" si="59">ROUND(I203*H203,2)</f>
        <v>0</v>
      </c>
      <c r="BL203" s="18" t="s">
        <v>445</v>
      </c>
      <c r="BM203" s="163" t="s">
        <v>1976</v>
      </c>
    </row>
    <row r="204" spans="1:65" s="2" customFormat="1" ht="24.25" customHeight="1">
      <c r="A204" s="33"/>
      <c r="B204" s="150"/>
      <c r="C204" s="151" t="s">
        <v>1518</v>
      </c>
      <c r="D204" s="151" t="s">
        <v>174</v>
      </c>
      <c r="E204" s="152" t="s">
        <v>1977</v>
      </c>
      <c r="F204" s="153" t="s">
        <v>1978</v>
      </c>
      <c r="G204" s="154" t="s">
        <v>427</v>
      </c>
      <c r="H204" s="155">
        <v>300</v>
      </c>
      <c r="I204" s="156"/>
      <c r="J204" s="157">
        <f t="shared" si="50"/>
        <v>0</v>
      </c>
      <c r="K204" s="158"/>
      <c r="L204" s="34"/>
      <c r="M204" s="159" t="s">
        <v>1</v>
      </c>
      <c r="N204" s="160" t="s">
        <v>41</v>
      </c>
      <c r="O204" s="59"/>
      <c r="P204" s="161">
        <f t="shared" si="51"/>
        <v>0</v>
      </c>
      <c r="Q204" s="161">
        <v>2.3000000000000001E-4</v>
      </c>
      <c r="R204" s="161">
        <f t="shared" si="52"/>
        <v>6.9000000000000006E-2</v>
      </c>
      <c r="S204" s="161">
        <v>0</v>
      </c>
      <c r="T204" s="162">
        <f t="shared" si="5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445</v>
      </c>
      <c r="AT204" s="163" t="s">
        <v>174</v>
      </c>
      <c r="AU204" s="163" t="s">
        <v>87</v>
      </c>
      <c r="AY204" s="18" t="s">
        <v>172</v>
      </c>
      <c r="BE204" s="164">
        <f t="shared" si="54"/>
        <v>0</v>
      </c>
      <c r="BF204" s="164">
        <f t="shared" si="55"/>
        <v>0</v>
      </c>
      <c r="BG204" s="164">
        <f t="shared" si="56"/>
        <v>0</v>
      </c>
      <c r="BH204" s="164">
        <f t="shared" si="57"/>
        <v>0</v>
      </c>
      <c r="BI204" s="164">
        <f t="shared" si="58"/>
        <v>0</v>
      </c>
      <c r="BJ204" s="18" t="s">
        <v>87</v>
      </c>
      <c r="BK204" s="164">
        <f t="shared" si="59"/>
        <v>0</v>
      </c>
      <c r="BL204" s="18" t="s">
        <v>445</v>
      </c>
      <c r="BM204" s="163" t="s">
        <v>1979</v>
      </c>
    </row>
    <row r="205" spans="1:65" s="2" customFormat="1" ht="24.25" customHeight="1">
      <c r="A205" s="33"/>
      <c r="B205" s="150"/>
      <c r="C205" s="151" t="s">
        <v>1524</v>
      </c>
      <c r="D205" s="151" t="s">
        <v>174</v>
      </c>
      <c r="E205" s="152" t="s">
        <v>1980</v>
      </c>
      <c r="F205" s="153" t="s">
        <v>1981</v>
      </c>
      <c r="G205" s="154" t="s">
        <v>427</v>
      </c>
      <c r="H205" s="155">
        <v>120</v>
      </c>
      <c r="I205" s="156"/>
      <c r="J205" s="157">
        <f t="shared" si="50"/>
        <v>0</v>
      </c>
      <c r="K205" s="158"/>
      <c r="L205" s="34"/>
      <c r="M205" s="159" t="s">
        <v>1</v>
      </c>
      <c r="N205" s="160" t="s">
        <v>41</v>
      </c>
      <c r="O205" s="59"/>
      <c r="P205" s="161">
        <f t="shared" si="51"/>
        <v>0</v>
      </c>
      <c r="Q205" s="161">
        <v>3.1E-4</v>
      </c>
      <c r="R205" s="161">
        <f t="shared" si="52"/>
        <v>3.7199999999999997E-2</v>
      </c>
      <c r="S205" s="161">
        <v>0</v>
      </c>
      <c r="T205" s="162">
        <f t="shared" si="5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445</v>
      </c>
      <c r="AT205" s="163" t="s">
        <v>174</v>
      </c>
      <c r="AU205" s="163" t="s">
        <v>87</v>
      </c>
      <c r="AY205" s="18" t="s">
        <v>172</v>
      </c>
      <c r="BE205" s="164">
        <f t="shared" si="54"/>
        <v>0</v>
      </c>
      <c r="BF205" s="164">
        <f t="shared" si="55"/>
        <v>0</v>
      </c>
      <c r="BG205" s="164">
        <f t="shared" si="56"/>
        <v>0</v>
      </c>
      <c r="BH205" s="164">
        <f t="shared" si="57"/>
        <v>0</v>
      </c>
      <c r="BI205" s="164">
        <f t="shared" si="58"/>
        <v>0</v>
      </c>
      <c r="BJ205" s="18" t="s">
        <v>87</v>
      </c>
      <c r="BK205" s="164">
        <f t="shared" si="59"/>
        <v>0</v>
      </c>
      <c r="BL205" s="18" t="s">
        <v>445</v>
      </c>
      <c r="BM205" s="163" t="s">
        <v>1982</v>
      </c>
    </row>
    <row r="206" spans="1:65" s="2" customFormat="1" ht="24.25" customHeight="1">
      <c r="A206" s="33"/>
      <c r="B206" s="150"/>
      <c r="C206" s="151" t="s">
        <v>1160</v>
      </c>
      <c r="D206" s="151" t="s">
        <v>174</v>
      </c>
      <c r="E206" s="152" t="s">
        <v>1983</v>
      </c>
      <c r="F206" s="153" t="s">
        <v>1984</v>
      </c>
      <c r="G206" s="154" t="s">
        <v>427</v>
      </c>
      <c r="H206" s="155">
        <v>36</v>
      </c>
      <c r="I206" s="156"/>
      <c r="J206" s="157">
        <f t="shared" si="50"/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si="51"/>
        <v>0</v>
      </c>
      <c r="Q206" s="161">
        <v>3.2000000000000003E-4</v>
      </c>
      <c r="R206" s="161">
        <f t="shared" si="52"/>
        <v>1.1520000000000001E-2</v>
      </c>
      <c r="S206" s="161">
        <v>0</v>
      </c>
      <c r="T206" s="162">
        <f t="shared" si="5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445</v>
      </c>
      <c r="AT206" s="163" t="s">
        <v>174</v>
      </c>
      <c r="AU206" s="163" t="s">
        <v>87</v>
      </c>
      <c r="AY206" s="18" t="s">
        <v>172</v>
      </c>
      <c r="BE206" s="164">
        <f t="shared" si="54"/>
        <v>0</v>
      </c>
      <c r="BF206" s="164">
        <f t="shared" si="55"/>
        <v>0</v>
      </c>
      <c r="BG206" s="164">
        <f t="shared" si="56"/>
        <v>0</v>
      </c>
      <c r="BH206" s="164">
        <f t="shared" si="57"/>
        <v>0</v>
      </c>
      <c r="BI206" s="164">
        <f t="shared" si="58"/>
        <v>0</v>
      </c>
      <c r="BJ206" s="18" t="s">
        <v>87</v>
      </c>
      <c r="BK206" s="164">
        <f t="shared" si="59"/>
        <v>0</v>
      </c>
      <c r="BL206" s="18" t="s">
        <v>445</v>
      </c>
      <c r="BM206" s="163" t="s">
        <v>1985</v>
      </c>
    </row>
    <row r="207" spans="1:65" s="2" customFormat="1" ht="24.25" customHeight="1">
      <c r="A207" s="33"/>
      <c r="B207" s="150"/>
      <c r="C207" s="151" t="s">
        <v>1533</v>
      </c>
      <c r="D207" s="151" t="s">
        <v>174</v>
      </c>
      <c r="E207" s="152" t="s">
        <v>1986</v>
      </c>
      <c r="F207" s="153" t="s">
        <v>1987</v>
      </c>
      <c r="G207" s="154" t="s">
        <v>427</v>
      </c>
      <c r="H207" s="155">
        <v>25</v>
      </c>
      <c r="I207" s="156"/>
      <c r="J207" s="157">
        <f t="shared" si="50"/>
        <v>0</v>
      </c>
      <c r="K207" s="158"/>
      <c r="L207" s="34"/>
      <c r="M207" s="159" t="s">
        <v>1</v>
      </c>
      <c r="N207" s="160" t="s">
        <v>41</v>
      </c>
      <c r="O207" s="59"/>
      <c r="P207" s="161">
        <f t="shared" si="51"/>
        <v>0</v>
      </c>
      <c r="Q207" s="161">
        <v>7.3999999999999999E-4</v>
      </c>
      <c r="R207" s="161">
        <f t="shared" si="52"/>
        <v>1.8499999999999999E-2</v>
      </c>
      <c r="S207" s="161">
        <v>0</v>
      </c>
      <c r="T207" s="162">
        <f t="shared" si="5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445</v>
      </c>
      <c r="AT207" s="163" t="s">
        <v>174</v>
      </c>
      <c r="AU207" s="163" t="s">
        <v>87</v>
      </c>
      <c r="AY207" s="18" t="s">
        <v>172</v>
      </c>
      <c r="BE207" s="164">
        <f t="shared" si="54"/>
        <v>0</v>
      </c>
      <c r="BF207" s="164">
        <f t="shared" si="55"/>
        <v>0</v>
      </c>
      <c r="BG207" s="164">
        <f t="shared" si="56"/>
        <v>0</v>
      </c>
      <c r="BH207" s="164">
        <f t="shared" si="57"/>
        <v>0</v>
      </c>
      <c r="BI207" s="164">
        <f t="shared" si="58"/>
        <v>0</v>
      </c>
      <c r="BJ207" s="18" t="s">
        <v>87</v>
      </c>
      <c r="BK207" s="164">
        <f t="shared" si="59"/>
        <v>0</v>
      </c>
      <c r="BL207" s="18" t="s">
        <v>445</v>
      </c>
      <c r="BM207" s="163" t="s">
        <v>1988</v>
      </c>
    </row>
    <row r="208" spans="1:65" s="2" customFormat="1" ht="24.25" customHeight="1">
      <c r="A208" s="33"/>
      <c r="B208" s="150"/>
      <c r="C208" s="151" t="s">
        <v>1535</v>
      </c>
      <c r="D208" s="151" t="s">
        <v>174</v>
      </c>
      <c r="E208" s="152" t="s">
        <v>1989</v>
      </c>
      <c r="F208" s="153" t="s">
        <v>1990</v>
      </c>
      <c r="G208" s="154" t="s">
        <v>427</v>
      </c>
      <c r="H208" s="155">
        <v>40</v>
      </c>
      <c r="I208" s="156"/>
      <c r="J208" s="157">
        <f t="shared" si="50"/>
        <v>0</v>
      </c>
      <c r="K208" s="158"/>
      <c r="L208" s="34"/>
      <c r="M208" s="159" t="s">
        <v>1</v>
      </c>
      <c r="N208" s="160" t="s">
        <v>41</v>
      </c>
      <c r="O208" s="59"/>
      <c r="P208" s="161">
        <f t="shared" si="51"/>
        <v>0</v>
      </c>
      <c r="Q208" s="161">
        <v>1.1299999999999999E-3</v>
      </c>
      <c r="R208" s="161">
        <f t="shared" si="52"/>
        <v>4.5199999999999997E-2</v>
      </c>
      <c r="S208" s="161">
        <v>0</v>
      </c>
      <c r="T208" s="162">
        <f t="shared" si="5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445</v>
      </c>
      <c r="AT208" s="163" t="s">
        <v>174</v>
      </c>
      <c r="AU208" s="163" t="s">
        <v>87</v>
      </c>
      <c r="AY208" s="18" t="s">
        <v>172</v>
      </c>
      <c r="BE208" s="164">
        <f t="shared" si="54"/>
        <v>0</v>
      </c>
      <c r="BF208" s="164">
        <f t="shared" si="55"/>
        <v>0</v>
      </c>
      <c r="BG208" s="164">
        <f t="shared" si="56"/>
        <v>0</v>
      </c>
      <c r="BH208" s="164">
        <f t="shared" si="57"/>
        <v>0</v>
      </c>
      <c r="BI208" s="164">
        <f t="shared" si="58"/>
        <v>0</v>
      </c>
      <c r="BJ208" s="18" t="s">
        <v>87</v>
      </c>
      <c r="BK208" s="164">
        <f t="shared" si="59"/>
        <v>0</v>
      </c>
      <c r="BL208" s="18" t="s">
        <v>445</v>
      </c>
      <c r="BM208" s="163" t="s">
        <v>1991</v>
      </c>
    </row>
    <row r="209" spans="1:65" s="2" customFormat="1" ht="24.25" customHeight="1">
      <c r="A209" s="33"/>
      <c r="B209" s="150"/>
      <c r="C209" s="151" t="s">
        <v>1540</v>
      </c>
      <c r="D209" s="151" t="s">
        <v>174</v>
      </c>
      <c r="E209" s="152" t="s">
        <v>1992</v>
      </c>
      <c r="F209" s="153" t="s">
        <v>1993</v>
      </c>
      <c r="G209" s="154" t="s">
        <v>427</v>
      </c>
      <c r="H209" s="155">
        <v>6</v>
      </c>
      <c r="I209" s="156"/>
      <c r="J209" s="157">
        <f t="shared" si="50"/>
        <v>0</v>
      </c>
      <c r="K209" s="158"/>
      <c r="L209" s="34"/>
      <c r="M209" s="159" t="s">
        <v>1</v>
      </c>
      <c r="N209" s="160" t="s">
        <v>41</v>
      </c>
      <c r="O209" s="59"/>
      <c r="P209" s="161">
        <f t="shared" si="51"/>
        <v>0</v>
      </c>
      <c r="Q209" s="161">
        <v>2.0200000000000001E-3</v>
      </c>
      <c r="R209" s="161">
        <f t="shared" si="52"/>
        <v>1.2120000000000001E-2</v>
      </c>
      <c r="S209" s="161">
        <v>0</v>
      </c>
      <c r="T209" s="162">
        <f t="shared" si="5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445</v>
      </c>
      <c r="AT209" s="163" t="s">
        <v>174</v>
      </c>
      <c r="AU209" s="163" t="s">
        <v>87</v>
      </c>
      <c r="AY209" s="18" t="s">
        <v>172</v>
      </c>
      <c r="BE209" s="164">
        <f t="shared" si="54"/>
        <v>0</v>
      </c>
      <c r="BF209" s="164">
        <f t="shared" si="55"/>
        <v>0</v>
      </c>
      <c r="BG209" s="164">
        <f t="shared" si="56"/>
        <v>0</v>
      </c>
      <c r="BH209" s="164">
        <f t="shared" si="57"/>
        <v>0</v>
      </c>
      <c r="BI209" s="164">
        <f t="shared" si="58"/>
        <v>0</v>
      </c>
      <c r="BJ209" s="18" t="s">
        <v>87</v>
      </c>
      <c r="BK209" s="164">
        <f t="shared" si="59"/>
        <v>0</v>
      </c>
      <c r="BL209" s="18" t="s">
        <v>445</v>
      </c>
      <c r="BM209" s="163" t="s">
        <v>1994</v>
      </c>
    </row>
    <row r="210" spans="1:65" s="2" customFormat="1" ht="24.25" customHeight="1">
      <c r="A210" s="33"/>
      <c r="B210" s="150"/>
      <c r="C210" s="151" t="s">
        <v>239</v>
      </c>
      <c r="D210" s="151" t="s">
        <v>174</v>
      </c>
      <c r="E210" s="152" t="s">
        <v>1995</v>
      </c>
      <c r="F210" s="153" t="s">
        <v>1996</v>
      </c>
      <c r="G210" s="154" t="s">
        <v>630</v>
      </c>
      <c r="H210" s="155">
        <v>2</v>
      </c>
      <c r="I210" s="156"/>
      <c r="J210" s="157">
        <f t="shared" si="50"/>
        <v>0</v>
      </c>
      <c r="K210" s="158"/>
      <c r="L210" s="34"/>
      <c r="M210" s="159" t="s">
        <v>1</v>
      </c>
      <c r="N210" s="160" t="s">
        <v>41</v>
      </c>
      <c r="O210" s="59"/>
      <c r="P210" s="161">
        <f t="shared" si="51"/>
        <v>0</v>
      </c>
      <c r="Q210" s="161">
        <v>0</v>
      </c>
      <c r="R210" s="161">
        <f t="shared" si="52"/>
        <v>0</v>
      </c>
      <c r="S210" s="161">
        <v>0</v>
      </c>
      <c r="T210" s="162">
        <f t="shared" si="5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445</v>
      </c>
      <c r="AT210" s="163" t="s">
        <v>174</v>
      </c>
      <c r="AU210" s="163" t="s">
        <v>87</v>
      </c>
      <c r="AY210" s="18" t="s">
        <v>172</v>
      </c>
      <c r="BE210" s="164">
        <f t="shared" si="54"/>
        <v>0</v>
      </c>
      <c r="BF210" s="164">
        <f t="shared" si="55"/>
        <v>0</v>
      </c>
      <c r="BG210" s="164">
        <f t="shared" si="56"/>
        <v>0</v>
      </c>
      <c r="BH210" s="164">
        <f t="shared" si="57"/>
        <v>0</v>
      </c>
      <c r="BI210" s="164">
        <f t="shared" si="58"/>
        <v>0</v>
      </c>
      <c r="BJ210" s="18" t="s">
        <v>87</v>
      </c>
      <c r="BK210" s="164">
        <f t="shared" si="59"/>
        <v>0</v>
      </c>
      <c r="BL210" s="18" t="s">
        <v>445</v>
      </c>
      <c r="BM210" s="163" t="s">
        <v>1997</v>
      </c>
    </row>
    <row r="211" spans="1:65" s="2" customFormat="1" ht="24.25" customHeight="1">
      <c r="A211" s="33"/>
      <c r="B211" s="150"/>
      <c r="C211" s="151" t="s">
        <v>1550</v>
      </c>
      <c r="D211" s="151" t="s">
        <v>174</v>
      </c>
      <c r="E211" s="152" t="s">
        <v>1998</v>
      </c>
      <c r="F211" s="153" t="s">
        <v>1999</v>
      </c>
      <c r="G211" s="154" t="s">
        <v>630</v>
      </c>
      <c r="H211" s="155">
        <v>4</v>
      </c>
      <c r="I211" s="156"/>
      <c r="J211" s="157">
        <f t="shared" si="50"/>
        <v>0</v>
      </c>
      <c r="K211" s="158"/>
      <c r="L211" s="34"/>
      <c r="M211" s="159" t="s">
        <v>1</v>
      </c>
      <c r="N211" s="160" t="s">
        <v>41</v>
      </c>
      <c r="O211" s="59"/>
      <c r="P211" s="161">
        <f t="shared" si="51"/>
        <v>0</v>
      </c>
      <c r="Q211" s="161">
        <v>0</v>
      </c>
      <c r="R211" s="161">
        <f t="shared" si="52"/>
        <v>0</v>
      </c>
      <c r="S211" s="161">
        <v>0</v>
      </c>
      <c r="T211" s="162">
        <f t="shared" si="5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445</v>
      </c>
      <c r="AT211" s="163" t="s">
        <v>174</v>
      </c>
      <c r="AU211" s="163" t="s">
        <v>87</v>
      </c>
      <c r="AY211" s="18" t="s">
        <v>172</v>
      </c>
      <c r="BE211" s="164">
        <f t="shared" si="54"/>
        <v>0</v>
      </c>
      <c r="BF211" s="164">
        <f t="shared" si="55"/>
        <v>0</v>
      </c>
      <c r="BG211" s="164">
        <f t="shared" si="56"/>
        <v>0</v>
      </c>
      <c r="BH211" s="164">
        <f t="shared" si="57"/>
        <v>0</v>
      </c>
      <c r="BI211" s="164">
        <f t="shared" si="58"/>
        <v>0</v>
      </c>
      <c r="BJ211" s="18" t="s">
        <v>87</v>
      </c>
      <c r="BK211" s="164">
        <f t="shared" si="59"/>
        <v>0</v>
      </c>
      <c r="BL211" s="18" t="s">
        <v>445</v>
      </c>
      <c r="BM211" s="163" t="s">
        <v>2000</v>
      </c>
    </row>
    <row r="212" spans="1:65" s="2" customFormat="1" ht="14.5" customHeight="1">
      <c r="A212" s="33"/>
      <c r="B212" s="150"/>
      <c r="C212" s="151" t="s">
        <v>1555</v>
      </c>
      <c r="D212" s="151" t="s">
        <v>174</v>
      </c>
      <c r="E212" s="152" t="s">
        <v>2001</v>
      </c>
      <c r="F212" s="153" t="s">
        <v>2002</v>
      </c>
      <c r="G212" s="154" t="s">
        <v>427</v>
      </c>
      <c r="H212" s="155">
        <v>481</v>
      </c>
      <c r="I212" s="156"/>
      <c r="J212" s="157">
        <f t="shared" si="50"/>
        <v>0</v>
      </c>
      <c r="K212" s="158"/>
      <c r="L212" s="34"/>
      <c r="M212" s="159" t="s">
        <v>1</v>
      </c>
      <c r="N212" s="160" t="s">
        <v>41</v>
      </c>
      <c r="O212" s="59"/>
      <c r="P212" s="161">
        <f t="shared" si="51"/>
        <v>0</v>
      </c>
      <c r="Q212" s="161">
        <v>0</v>
      </c>
      <c r="R212" s="161">
        <f t="shared" si="52"/>
        <v>0</v>
      </c>
      <c r="S212" s="161">
        <v>0</v>
      </c>
      <c r="T212" s="162">
        <f t="shared" si="5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445</v>
      </c>
      <c r="AT212" s="163" t="s">
        <v>174</v>
      </c>
      <c r="AU212" s="163" t="s">
        <v>87</v>
      </c>
      <c r="AY212" s="18" t="s">
        <v>172</v>
      </c>
      <c r="BE212" s="164">
        <f t="shared" si="54"/>
        <v>0</v>
      </c>
      <c r="BF212" s="164">
        <f t="shared" si="55"/>
        <v>0</v>
      </c>
      <c r="BG212" s="164">
        <f t="shared" si="56"/>
        <v>0</v>
      </c>
      <c r="BH212" s="164">
        <f t="shared" si="57"/>
        <v>0</v>
      </c>
      <c r="BI212" s="164">
        <f t="shared" si="58"/>
        <v>0</v>
      </c>
      <c r="BJ212" s="18" t="s">
        <v>87</v>
      </c>
      <c r="BK212" s="164">
        <f t="shared" si="59"/>
        <v>0</v>
      </c>
      <c r="BL212" s="18" t="s">
        <v>445</v>
      </c>
      <c r="BM212" s="163" t="s">
        <v>2003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2004</v>
      </c>
      <c r="H213" s="176">
        <v>481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79</v>
      </c>
      <c r="AY213" s="174" t="s">
        <v>172</v>
      </c>
    </row>
    <row r="214" spans="1:65" s="2" customFormat="1" ht="14.5" customHeight="1">
      <c r="A214" s="33"/>
      <c r="B214" s="150"/>
      <c r="C214" s="151" t="s">
        <v>1563</v>
      </c>
      <c r="D214" s="151" t="s">
        <v>174</v>
      </c>
      <c r="E214" s="152" t="s">
        <v>2005</v>
      </c>
      <c r="F214" s="153" t="s">
        <v>2006</v>
      </c>
      <c r="G214" s="154" t="s">
        <v>427</v>
      </c>
      <c r="H214" s="155">
        <v>46</v>
      </c>
      <c r="I214" s="156"/>
      <c r="J214" s="157">
        <f>ROUND(I214*H214,2)</f>
        <v>0</v>
      </c>
      <c r="K214" s="158"/>
      <c r="L214" s="34"/>
      <c r="M214" s="159" t="s">
        <v>1</v>
      </c>
      <c r="N214" s="160" t="s">
        <v>41</v>
      </c>
      <c r="O214" s="59"/>
      <c r="P214" s="161">
        <f>O214*H214</f>
        <v>0</v>
      </c>
      <c r="Q214" s="161">
        <v>0</v>
      </c>
      <c r="R214" s="161">
        <f>Q214*H214</f>
        <v>0</v>
      </c>
      <c r="S214" s="161">
        <v>0</v>
      </c>
      <c r="T214" s="16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445</v>
      </c>
      <c r="AT214" s="163" t="s">
        <v>174</v>
      </c>
      <c r="AU214" s="163" t="s">
        <v>87</v>
      </c>
      <c r="AY214" s="18" t="s">
        <v>172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87</v>
      </c>
      <c r="BK214" s="164">
        <f>ROUND(I214*H214,2)</f>
        <v>0</v>
      </c>
      <c r="BL214" s="18" t="s">
        <v>445</v>
      </c>
      <c r="BM214" s="163" t="s">
        <v>2007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2008</v>
      </c>
      <c r="H215" s="176">
        <v>46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79</v>
      </c>
      <c r="AY215" s="174" t="s">
        <v>172</v>
      </c>
    </row>
    <row r="216" spans="1:65" s="2" customFormat="1" ht="14.5" customHeight="1">
      <c r="A216" s="33"/>
      <c r="B216" s="150"/>
      <c r="C216" s="151" t="s">
        <v>1567</v>
      </c>
      <c r="D216" s="151" t="s">
        <v>174</v>
      </c>
      <c r="E216" s="152" t="s">
        <v>2009</v>
      </c>
      <c r="F216" s="153" t="s">
        <v>2010</v>
      </c>
      <c r="G216" s="154" t="s">
        <v>238</v>
      </c>
      <c r="H216" s="155">
        <v>10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445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445</v>
      </c>
      <c r="BM216" s="163" t="s">
        <v>2011</v>
      </c>
    </row>
    <row r="217" spans="1:65" s="2" customFormat="1" ht="24.25" customHeight="1">
      <c r="A217" s="33"/>
      <c r="B217" s="150"/>
      <c r="C217" s="151" t="s">
        <v>1572</v>
      </c>
      <c r="D217" s="151" t="s">
        <v>174</v>
      </c>
      <c r="E217" s="152" t="s">
        <v>2012</v>
      </c>
      <c r="F217" s="153" t="s">
        <v>2013</v>
      </c>
      <c r="G217" s="154" t="s">
        <v>1831</v>
      </c>
      <c r="H217" s="217"/>
      <c r="I217" s="156"/>
      <c r="J217" s="157">
        <f>ROUND(I217*H217,2)</f>
        <v>0</v>
      </c>
      <c r="K217" s="158"/>
      <c r="L217" s="34"/>
      <c r="M217" s="159" t="s">
        <v>1</v>
      </c>
      <c r="N217" s="160" t="s">
        <v>41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445</v>
      </c>
      <c r="AT217" s="163" t="s">
        <v>174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2014</v>
      </c>
    </row>
    <row r="218" spans="1:65" s="12" customFormat="1" ht="22.75" customHeight="1">
      <c r="B218" s="137"/>
      <c r="D218" s="138" t="s">
        <v>74</v>
      </c>
      <c r="E218" s="148" t="s">
        <v>2015</v>
      </c>
      <c r="F218" s="148" t="s">
        <v>2016</v>
      </c>
      <c r="I218" s="140"/>
      <c r="J218" s="149">
        <f>BK218</f>
        <v>0</v>
      </c>
      <c r="L218" s="137"/>
      <c r="M218" s="142"/>
      <c r="N218" s="143"/>
      <c r="O218" s="143"/>
      <c r="P218" s="144">
        <f>SUM(P219:P254)</f>
        <v>0</v>
      </c>
      <c r="Q218" s="143"/>
      <c r="R218" s="144">
        <f>SUM(R219:R254)</f>
        <v>0.10627000000000002</v>
      </c>
      <c r="S218" s="143"/>
      <c r="T218" s="145">
        <f>SUM(T219:T254)</f>
        <v>0</v>
      </c>
      <c r="AR218" s="138" t="s">
        <v>87</v>
      </c>
      <c r="AT218" s="146" t="s">
        <v>74</v>
      </c>
      <c r="AU218" s="146" t="s">
        <v>79</v>
      </c>
      <c r="AY218" s="138" t="s">
        <v>172</v>
      </c>
      <c r="BK218" s="147">
        <f>SUM(BK219:BK254)</f>
        <v>0</v>
      </c>
    </row>
    <row r="219" spans="1:65" s="2" customFormat="1" ht="14.5" customHeight="1">
      <c r="A219" s="33"/>
      <c r="B219" s="150"/>
      <c r="C219" s="151" t="s">
        <v>1578</v>
      </c>
      <c r="D219" s="151" t="s">
        <v>174</v>
      </c>
      <c r="E219" s="152" t="s">
        <v>2017</v>
      </c>
      <c r="F219" s="153" t="s">
        <v>2018</v>
      </c>
      <c r="G219" s="154" t="s">
        <v>630</v>
      </c>
      <c r="H219" s="155">
        <v>4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2.0000000000000002E-5</v>
      </c>
      <c r="R219" s="161">
        <f>Q219*H219</f>
        <v>8.0000000000000007E-5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2019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2020</v>
      </c>
      <c r="H220" s="176">
        <v>4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79</v>
      </c>
      <c r="AY220" s="174" t="s">
        <v>172</v>
      </c>
    </row>
    <row r="221" spans="1:65" s="2" customFormat="1" ht="24.25" customHeight="1">
      <c r="A221" s="33"/>
      <c r="B221" s="150"/>
      <c r="C221" s="201" t="s">
        <v>1584</v>
      </c>
      <c r="D221" s="201" t="s">
        <v>231</v>
      </c>
      <c r="E221" s="202" t="s">
        <v>2021</v>
      </c>
      <c r="F221" s="203" t="s">
        <v>2022</v>
      </c>
      <c r="G221" s="204" t="s">
        <v>630</v>
      </c>
      <c r="H221" s="205">
        <v>4</v>
      </c>
      <c r="I221" s="206"/>
      <c r="J221" s="207">
        <f>ROUND(I221*H221,2)</f>
        <v>0</v>
      </c>
      <c r="K221" s="208"/>
      <c r="L221" s="209"/>
      <c r="M221" s="210" t="s">
        <v>1</v>
      </c>
      <c r="N221" s="211" t="s">
        <v>41</v>
      </c>
      <c r="O221" s="59"/>
      <c r="P221" s="161">
        <f>O221*H221</f>
        <v>0</v>
      </c>
      <c r="Q221" s="161">
        <v>5.1000000000000004E-4</v>
      </c>
      <c r="R221" s="161">
        <f>Q221*H221</f>
        <v>2.0400000000000001E-3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491</v>
      </c>
      <c r="AT221" s="163" t="s">
        <v>231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2023</v>
      </c>
    </row>
    <row r="222" spans="1:65" s="2" customFormat="1" ht="14.5" customHeight="1">
      <c r="A222" s="33"/>
      <c r="B222" s="150"/>
      <c r="C222" s="151" t="s">
        <v>1590</v>
      </c>
      <c r="D222" s="151" t="s">
        <v>174</v>
      </c>
      <c r="E222" s="152" t="s">
        <v>2024</v>
      </c>
      <c r="F222" s="153" t="s">
        <v>2025</v>
      </c>
      <c r="G222" s="154" t="s">
        <v>630</v>
      </c>
      <c r="H222" s="155">
        <v>2</v>
      </c>
      <c r="I222" s="156"/>
      <c r="J222" s="157">
        <f>ROUND(I222*H222,2)</f>
        <v>0</v>
      </c>
      <c r="K222" s="158"/>
      <c r="L222" s="34"/>
      <c r="M222" s="159" t="s">
        <v>1</v>
      </c>
      <c r="N222" s="160" t="s">
        <v>41</v>
      </c>
      <c r="O222" s="59"/>
      <c r="P222" s="161">
        <f>O222*H222</f>
        <v>0</v>
      </c>
      <c r="Q222" s="161">
        <v>3.0000000000000001E-5</v>
      </c>
      <c r="R222" s="161">
        <f>Q222*H222</f>
        <v>6.0000000000000002E-5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445</v>
      </c>
      <c r="AT222" s="163" t="s">
        <v>174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2026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2027</v>
      </c>
      <c r="H223" s="176">
        <v>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79</v>
      </c>
      <c r="AY223" s="174" t="s">
        <v>172</v>
      </c>
    </row>
    <row r="224" spans="1:65" s="2" customFormat="1" ht="24.25" customHeight="1">
      <c r="A224" s="33"/>
      <c r="B224" s="150"/>
      <c r="C224" s="201" t="s">
        <v>1594</v>
      </c>
      <c r="D224" s="201" t="s">
        <v>231</v>
      </c>
      <c r="E224" s="202" t="s">
        <v>2028</v>
      </c>
      <c r="F224" s="203" t="s">
        <v>2029</v>
      </c>
      <c r="G224" s="204" t="s">
        <v>630</v>
      </c>
      <c r="H224" s="205">
        <v>2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41</v>
      </c>
      <c r="O224" s="59"/>
      <c r="P224" s="161">
        <f>O224*H224</f>
        <v>0</v>
      </c>
      <c r="Q224" s="161">
        <v>8.25E-4</v>
      </c>
      <c r="R224" s="161">
        <f>Q224*H224</f>
        <v>1.65E-3</v>
      </c>
      <c r="S224" s="161">
        <v>0</v>
      </c>
      <c r="T224" s="16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491</v>
      </c>
      <c r="AT224" s="163" t="s">
        <v>231</v>
      </c>
      <c r="AU224" s="163" t="s">
        <v>87</v>
      </c>
      <c r="AY224" s="18" t="s">
        <v>172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445</v>
      </c>
      <c r="BM224" s="163" t="s">
        <v>2030</v>
      </c>
    </row>
    <row r="225" spans="1:65" s="2" customFormat="1" ht="14.5" customHeight="1">
      <c r="A225" s="33"/>
      <c r="B225" s="150"/>
      <c r="C225" s="151" t="s">
        <v>1598</v>
      </c>
      <c r="D225" s="151" t="s">
        <v>174</v>
      </c>
      <c r="E225" s="152" t="s">
        <v>2031</v>
      </c>
      <c r="F225" s="153" t="s">
        <v>2032</v>
      </c>
      <c r="G225" s="154" t="s">
        <v>630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3.0000000000000001E-5</v>
      </c>
      <c r="R225" s="161">
        <f>Q225*H225</f>
        <v>1.2E-4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2033</v>
      </c>
    </row>
    <row r="226" spans="1:65" s="14" customFormat="1" ht="12">
      <c r="B226" s="173"/>
      <c r="D226" s="166" t="s">
        <v>179</v>
      </c>
      <c r="E226" s="174" t="s">
        <v>1</v>
      </c>
      <c r="F226" s="175" t="s">
        <v>2034</v>
      </c>
      <c r="H226" s="176">
        <v>4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179</v>
      </c>
      <c r="AU226" s="174" t="s">
        <v>87</v>
      </c>
      <c r="AV226" s="14" t="s">
        <v>87</v>
      </c>
      <c r="AW226" s="14" t="s">
        <v>30</v>
      </c>
      <c r="AX226" s="14" t="s">
        <v>79</v>
      </c>
      <c r="AY226" s="174" t="s">
        <v>172</v>
      </c>
    </row>
    <row r="227" spans="1:65" s="2" customFormat="1" ht="24.25" customHeight="1">
      <c r="A227" s="33"/>
      <c r="B227" s="150"/>
      <c r="C227" s="201" t="s">
        <v>1603</v>
      </c>
      <c r="D227" s="201" t="s">
        <v>231</v>
      </c>
      <c r="E227" s="202" t="s">
        <v>2035</v>
      </c>
      <c r="F227" s="203" t="s">
        <v>2036</v>
      </c>
      <c r="G227" s="204" t="s">
        <v>630</v>
      </c>
      <c r="H227" s="205">
        <v>4</v>
      </c>
      <c r="I227" s="206"/>
      <c r="J227" s="207">
        <f>ROUND(I227*H227,2)</f>
        <v>0</v>
      </c>
      <c r="K227" s="208"/>
      <c r="L227" s="209"/>
      <c r="M227" s="210" t="s">
        <v>1</v>
      </c>
      <c r="N227" s="211" t="s">
        <v>41</v>
      </c>
      <c r="O227" s="59"/>
      <c r="P227" s="161">
        <f>O227*H227</f>
        <v>0</v>
      </c>
      <c r="Q227" s="161">
        <v>1.0499999999999999E-3</v>
      </c>
      <c r="R227" s="161">
        <f>Q227*H227</f>
        <v>4.1999999999999997E-3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491</v>
      </c>
      <c r="AT227" s="163" t="s">
        <v>231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445</v>
      </c>
      <c r="BM227" s="163" t="s">
        <v>2037</v>
      </c>
    </row>
    <row r="228" spans="1:65" s="2" customFormat="1" ht="24.25" customHeight="1">
      <c r="A228" s="33"/>
      <c r="B228" s="150"/>
      <c r="C228" s="151" t="s">
        <v>1607</v>
      </c>
      <c r="D228" s="151" t="s">
        <v>174</v>
      </c>
      <c r="E228" s="152" t="s">
        <v>2038</v>
      </c>
      <c r="F228" s="153" t="s">
        <v>2039</v>
      </c>
      <c r="G228" s="154" t="s">
        <v>630</v>
      </c>
      <c r="H228" s="155">
        <v>30</v>
      </c>
      <c r="I228" s="156"/>
      <c r="J228" s="157">
        <f>ROUND(I228*H228,2)</f>
        <v>0</v>
      </c>
      <c r="K228" s="158"/>
      <c r="L228" s="34"/>
      <c r="M228" s="159" t="s">
        <v>1</v>
      </c>
      <c r="N228" s="160" t="s">
        <v>41</v>
      </c>
      <c r="O228" s="59"/>
      <c r="P228" s="161">
        <f>O228*H228</f>
        <v>0</v>
      </c>
      <c r="Q228" s="161">
        <v>1.0000000000000001E-5</v>
      </c>
      <c r="R228" s="161">
        <f>Q228*H228</f>
        <v>3.0000000000000003E-4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445</v>
      </c>
      <c r="AT228" s="163" t="s">
        <v>174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2040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2041</v>
      </c>
      <c r="H229" s="176">
        <v>30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79</v>
      </c>
      <c r="AY229" s="174" t="s">
        <v>172</v>
      </c>
    </row>
    <row r="230" spans="1:65" s="2" customFormat="1" ht="24.25" customHeight="1">
      <c r="A230" s="33"/>
      <c r="B230" s="150"/>
      <c r="C230" s="201" t="s">
        <v>1611</v>
      </c>
      <c r="D230" s="201" t="s">
        <v>231</v>
      </c>
      <c r="E230" s="202" t="s">
        <v>2042</v>
      </c>
      <c r="F230" s="203" t="s">
        <v>2043</v>
      </c>
      <c r="G230" s="204" t="s">
        <v>630</v>
      </c>
      <c r="H230" s="205">
        <v>30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41</v>
      </c>
      <c r="O230" s="59"/>
      <c r="P230" s="161">
        <f>O230*H230</f>
        <v>0</v>
      </c>
      <c r="Q230" s="161">
        <v>2.0999999999999999E-3</v>
      </c>
      <c r="R230" s="161">
        <f>Q230*H230</f>
        <v>6.3E-2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491</v>
      </c>
      <c r="AT230" s="163" t="s">
        <v>231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2044</v>
      </c>
    </row>
    <row r="231" spans="1:65" s="2" customFormat="1" ht="14.5" customHeight="1">
      <c r="A231" s="33"/>
      <c r="B231" s="150"/>
      <c r="C231" s="151" t="s">
        <v>1615</v>
      </c>
      <c r="D231" s="151" t="s">
        <v>174</v>
      </c>
      <c r="E231" s="152" t="s">
        <v>2045</v>
      </c>
      <c r="F231" s="153" t="s">
        <v>2046</v>
      </c>
      <c r="G231" s="154" t="s">
        <v>630</v>
      </c>
      <c r="H231" s="155">
        <v>2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5.0000000000000002E-5</v>
      </c>
      <c r="R231" s="161">
        <f>Q231*H231</f>
        <v>1E-4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445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445</v>
      </c>
      <c r="BM231" s="163" t="s">
        <v>2047</v>
      </c>
    </row>
    <row r="232" spans="1:65" s="2" customFormat="1" ht="24.25" customHeight="1">
      <c r="A232" s="33"/>
      <c r="B232" s="150"/>
      <c r="C232" s="201" t="s">
        <v>1619</v>
      </c>
      <c r="D232" s="201" t="s">
        <v>231</v>
      </c>
      <c r="E232" s="202" t="s">
        <v>2048</v>
      </c>
      <c r="F232" s="203" t="s">
        <v>2049</v>
      </c>
      <c r="G232" s="204" t="s">
        <v>630</v>
      </c>
      <c r="H232" s="205">
        <v>2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41</v>
      </c>
      <c r="O232" s="59"/>
      <c r="P232" s="161">
        <f>O232*H232</f>
        <v>0</v>
      </c>
      <c r="Q232" s="161">
        <v>1.0300000000000001E-3</v>
      </c>
      <c r="R232" s="161">
        <f>Q232*H232</f>
        <v>2.0600000000000002E-3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491</v>
      </c>
      <c r="AT232" s="163" t="s">
        <v>231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2050</v>
      </c>
    </row>
    <row r="233" spans="1:65" s="2" customFormat="1" ht="14.5" customHeight="1">
      <c r="A233" s="33"/>
      <c r="B233" s="150"/>
      <c r="C233" s="151" t="s">
        <v>1625</v>
      </c>
      <c r="D233" s="151" t="s">
        <v>174</v>
      </c>
      <c r="E233" s="152" t="s">
        <v>2051</v>
      </c>
      <c r="F233" s="153" t="s">
        <v>2052</v>
      </c>
      <c r="G233" s="154" t="s">
        <v>630</v>
      </c>
      <c r="H233" s="155">
        <v>3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2.0000000000000002E-5</v>
      </c>
      <c r="R233" s="161">
        <f>Q233*H233</f>
        <v>6.0000000000000008E-5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445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445</v>
      </c>
      <c r="BM233" s="163" t="s">
        <v>2053</v>
      </c>
    </row>
    <row r="234" spans="1:65" s="14" customFormat="1" ht="12">
      <c r="B234" s="173"/>
      <c r="D234" s="166" t="s">
        <v>179</v>
      </c>
      <c r="E234" s="174" t="s">
        <v>1</v>
      </c>
      <c r="F234" s="175" t="s">
        <v>2054</v>
      </c>
      <c r="H234" s="176">
        <v>3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30</v>
      </c>
      <c r="AX234" s="14" t="s">
        <v>79</v>
      </c>
      <c r="AY234" s="174" t="s">
        <v>172</v>
      </c>
    </row>
    <row r="235" spans="1:65" s="2" customFormat="1" ht="14.5" customHeight="1">
      <c r="A235" s="33"/>
      <c r="B235" s="150"/>
      <c r="C235" s="201" t="s">
        <v>1630</v>
      </c>
      <c r="D235" s="201" t="s">
        <v>231</v>
      </c>
      <c r="E235" s="202" t="s">
        <v>2055</v>
      </c>
      <c r="F235" s="203" t="s">
        <v>2056</v>
      </c>
      <c r="G235" s="204" t="s">
        <v>630</v>
      </c>
      <c r="H235" s="205">
        <v>3</v>
      </c>
      <c r="I235" s="206"/>
      <c r="J235" s="207">
        <f>ROUND(I235*H235,2)</f>
        <v>0</v>
      </c>
      <c r="K235" s="208"/>
      <c r="L235" s="209"/>
      <c r="M235" s="210" t="s">
        <v>1</v>
      </c>
      <c r="N235" s="211" t="s">
        <v>41</v>
      </c>
      <c r="O235" s="59"/>
      <c r="P235" s="161">
        <f>O235*H235</f>
        <v>0</v>
      </c>
      <c r="Q235" s="161">
        <v>5.0000000000000001E-4</v>
      </c>
      <c r="R235" s="161">
        <f>Q235*H235</f>
        <v>1.5E-3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491</v>
      </c>
      <c r="AT235" s="163" t="s">
        <v>231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445</v>
      </c>
      <c r="BM235" s="163" t="s">
        <v>2057</v>
      </c>
    </row>
    <row r="236" spans="1:65" s="2" customFormat="1" ht="24.25" customHeight="1">
      <c r="A236" s="33"/>
      <c r="B236" s="150"/>
      <c r="C236" s="151" t="s">
        <v>2058</v>
      </c>
      <c r="D236" s="151" t="s">
        <v>174</v>
      </c>
      <c r="E236" s="152" t="s">
        <v>2059</v>
      </c>
      <c r="F236" s="153" t="s">
        <v>2060</v>
      </c>
      <c r="G236" s="154" t="s">
        <v>630</v>
      </c>
      <c r="H236" s="155">
        <v>6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4.8999999999999998E-4</v>
      </c>
      <c r="R236" s="161">
        <f>Q236*H236</f>
        <v>2.9399999999999999E-3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445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445</v>
      </c>
      <c r="BM236" s="163" t="s">
        <v>2061</v>
      </c>
    </row>
    <row r="237" spans="1:65" s="2" customFormat="1" ht="14.5" customHeight="1">
      <c r="A237" s="33"/>
      <c r="B237" s="150"/>
      <c r="C237" s="201" t="s">
        <v>2062</v>
      </c>
      <c r="D237" s="201" t="s">
        <v>231</v>
      </c>
      <c r="E237" s="202" t="s">
        <v>2063</v>
      </c>
      <c r="F237" s="203" t="s">
        <v>2064</v>
      </c>
      <c r="G237" s="204" t="s">
        <v>630</v>
      </c>
      <c r="H237" s="205">
        <v>6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41</v>
      </c>
      <c r="O237" s="59"/>
      <c r="P237" s="161">
        <f>O237*H237</f>
        <v>0</v>
      </c>
      <c r="Q237" s="161">
        <v>4.4000000000000002E-4</v>
      </c>
      <c r="R237" s="161">
        <f>Q237*H237</f>
        <v>2.64E-3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491</v>
      </c>
      <c r="AT237" s="163" t="s">
        <v>231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2065</v>
      </c>
    </row>
    <row r="238" spans="1:65" s="2" customFormat="1" ht="14.5" customHeight="1">
      <c r="A238" s="33"/>
      <c r="B238" s="150"/>
      <c r="C238" s="151" t="s">
        <v>2066</v>
      </c>
      <c r="D238" s="151" t="s">
        <v>174</v>
      </c>
      <c r="E238" s="152" t="s">
        <v>2067</v>
      </c>
      <c r="F238" s="153" t="s">
        <v>2068</v>
      </c>
      <c r="G238" s="154" t="s">
        <v>630</v>
      </c>
      <c r="H238" s="155">
        <v>2</v>
      </c>
      <c r="I238" s="156"/>
      <c r="J238" s="157">
        <f>ROUND(I238*H238,2)</f>
        <v>0</v>
      </c>
      <c r="K238" s="158"/>
      <c r="L238" s="34"/>
      <c r="M238" s="159" t="s">
        <v>1</v>
      </c>
      <c r="N238" s="160" t="s">
        <v>41</v>
      </c>
      <c r="O238" s="59"/>
      <c r="P238" s="161">
        <f>O238*H238</f>
        <v>0</v>
      </c>
      <c r="Q238" s="161">
        <v>4.0000000000000003E-5</v>
      </c>
      <c r="R238" s="161">
        <f>Q238*H238</f>
        <v>8.0000000000000007E-5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445</v>
      </c>
      <c r="AT238" s="163" t="s">
        <v>174</v>
      </c>
      <c r="AU238" s="163" t="s">
        <v>87</v>
      </c>
      <c r="AY238" s="18" t="s">
        <v>172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445</v>
      </c>
      <c r="BM238" s="163" t="s">
        <v>2069</v>
      </c>
    </row>
    <row r="239" spans="1:65" s="14" customFormat="1" ht="12">
      <c r="B239" s="173"/>
      <c r="D239" s="166" t="s">
        <v>179</v>
      </c>
      <c r="E239" s="174" t="s">
        <v>1</v>
      </c>
      <c r="F239" s="175" t="s">
        <v>2070</v>
      </c>
      <c r="H239" s="176">
        <v>2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30</v>
      </c>
      <c r="AX239" s="14" t="s">
        <v>79</v>
      </c>
      <c r="AY239" s="174" t="s">
        <v>172</v>
      </c>
    </row>
    <row r="240" spans="1:65" s="13" customFormat="1" ht="24">
      <c r="B240" s="165"/>
      <c r="D240" s="166" t="s">
        <v>179</v>
      </c>
      <c r="E240" s="167" t="s">
        <v>1</v>
      </c>
      <c r="F240" s="168" t="s">
        <v>2071</v>
      </c>
      <c r="H240" s="167" t="s">
        <v>1</v>
      </c>
      <c r="I240" s="169"/>
      <c r="L240" s="165"/>
      <c r="M240" s="170"/>
      <c r="N240" s="171"/>
      <c r="O240" s="171"/>
      <c r="P240" s="171"/>
      <c r="Q240" s="171"/>
      <c r="R240" s="171"/>
      <c r="S240" s="171"/>
      <c r="T240" s="172"/>
      <c r="AT240" s="167" t="s">
        <v>179</v>
      </c>
      <c r="AU240" s="167" t="s">
        <v>87</v>
      </c>
      <c r="AV240" s="13" t="s">
        <v>79</v>
      </c>
      <c r="AW240" s="13" t="s">
        <v>30</v>
      </c>
      <c r="AX240" s="13" t="s">
        <v>75</v>
      </c>
      <c r="AY240" s="167" t="s">
        <v>172</v>
      </c>
    </row>
    <row r="241" spans="1:65" s="13" customFormat="1" ht="12">
      <c r="B241" s="165"/>
      <c r="D241" s="166" t="s">
        <v>179</v>
      </c>
      <c r="E241" s="167" t="s">
        <v>1</v>
      </c>
      <c r="F241" s="168" t="s">
        <v>2072</v>
      </c>
      <c r="H241" s="167" t="s">
        <v>1</v>
      </c>
      <c r="I241" s="169"/>
      <c r="L241" s="165"/>
      <c r="M241" s="170"/>
      <c r="N241" s="171"/>
      <c r="O241" s="171"/>
      <c r="P241" s="171"/>
      <c r="Q241" s="171"/>
      <c r="R241" s="171"/>
      <c r="S241" s="171"/>
      <c r="T241" s="172"/>
      <c r="AT241" s="167" t="s">
        <v>179</v>
      </c>
      <c r="AU241" s="167" t="s">
        <v>87</v>
      </c>
      <c r="AV241" s="13" t="s">
        <v>79</v>
      </c>
      <c r="AW241" s="13" t="s">
        <v>30</v>
      </c>
      <c r="AX241" s="13" t="s">
        <v>75</v>
      </c>
      <c r="AY241" s="167" t="s">
        <v>172</v>
      </c>
    </row>
    <row r="242" spans="1:65" s="2" customFormat="1" ht="24.25" customHeight="1">
      <c r="A242" s="33"/>
      <c r="B242" s="150"/>
      <c r="C242" s="201" t="s">
        <v>2073</v>
      </c>
      <c r="D242" s="201" t="s">
        <v>231</v>
      </c>
      <c r="E242" s="202" t="s">
        <v>2074</v>
      </c>
      <c r="F242" s="203" t="s">
        <v>2075</v>
      </c>
      <c r="G242" s="204" t="s">
        <v>630</v>
      </c>
      <c r="H242" s="205">
        <v>2</v>
      </c>
      <c r="I242" s="206"/>
      <c r="J242" s="207">
        <f t="shared" ref="J242:J254" si="60">ROUND(I242*H242,2)</f>
        <v>0</v>
      </c>
      <c r="K242" s="208"/>
      <c r="L242" s="209"/>
      <c r="M242" s="210" t="s">
        <v>1</v>
      </c>
      <c r="N242" s="211" t="s">
        <v>41</v>
      </c>
      <c r="O242" s="59"/>
      <c r="P242" s="161">
        <f t="shared" ref="P242:P254" si="61">O242*H242</f>
        <v>0</v>
      </c>
      <c r="Q242" s="161">
        <v>1.2999999999999999E-3</v>
      </c>
      <c r="R242" s="161">
        <f t="shared" ref="R242:R254" si="62">Q242*H242</f>
        <v>2.5999999999999999E-3</v>
      </c>
      <c r="S242" s="161">
        <v>0</v>
      </c>
      <c r="T242" s="162">
        <f t="shared" ref="T242:T254" si="63"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491</v>
      </c>
      <c r="AT242" s="163" t="s">
        <v>231</v>
      </c>
      <c r="AU242" s="163" t="s">
        <v>87</v>
      </c>
      <c r="AY242" s="18" t="s">
        <v>172</v>
      </c>
      <c r="BE242" s="164">
        <f t="shared" ref="BE242:BE254" si="64">IF(N242="základná",J242,0)</f>
        <v>0</v>
      </c>
      <c r="BF242" s="164">
        <f t="shared" ref="BF242:BF254" si="65">IF(N242="znížená",J242,0)</f>
        <v>0</v>
      </c>
      <c r="BG242" s="164">
        <f t="shared" ref="BG242:BG254" si="66">IF(N242="zákl. prenesená",J242,0)</f>
        <v>0</v>
      </c>
      <c r="BH242" s="164">
        <f t="shared" ref="BH242:BH254" si="67">IF(N242="zníž. prenesená",J242,0)</f>
        <v>0</v>
      </c>
      <c r="BI242" s="164">
        <f t="shared" ref="BI242:BI254" si="68">IF(N242="nulová",J242,0)</f>
        <v>0</v>
      </c>
      <c r="BJ242" s="18" t="s">
        <v>87</v>
      </c>
      <c r="BK242" s="164">
        <f t="shared" ref="BK242:BK254" si="69">ROUND(I242*H242,2)</f>
        <v>0</v>
      </c>
      <c r="BL242" s="18" t="s">
        <v>445</v>
      </c>
      <c r="BM242" s="163" t="s">
        <v>2076</v>
      </c>
    </row>
    <row r="243" spans="1:65" s="2" customFormat="1" ht="14.5" customHeight="1">
      <c r="A243" s="33"/>
      <c r="B243" s="150"/>
      <c r="C243" s="151" t="s">
        <v>2077</v>
      </c>
      <c r="D243" s="151" t="s">
        <v>174</v>
      </c>
      <c r="E243" s="152" t="s">
        <v>2078</v>
      </c>
      <c r="F243" s="153" t="s">
        <v>2079</v>
      </c>
      <c r="G243" s="154" t="s">
        <v>630</v>
      </c>
      <c r="H243" s="155">
        <v>2</v>
      </c>
      <c r="I243" s="156"/>
      <c r="J243" s="157">
        <f t="shared" si="60"/>
        <v>0</v>
      </c>
      <c r="K243" s="158"/>
      <c r="L243" s="34"/>
      <c r="M243" s="159" t="s">
        <v>1</v>
      </c>
      <c r="N243" s="160" t="s">
        <v>41</v>
      </c>
      <c r="O243" s="59"/>
      <c r="P243" s="161">
        <f t="shared" si="61"/>
        <v>0</v>
      </c>
      <c r="Q243" s="161">
        <v>0</v>
      </c>
      <c r="R243" s="161">
        <f t="shared" si="62"/>
        <v>0</v>
      </c>
      <c r="S243" s="161">
        <v>0</v>
      </c>
      <c r="T243" s="162">
        <f t="shared" si="6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445</v>
      </c>
      <c r="AT243" s="163" t="s">
        <v>174</v>
      </c>
      <c r="AU243" s="163" t="s">
        <v>87</v>
      </c>
      <c r="AY243" s="18" t="s">
        <v>172</v>
      </c>
      <c r="BE243" s="164">
        <f t="shared" si="64"/>
        <v>0</v>
      </c>
      <c r="BF243" s="164">
        <f t="shared" si="65"/>
        <v>0</v>
      </c>
      <c r="BG243" s="164">
        <f t="shared" si="66"/>
        <v>0</v>
      </c>
      <c r="BH243" s="164">
        <f t="shared" si="67"/>
        <v>0</v>
      </c>
      <c r="BI243" s="164">
        <f t="shared" si="68"/>
        <v>0</v>
      </c>
      <c r="BJ243" s="18" t="s">
        <v>87</v>
      </c>
      <c r="BK243" s="164">
        <f t="shared" si="69"/>
        <v>0</v>
      </c>
      <c r="BL243" s="18" t="s">
        <v>445</v>
      </c>
      <c r="BM243" s="163" t="s">
        <v>2080</v>
      </c>
    </row>
    <row r="244" spans="1:65" s="2" customFormat="1" ht="24.25" customHeight="1">
      <c r="A244" s="33"/>
      <c r="B244" s="150"/>
      <c r="C244" s="201" t="s">
        <v>2081</v>
      </c>
      <c r="D244" s="201" t="s">
        <v>231</v>
      </c>
      <c r="E244" s="202" t="s">
        <v>2082</v>
      </c>
      <c r="F244" s="203" t="s">
        <v>2083</v>
      </c>
      <c r="G244" s="204" t="s">
        <v>630</v>
      </c>
      <c r="H244" s="205">
        <v>2</v>
      </c>
      <c r="I244" s="206"/>
      <c r="J244" s="207">
        <f t="shared" si="60"/>
        <v>0</v>
      </c>
      <c r="K244" s="208"/>
      <c r="L244" s="209"/>
      <c r="M244" s="210" t="s">
        <v>1</v>
      </c>
      <c r="N244" s="211" t="s">
        <v>41</v>
      </c>
      <c r="O244" s="59"/>
      <c r="P244" s="161">
        <f t="shared" si="61"/>
        <v>0</v>
      </c>
      <c r="Q244" s="161">
        <v>5.0000000000000001E-4</v>
      </c>
      <c r="R244" s="161">
        <f t="shared" si="62"/>
        <v>1E-3</v>
      </c>
      <c r="S244" s="161">
        <v>0</v>
      </c>
      <c r="T244" s="162">
        <f t="shared" si="6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491</v>
      </c>
      <c r="AT244" s="163" t="s">
        <v>231</v>
      </c>
      <c r="AU244" s="163" t="s">
        <v>87</v>
      </c>
      <c r="AY244" s="18" t="s">
        <v>172</v>
      </c>
      <c r="BE244" s="164">
        <f t="shared" si="64"/>
        <v>0</v>
      </c>
      <c r="BF244" s="164">
        <f t="shared" si="65"/>
        <v>0</v>
      </c>
      <c r="BG244" s="164">
        <f t="shared" si="66"/>
        <v>0</v>
      </c>
      <c r="BH244" s="164">
        <f t="shared" si="67"/>
        <v>0</v>
      </c>
      <c r="BI244" s="164">
        <f t="shared" si="68"/>
        <v>0</v>
      </c>
      <c r="BJ244" s="18" t="s">
        <v>87</v>
      </c>
      <c r="BK244" s="164">
        <f t="shared" si="69"/>
        <v>0</v>
      </c>
      <c r="BL244" s="18" t="s">
        <v>445</v>
      </c>
      <c r="BM244" s="163" t="s">
        <v>2084</v>
      </c>
    </row>
    <row r="245" spans="1:65" s="2" customFormat="1" ht="24.25" customHeight="1">
      <c r="A245" s="33"/>
      <c r="B245" s="150"/>
      <c r="C245" s="151" t="s">
        <v>2085</v>
      </c>
      <c r="D245" s="151" t="s">
        <v>174</v>
      </c>
      <c r="E245" s="152" t="s">
        <v>2086</v>
      </c>
      <c r="F245" s="153" t="s">
        <v>2087</v>
      </c>
      <c r="G245" s="154" t="s">
        <v>630</v>
      </c>
      <c r="H245" s="155">
        <v>42</v>
      </c>
      <c r="I245" s="156"/>
      <c r="J245" s="157">
        <f t="shared" si="60"/>
        <v>0</v>
      </c>
      <c r="K245" s="158"/>
      <c r="L245" s="34"/>
      <c r="M245" s="159" t="s">
        <v>1</v>
      </c>
      <c r="N245" s="160" t="s">
        <v>41</v>
      </c>
      <c r="O245" s="59"/>
      <c r="P245" s="161">
        <f t="shared" si="61"/>
        <v>0</v>
      </c>
      <c r="Q245" s="161">
        <v>5.0000000000000001E-4</v>
      </c>
      <c r="R245" s="161">
        <f t="shared" si="62"/>
        <v>2.1000000000000001E-2</v>
      </c>
      <c r="S245" s="161">
        <v>0</v>
      </c>
      <c r="T245" s="162">
        <f t="shared" si="6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445</v>
      </c>
      <c r="AT245" s="163" t="s">
        <v>174</v>
      </c>
      <c r="AU245" s="163" t="s">
        <v>87</v>
      </c>
      <c r="AY245" s="18" t="s">
        <v>172</v>
      </c>
      <c r="BE245" s="164">
        <f t="shared" si="64"/>
        <v>0</v>
      </c>
      <c r="BF245" s="164">
        <f t="shared" si="65"/>
        <v>0</v>
      </c>
      <c r="BG245" s="164">
        <f t="shared" si="66"/>
        <v>0</v>
      </c>
      <c r="BH245" s="164">
        <f t="shared" si="67"/>
        <v>0</v>
      </c>
      <c r="BI245" s="164">
        <f t="shared" si="68"/>
        <v>0</v>
      </c>
      <c r="BJ245" s="18" t="s">
        <v>87</v>
      </c>
      <c r="BK245" s="164">
        <f t="shared" si="69"/>
        <v>0</v>
      </c>
      <c r="BL245" s="18" t="s">
        <v>445</v>
      </c>
      <c r="BM245" s="163" t="s">
        <v>2088</v>
      </c>
    </row>
    <row r="246" spans="1:65" s="2" customFormat="1" ht="24.25" customHeight="1">
      <c r="A246" s="33"/>
      <c r="B246" s="150"/>
      <c r="C246" s="201" t="s">
        <v>2089</v>
      </c>
      <c r="D246" s="201" t="s">
        <v>231</v>
      </c>
      <c r="E246" s="202" t="s">
        <v>2090</v>
      </c>
      <c r="F246" s="203" t="s">
        <v>2091</v>
      </c>
      <c r="G246" s="204" t="s">
        <v>630</v>
      </c>
      <c r="H246" s="205">
        <v>42</v>
      </c>
      <c r="I246" s="206"/>
      <c r="J246" s="207">
        <f t="shared" si="60"/>
        <v>0</v>
      </c>
      <c r="K246" s="208"/>
      <c r="L246" s="209"/>
      <c r="M246" s="210" t="s">
        <v>1</v>
      </c>
      <c r="N246" s="211" t="s">
        <v>41</v>
      </c>
      <c r="O246" s="59"/>
      <c r="P246" s="161">
        <f t="shared" si="61"/>
        <v>0</v>
      </c>
      <c r="Q246" s="161">
        <v>0</v>
      </c>
      <c r="R246" s="161">
        <f t="shared" si="62"/>
        <v>0</v>
      </c>
      <c r="S246" s="161">
        <v>0</v>
      </c>
      <c r="T246" s="162">
        <f t="shared" si="6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491</v>
      </c>
      <c r="AT246" s="163" t="s">
        <v>231</v>
      </c>
      <c r="AU246" s="163" t="s">
        <v>87</v>
      </c>
      <c r="AY246" s="18" t="s">
        <v>172</v>
      </c>
      <c r="BE246" s="164">
        <f t="shared" si="64"/>
        <v>0</v>
      </c>
      <c r="BF246" s="164">
        <f t="shared" si="65"/>
        <v>0</v>
      </c>
      <c r="BG246" s="164">
        <f t="shared" si="66"/>
        <v>0</v>
      </c>
      <c r="BH246" s="164">
        <f t="shared" si="67"/>
        <v>0</v>
      </c>
      <c r="BI246" s="164">
        <f t="shared" si="68"/>
        <v>0</v>
      </c>
      <c r="BJ246" s="18" t="s">
        <v>87</v>
      </c>
      <c r="BK246" s="164">
        <f t="shared" si="69"/>
        <v>0</v>
      </c>
      <c r="BL246" s="18" t="s">
        <v>445</v>
      </c>
      <c r="BM246" s="163" t="s">
        <v>2092</v>
      </c>
    </row>
    <row r="247" spans="1:65" s="2" customFormat="1" ht="24.25" customHeight="1">
      <c r="A247" s="33"/>
      <c r="B247" s="150"/>
      <c r="C247" s="151" t="s">
        <v>2093</v>
      </c>
      <c r="D247" s="151" t="s">
        <v>174</v>
      </c>
      <c r="E247" s="152" t="s">
        <v>2094</v>
      </c>
      <c r="F247" s="153" t="s">
        <v>2095</v>
      </c>
      <c r="G247" s="154" t="s">
        <v>630</v>
      </c>
      <c r="H247" s="155">
        <v>42</v>
      </c>
      <c r="I247" s="156"/>
      <c r="J247" s="157">
        <f t="shared" si="60"/>
        <v>0</v>
      </c>
      <c r="K247" s="158"/>
      <c r="L247" s="34"/>
      <c r="M247" s="159" t="s">
        <v>1</v>
      </c>
      <c r="N247" s="160" t="s">
        <v>41</v>
      </c>
      <c r="O247" s="59"/>
      <c r="P247" s="161">
        <f t="shared" si="61"/>
        <v>0</v>
      </c>
      <c r="Q247" s="161">
        <v>2.0000000000000002E-5</v>
      </c>
      <c r="R247" s="161">
        <f t="shared" si="62"/>
        <v>8.4000000000000003E-4</v>
      </c>
      <c r="S247" s="161">
        <v>0</v>
      </c>
      <c r="T247" s="162">
        <f t="shared" si="6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445</v>
      </c>
      <c r="AT247" s="163" t="s">
        <v>174</v>
      </c>
      <c r="AU247" s="163" t="s">
        <v>87</v>
      </c>
      <c r="AY247" s="18" t="s">
        <v>172</v>
      </c>
      <c r="BE247" s="164">
        <f t="shared" si="64"/>
        <v>0</v>
      </c>
      <c r="BF247" s="164">
        <f t="shared" si="65"/>
        <v>0</v>
      </c>
      <c r="BG247" s="164">
        <f t="shared" si="66"/>
        <v>0</v>
      </c>
      <c r="BH247" s="164">
        <f t="shared" si="67"/>
        <v>0</v>
      </c>
      <c r="BI247" s="164">
        <f t="shared" si="68"/>
        <v>0</v>
      </c>
      <c r="BJ247" s="18" t="s">
        <v>87</v>
      </c>
      <c r="BK247" s="164">
        <f t="shared" si="69"/>
        <v>0</v>
      </c>
      <c r="BL247" s="18" t="s">
        <v>445</v>
      </c>
      <c r="BM247" s="163" t="s">
        <v>2096</v>
      </c>
    </row>
    <row r="248" spans="1:65" s="2" customFormat="1" ht="24.25" customHeight="1">
      <c r="A248" s="33"/>
      <c r="B248" s="150"/>
      <c r="C248" s="201" t="s">
        <v>2097</v>
      </c>
      <c r="D248" s="201" t="s">
        <v>231</v>
      </c>
      <c r="E248" s="202" t="s">
        <v>2098</v>
      </c>
      <c r="F248" s="203" t="s">
        <v>2099</v>
      </c>
      <c r="G248" s="204" t="s">
        <v>630</v>
      </c>
      <c r="H248" s="205">
        <v>42</v>
      </c>
      <c r="I248" s="206"/>
      <c r="J248" s="207">
        <f t="shared" si="60"/>
        <v>0</v>
      </c>
      <c r="K248" s="208"/>
      <c r="L248" s="209"/>
      <c r="M248" s="210" t="s">
        <v>1</v>
      </c>
      <c r="N248" s="211" t="s">
        <v>41</v>
      </c>
      <c r="O248" s="59"/>
      <c r="P248" s="161">
        <f t="shared" si="61"/>
        <v>0</v>
      </c>
      <c r="Q248" s="161">
        <v>0</v>
      </c>
      <c r="R248" s="161">
        <f t="shared" si="62"/>
        <v>0</v>
      </c>
      <c r="S248" s="161">
        <v>0</v>
      </c>
      <c r="T248" s="162">
        <f t="shared" si="6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491</v>
      </c>
      <c r="AT248" s="163" t="s">
        <v>231</v>
      </c>
      <c r="AU248" s="163" t="s">
        <v>87</v>
      </c>
      <c r="AY248" s="18" t="s">
        <v>172</v>
      </c>
      <c r="BE248" s="164">
        <f t="shared" si="64"/>
        <v>0</v>
      </c>
      <c r="BF248" s="164">
        <f t="shared" si="65"/>
        <v>0</v>
      </c>
      <c r="BG248" s="164">
        <f t="shared" si="66"/>
        <v>0</v>
      </c>
      <c r="BH248" s="164">
        <f t="shared" si="67"/>
        <v>0</v>
      </c>
      <c r="BI248" s="164">
        <f t="shared" si="68"/>
        <v>0</v>
      </c>
      <c r="BJ248" s="18" t="s">
        <v>87</v>
      </c>
      <c r="BK248" s="164">
        <f t="shared" si="69"/>
        <v>0</v>
      </c>
      <c r="BL248" s="18" t="s">
        <v>445</v>
      </c>
      <c r="BM248" s="163" t="s">
        <v>2100</v>
      </c>
    </row>
    <row r="249" spans="1:65" s="2" customFormat="1" ht="14.5" customHeight="1">
      <c r="A249" s="33"/>
      <c r="B249" s="150"/>
      <c r="C249" s="151" t="s">
        <v>2101</v>
      </c>
      <c r="D249" s="151" t="s">
        <v>174</v>
      </c>
      <c r="E249" s="152" t="s">
        <v>2102</v>
      </c>
      <c r="F249" s="153" t="s">
        <v>2103</v>
      </c>
      <c r="G249" s="154" t="s">
        <v>1102</v>
      </c>
      <c r="H249" s="155">
        <v>42</v>
      </c>
      <c r="I249" s="156"/>
      <c r="J249" s="157">
        <f t="shared" si="60"/>
        <v>0</v>
      </c>
      <c r="K249" s="158"/>
      <c r="L249" s="34"/>
      <c r="M249" s="159" t="s">
        <v>1</v>
      </c>
      <c r="N249" s="160" t="s">
        <v>41</v>
      </c>
      <c r="O249" s="59"/>
      <c r="P249" s="161">
        <f t="shared" si="61"/>
        <v>0</v>
      </c>
      <c r="Q249" s="161">
        <v>0</v>
      </c>
      <c r="R249" s="161">
        <f t="shared" si="62"/>
        <v>0</v>
      </c>
      <c r="S249" s="161">
        <v>0</v>
      </c>
      <c r="T249" s="162">
        <f t="shared" si="6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445</v>
      </c>
      <c r="AT249" s="163" t="s">
        <v>174</v>
      </c>
      <c r="AU249" s="163" t="s">
        <v>87</v>
      </c>
      <c r="AY249" s="18" t="s">
        <v>172</v>
      </c>
      <c r="BE249" s="164">
        <f t="shared" si="64"/>
        <v>0</v>
      </c>
      <c r="BF249" s="164">
        <f t="shared" si="65"/>
        <v>0</v>
      </c>
      <c r="BG249" s="164">
        <f t="shared" si="66"/>
        <v>0</v>
      </c>
      <c r="BH249" s="164">
        <f t="shared" si="67"/>
        <v>0</v>
      </c>
      <c r="BI249" s="164">
        <f t="shared" si="68"/>
        <v>0</v>
      </c>
      <c r="BJ249" s="18" t="s">
        <v>87</v>
      </c>
      <c r="BK249" s="164">
        <f t="shared" si="69"/>
        <v>0</v>
      </c>
      <c r="BL249" s="18" t="s">
        <v>445</v>
      </c>
      <c r="BM249" s="163" t="s">
        <v>2104</v>
      </c>
    </row>
    <row r="250" spans="1:65" s="2" customFormat="1" ht="24.25" customHeight="1">
      <c r="A250" s="33"/>
      <c r="B250" s="150"/>
      <c r="C250" s="201" t="s">
        <v>2105</v>
      </c>
      <c r="D250" s="201" t="s">
        <v>231</v>
      </c>
      <c r="E250" s="202" t="s">
        <v>2106</v>
      </c>
      <c r="F250" s="203" t="s">
        <v>2107</v>
      </c>
      <c r="G250" s="204" t="s">
        <v>630</v>
      </c>
      <c r="H250" s="205">
        <v>42</v>
      </c>
      <c r="I250" s="206"/>
      <c r="J250" s="207">
        <f t="shared" si="60"/>
        <v>0</v>
      </c>
      <c r="K250" s="208"/>
      <c r="L250" s="209"/>
      <c r="M250" s="210" t="s">
        <v>1</v>
      </c>
      <c r="N250" s="211" t="s">
        <v>41</v>
      </c>
      <c r="O250" s="59"/>
      <c r="P250" s="161">
        <f t="shared" si="61"/>
        <v>0</v>
      </c>
      <c r="Q250" s="161">
        <v>0</v>
      </c>
      <c r="R250" s="161">
        <f t="shared" si="62"/>
        <v>0</v>
      </c>
      <c r="S250" s="161">
        <v>0</v>
      </c>
      <c r="T250" s="162">
        <f t="shared" si="6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491</v>
      </c>
      <c r="AT250" s="163" t="s">
        <v>231</v>
      </c>
      <c r="AU250" s="163" t="s">
        <v>87</v>
      </c>
      <c r="AY250" s="18" t="s">
        <v>172</v>
      </c>
      <c r="BE250" s="164">
        <f t="shared" si="64"/>
        <v>0</v>
      </c>
      <c r="BF250" s="164">
        <f t="shared" si="65"/>
        <v>0</v>
      </c>
      <c r="BG250" s="164">
        <f t="shared" si="66"/>
        <v>0</v>
      </c>
      <c r="BH250" s="164">
        <f t="shared" si="67"/>
        <v>0</v>
      </c>
      <c r="BI250" s="164">
        <f t="shared" si="68"/>
        <v>0</v>
      </c>
      <c r="BJ250" s="18" t="s">
        <v>87</v>
      </c>
      <c r="BK250" s="164">
        <f t="shared" si="69"/>
        <v>0</v>
      </c>
      <c r="BL250" s="18" t="s">
        <v>445</v>
      </c>
      <c r="BM250" s="163" t="s">
        <v>2108</v>
      </c>
    </row>
    <row r="251" spans="1:65" s="2" customFormat="1" ht="24.25" customHeight="1">
      <c r="A251" s="33"/>
      <c r="B251" s="150"/>
      <c r="C251" s="151" t="s">
        <v>431</v>
      </c>
      <c r="D251" s="151" t="s">
        <v>174</v>
      </c>
      <c r="E251" s="152" t="s">
        <v>2109</v>
      </c>
      <c r="F251" s="153" t="s">
        <v>2110</v>
      </c>
      <c r="G251" s="154" t="s">
        <v>630</v>
      </c>
      <c r="H251" s="155">
        <v>84</v>
      </c>
      <c r="I251" s="156"/>
      <c r="J251" s="157">
        <f t="shared" si="60"/>
        <v>0</v>
      </c>
      <c r="K251" s="158"/>
      <c r="L251" s="34"/>
      <c r="M251" s="159" t="s">
        <v>1</v>
      </c>
      <c r="N251" s="160" t="s">
        <v>41</v>
      </c>
      <c r="O251" s="59"/>
      <c r="P251" s="161">
        <f t="shared" si="61"/>
        <v>0</v>
      </c>
      <c r="Q251" s="161">
        <v>0</v>
      </c>
      <c r="R251" s="161">
        <f t="shared" si="62"/>
        <v>0</v>
      </c>
      <c r="S251" s="161">
        <v>0</v>
      </c>
      <c r="T251" s="162">
        <f t="shared" si="6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3" t="s">
        <v>445</v>
      </c>
      <c r="AT251" s="163" t="s">
        <v>174</v>
      </c>
      <c r="AU251" s="163" t="s">
        <v>87</v>
      </c>
      <c r="AY251" s="18" t="s">
        <v>172</v>
      </c>
      <c r="BE251" s="164">
        <f t="shared" si="64"/>
        <v>0</v>
      </c>
      <c r="BF251" s="164">
        <f t="shared" si="65"/>
        <v>0</v>
      </c>
      <c r="BG251" s="164">
        <f t="shared" si="66"/>
        <v>0</v>
      </c>
      <c r="BH251" s="164">
        <f t="shared" si="67"/>
        <v>0</v>
      </c>
      <c r="BI251" s="164">
        <f t="shared" si="68"/>
        <v>0</v>
      </c>
      <c r="BJ251" s="18" t="s">
        <v>87</v>
      </c>
      <c r="BK251" s="164">
        <f t="shared" si="69"/>
        <v>0</v>
      </c>
      <c r="BL251" s="18" t="s">
        <v>445</v>
      </c>
      <c r="BM251" s="163" t="s">
        <v>2111</v>
      </c>
    </row>
    <row r="252" spans="1:65" s="2" customFormat="1" ht="37.75" customHeight="1">
      <c r="A252" s="33"/>
      <c r="B252" s="150"/>
      <c r="C252" s="201" t="s">
        <v>2112</v>
      </c>
      <c r="D252" s="201" t="s">
        <v>231</v>
      </c>
      <c r="E252" s="202" t="s">
        <v>2113</v>
      </c>
      <c r="F252" s="203" t="s">
        <v>2114</v>
      </c>
      <c r="G252" s="204" t="s">
        <v>630</v>
      </c>
      <c r="H252" s="205">
        <v>84</v>
      </c>
      <c r="I252" s="206"/>
      <c r="J252" s="207">
        <f t="shared" si="60"/>
        <v>0</v>
      </c>
      <c r="K252" s="208"/>
      <c r="L252" s="209"/>
      <c r="M252" s="210" t="s">
        <v>1</v>
      </c>
      <c r="N252" s="211" t="s">
        <v>41</v>
      </c>
      <c r="O252" s="59"/>
      <c r="P252" s="161">
        <f t="shared" si="61"/>
        <v>0</v>
      </c>
      <c r="Q252" s="161">
        <v>0</v>
      </c>
      <c r="R252" s="161">
        <f t="shared" si="62"/>
        <v>0</v>
      </c>
      <c r="S252" s="161">
        <v>0</v>
      </c>
      <c r="T252" s="162">
        <f t="shared" si="6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491</v>
      </c>
      <c r="AT252" s="163" t="s">
        <v>231</v>
      </c>
      <c r="AU252" s="163" t="s">
        <v>87</v>
      </c>
      <c r="AY252" s="18" t="s">
        <v>172</v>
      </c>
      <c r="BE252" s="164">
        <f t="shared" si="64"/>
        <v>0</v>
      </c>
      <c r="BF252" s="164">
        <f t="shared" si="65"/>
        <v>0</v>
      </c>
      <c r="BG252" s="164">
        <f t="shared" si="66"/>
        <v>0</v>
      </c>
      <c r="BH252" s="164">
        <f t="shared" si="67"/>
        <v>0</v>
      </c>
      <c r="BI252" s="164">
        <f t="shared" si="68"/>
        <v>0</v>
      </c>
      <c r="BJ252" s="18" t="s">
        <v>87</v>
      </c>
      <c r="BK252" s="164">
        <f t="shared" si="69"/>
        <v>0</v>
      </c>
      <c r="BL252" s="18" t="s">
        <v>445</v>
      </c>
      <c r="BM252" s="163" t="s">
        <v>2115</v>
      </c>
    </row>
    <row r="253" spans="1:65" s="2" customFormat="1" ht="24.25" customHeight="1">
      <c r="A253" s="33"/>
      <c r="B253" s="150"/>
      <c r="C253" s="151" t="s">
        <v>2116</v>
      </c>
      <c r="D253" s="151" t="s">
        <v>174</v>
      </c>
      <c r="E253" s="152" t="s">
        <v>2117</v>
      </c>
      <c r="F253" s="153" t="s">
        <v>2118</v>
      </c>
      <c r="G253" s="154" t="s">
        <v>630</v>
      </c>
      <c r="H253" s="155">
        <v>42</v>
      </c>
      <c r="I253" s="156"/>
      <c r="J253" s="157">
        <f t="shared" si="60"/>
        <v>0</v>
      </c>
      <c r="K253" s="158"/>
      <c r="L253" s="34"/>
      <c r="M253" s="159" t="s">
        <v>1</v>
      </c>
      <c r="N253" s="160" t="s">
        <v>41</v>
      </c>
      <c r="O253" s="59"/>
      <c r="P253" s="161">
        <f t="shared" si="61"/>
        <v>0</v>
      </c>
      <c r="Q253" s="161">
        <v>0</v>
      </c>
      <c r="R253" s="161">
        <f t="shared" si="62"/>
        <v>0</v>
      </c>
      <c r="S253" s="161">
        <v>0</v>
      </c>
      <c r="T253" s="162">
        <f t="shared" si="6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445</v>
      </c>
      <c r="AT253" s="163" t="s">
        <v>174</v>
      </c>
      <c r="AU253" s="163" t="s">
        <v>87</v>
      </c>
      <c r="AY253" s="18" t="s">
        <v>172</v>
      </c>
      <c r="BE253" s="164">
        <f t="shared" si="64"/>
        <v>0</v>
      </c>
      <c r="BF253" s="164">
        <f t="shared" si="65"/>
        <v>0</v>
      </c>
      <c r="BG253" s="164">
        <f t="shared" si="66"/>
        <v>0</v>
      </c>
      <c r="BH253" s="164">
        <f t="shared" si="67"/>
        <v>0</v>
      </c>
      <c r="BI253" s="164">
        <f t="shared" si="68"/>
        <v>0</v>
      </c>
      <c r="BJ253" s="18" t="s">
        <v>87</v>
      </c>
      <c r="BK253" s="164">
        <f t="shared" si="69"/>
        <v>0</v>
      </c>
      <c r="BL253" s="18" t="s">
        <v>445</v>
      </c>
      <c r="BM253" s="163" t="s">
        <v>2119</v>
      </c>
    </row>
    <row r="254" spans="1:65" s="2" customFormat="1" ht="24.25" customHeight="1">
      <c r="A254" s="33"/>
      <c r="B254" s="150"/>
      <c r="C254" s="151" t="s">
        <v>190</v>
      </c>
      <c r="D254" s="151" t="s">
        <v>174</v>
      </c>
      <c r="E254" s="152" t="s">
        <v>2120</v>
      </c>
      <c r="F254" s="153" t="s">
        <v>2121</v>
      </c>
      <c r="G254" s="154" t="s">
        <v>1831</v>
      </c>
      <c r="H254" s="217"/>
      <c r="I254" s="156"/>
      <c r="J254" s="157">
        <f t="shared" si="60"/>
        <v>0</v>
      </c>
      <c r="K254" s="158"/>
      <c r="L254" s="34"/>
      <c r="M254" s="159" t="s">
        <v>1</v>
      </c>
      <c r="N254" s="160" t="s">
        <v>41</v>
      </c>
      <c r="O254" s="59"/>
      <c r="P254" s="161">
        <f t="shared" si="61"/>
        <v>0</v>
      </c>
      <c r="Q254" s="161">
        <v>0</v>
      </c>
      <c r="R254" s="161">
        <f t="shared" si="62"/>
        <v>0</v>
      </c>
      <c r="S254" s="161">
        <v>0</v>
      </c>
      <c r="T254" s="162">
        <f t="shared" si="6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445</v>
      </c>
      <c r="AT254" s="163" t="s">
        <v>174</v>
      </c>
      <c r="AU254" s="163" t="s">
        <v>87</v>
      </c>
      <c r="AY254" s="18" t="s">
        <v>172</v>
      </c>
      <c r="BE254" s="164">
        <f t="shared" si="64"/>
        <v>0</v>
      </c>
      <c r="BF254" s="164">
        <f t="shared" si="65"/>
        <v>0</v>
      </c>
      <c r="BG254" s="164">
        <f t="shared" si="66"/>
        <v>0</v>
      </c>
      <c r="BH254" s="164">
        <f t="shared" si="67"/>
        <v>0</v>
      </c>
      <c r="BI254" s="164">
        <f t="shared" si="68"/>
        <v>0</v>
      </c>
      <c r="BJ254" s="18" t="s">
        <v>87</v>
      </c>
      <c r="BK254" s="164">
        <f t="shared" si="69"/>
        <v>0</v>
      </c>
      <c r="BL254" s="18" t="s">
        <v>445</v>
      </c>
      <c r="BM254" s="163" t="s">
        <v>2122</v>
      </c>
    </row>
    <row r="255" spans="1:65" s="12" customFormat="1" ht="22.75" customHeight="1">
      <c r="B255" s="137"/>
      <c r="D255" s="138" t="s">
        <v>74</v>
      </c>
      <c r="E255" s="148" t="s">
        <v>1115</v>
      </c>
      <c r="F255" s="148" t="s">
        <v>2123</v>
      </c>
      <c r="I255" s="140"/>
      <c r="J255" s="149">
        <f>BK255</f>
        <v>0</v>
      </c>
      <c r="L255" s="137"/>
      <c r="M255" s="142"/>
      <c r="N255" s="143"/>
      <c r="O255" s="143"/>
      <c r="P255" s="144">
        <f>SUM(P256:P287)</f>
        <v>0</v>
      </c>
      <c r="Q255" s="143"/>
      <c r="R255" s="144">
        <f>SUM(R256:R287)</f>
        <v>1.4063999999999997</v>
      </c>
      <c r="S255" s="143"/>
      <c r="T255" s="145">
        <f>SUM(T256:T287)</f>
        <v>0</v>
      </c>
      <c r="AR255" s="138" t="s">
        <v>87</v>
      </c>
      <c r="AT255" s="146" t="s">
        <v>74</v>
      </c>
      <c r="AU255" s="146" t="s">
        <v>79</v>
      </c>
      <c r="AY255" s="138" t="s">
        <v>172</v>
      </c>
      <c r="BK255" s="147">
        <f>SUM(BK256:BK287)</f>
        <v>0</v>
      </c>
    </row>
    <row r="256" spans="1:65" s="2" customFormat="1" ht="24.25" customHeight="1">
      <c r="A256" s="33"/>
      <c r="B256" s="150"/>
      <c r="C256" s="151" t="s">
        <v>2124</v>
      </c>
      <c r="D256" s="151" t="s">
        <v>174</v>
      </c>
      <c r="E256" s="152" t="s">
        <v>2125</v>
      </c>
      <c r="F256" s="153" t="s">
        <v>2126</v>
      </c>
      <c r="G256" s="154" t="s">
        <v>630</v>
      </c>
      <c r="H256" s="155">
        <v>6</v>
      </c>
      <c r="I256" s="156"/>
      <c r="J256" s="157">
        <f t="shared" ref="J256:J287" si="70">ROUND(I256*H256,2)</f>
        <v>0</v>
      </c>
      <c r="K256" s="158"/>
      <c r="L256" s="34"/>
      <c r="M256" s="159" t="s">
        <v>1</v>
      </c>
      <c r="N256" s="160" t="s">
        <v>41</v>
      </c>
      <c r="O256" s="59"/>
      <c r="P256" s="161">
        <f t="shared" ref="P256:P287" si="71">O256*H256</f>
        <v>0</v>
      </c>
      <c r="Q256" s="161">
        <v>2.0000000000000002E-5</v>
      </c>
      <c r="R256" s="161">
        <f t="shared" ref="R256:R287" si="72">Q256*H256</f>
        <v>1.2000000000000002E-4</v>
      </c>
      <c r="S256" s="161">
        <v>0</v>
      </c>
      <c r="T256" s="162">
        <f t="shared" ref="T256:T287" si="73"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445</v>
      </c>
      <c r="AT256" s="163" t="s">
        <v>174</v>
      </c>
      <c r="AU256" s="163" t="s">
        <v>87</v>
      </c>
      <c r="AY256" s="18" t="s">
        <v>172</v>
      </c>
      <c r="BE256" s="164">
        <f t="shared" ref="BE256:BE287" si="74">IF(N256="základná",J256,0)</f>
        <v>0</v>
      </c>
      <c r="BF256" s="164">
        <f t="shared" ref="BF256:BF287" si="75">IF(N256="znížená",J256,0)</f>
        <v>0</v>
      </c>
      <c r="BG256" s="164">
        <f t="shared" ref="BG256:BG287" si="76">IF(N256="zákl. prenesená",J256,0)</f>
        <v>0</v>
      </c>
      <c r="BH256" s="164">
        <f t="shared" ref="BH256:BH287" si="77">IF(N256="zníž. prenesená",J256,0)</f>
        <v>0</v>
      </c>
      <c r="BI256" s="164">
        <f t="shared" ref="BI256:BI287" si="78">IF(N256="nulová",J256,0)</f>
        <v>0</v>
      </c>
      <c r="BJ256" s="18" t="s">
        <v>87</v>
      </c>
      <c r="BK256" s="164">
        <f t="shared" ref="BK256:BK287" si="79">ROUND(I256*H256,2)</f>
        <v>0</v>
      </c>
      <c r="BL256" s="18" t="s">
        <v>445</v>
      </c>
      <c r="BM256" s="163" t="s">
        <v>2127</v>
      </c>
    </row>
    <row r="257" spans="1:65" s="2" customFormat="1" ht="24.25" customHeight="1">
      <c r="A257" s="33"/>
      <c r="B257" s="150"/>
      <c r="C257" s="201" t="s">
        <v>469</v>
      </c>
      <c r="D257" s="201" t="s">
        <v>231</v>
      </c>
      <c r="E257" s="202" t="s">
        <v>2128</v>
      </c>
      <c r="F257" s="203" t="s">
        <v>2129</v>
      </c>
      <c r="G257" s="204" t="s">
        <v>630</v>
      </c>
      <c r="H257" s="205">
        <v>2</v>
      </c>
      <c r="I257" s="206"/>
      <c r="J257" s="207">
        <f t="shared" si="70"/>
        <v>0</v>
      </c>
      <c r="K257" s="208"/>
      <c r="L257" s="209"/>
      <c r="M257" s="210" t="s">
        <v>1</v>
      </c>
      <c r="N257" s="211" t="s">
        <v>41</v>
      </c>
      <c r="O257" s="59"/>
      <c r="P257" s="161">
        <f t="shared" si="71"/>
        <v>0</v>
      </c>
      <c r="Q257" s="161">
        <v>1.0659999999999999E-2</v>
      </c>
      <c r="R257" s="161">
        <f t="shared" si="72"/>
        <v>2.1319999999999999E-2</v>
      </c>
      <c r="S257" s="161">
        <v>0</v>
      </c>
      <c r="T257" s="162">
        <f t="shared" si="7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491</v>
      </c>
      <c r="AT257" s="163" t="s">
        <v>231</v>
      </c>
      <c r="AU257" s="163" t="s">
        <v>87</v>
      </c>
      <c r="AY257" s="18" t="s">
        <v>172</v>
      </c>
      <c r="BE257" s="164">
        <f t="shared" si="74"/>
        <v>0</v>
      </c>
      <c r="BF257" s="164">
        <f t="shared" si="75"/>
        <v>0</v>
      </c>
      <c r="BG257" s="164">
        <f t="shared" si="76"/>
        <v>0</v>
      </c>
      <c r="BH257" s="164">
        <f t="shared" si="77"/>
        <v>0</v>
      </c>
      <c r="BI257" s="164">
        <f t="shared" si="78"/>
        <v>0</v>
      </c>
      <c r="BJ257" s="18" t="s">
        <v>87</v>
      </c>
      <c r="BK257" s="164">
        <f t="shared" si="79"/>
        <v>0</v>
      </c>
      <c r="BL257" s="18" t="s">
        <v>445</v>
      </c>
      <c r="BM257" s="163" t="s">
        <v>2130</v>
      </c>
    </row>
    <row r="258" spans="1:65" s="2" customFormat="1" ht="24.25" customHeight="1">
      <c r="A258" s="33"/>
      <c r="B258" s="150"/>
      <c r="C258" s="201" t="s">
        <v>241</v>
      </c>
      <c r="D258" s="201" t="s">
        <v>231</v>
      </c>
      <c r="E258" s="202" t="s">
        <v>2131</v>
      </c>
      <c r="F258" s="203" t="s">
        <v>2132</v>
      </c>
      <c r="G258" s="204" t="s">
        <v>630</v>
      </c>
      <c r="H258" s="205">
        <v>1</v>
      </c>
      <c r="I258" s="206"/>
      <c r="J258" s="207">
        <f t="shared" si="70"/>
        <v>0</v>
      </c>
      <c r="K258" s="208"/>
      <c r="L258" s="209"/>
      <c r="M258" s="210" t="s">
        <v>1</v>
      </c>
      <c r="N258" s="211" t="s">
        <v>41</v>
      </c>
      <c r="O258" s="59"/>
      <c r="P258" s="161">
        <f t="shared" si="71"/>
        <v>0</v>
      </c>
      <c r="Q258" s="161">
        <v>1.298E-2</v>
      </c>
      <c r="R258" s="161">
        <f t="shared" si="72"/>
        <v>1.298E-2</v>
      </c>
      <c r="S258" s="161">
        <v>0</v>
      </c>
      <c r="T258" s="162">
        <f t="shared" si="7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491</v>
      </c>
      <c r="AT258" s="163" t="s">
        <v>231</v>
      </c>
      <c r="AU258" s="163" t="s">
        <v>87</v>
      </c>
      <c r="AY258" s="18" t="s">
        <v>172</v>
      </c>
      <c r="BE258" s="164">
        <f t="shared" si="74"/>
        <v>0</v>
      </c>
      <c r="BF258" s="164">
        <f t="shared" si="75"/>
        <v>0</v>
      </c>
      <c r="BG258" s="164">
        <f t="shared" si="76"/>
        <v>0</v>
      </c>
      <c r="BH258" s="164">
        <f t="shared" si="77"/>
        <v>0</v>
      </c>
      <c r="BI258" s="164">
        <f t="shared" si="78"/>
        <v>0</v>
      </c>
      <c r="BJ258" s="18" t="s">
        <v>87</v>
      </c>
      <c r="BK258" s="164">
        <f t="shared" si="79"/>
        <v>0</v>
      </c>
      <c r="BL258" s="18" t="s">
        <v>445</v>
      </c>
      <c r="BM258" s="163" t="s">
        <v>2133</v>
      </c>
    </row>
    <row r="259" spans="1:65" s="2" customFormat="1" ht="24.25" customHeight="1">
      <c r="A259" s="33"/>
      <c r="B259" s="150"/>
      <c r="C259" s="201" t="s">
        <v>2134</v>
      </c>
      <c r="D259" s="201" t="s">
        <v>231</v>
      </c>
      <c r="E259" s="202" t="s">
        <v>2135</v>
      </c>
      <c r="F259" s="203" t="s">
        <v>2136</v>
      </c>
      <c r="G259" s="204" t="s">
        <v>630</v>
      </c>
      <c r="H259" s="205">
        <v>2</v>
      </c>
      <c r="I259" s="206"/>
      <c r="J259" s="207">
        <f t="shared" si="70"/>
        <v>0</v>
      </c>
      <c r="K259" s="208"/>
      <c r="L259" s="209"/>
      <c r="M259" s="210" t="s">
        <v>1</v>
      </c>
      <c r="N259" s="211" t="s">
        <v>41</v>
      </c>
      <c r="O259" s="59"/>
      <c r="P259" s="161">
        <f t="shared" si="71"/>
        <v>0</v>
      </c>
      <c r="Q259" s="161">
        <v>1.536E-2</v>
      </c>
      <c r="R259" s="161">
        <f t="shared" si="72"/>
        <v>3.0720000000000001E-2</v>
      </c>
      <c r="S259" s="161">
        <v>0</v>
      </c>
      <c r="T259" s="162">
        <f t="shared" si="7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491</v>
      </c>
      <c r="AT259" s="163" t="s">
        <v>231</v>
      </c>
      <c r="AU259" s="163" t="s">
        <v>87</v>
      </c>
      <c r="AY259" s="18" t="s">
        <v>172</v>
      </c>
      <c r="BE259" s="164">
        <f t="shared" si="74"/>
        <v>0</v>
      </c>
      <c r="BF259" s="164">
        <f t="shared" si="75"/>
        <v>0</v>
      </c>
      <c r="BG259" s="164">
        <f t="shared" si="76"/>
        <v>0</v>
      </c>
      <c r="BH259" s="164">
        <f t="shared" si="77"/>
        <v>0</v>
      </c>
      <c r="BI259" s="164">
        <f t="shared" si="78"/>
        <v>0</v>
      </c>
      <c r="BJ259" s="18" t="s">
        <v>87</v>
      </c>
      <c r="BK259" s="164">
        <f t="shared" si="79"/>
        <v>0</v>
      </c>
      <c r="BL259" s="18" t="s">
        <v>445</v>
      </c>
      <c r="BM259" s="163" t="s">
        <v>2137</v>
      </c>
    </row>
    <row r="260" spans="1:65" s="2" customFormat="1" ht="24.25" customHeight="1">
      <c r="A260" s="33"/>
      <c r="B260" s="150"/>
      <c r="C260" s="201" t="s">
        <v>2138</v>
      </c>
      <c r="D260" s="201" t="s">
        <v>231</v>
      </c>
      <c r="E260" s="202" t="s">
        <v>2139</v>
      </c>
      <c r="F260" s="203" t="s">
        <v>2140</v>
      </c>
      <c r="G260" s="204" t="s">
        <v>630</v>
      </c>
      <c r="H260" s="205">
        <v>1</v>
      </c>
      <c r="I260" s="206"/>
      <c r="J260" s="207">
        <f t="shared" si="70"/>
        <v>0</v>
      </c>
      <c r="K260" s="208"/>
      <c r="L260" s="209"/>
      <c r="M260" s="210" t="s">
        <v>1</v>
      </c>
      <c r="N260" s="211" t="s">
        <v>41</v>
      </c>
      <c r="O260" s="59"/>
      <c r="P260" s="161">
        <f t="shared" si="71"/>
        <v>0</v>
      </c>
      <c r="Q260" s="161">
        <v>1.5389999999999999E-2</v>
      </c>
      <c r="R260" s="161">
        <f t="shared" si="72"/>
        <v>1.5389999999999999E-2</v>
      </c>
      <c r="S260" s="161">
        <v>0</v>
      </c>
      <c r="T260" s="162">
        <f t="shared" si="7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491</v>
      </c>
      <c r="AT260" s="163" t="s">
        <v>231</v>
      </c>
      <c r="AU260" s="163" t="s">
        <v>87</v>
      </c>
      <c r="AY260" s="18" t="s">
        <v>172</v>
      </c>
      <c r="BE260" s="164">
        <f t="shared" si="74"/>
        <v>0</v>
      </c>
      <c r="BF260" s="164">
        <f t="shared" si="75"/>
        <v>0</v>
      </c>
      <c r="BG260" s="164">
        <f t="shared" si="76"/>
        <v>0</v>
      </c>
      <c r="BH260" s="164">
        <f t="shared" si="77"/>
        <v>0</v>
      </c>
      <c r="BI260" s="164">
        <f t="shared" si="78"/>
        <v>0</v>
      </c>
      <c r="BJ260" s="18" t="s">
        <v>87</v>
      </c>
      <c r="BK260" s="164">
        <f t="shared" si="79"/>
        <v>0</v>
      </c>
      <c r="BL260" s="18" t="s">
        <v>445</v>
      </c>
      <c r="BM260" s="163" t="s">
        <v>2141</v>
      </c>
    </row>
    <row r="261" spans="1:65" s="2" customFormat="1" ht="24.25" customHeight="1">
      <c r="A261" s="33"/>
      <c r="B261" s="150"/>
      <c r="C261" s="151" t="s">
        <v>2142</v>
      </c>
      <c r="D261" s="151" t="s">
        <v>174</v>
      </c>
      <c r="E261" s="152" t="s">
        <v>2143</v>
      </c>
      <c r="F261" s="153" t="s">
        <v>2144</v>
      </c>
      <c r="G261" s="154" t="s">
        <v>630</v>
      </c>
      <c r="H261" s="155">
        <v>1</v>
      </c>
      <c r="I261" s="156"/>
      <c r="J261" s="157">
        <f t="shared" si="70"/>
        <v>0</v>
      </c>
      <c r="K261" s="158"/>
      <c r="L261" s="34"/>
      <c r="M261" s="159" t="s">
        <v>1</v>
      </c>
      <c r="N261" s="160" t="s">
        <v>41</v>
      </c>
      <c r="O261" s="59"/>
      <c r="P261" s="161">
        <f t="shared" si="71"/>
        <v>0</v>
      </c>
      <c r="Q261" s="161">
        <v>2.0000000000000002E-5</v>
      </c>
      <c r="R261" s="161">
        <f t="shared" si="72"/>
        <v>2.0000000000000002E-5</v>
      </c>
      <c r="S261" s="161">
        <v>0</v>
      </c>
      <c r="T261" s="162">
        <f t="shared" si="7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 t="shared" si="74"/>
        <v>0</v>
      </c>
      <c r="BF261" s="164">
        <f t="shared" si="75"/>
        <v>0</v>
      </c>
      <c r="BG261" s="164">
        <f t="shared" si="76"/>
        <v>0</v>
      </c>
      <c r="BH261" s="164">
        <f t="shared" si="77"/>
        <v>0</v>
      </c>
      <c r="BI261" s="164">
        <f t="shared" si="78"/>
        <v>0</v>
      </c>
      <c r="BJ261" s="18" t="s">
        <v>87</v>
      </c>
      <c r="BK261" s="164">
        <f t="shared" si="79"/>
        <v>0</v>
      </c>
      <c r="BL261" s="18" t="s">
        <v>445</v>
      </c>
      <c r="BM261" s="163" t="s">
        <v>2145</v>
      </c>
    </row>
    <row r="262" spans="1:65" s="2" customFormat="1" ht="24.25" customHeight="1">
      <c r="A262" s="33"/>
      <c r="B262" s="150"/>
      <c r="C262" s="201" t="s">
        <v>2146</v>
      </c>
      <c r="D262" s="201" t="s">
        <v>231</v>
      </c>
      <c r="E262" s="202" t="s">
        <v>2147</v>
      </c>
      <c r="F262" s="203" t="s">
        <v>2148</v>
      </c>
      <c r="G262" s="204" t="s">
        <v>630</v>
      </c>
      <c r="H262" s="205">
        <v>1</v>
      </c>
      <c r="I262" s="206"/>
      <c r="J262" s="207">
        <f t="shared" si="70"/>
        <v>0</v>
      </c>
      <c r="K262" s="208"/>
      <c r="L262" s="209"/>
      <c r="M262" s="210" t="s">
        <v>1</v>
      </c>
      <c r="N262" s="211" t="s">
        <v>41</v>
      </c>
      <c r="O262" s="59"/>
      <c r="P262" s="161">
        <f t="shared" si="71"/>
        <v>0</v>
      </c>
      <c r="Q262" s="161">
        <v>2.102E-2</v>
      </c>
      <c r="R262" s="161">
        <f t="shared" si="72"/>
        <v>2.102E-2</v>
      </c>
      <c r="S262" s="161">
        <v>0</v>
      </c>
      <c r="T262" s="162">
        <f t="shared" si="7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491</v>
      </c>
      <c r="AT262" s="163" t="s">
        <v>231</v>
      </c>
      <c r="AU262" s="163" t="s">
        <v>87</v>
      </c>
      <c r="AY262" s="18" t="s">
        <v>172</v>
      </c>
      <c r="BE262" s="164">
        <f t="shared" si="74"/>
        <v>0</v>
      </c>
      <c r="BF262" s="164">
        <f t="shared" si="75"/>
        <v>0</v>
      </c>
      <c r="BG262" s="164">
        <f t="shared" si="76"/>
        <v>0</v>
      </c>
      <c r="BH262" s="164">
        <f t="shared" si="77"/>
        <v>0</v>
      </c>
      <c r="BI262" s="164">
        <f t="shared" si="78"/>
        <v>0</v>
      </c>
      <c r="BJ262" s="18" t="s">
        <v>87</v>
      </c>
      <c r="BK262" s="164">
        <f t="shared" si="79"/>
        <v>0</v>
      </c>
      <c r="BL262" s="18" t="s">
        <v>445</v>
      </c>
      <c r="BM262" s="163" t="s">
        <v>2149</v>
      </c>
    </row>
    <row r="263" spans="1:65" s="2" customFormat="1" ht="24.25" customHeight="1">
      <c r="A263" s="33"/>
      <c r="B263" s="150"/>
      <c r="C263" s="151" t="s">
        <v>2150</v>
      </c>
      <c r="D263" s="151" t="s">
        <v>174</v>
      </c>
      <c r="E263" s="152" t="s">
        <v>2151</v>
      </c>
      <c r="F263" s="153" t="s">
        <v>2152</v>
      </c>
      <c r="G263" s="154" t="s">
        <v>630</v>
      </c>
      <c r="H263" s="155">
        <v>8</v>
      </c>
      <c r="I263" s="156"/>
      <c r="J263" s="157">
        <f t="shared" si="70"/>
        <v>0</v>
      </c>
      <c r="K263" s="158"/>
      <c r="L263" s="34"/>
      <c r="M263" s="159" t="s">
        <v>1</v>
      </c>
      <c r="N263" s="160" t="s">
        <v>41</v>
      </c>
      <c r="O263" s="59"/>
      <c r="P263" s="161">
        <f t="shared" si="71"/>
        <v>0</v>
      </c>
      <c r="Q263" s="161">
        <v>2.0000000000000002E-5</v>
      </c>
      <c r="R263" s="161">
        <f t="shared" si="72"/>
        <v>1.6000000000000001E-4</v>
      </c>
      <c r="S263" s="161">
        <v>0</v>
      </c>
      <c r="T263" s="162">
        <f t="shared" si="7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445</v>
      </c>
      <c r="AT263" s="163" t="s">
        <v>174</v>
      </c>
      <c r="AU263" s="163" t="s">
        <v>87</v>
      </c>
      <c r="AY263" s="18" t="s">
        <v>172</v>
      </c>
      <c r="BE263" s="164">
        <f t="shared" si="74"/>
        <v>0</v>
      </c>
      <c r="BF263" s="164">
        <f t="shared" si="75"/>
        <v>0</v>
      </c>
      <c r="BG263" s="164">
        <f t="shared" si="76"/>
        <v>0</v>
      </c>
      <c r="BH263" s="164">
        <f t="shared" si="77"/>
        <v>0</v>
      </c>
      <c r="BI263" s="164">
        <f t="shared" si="78"/>
        <v>0</v>
      </c>
      <c r="BJ263" s="18" t="s">
        <v>87</v>
      </c>
      <c r="BK263" s="164">
        <f t="shared" si="79"/>
        <v>0</v>
      </c>
      <c r="BL263" s="18" t="s">
        <v>445</v>
      </c>
      <c r="BM263" s="163" t="s">
        <v>2153</v>
      </c>
    </row>
    <row r="264" spans="1:65" s="2" customFormat="1" ht="24.25" customHeight="1">
      <c r="A264" s="33"/>
      <c r="B264" s="150"/>
      <c r="C264" s="201" t="s">
        <v>2154</v>
      </c>
      <c r="D264" s="201" t="s">
        <v>231</v>
      </c>
      <c r="E264" s="202" t="s">
        <v>2155</v>
      </c>
      <c r="F264" s="203" t="s">
        <v>2156</v>
      </c>
      <c r="G264" s="204" t="s">
        <v>630</v>
      </c>
      <c r="H264" s="205">
        <v>1</v>
      </c>
      <c r="I264" s="206"/>
      <c r="J264" s="207">
        <f t="shared" si="70"/>
        <v>0</v>
      </c>
      <c r="K264" s="208"/>
      <c r="L264" s="209"/>
      <c r="M264" s="210" t="s">
        <v>1</v>
      </c>
      <c r="N264" s="211" t="s">
        <v>41</v>
      </c>
      <c r="O264" s="59"/>
      <c r="P264" s="161">
        <f t="shared" si="71"/>
        <v>0</v>
      </c>
      <c r="Q264" s="161">
        <v>2.495E-2</v>
      </c>
      <c r="R264" s="161">
        <f t="shared" si="72"/>
        <v>2.495E-2</v>
      </c>
      <c r="S264" s="161">
        <v>0</v>
      </c>
      <c r="T264" s="162">
        <f t="shared" si="7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491</v>
      </c>
      <c r="AT264" s="163" t="s">
        <v>231</v>
      </c>
      <c r="AU264" s="163" t="s">
        <v>87</v>
      </c>
      <c r="AY264" s="18" t="s">
        <v>172</v>
      </c>
      <c r="BE264" s="164">
        <f t="shared" si="74"/>
        <v>0</v>
      </c>
      <c r="BF264" s="164">
        <f t="shared" si="75"/>
        <v>0</v>
      </c>
      <c r="BG264" s="164">
        <f t="shared" si="76"/>
        <v>0</v>
      </c>
      <c r="BH264" s="164">
        <f t="shared" si="77"/>
        <v>0</v>
      </c>
      <c r="BI264" s="164">
        <f t="shared" si="78"/>
        <v>0</v>
      </c>
      <c r="BJ264" s="18" t="s">
        <v>87</v>
      </c>
      <c r="BK264" s="164">
        <f t="shared" si="79"/>
        <v>0</v>
      </c>
      <c r="BL264" s="18" t="s">
        <v>445</v>
      </c>
      <c r="BM264" s="163" t="s">
        <v>2157</v>
      </c>
    </row>
    <row r="265" spans="1:65" s="2" customFormat="1" ht="24.25" customHeight="1">
      <c r="A265" s="33"/>
      <c r="B265" s="150"/>
      <c r="C265" s="201" t="s">
        <v>2158</v>
      </c>
      <c r="D265" s="201" t="s">
        <v>231</v>
      </c>
      <c r="E265" s="202" t="s">
        <v>2159</v>
      </c>
      <c r="F265" s="203" t="s">
        <v>2160</v>
      </c>
      <c r="G265" s="204" t="s">
        <v>630</v>
      </c>
      <c r="H265" s="205">
        <v>4</v>
      </c>
      <c r="I265" s="206"/>
      <c r="J265" s="207">
        <f t="shared" si="70"/>
        <v>0</v>
      </c>
      <c r="K265" s="208"/>
      <c r="L265" s="209"/>
      <c r="M265" s="210" t="s">
        <v>1</v>
      </c>
      <c r="N265" s="211" t="s">
        <v>41</v>
      </c>
      <c r="O265" s="59"/>
      <c r="P265" s="161">
        <f t="shared" si="71"/>
        <v>0</v>
      </c>
      <c r="Q265" s="161">
        <v>2.972E-2</v>
      </c>
      <c r="R265" s="161">
        <f t="shared" si="72"/>
        <v>0.11888</v>
      </c>
      <c r="S265" s="161">
        <v>0</v>
      </c>
      <c r="T265" s="162">
        <f t="shared" si="7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491</v>
      </c>
      <c r="AT265" s="163" t="s">
        <v>231</v>
      </c>
      <c r="AU265" s="163" t="s">
        <v>87</v>
      </c>
      <c r="AY265" s="18" t="s">
        <v>172</v>
      </c>
      <c r="BE265" s="164">
        <f t="shared" si="74"/>
        <v>0</v>
      </c>
      <c r="BF265" s="164">
        <f t="shared" si="75"/>
        <v>0</v>
      </c>
      <c r="BG265" s="164">
        <f t="shared" si="76"/>
        <v>0</v>
      </c>
      <c r="BH265" s="164">
        <f t="shared" si="77"/>
        <v>0</v>
      </c>
      <c r="BI265" s="164">
        <f t="shared" si="78"/>
        <v>0</v>
      </c>
      <c r="BJ265" s="18" t="s">
        <v>87</v>
      </c>
      <c r="BK265" s="164">
        <f t="shared" si="79"/>
        <v>0</v>
      </c>
      <c r="BL265" s="18" t="s">
        <v>445</v>
      </c>
      <c r="BM265" s="163" t="s">
        <v>2161</v>
      </c>
    </row>
    <row r="266" spans="1:65" s="2" customFormat="1" ht="24.25" customHeight="1">
      <c r="A266" s="33"/>
      <c r="B266" s="150"/>
      <c r="C266" s="201" t="s">
        <v>2162</v>
      </c>
      <c r="D266" s="201" t="s">
        <v>231</v>
      </c>
      <c r="E266" s="202" t="s">
        <v>2163</v>
      </c>
      <c r="F266" s="203" t="s">
        <v>2164</v>
      </c>
      <c r="G266" s="204" t="s">
        <v>630</v>
      </c>
      <c r="H266" s="205">
        <v>1</v>
      </c>
      <c r="I266" s="206"/>
      <c r="J266" s="207">
        <f t="shared" si="70"/>
        <v>0</v>
      </c>
      <c r="K266" s="208"/>
      <c r="L266" s="209"/>
      <c r="M266" s="210" t="s">
        <v>1</v>
      </c>
      <c r="N266" s="211" t="s">
        <v>41</v>
      </c>
      <c r="O266" s="59"/>
      <c r="P266" s="161">
        <f t="shared" si="71"/>
        <v>0</v>
      </c>
      <c r="Q266" s="161">
        <v>2.9649999999999999E-2</v>
      </c>
      <c r="R266" s="161">
        <f t="shared" si="72"/>
        <v>2.9649999999999999E-2</v>
      </c>
      <c r="S266" s="161">
        <v>0</v>
      </c>
      <c r="T266" s="162">
        <f t="shared" si="7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491</v>
      </c>
      <c r="AT266" s="163" t="s">
        <v>231</v>
      </c>
      <c r="AU266" s="163" t="s">
        <v>87</v>
      </c>
      <c r="AY266" s="18" t="s">
        <v>172</v>
      </c>
      <c r="BE266" s="164">
        <f t="shared" si="74"/>
        <v>0</v>
      </c>
      <c r="BF266" s="164">
        <f t="shared" si="75"/>
        <v>0</v>
      </c>
      <c r="BG266" s="164">
        <f t="shared" si="76"/>
        <v>0</v>
      </c>
      <c r="BH266" s="164">
        <f t="shared" si="77"/>
        <v>0</v>
      </c>
      <c r="BI266" s="164">
        <f t="shared" si="78"/>
        <v>0</v>
      </c>
      <c r="BJ266" s="18" t="s">
        <v>87</v>
      </c>
      <c r="BK266" s="164">
        <f t="shared" si="79"/>
        <v>0</v>
      </c>
      <c r="BL266" s="18" t="s">
        <v>445</v>
      </c>
      <c r="BM266" s="163" t="s">
        <v>2165</v>
      </c>
    </row>
    <row r="267" spans="1:65" s="2" customFormat="1" ht="24.25" customHeight="1">
      <c r="A267" s="33"/>
      <c r="B267" s="150"/>
      <c r="C267" s="201" t="s">
        <v>2166</v>
      </c>
      <c r="D267" s="201" t="s">
        <v>231</v>
      </c>
      <c r="E267" s="202" t="s">
        <v>2167</v>
      </c>
      <c r="F267" s="203" t="s">
        <v>2168</v>
      </c>
      <c r="G267" s="204" t="s">
        <v>630</v>
      </c>
      <c r="H267" s="205">
        <v>1</v>
      </c>
      <c r="I267" s="206"/>
      <c r="J267" s="207">
        <f t="shared" si="70"/>
        <v>0</v>
      </c>
      <c r="K267" s="208"/>
      <c r="L267" s="209"/>
      <c r="M267" s="210" t="s">
        <v>1</v>
      </c>
      <c r="N267" s="211" t="s">
        <v>41</v>
      </c>
      <c r="O267" s="59"/>
      <c r="P267" s="161">
        <f t="shared" si="71"/>
        <v>0</v>
      </c>
      <c r="Q267" s="161">
        <v>3.2399999999999998E-2</v>
      </c>
      <c r="R267" s="161">
        <f t="shared" si="72"/>
        <v>3.2399999999999998E-2</v>
      </c>
      <c r="S267" s="161">
        <v>0</v>
      </c>
      <c r="T267" s="162">
        <f t="shared" si="7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491</v>
      </c>
      <c r="AT267" s="163" t="s">
        <v>231</v>
      </c>
      <c r="AU267" s="163" t="s">
        <v>87</v>
      </c>
      <c r="AY267" s="18" t="s">
        <v>172</v>
      </c>
      <c r="BE267" s="164">
        <f t="shared" si="74"/>
        <v>0</v>
      </c>
      <c r="BF267" s="164">
        <f t="shared" si="75"/>
        <v>0</v>
      </c>
      <c r="BG267" s="164">
        <f t="shared" si="76"/>
        <v>0</v>
      </c>
      <c r="BH267" s="164">
        <f t="shared" si="77"/>
        <v>0</v>
      </c>
      <c r="BI267" s="164">
        <f t="shared" si="78"/>
        <v>0</v>
      </c>
      <c r="BJ267" s="18" t="s">
        <v>87</v>
      </c>
      <c r="BK267" s="164">
        <f t="shared" si="79"/>
        <v>0</v>
      </c>
      <c r="BL267" s="18" t="s">
        <v>445</v>
      </c>
      <c r="BM267" s="163" t="s">
        <v>2169</v>
      </c>
    </row>
    <row r="268" spans="1:65" s="2" customFormat="1" ht="24.25" customHeight="1">
      <c r="A268" s="33"/>
      <c r="B268" s="150"/>
      <c r="C268" s="201" t="s">
        <v>2170</v>
      </c>
      <c r="D268" s="201" t="s">
        <v>231</v>
      </c>
      <c r="E268" s="202" t="s">
        <v>2171</v>
      </c>
      <c r="F268" s="203" t="s">
        <v>2172</v>
      </c>
      <c r="G268" s="204" t="s">
        <v>630</v>
      </c>
      <c r="H268" s="205">
        <v>1</v>
      </c>
      <c r="I268" s="206"/>
      <c r="J268" s="207">
        <f t="shared" si="70"/>
        <v>0</v>
      </c>
      <c r="K268" s="208"/>
      <c r="L268" s="209"/>
      <c r="M268" s="210" t="s">
        <v>1</v>
      </c>
      <c r="N268" s="211" t="s">
        <v>41</v>
      </c>
      <c r="O268" s="59"/>
      <c r="P268" s="161">
        <f t="shared" si="71"/>
        <v>0</v>
      </c>
      <c r="Q268" s="161">
        <v>3.5220000000000001E-2</v>
      </c>
      <c r="R268" s="161">
        <f t="shared" si="72"/>
        <v>3.5220000000000001E-2</v>
      </c>
      <c r="S268" s="161">
        <v>0</v>
      </c>
      <c r="T268" s="162">
        <f t="shared" si="7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491</v>
      </c>
      <c r="AT268" s="163" t="s">
        <v>231</v>
      </c>
      <c r="AU268" s="163" t="s">
        <v>87</v>
      </c>
      <c r="AY268" s="18" t="s">
        <v>172</v>
      </c>
      <c r="BE268" s="164">
        <f t="shared" si="74"/>
        <v>0</v>
      </c>
      <c r="BF268" s="164">
        <f t="shared" si="75"/>
        <v>0</v>
      </c>
      <c r="BG268" s="164">
        <f t="shared" si="76"/>
        <v>0</v>
      </c>
      <c r="BH268" s="164">
        <f t="shared" si="77"/>
        <v>0</v>
      </c>
      <c r="BI268" s="164">
        <f t="shared" si="78"/>
        <v>0</v>
      </c>
      <c r="BJ268" s="18" t="s">
        <v>87</v>
      </c>
      <c r="BK268" s="164">
        <f t="shared" si="79"/>
        <v>0</v>
      </c>
      <c r="BL268" s="18" t="s">
        <v>445</v>
      </c>
      <c r="BM268" s="163" t="s">
        <v>2173</v>
      </c>
    </row>
    <row r="269" spans="1:65" s="2" customFormat="1" ht="24.25" customHeight="1">
      <c r="A269" s="33"/>
      <c r="B269" s="150"/>
      <c r="C269" s="151" t="s">
        <v>2174</v>
      </c>
      <c r="D269" s="151" t="s">
        <v>174</v>
      </c>
      <c r="E269" s="152" t="s">
        <v>2175</v>
      </c>
      <c r="F269" s="153" t="s">
        <v>2176</v>
      </c>
      <c r="G269" s="154" t="s">
        <v>630</v>
      </c>
      <c r="H269" s="155">
        <v>22</v>
      </c>
      <c r="I269" s="156"/>
      <c r="J269" s="157">
        <f t="shared" si="70"/>
        <v>0</v>
      </c>
      <c r="K269" s="158"/>
      <c r="L269" s="34"/>
      <c r="M269" s="159" t="s">
        <v>1</v>
      </c>
      <c r="N269" s="160" t="s">
        <v>41</v>
      </c>
      <c r="O269" s="59"/>
      <c r="P269" s="161">
        <f t="shared" si="71"/>
        <v>0</v>
      </c>
      <c r="Q269" s="161">
        <v>2.0000000000000002E-5</v>
      </c>
      <c r="R269" s="161">
        <f t="shared" si="72"/>
        <v>4.4000000000000002E-4</v>
      </c>
      <c r="S269" s="161">
        <v>0</v>
      </c>
      <c r="T269" s="162">
        <f t="shared" si="7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3" t="s">
        <v>445</v>
      </c>
      <c r="AT269" s="163" t="s">
        <v>174</v>
      </c>
      <c r="AU269" s="163" t="s">
        <v>87</v>
      </c>
      <c r="AY269" s="18" t="s">
        <v>172</v>
      </c>
      <c r="BE269" s="164">
        <f t="shared" si="74"/>
        <v>0</v>
      </c>
      <c r="BF269" s="164">
        <f t="shared" si="75"/>
        <v>0</v>
      </c>
      <c r="BG269" s="164">
        <f t="shared" si="76"/>
        <v>0</v>
      </c>
      <c r="BH269" s="164">
        <f t="shared" si="77"/>
        <v>0</v>
      </c>
      <c r="BI269" s="164">
        <f t="shared" si="78"/>
        <v>0</v>
      </c>
      <c r="BJ269" s="18" t="s">
        <v>87</v>
      </c>
      <c r="BK269" s="164">
        <f t="shared" si="79"/>
        <v>0</v>
      </c>
      <c r="BL269" s="18" t="s">
        <v>445</v>
      </c>
      <c r="BM269" s="163" t="s">
        <v>2177</v>
      </c>
    </row>
    <row r="270" spans="1:65" s="2" customFormat="1" ht="24.25" customHeight="1">
      <c r="A270" s="33"/>
      <c r="B270" s="150"/>
      <c r="C270" s="201" t="s">
        <v>2178</v>
      </c>
      <c r="D270" s="201" t="s">
        <v>231</v>
      </c>
      <c r="E270" s="202" t="s">
        <v>2179</v>
      </c>
      <c r="F270" s="203" t="s">
        <v>2180</v>
      </c>
      <c r="G270" s="204" t="s">
        <v>630</v>
      </c>
      <c r="H270" s="205">
        <v>2</v>
      </c>
      <c r="I270" s="206"/>
      <c r="J270" s="207">
        <f t="shared" si="70"/>
        <v>0</v>
      </c>
      <c r="K270" s="208"/>
      <c r="L270" s="209"/>
      <c r="M270" s="210" t="s">
        <v>1</v>
      </c>
      <c r="N270" s="211" t="s">
        <v>41</v>
      </c>
      <c r="O270" s="59"/>
      <c r="P270" s="161">
        <f t="shared" si="71"/>
        <v>0</v>
      </c>
      <c r="Q270" s="161">
        <v>3.4619999999999998E-2</v>
      </c>
      <c r="R270" s="161">
        <f t="shared" si="72"/>
        <v>6.9239999999999996E-2</v>
      </c>
      <c r="S270" s="161">
        <v>0</v>
      </c>
      <c r="T270" s="162">
        <f t="shared" si="7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491</v>
      </c>
      <c r="AT270" s="163" t="s">
        <v>231</v>
      </c>
      <c r="AU270" s="163" t="s">
        <v>87</v>
      </c>
      <c r="AY270" s="18" t="s">
        <v>172</v>
      </c>
      <c r="BE270" s="164">
        <f t="shared" si="74"/>
        <v>0</v>
      </c>
      <c r="BF270" s="164">
        <f t="shared" si="75"/>
        <v>0</v>
      </c>
      <c r="BG270" s="164">
        <f t="shared" si="76"/>
        <v>0</v>
      </c>
      <c r="BH270" s="164">
        <f t="shared" si="77"/>
        <v>0</v>
      </c>
      <c r="BI270" s="164">
        <f t="shared" si="78"/>
        <v>0</v>
      </c>
      <c r="BJ270" s="18" t="s">
        <v>87</v>
      </c>
      <c r="BK270" s="164">
        <f t="shared" si="79"/>
        <v>0</v>
      </c>
      <c r="BL270" s="18" t="s">
        <v>445</v>
      </c>
      <c r="BM270" s="163" t="s">
        <v>2181</v>
      </c>
    </row>
    <row r="271" spans="1:65" s="2" customFormat="1" ht="24.25" customHeight="1">
      <c r="A271" s="33"/>
      <c r="B271" s="150"/>
      <c r="C271" s="201" t="s">
        <v>2182</v>
      </c>
      <c r="D271" s="201" t="s">
        <v>231</v>
      </c>
      <c r="E271" s="202" t="s">
        <v>2183</v>
      </c>
      <c r="F271" s="203" t="s">
        <v>2184</v>
      </c>
      <c r="G271" s="204" t="s">
        <v>630</v>
      </c>
      <c r="H271" s="205">
        <v>14</v>
      </c>
      <c r="I271" s="206"/>
      <c r="J271" s="207">
        <f t="shared" si="70"/>
        <v>0</v>
      </c>
      <c r="K271" s="208"/>
      <c r="L271" s="209"/>
      <c r="M271" s="210" t="s">
        <v>1</v>
      </c>
      <c r="N271" s="211" t="s">
        <v>41</v>
      </c>
      <c r="O271" s="59"/>
      <c r="P271" s="161">
        <f t="shared" si="71"/>
        <v>0</v>
      </c>
      <c r="Q271" s="161">
        <v>3.9419999999999997E-2</v>
      </c>
      <c r="R271" s="161">
        <f t="shared" si="72"/>
        <v>0.55187999999999993</v>
      </c>
      <c r="S271" s="161">
        <v>0</v>
      </c>
      <c r="T271" s="162">
        <f t="shared" si="7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491</v>
      </c>
      <c r="AT271" s="163" t="s">
        <v>231</v>
      </c>
      <c r="AU271" s="163" t="s">
        <v>87</v>
      </c>
      <c r="AY271" s="18" t="s">
        <v>172</v>
      </c>
      <c r="BE271" s="164">
        <f t="shared" si="74"/>
        <v>0</v>
      </c>
      <c r="BF271" s="164">
        <f t="shared" si="75"/>
        <v>0</v>
      </c>
      <c r="BG271" s="164">
        <f t="shared" si="76"/>
        <v>0</v>
      </c>
      <c r="BH271" s="164">
        <f t="shared" si="77"/>
        <v>0</v>
      </c>
      <c r="BI271" s="164">
        <f t="shared" si="78"/>
        <v>0</v>
      </c>
      <c r="BJ271" s="18" t="s">
        <v>87</v>
      </c>
      <c r="BK271" s="164">
        <f t="shared" si="79"/>
        <v>0</v>
      </c>
      <c r="BL271" s="18" t="s">
        <v>445</v>
      </c>
      <c r="BM271" s="163" t="s">
        <v>2185</v>
      </c>
    </row>
    <row r="272" spans="1:65" s="2" customFormat="1" ht="24.25" customHeight="1">
      <c r="A272" s="33"/>
      <c r="B272" s="150"/>
      <c r="C272" s="201" t="s">
        <v>2186</v>
      </c>
      <c r="D272" s="201" t="s">
        <v>231</v>
      </c>
      <c r="E272" s="202" t="s">
        <v>2187</v>
      </c>
      <c r="F272" s="203" t="s">
        <v>2188</v>
      </c>
      <c r="G272" s="204" t="s">
        <v>630</v>
      </c>
      <c r="H272" s="205">
        <v>3</v>
      </c>
      <c r="I272" s="206"/>
      <c r="J272" s="207">
        <f t="shared" si="70"/>
        <v>0</v>
      </c>
      <c r="K272" s="208"/>
      <c r="L272" s="209"/>
      <c r="M272" s="210" t="s">
        <v>1</v>
      </c>
      <c r="N272" s="211" t="s">
        <v>41</v>
      </c>
      <c r="O272" s="59"/>
      <c r="P272" s="161">
        <f t="shared" si="71"/>
        <v>0</v>
      </c>
      <c r="Q272" s="161">
        <v>4.4359999999999997E-2</v>
      </c>
      <c r="R272" s="161">
        <f t="shared" si="72"/>
        <v>0.13307999999999998</v>
      </c>
      <c r="S272" s="161">
        <v>0</v>
      </c>
      <c r="T272" s="162">
        <f t="shared" si="7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491</v>
      </c>
      <c r="AT272" s="163" t="s">
        <v>231</v>
      </c>
      <c r="AU272" s="163" t="s">
        <v>87</v>
      </c>
      <c r="AY272" s="18" t="s">
        <v>172</v>
      </c>
      <c r="BE272" s="164">
        <f t="shared" si="74"/>
        <v>0</v>
      </c>
      <c r="BF272" s="164">
        <f t="shared" si="75"/>
        <v>0</v>
      </c>
      <c r="BG272" s="164">
        <f t="shared" si="76"/>
        <v>0</v>
      </c>
      <c r="BH272" s="164">
        <f t="shared" si="77"/>
        <v>0</v>
      </c>
      <c r="BI272" s="164">
        <f t="shared" si="78"/>
        <v>0</v>
      </c>
      <c r="BJ272" s="18" t="s">
        <v>87</v>
      </c>
      <c r="BK272" s="164">
        <f t="shared" si="79"/>
        <v>0</v>
      </c>
      <c r="BL272" s="18" t="s">
        <v>445</v>
      </c>
      <c r="BM272" s="163" t="s">
        <v>2189</v>
      </c>
    </row>
    <row r="273" spans="1:65" s="2" customFormat="1" ht="24.25" customHeight="1">
      <c r="A273" s="33"/>
      <c r="B273" s="150"/>
      <c r="C273" s="201" t="s">
        <v>2190</v>
      </c>
      <c r="D273" s="201" t="s">
        <v>231</v>
      </c>
      <c r="E273" s="202" t="s">
        <v>2191</v>
      </c>
      <c r="F273" s="203" t="s">
        <v>2192</v>
      </c>
      <c r="G273" s="204" t="s">
        <v>630</v>
      </c>
      <c r="H273" s="205">
        <v>2</v>
      </c>
      <c r="I273" s="206"/>
      <c r="J273" s="207">
        <f t="shared" si="70"/>
        <v>0</v>
      </c>
      <c r="K273" s="208"/>
      <c r="L273" s="209"/>
      <c r="M273" s="210" t="s">
        <v>1</v>
      </c>
      <c r="N273" s="211" t="s">
        <v>41</v>
      </c>
      <c r="O273" s="59"/>
      <c r="P273" s="161">
        <f t="shared" si="71"/>
        <v>0</v>
      </c>
      <c r="Q273" s="161">
        <v>4.6769999999999999E-2</v>
      </c>
      <c r="R273" s="161">
        <f t="shared" si="72"/>
        <v>9.3539999999999998E-2</v>
      </c>
      <c r="S273" s="161">
        <v>0</v>
      </c>
      <c r="T273" s="162">
        <f t="shared" si="7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491</v>
      </c>
      <c r="AT273" s="163" t="s">
        <v>231</v>
      </c>
      <c r="AU273" s="163" t="s">
        <v>87</v>
      </c>
      <c r="AY273" s="18" t="s">
        <v>172</v>
      </c>
      <c r="BE273" s="164">
        <f t="shared" si="74"/>
        <v>0</v>
      </c>
      <c r="BF273" s="164">
        <f t="shared" si="75"/>
        <v>0</v>
      </c>
      <c r="BG273" s="164">
        <f t="shared" si="76"/>
        <v>0</v>
      </c>
      <c r="BH273" s="164">
        <f t="shared" si="77"/>
        <v>0</v>
      </c>
      <c r="BI273" s="164">
        <f t="shared" si="78"/>
        <v>0</v>
      </c>
      <c r="BJ273" s="18" t="s">
        <v>87</v>
      </c>
      <c r="BK273" s="164">
        <f t="shared" si="79"/>
        <v>0</v>
      </c>
      <c r="BL273" s="18" t="s">
        <v>445</v>
      </c>
      <c r="BM273" s="163" t="s">
        <v>2193</v>
      </c>
    </row>
    <row r="274" spans="1:65" s="2" customFormat="1" ht="24.25" customHeight="1">
      <c r="A274" s="33"/>
      <c r="B274" s="150"/>
      <c r="C274" s="201" t="s">
        <v>2194</v>
      </c>
      <c r="D274" s="201" t="s">
        <v>231</v>
      </c>
      <c r="E274" s="202" t="s">
        <v>2195</v>
      </c>
      <c r="F274" s="203" t="s">
        <v>2196</v>
      </c>
      <c r="G274" s="204" t="s">
        <v>630</v>
      </c>
      <c r="H274" s="205">
        <v>1</v>
      </c>
      <c r="I274" s="206"/>
      <c r="J274" s="207">
        <f t="shared" si="70"/>
        <v>0</v>
      </c>
      <c r="K274" s="208"/>
      <c r="L274" s="209"/>
      <c r="M274" s="210" t="s">
        <v>1</v>
      </c>
      <c r="N274" s="211" t="s">
        <v>41</v>
      </c>
      <c r="O274" s="59"/>
      <c r="P274" s="161">
        <f t="shared" si="71"/>
        <v>0</v>
      </c>
      <c r="Q274" s="161">
        <v>5.253E-2</v>
      </c>
      <c r="R274" s="161">
        <f t="shared" si="72"/>
        <v>5.253E-2</v>
      </c>
      <c r="S274" s="161">
        <v>0</v>
      </c>
      <c r="T274" s="162">
        <f t="shared" si="7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491</v>
      </c>
      <c r="AT274" s="163" t="s">
        <v>231</v>
      </c>
      <c r="AU274" s="163" t="s">
        <v>87</v>
      </c>
      <c r="AY274" s="18" t="s">
        <v>172</v>
      </c>
      <c r="BE274" s="164">
        <f t="shared" si="74"/>
        <v>0</v>
      </c>
      <c r="BF274" s="164">
        <f t="shared" si="75"/>
        <v>0</v>
      </c>
      <c r="BG274" s="164">
        <f t="shared" si="76"/>
        <v>0</v>
      </c>
      <c r="BH274" s="164">
        <f t="shared" si="77"/>
        <v>0</v>
      </c>
      <c r="BI274" s="164">
        <f t="shared" si="78"/>
        <v>0</v>
      </c>
      <c r="BJ274" s="18" t="s">
        <v>87</v>
      </c>
      <c r="BK274" s="164">
        <f t="shared" si="79"/>
        <v>0</v>
      </c>
      <c r="BL274" s="18" t="s">
        <v>445</v>
      </c>
      <c r="BM274" s="163" t="s">
        <v>2197</v>
      </c>
    </row>
    <row r="275" spans="1:65" s="2" customFormat="1" ht="24.25" customHeight="1">
      <c r="A275" s="33"/>
      <c r="B275" s="150"/>
      <c r="C275" s="151" t="s">
        <v>2198</v>
      </c>
      <c r="D275" s="151" t="s">
        <v>174</v>
      </c>
      <c r="E275" s="152" t="s">
        <v>2199</v>
      </c>
      <c r="F275" s="153" t="s">
        <v>2200</v>
      </c>
      <c r="G275" s="154" t="s">
        <v>630</v>
      </c>
      <c r="H275" s="155">
        <v>1</v>
      </c>
      <c r="I275" s="156"/>
      <c r="J275" s="157">
        <f t="shared" si="70"/>
        <v>0</v>
      </c>
      <c r="K275" s="158"/>
      <c r="L275" s="34"/>
      <c r="M275" s="159" t="s">
        <v>1</v>
      </c>
      <c r="N275" s="160" t="s">
        <v>41</v>
      </c>
      <c r="O275" s="59"/>
      <c r="P275" s="161">
        <f t="shared" si="71"/>
        <v>0</v>
      </c>
      <c r="Q275" s="161">
        <v>2.0000000000000002E-5</v>
      </c>
      <c r="R275" s="161">
        <f t="shared" si="72"/>
        <v>2.0000000000000002E-5</v>
      </c>
      <c r="S275" s="161">
        <v>0</v>
      </c>
      <c r="T275" s="162">
        <f t="shared" si="7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445</v>
      </c>
      <c r="AT275" s="163" t="s">
        <v>174</v>
      </c>
      <c r="AU275" s="163" t="s">
        <v>87</v>
      </c>
      <c r="AY275" s="18" t="s">
        <v>172</v>
      </c>
      <c r="BE275" s="164">
        <f t="shared" si="74"/>
        <v>0</v>
      </c>
      <c r="BF275" s="164">
        <f t="shared" si="75"/>
        <v>0</v>
      </c>
      <c r="BG275" s="164">
        <f t="shared" si="76"/>
        <v>0</v>
      </c>
      <c r="BH275" s="164">
        <f t="shared" si="77"/>
        <v>0</v>
      </c>
      <c r="BI275" s="164">
        <f t="shared" si="78"/>
        <v>0</v>
      </c>
      <c r="BJ275" s="18" t="s">
        <v>87</v>
      </c>
      <c r="BK275" s="164">
        <f t="shared" si="79"/>
        <v>0</v>
      </c>
      <c r="BL275" s="18" t="s">
        <v>445</v>
      </c>
      <c r="BM275" s="163" t="s">
        <v>2201</v>
      </c>
    </row>
    <row r="276" spans="1:65" s="2" customFormat="1" ht="24.25" customHeight="1">
      <c r="A276" s="33"/>
      <c r="B276" s="150"/>
      <c r="C276" s="201" t="s">
        <v>2202</v>
      </c>
      <c r="D276" s="201" t="s">
        <v>231</v>
      </c>
      <c r="E276" s="202" t="s">
        <v>2203</v>
      </c>
      <c r="F276" s="203" t="s">
        <v>2204</v>
      </c>
      <c r="G276" s="204" t="s">
        <v>630</v>
      </c>
      <c r="H276" s="205">
        <v>1</v>
      </c>
      <c r="I276" s="206"/>
      <c r="J276" s="207">
        <f t="shared" si="70"/>
        <v>0</v>
      </c>
      <c r="K276" s="208"/>
      <c r="L276" s="209"/>
      <c r="M276" s="210" t="s">
        <v>1</v>
      </c>
      <c r="N276" s="211" t="s">
        <v>41</v>
      </c>
      <c r="O276" s="59"/>
      <c r="P276" s="161">
        <f t="shared" si="71"/>
        <v>0</v>
      </c>
      <c r="Q276" s="161">
        <v>4.4880000000000003E-2</v>
      </c>
      <c r="R276" s="161">
        <f t="shared" si="72"/>
        <v>4.4880000000000003E-2</v>
      </c>
      <c r="S276" s="161">
        <v>0</v>
      </c>
      <c r="T276" s="162">
        <f t="shared" si="7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491</v>
      </c>
      <c r="AT276" s="163" t="s">
        <v>231</v>
      </c>
      <c r="AU276" s="163" t="s">
        <v>87</v>
      </c>
      <c r="AY276" s="18" t="s">
        <v>172</v>
      </c>
      <c r="BE276" s="164">
        <f t="shared" si="74"/>
        <v>0</v>
      </c>
      <c r="BF276" s="164">
        <f t="shared" si="75"/>
        <v>0</v>
      </c>
      <c r="BG276" s="164">
        <f t="shared" si="76"/>
        <v>0</v>
      </c>
      <c r="BH276" s="164">
        <f t="shared" si="77"/>
        <v>0</v>
      </c>
      <c r="BI276" s="164">
        <f t="shared" si="78"/>
        <v>0</v>
      </c>
      <c r="BJ276" s="18" t="s">
        <v>87</v>
      </c>
      <c r="BK276" s="164">
        <f t="shared" si="79"/>
        <v>0</v>
      </c>
      <c r="BL276" s="18" t="s">
        <v>445</v>
      </c>
      <c r="BM276" s="163" t="s">
        <v>2205</v>
      </c>
    </row>
    <row r="277" spans="1:65" s="2" customFormat="1" ht="24.25" customHeight="1">
      <c r="A277" s="33"/>
      <c r="B277" s="150"/>
      <c r="C277" s="151" t="s">
        <v>2206</v>
      </c>
      <c r="D277" s="151" t="s">
        <v>174</v>
      </c>
      <c r="E277" s="152" t="s">
        <v>2207</v>
      </c>
      <c r="F277" s="153" t="s">
        <v>2208</v>
      </c>
      <c r="G277" s="154" t="s">
        <v>630</v>
      </c>
      <c r="H277" s="155">
        <v>1</v>
      </c>
      <c r="I277" s="156"/>
      <c r="J277" s="157">
        <f t="shared" si="70"/>
        <v>0</v>
      </c>
      <c r="K277" s="158"/>
      <c r="L277" s="34"/>
      <c r="M277" s="159" t="s">
        <v>1</v>
      </c>
      <c r="N277" s="160" t="s">
        <v>41</v>
      </c>
      <c r="O277" s="59"/>
      <c r="P277" s="161">
        <f t="shared" si="71"/>
        <v>0</v>
      </c>
      <c r="Q277" s="161">
        <v>2.0000000000000002E-5</v>
      </c>
      <c r="R277" s="161">
        <f t="shared" si="72"/>
        <v>2.0000000000000002E-5</v>
      </c>
      <c r="S277" s="161">
        <v>0</v>
      </c>
      <c r="T277" s="162">
        <f t="shared" si="7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445</v>
      </c>
      <c r="AT277" s="163" t="s">
        <v>174</v>
      </c>
      <c r="AU277" s="163" t="s">
        <v>87</v>
      </c>
      <c r="AY277" s="18" t="s">
        <v>172</v>
      </c>
      <c r="BE277" s="164">
        <f t="shared" si="74"/>
        <v>0</v>
      </c>
      <c r="BF277" s="164">
        <f t="shared" si="75"/>
        <v>0</v>
      </c>
      <c r="BG277" s="164">
        <f t="shared" si="76"/>
        <v>0</v>
      </c>
      <c r="BH277" s="164">
        <f t="shared" si="77"/>
        <v>0</v>
      </c>
      <c r="BI277" s="164">
        <f t="shared" si="78"/>
        <v>0</v>
      </c>
      <c r="BJ277" s="18" t="s">
        <v>87</v>
      </c>
      <c r="BK277" s="164">
        <f t="shared" si="79"/>
        <v>0</v>
      </c>
      <c r="BL277" s="18" t="s">
        <v>445</v>
      </c>
      <c r="BM277" s="163" t="s">
        <v>2209</v>
      </c>
    </row>
    <row r="278" spans="1:65" s="2" customFormat="1" ht="24.25" customHeight="1">
      <c r="A278" s="33"/>
      <c r="B278" s="150"/>
      <c r="C278" s="201" t="s">
        <v>1200</v>
      </c>
      <c r="D278" s="201" t="s">
        <v>231</v>
      </c>
      <c r="E278" s="202" t="s">
        <v>2210</v>
      </c>
      <c r="F278" s="203" t="s">
        <v>2211</v>
      </c>
      <c r="G278" s="204" t="s">
        <v>630</v>
      </c>
      <c r="H278" s="205">
        <v>1</v>
      </c>
      <c r="I278" s="206"/>
      <c r="J278" s="207">
        <f t="shared" si="70"/>
        <v>0</v>
      </c>
      <c r="K278" s="208"/>
      <c r="L278" s="209"/>
      <c r="M278" s="210" t="s">
        <v>1</v>
      </c>
      <c r="N278" s="211" t="s">
        <v>41</v>
      </c>
      <c r="O278" s="59"/>
      <c r="P278" s="161">
        <f t="shared" si="71"/>
        <v>0</v>
      </c>
      <c r="Q278" s="161">
        <v>6.7049999999999998E-2</v>
      </c>
      <c r="R278" s="161">
        <f t="shared" si="72"/>
        <v>6.7049999999999998E-2</v>
      </c>
      <c r="S278" s="161">
        <v>0</v>
      </c>
      <c r="T278" s="162">
        <f t="shared" si="7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491</v>
      </c>
      <c r="AT278" s="163" t="s">
        <v>231</v>
      </c>
      <c r="AU278" s="163" t="s">
        <v>87</v>
      </c>
      <c r="AY278" s="18" t="s">
        <v>172</v>
      </c>
      <c r="BE278" s="164">
        <f t="shared" si="74"/>
        <v>0</v>
      </c>
      <c r="BF278" s="164">
        <f t="shared" si="75"/>
        <v>0</v>
      </c>
      <c r="BG278" s="164">
        <f t="shared" si="76"/>
        <v>0</v>
      </c>
      <c r="BH278" s="164">
        <f t="shared" si="77"/>
        <v>0</v>
      </c>
      <c r="BI278" s="164">
        <f t="shared" si="78"/>
        <v>0</v>
      </c>
      <c r="BJ278" s="18" t="s">
        <v>87</v>
      </c>
      <c r="BK278" s="164">
        <f t="shared" si="79"/>
        <v>0</v>
      </c>
      <c r="BL278" s="18" t="s">
        <v>445</v>
      </c>
      <c r="BM278" s="163" t="s">
        <v>2212</v>
      </c>
    </row>
    <row r="279" spans="1:65" s="2" customFormat="1" ht="24.25" customHeight="1">
      <c r="A279" s="33"/>
      <c r="B279" s="150"/>
      <c r="C279" s="151" t="s">
        <v>2213</v>
      </c>
      <c r="D279" s="151" t="s">
        <v>174</v>
      </c>
      <c r="E279" s="152" t="s">
        <v>2214</v>
      </c>
      <c r="F279" s="153" t="s">
        <v>2215</v>
      </c>
      <c r="G279" s="154" t="s">
        <v>630</v>
      </c>
      <c r="H279" s="155">
        <v>38</v>
      </c>
      <c r="I279" s="156"/>
      <c r="J279" s="157">
        <f t="shared" si="70"/>
        <v>0</v>
      </c>
      <c r="K279" s="158"/>
      <c r="L279" s="34"/>
      <c r="M279" s="159" t="s">
        <v>1</v>
      </c>
      <c r="N279" s="160" t="s">
        <v>41</v>
      </c>
      <c r="O279" s="59"/>
      <c r="P279" s="161">
        <f t="shared" si="71"/>
        <v>0</v>
      </c>
      <c r="Q279" s="161">
        <v>0</v>
      </c>
      <c r="R279" s="161">
        <f t="shared" si="72"/>
        <v>0</v>
      </c>
      <c r="S279" s="161">
        <v>0</v>
      </c>
      <c r="T279" s="162">
        <f t="shared" si="7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 t="shared" si="74"/>
        <v>0</v>
      </c>
      <c r="BF279" s="164">
        <f t="shared" si="75"/>
        <v>0</v>
      </c>
      <c r="BG279" s="164">
        <f t="shared" si="76"/>
        <v>0</v>
      </c>
      <c r="BH279" s="164">
        <f t="shared" si="77"/>
        <v>0</v>
      </c>
      <c r="BI279" s="164">
        <f t="shared" si="78"/>
        <v>0</v>
      </c>
      <c r="BJ279" s="18" t="s">
        <v>87</v>
      </c>
      <c r="BK279" s="164">
        <f t="shared" si="79"/>
        <v>0</v>
      </c>
      <c r="BL279" s="18" t="s">
        <v>445</v>
      </c>
      <c r="BM279" s="163" t="s">
        <v>2216</v>
      </c>
    </row>
    <row r="280" spans="1:65" s="2" customFormat="1" ht="24.25" customHeight="1">
      <c r="A280" s="33"/>
      <c r="B280" s="150"/>
      <c r="C280" s="151" t="s">
        <v>2217</v>
      </c>
      <c r="D280" s="151" t="s">
        <v>174</v>
      </c>
      <c r="E280" s="152" t="s">
        <v>2218</v>
      </c>
      <c r="F280" s="153" t="s">
        <v>2219</v>
      </c>
      <c r="G280" s="154" t="s">
        <v>630</v>
      </c>
      <c r="H280" s="155">
        <v>1</v>
      </c>
      <c r="I280" s="156"/>
      <c r="J280" s="157">
        <f t="shared" si="70"/>
        <v>0</v>
      </c>
      <c r="K280" s="158"/>
      <c r="L280" s="34"/>
      <c r="M280" s="159" t="s">
        <v>1</v>
      </c>
      <c r="N280" s="160" t="s">
        <v>41</v>
      </c>
      <c r="O280" s="59"/>
      <c r="P280" s="161">
        <f t="shared" si="71"/>
        <v>0</v>
      </c>
      <c r="Q280" s="161">
        <v>0</v>
      </c>
      <c r="R280" s="161">
        <f t="shared" si="72"/>
        <v>0</v>
      </c>
      <c r="S280" s="161">
        <v>0</v>
      </c>
      <c r="T280" s="162">
        <f t="shared" si="7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3" t="s">
        <v>445</v>
      </c>
      <c r="AT280" s="163" t="s">
        <v>174</v>
      </c>
      <c r="AU280" s="163" t="s">
        <v>87</v>
      </c>
      <c r="AY280" s="18" t="s">
        <v>172</v>
      </c>
      <c r="BE280" s="164">
        <f t="shared" si="74"/>
        <v>0</v>
      </c>
      <c r="BF280" s="164">
        <f t="shared" si="75"/>
        <v>0</v>
      </c>
      <c r="BG280" s="164">
        <f t="shared" si="76"/>
        <v>0</v>
      </c>
      <c r="BH280" s="164">
        <f t="shared" si="77"/>
        <v>0</v>
      </c>
      <c r="BI280" s="164">
        <f t="shared" si="78"/>
        <v>0</v>
      </c>
      <c r="BJ280" s="18" t="s">
        <v>87</v>
      </c>
      <c r="BK280" s="164">
        <f t="shared" si="79"/>
        <v>0</v>
      </c>
      <c r="BL280" s="18" t="s">
        <v>445</v>
      </c>
      <c r="BM280" s="163" t="s">
        <v>2220</v>
      </c>
    </row>
    <row r="281" spans="1:65" s="2" customFormat="1" ht="14.5" customHeight="1">
      <c r="A281" s="33"/>
      <c r="B281" s="150"/>
      <c r="C281" s="151" t="s">
        <v>2221</v>
      </c>
      <c r="D281" s="151" t="s">
        <v>174</v>
      </c>
      <c r="E281" s="152" t="s">
        <v>2222</v>
      </c>
      <c r="F281" s="153" t="s">
        <v>2223</v>
      </c>
      <c r="G281" s="154" t="s">
        <v>630</v>
      </c>
      <c r="H281" s="155">
        <v>1</v>
      </c>
      <c r="I281" s="156"/>
      <c r="J281" s="157">
        <f t="shared" si="70"/>
        <v>0</v>
      </c>
      <c r="K281" s="158"/>
      <c r="L281" s="34"/>
      <c r="M281" s="159" t="s">
        <v>1</v>
      </c>
      <c r="N281" s="160" t="s">
        <v>41</v>
      </c>
      <c r="O281" s="59"/>
      <c r="P281" s="161">
        <f t="shared" si="71"/>
        <v>0</v>
      </c>
      <c r="Q281" s="161">
        <v>2.0000000000000002E-5</v>
      </c>
      <c r="R281" s="161">
        <f t="shared" si="72"/>
        <v>2.0000000000000002E-5</v>
      </c>
      <c r="S281" s="161">
        <v>0</v>
      </c>
      <c r="T281" s="162">
        <f t="shared" si="7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445</v>
      </c>
      <c r="AT281" s="163" t="s">
        <v>174</v>
      </c>
      <c r="AU281" s="163" t="s">
        <v>87</v>
      </c>
      <c r="AY281" s="18" t="s">
        <v>172</v>
      </c>
      <c r="BE281" s="164">
        <f t="shared" si="74"/>
        <v>0</v>
      </c>
      <c r="BF281" s="164">
        <f t="shared" si="75"/>
        <v>0</v>
      </c>
      <c r="BG281" s="164">
        <f t="shared" si="76"/>
        <v>0</v>
      </c>
      <c r="BH281" s="164">
        <f t="shared" si="77"/>
        <v>0</v>
      </c>
      <c r="BI281" s="164">
        <f t="shared" si="78"/>
        <v>0</v>
      </c>
      <c r="BJ281" s="18" t="s">
        <v>87</v>
      </c>
      <c r="BK281" s="164">
        <f t="shared" si="79"/>
        <v>0</v>
      </c>
      <c r="BL281" s="18" t="s">
        <v>445</v>
      </c>
      <c r="BM281" s="163" t="s">
        <v>2224</v>
      </c>
    </row>
    <row r="282" spans="1:65" s="2" customFormat="1" ht="24.25" customHeight="1">
      <c r="A282" s="33"/>
      <c r="B282" s="150"/>
      <c r="C282" s="201" t="s">
        <v>2225</v>
      </c>
      <c r="D282" s="201" t="s">
        <v>231</v>
      </c>
      <c r="E282" s="202" t="s">
        <v>2226</v>
      </c>
      <c r="F282" s="203" t="s">
        <v>2227</v>
      </c>
      <c r="G282" s="204" t="s">
        <v>630</v>
      </c>
      <c r="H282" s="205">
        <v>1</v>
      </c>
      <c r="I282" s="206"/>
      <c r="J282" s="207">
        <f t="shared" si="70"/>
        <v>0</v>
      </c>
      <c r="K282" s="208"/>
      <c r="L282" s="209"/>
      <c r="M282" s="210" t="s">
        <v>1</v>
      </c>
      <c r="N282" s="211" t="s">
        <v>41</v>
      </c>
      <c r="O282" s="59"/>
      <c r="P282" s="161">
        <f t="shared" si="71"/>
        <v>0</v>
      </c>
      <c r="Q282" s="161">
        <v>9.6799999999999994E-3</v>
      </c>
      <c r="R282" s="161">
        <f t="shared" si="72"/>
        <v>9.6799999999999994E-3</v>
      </c>
      <c r="S282" s="161">
        <v>0</v>
      </c>
      <c r="T282" s="162">
        <f t="shared" si="7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491</v>
      </c>
      <c r="AT282" s="163" t="s">
        <v>231</v>
      </c>
      <c r="AU282" s="163" t="s">
        <v>87</v>
      </c>
      <c r="AY282" s="18" t="s">
        <v>172</v>
      </c>
      <c r="BE282" s="164">
        <f t="shared" si="74"/>
        <v>0</v>
      </c>
      <c r="BF282" s="164">
        <f t="shared" si="75"/>
        <v>0</v>
      </c>
      <c r="BG282" s="164">
        <f t="shared" si="76"/>
        <v>0</v>
      </c>
      <c r="BH282" s="164">
        <f t="shared" si="77"/>
        <v>0</v>
      </c>
      <c r="BI282" s="164">
        <f t="shared" si="78"/>
        <v>0</v>
      </c>
      <c r="BJ282" s="18" t="s">
        <v>87</v>
      </c>
      <c r="BK282" s="164">
        <f t="shared" si="79"/>
        <v>0</v>
      </c>
      <c r="BL282" s="18" t="s">
        <v>445</v>
      </c>
      <c r="BM282" s="163" t="s">
        <v>2228</v>
      </c>
    </row>
    <row r="283" spans="1:65" s="2" customFormat="1" ht="14.5" customHeight="1">
      <c r="A283" s="33"/>
      <c r="B283" s="150"/>
      <c r="C283" s="151" t="s">
        <v>2229</v>
      </c>
      <c r="D283" s="151" t="s">
        <v>174</v>
      </c>
      <c r="E283" s="152" t="s">
        <v>2230</v>
      </c>
      <c r="F283" s="153" t="s">
        <v>2231</v>
      </c>
      <c r="G283" s="154" t="s">
        <v>630</v>
      </c>
      <c r="H283" s="155">
        <v>2</v>
      </c>
      <c r="I283" s="156"/>
      <c r="J283" s="157">
        <f t="shared" si="70"/>
        <v>0</v>
      </c>
      <c r="K283" s="158"/>
      <c r="L283" s="34"/>
      <c r="M283" s="159" t="s">
        <v>1</v>
      </c>
      <c r="N283" s="160" t="s">
        <v>41</v>
      </c>
      <c r="O283" s="59"/>
      <c r="P283" s="161">
        <f t="shared" si="71"/>
        <v>0</v>
      </c>
      <c r="Q283" s="161">
        <v>2.0000000000000002E-5</v>
      </c>
      <c r="R283" s="161">
        <f t="shared" si="72"/>
        <v>4.0000000000000003E-5</v>
      </c>
      <c r="S283" s="161">
        <v>0</v>
      </c>
      <c r="T283" s="162">
        <f t="shared" si="7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445</v>
      </c>
      <c r="AT283" s="163" t="s">
        <v>174</v>
      </c>
      <c r="AU283" s="163" t="s">
        <v>87</v>
      </c>
      <c r="AY283" s="18" t="s">
        <v>172</v>
      </c>
      <c r="BE283" s="164">
        <f t="shared" si="74"/>
        <v>0</v>
      </c>
      <c r="BF283" s="164">
        <f t="shared" si="75"/>
        <v>0</v>
      </c>
      <c r="BG283" s="164">
        <f t="shared" si="76"/>
        <v>0</v>
      </c>
      <c r="BH283" s="164">
        <f t="shared" si="77"/>
        <v>0</v>
      </c>
      <c r="BI283" s="164">
        <f t="shared" si="78"/>
        <v>0</v>
      </c>
      <c r="BJ283" s="18" t="s">
        <v>87</v>
      </c>
      <c r="BK283" s="164">
        <f t="shared" si="79"/>
        <v>0</v>
      </c>
      <c r="BL283" s="18" t="s">
        <v>445</v>
      </c>
      <c r="BM283" s="163" t="s">
        <v>2232</v>
      </c>
    </row>
    <row r="284" spans="1:65" s="2" customFormat="1" ht="24.25" customHeight="1">
      <c r="A284" s="33"/>
      <c r="B284" s="150"/>
      <c r="C284" s="201" t="s">
        <v>2233</v>
      </c>
      <c r="D284" s="201" t="s">
        <v>231</v>
      </c>
      <c r="E284" s="202" t="s">
        <v>2234</v>
      </c>
      <c r="F284" s="203" t="s">
        <v>2235</v>
      </c>
      <c r="G284" s="204" t="s">
        <v>630</v>
      </c>
      <c r="H284" s="205">
        <v>1</v>
      </c>
      <c r="I284" s="206"/>
      <c r="J284" s="207">
        <f t="shared" si="70"/>
        <v>0</v>
      </c>
      <c r="K284" s="208"/>
      <c r="L284" s="209"/>
      <c r="M284" s="210" t="s">
        <v>1</v>
      </c>
      <c r="N284" s="211" t="s">
        <v>41</v>
      </c>
      <c r="O284" s="59"/>
      <c r="P284" s="161">
        <f t="shared" si="71"/>
        <v>0</v>
      </c>
      <c r="Q284" s="161">
        <v>1.736E-2</v>
      </c>
      <c r="R284" s="161">
        <f t="shared" si="72"/>
        <v>1.736E-2</v>
      </c>
      <c r="S284" s="161">
        <v>0</v>
      </c>
      <c r="T284" s="162">
        <f t="shared" si="7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491</v>
      </c>
      <c r="AT284" s="163" t="s">
        <v>231</v>
      </c>
      <c r="AU284" s="163" t="s">
        <v>87</v>
      </c>
      <c r="AY284" s="18" t="s">
        <v>172</v>
      </c>
      <c r="BE284" s="164">
        <f t="shared" si="74"/>
        <v>0</v>
      </c>
      <c r="BF284" s="164">
        <f t="shared" si="75"/>
        <v>0</v>
      </c>
      <c r="BG284" s="164">
        <f t="shared" si="76"/>
        <v>0</v>
      </c>
      <c r="BH284" s="164">
        <f t="shared" si="77"/>
        <v>0</v>
      </c>
      <c r="BI284" s="164">
        <f t="shared" si="78"/>
        <v>0</v>
      </c>
      <c r="BJ284" s="18" t="s">
        <v>87</v>
      </c>
      <c r="BK284" s="164">
        <f t="shared" si="79"/>
        <v>0</v>
      </c>
      <c r="BL284" s="18" t="s">
        <v>445</v>
      </c>
      <c r="BM284" s="163" t="s">
        <v>2236</v>
      </c>
    </row>
    <row r="285" spans="1:65" s="2" customFormat="1" ht="24.25" customHeight="1">
      <c r="A285" s="33"/>
      <c r="B285" s="150"/>
      <c r="C285" s="201" t="s">
        <v>2237</v>
      </c>
      <c r="D285" s="201" t="s">
        <v>231</v>
      </c>
      <c r="E285" s="202" t="s">
        <v>2238</v>
      </c>
      <c r="F285" s="203" t="s">
        <v>2239</v>
      </c>
      <c r="G285" s="204" t="s">
        <v>630</v>
      </c>
      <c r="H285" s="205">
        <v>1</v>
      </c>
      <c r="I285" s="206"/>
      <c r="J285" s="207">
        <f t="shared" si="70"/>
        <v>0</v>
      </c>
      <c r="K285" s="208"/>
      <c r="L285" s="209"/>
      <c r="M285" s="210" t="s">
        <v>1</v>
      </c>
      <c r="N285" s="211" t="s">
        <v>41</v>
      </c>
      <c r="O285" s="59"/>
      <c r="P285" s="161">
        <f t="shared" si="71"/>
        <v>0</v>
      </c>
      <c r="Q285" s="161">
        <v>2.3789999999999999E-2</v>
      </c>
      <c r="R285" s="161">
        <f t="shared" si="72"/>
        <v>2.3789999999999999E-2</v>
      </c>
      <c r="S285" s="161">
        <v>0</v>
      </c>
      <c r="T285" s="162">
        <f t="shared" si="7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3" t="s">
        <v>491</v>
      </c>
      <c r="AT285" s="163" t="s">
        <v>231</v>
      </c>
      <c r="AU285" s="163" t="s">
        <v>87</v>
      </c>
      <c r="AY285" s="18" t="s">
        <v>172</v>
      </c>
      <c r="BE285" s="164">
        <f t="shared" si="74"/>
        <v>0</v>
      </c>
      <c r="BF285" s="164">
        <f t="shared" si="75"/>
        <v>0</v>
      </c>
      <c r="BG285" s="164">
        <f t="shared" si="76"/>
        <v>0</v>
      </c>
      <c r="BH285" s="164">
        <f t="shared" si="77"/>
        <v>0</v>
      </c>
      <c r="BI285" s="164">
        <f t="shared" si="78"/>
        <v>0</v>
      </c>
      <c r="BJ285" s="18" t="s">
        <v>87</v>
      </c>
      <c r="BK285" s="164">
        <f t="shared" si="79"/>
        <v>0</v>
      </c>
      <c r="BL285" s="18" t="s">
        <v>445</v>
      </c>
      <c r="BM285" s="163" t="s">
        <v>2240</v>
      </c>
    </row>
    <row r="286" spans="1:65" s="2" customFormat="1" ht="24.25" customHeight="1">
      <c r="A286" s="33"/>
      <c r="B286" s="150"/>
      <c r="C286" s="151" t="s">
        <v>2241</v>
      </c>
      <c r="D286" s="151" t="s">
        <v>174</v>
      </c>
      <c r="E286" s="152" t="s">
        <v>2242</v>
      </c>
      <c r="F286" s="153" t="s">
        <v>2243</v>
      </c>
      <c r="G286" s="154" t="s">
        <v>630</v>
      </c>
      <c r="H286" s="155">
        <v>3</v>
      </c>
      <c r="I286" s="156"/>
      <c r="J286" s="157">
        <f t="shared" si="70"/>
        <v>0</v>
      </c>
      <c r="K286" s="158"/>
      <c r="L286" s="34"/>
      <c r="M286" s="159" t="s">
        <v>1</v>
      </c>
      <c r="N286" s="160" t="s">
        <v>41</v>
      </c>
      <c r="O286" s="59"/>
      <c r="P286" s="161">
        <f t="shared" si="71"/>
        <v>0</v>
      </c>
      <c r="Q286" s="161">
        <v>0</v>
      </c>
      <c r="R286" s="161">
        <f t="shared" si="72"/>
        <v>0</v>
      </c>
      <c r="S286" s="161">
        <v>0</v>
      </c>
      <c r="T286" s="162">
        <f t="shared" si="7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445</v>
      </c>
      <c r="AT286" s="163" t="s">
        <v>174</v>
      </c>
      <c r="AU286" s="163" t="s">
        <v>87</v>
      </c>
      <c r="AY286" s="18" t="s">
        <v>172</v>
      </c>
      <c r="BE286" s="164">
        <f t="shared" si="74"/>
        <v>0</v>
      </c>
      <c r="BF286" s="164">
        <f t="shared" si="75"/>
        <v>0</v>
      </c>
      <c r="BG286" s="164">
        <f t="shared" si="76"/>
        <v>0</v>
      </c>
      <c r="BH286" s="164">
        <f t="shared" si="77"/>
        <v>0</v>
      </c>
      <c r="BI286" s="164">
        <f t="shared" si="78"/>
        <v>0</v>
      </c>
      <c r="BJ286" s="18" t="s">
        <v>87</v>
      </c>
      <c r="BK286" s="164">
        <f t="shared" si="79"/>
        <v>0</v>
      </c>
      <c r="BL286" s="18" t="s">
        <v>445</v>
      </c>
      <c r="BM286" s="163" t="s">
        <v>2244</v>
      </c>
    </row>
    <row r="287" spans="1:65" s="2" customFormat="1" ht="24.25" customHeight="1">
      <c r="A287" s="33"/>
      <c r="B287" s="150"/>
      <c r="C287" s="151" t="s">
        <v>2245</v>
      </c>
      <c r="D287" s="151" t="s">
        <v>174</v>
      </c>
      <c r="E287" s="152" t="s">
        <v>2246</v>
      </c>
      <c r="F287" s="153" t="s">
        <v>2247</v>
      </c>
      <c r="G287" s="154" t="s">
        <v>194</v>
      </c>
      <c r="H287" s="155">
        <v>1.4059999999999999</v>
      </c>
      <c r="I287" s="156"/>
      <c r="J287" s="157">
        <f t="shared" si="70"/>
        <v>0</v>
      </c>
      <c r="K287" s="158"/>
      <c r="L287" s="34"/>
      <c r="M287" s="159" t="s">
        <v>1</v>
      </c>
      <c r="N287" s="160" t="s">
        <v>41</v>
      </c>
      <c r="O287" s="59"/>
      <c r="P287" s="161">
        <f t="shared" si="71"/>
        <v>0</v>
      </c>
      <c r="Q287" s="161">
        <v>0</v>
      </c>
      <c r="R287" s="161">
        <f t="shared" si="72"/>
        <v>0</v>
      </c>
      <c r="S287" s="161">
        <v>0</v>
      </c>
      <c r="T287" s="162">
        <f t="shared" si="7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445</v>
      </c>
      <c r="AT287" s="163" t="s">
        <v>174</v>
      </c>
      <c r="AU287" s="163" t="s">
        <v>87</v>
      </c>
      <c r="AY287" s="18" t="s">
        <v>172</v>
      </c>
      <c r="BE287" s="164">
        <f t="shared" si="74"/>
        <v>0</v>
      </c>
      <c r="BF287" s="164">
        <f t="shared" si="75"/>
        <v>0</v>
      </c>
      <c r="BG287" s="164">
        <f t="shared" si="76"/>
        <v>0</v>
      </c>
      <c r="BH287" s="164">
        <f t="shared" si="77"/>
        <v>0</v>
      </c>
      <c r="BI287" s="164">
        <f t="shared" si="78"/>
        <v>0</v>
      </c>
      <c r="BJ287" s="18" t="s">
        <v>87</v>
      </c>
      <c r="BK287" s="164">
        <f t="shared" si="79"/>
        <v>0</v>
      </c>
      <c r="BL287" s="18" t="s">
        <v>445</v>
      </c>
      <c r="BM287" s="163" t="s">
        <v>2248</v>
      </c>
    </row>
    <row r="288" spans="1:65" s="12" customFormat="1" ht="22.75" customHeight="1">
      <c r="B288" s="137"/>
      <c r="D288" s="138" t="s">
        <v>74</v>
      </c>
      <c r="E288" s="148" t="s">
        <v>1168</v>
      </c>
      <c r="F288" s="148" t="s">
        <v>1169</v>
      </c>
      <c r="I288" s="140"/>
      <c r="J288" s="149">
        <f>BK288</f>
        <v>0</v>
      </c>
      <c r="L288" s="137"/>
      <c r="M288" s="142"/>
      <c r="N288" s="143"/>
      <c r="O288" s="143"/>
      <c r="P288" s="144">
        <f>SUM(P289:P290)</f>
        <v>0</v>
      </c>
      <c r="Q288" s="143"/>
      <c r="R288" s="144">
        <f>SUM(R289:R290)</f>
        <v>0</v>
      </c>
      <c r="S288" s="143"/>
      <c r="T288" s="145">
        <f>SUM(T289:T290)</f>
        <v>0</v>
      </c>
      <c r="AR288" s="138" t="s">
        <v>87</v>
      </c>
      <c r="AT288" s="146" t="s">
        <v>74</v>
      </c>
      <c r="AU288" s="146" t="s">
        <v>79</v>
      </c>
      <c r="AY288" s="138" t="s">
        <v>172</v>
      </c>
      <c r="BK288" s="147">
        <f>SUM(BK289:BK290)</f>
        <v>0</v>
      </c>
    </row>
    <row r="289" spans="1:65" s="2" customFormat="1" ht="24.25" customHeight="1">
      <c r="A289" s="33"/>
      <c r="B289" s="150"/>
      <c r="C289" s="151" t="s">
        <v>2249</v>
      </c>
      <c r="D289" s="151" t="s">
        <v>174</v>
      </c>
      <c r="E289" s="152" t="s">
        <v>2250</v>
      </c>
      <c r="F289" s="153" t="s">
        <v>2251</v>
      </c>
      <c r="G289" s="154" t="s">
        <v>630</v>
      </c>
      <c r="H289" s="155">
        <v>20</v>
      </c>
      <c r="I289" s="156"/>
      <c r="J289" s="157">
        <f>ROUND(I289*H289,2)</f>
        <v>0</v>
      </c>
      <c r="K289" s="158"/>
      <c r="L289" s="34"/>
      <c r="M289" s="159" t="s">
        <v>1</v>
      </c>
      <c r="N289" s="160" t="s">
        <v>41</v>
      </c>
      <c r="O289" s="59"/>
      <c r="P289" s="161">
        <f>O289*H289</f>
        <v>0</v>
      </c>
      <c r="Q289" s="161">
        <v>0</v>
      </c>
      <c r="R289" s="161">
        <f>Q289*H289</f>
        <v>0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445</v>
      </c>
      <c r="AT289" s="163" t="s">
        <v>174</v>
      </c>
      <c r="AU289" s="163" t="s">
        <v>87</v>
      </c>
      <c r="AY289" s="18" t="s">
        <v>172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87</v>
      </c>
      <c r="BK289" s="164">
        <f>ROUND(I289*H289,2)</f>
        <v>0</v>
      </c>
      <c r="BL289" s="18" t="s">
        <v>445</v>
      </c>
      <c r="BM289" s="163" t="s">
        <v>2252</v>
      </c>
    </row>
    <row r="290" spans="1:65" s="2" customFormat="1" ht="24.25" customHeight="1">
      <c r="A290" s="33"/>
      <c r="B290" s="150"/>
      <c r="C290" s="201" t="s">
        <v>2253</v>
      </c>
      <c r="D290" s="201" t="s">
        <v>231</v>
      </c>
      <c r="E290" s="202" t="s">
        <v>2254</v>
      </c>
      <c r="F290" s="203" t="s">
        <v>2255</v>
      </c>
      <c r="G290" s="204" t="s">
        <v>1837</v>
      </c>
      <c r="H290" s="205">
        <v>20</v>
      </c>
      <c r="I290" s="206"/>
      <c r="J290" s="207">
        <f>ROUND(I290*H290,2)</f>
        <v>0</v>
      </c>
      <c r="K290" s="208"/>
      <c r="L290" s="209"/>
      <c r="M290" s="210" t="s">
        <v>1</v>
      </c>
      <c r="N290" s="211" t="s">
        <v>41</v>
      </c>
      <c r="O290" s="59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3" t="s">
        <v>491</v>
      </c>
      <c r="AT290" s="163" t="s">
        <v>231</v>
      </c>
      <c r="AU290" s="163" t="s">
        <v>87</v>
      </c>
      <c r="AY290" s="18" t="s">
        <v>172</v>
      </c>
      <c r="BE290" s="164">
        <f>IF(N290="základná",J290,0)</f>
        <v>0</v>
      </c>
      <c r="BF290" s="164">
        <f>IF(N290="znížená",J290,0)</f>
        <v>0</v>
      </c>
      <c r="BG290" s="164">
        <f>IF(N290="zákl. prenesená",J290,0)</f>
        <v>0</v>
      </c>
      <c r="BH290" s="164">
        <f>IF(N290="zníž. prenesená",J290,0)</f>
        <v>0</v>
      </c>
      <c r="BI290" s="164">
        <f>IF(N290="nulová",J290,0)</f>
        <v>0</v>
      </c>
      <c r="BJ290" s="18" t="s">
        <v>87</v>
      </c>
      <c r="BK290" s="164">
        <f>ROUND(I290*H290,2)</f>
        <v>0</v>
      </c>
      <c r="BL290" s="18" t="s">
        <v>445</v>
      </c>
      <c r="BM290" s="163" t="s">
        <v>2256</v>
      </c>
    </row>
    <row r="291" spans="1:65" s="12" customFormat="1" ht="26" customHeight="1">
      <c r="B291" s="137"/>
      <c r="D291" s="138" t="s">
        <v>74</v>
      </c>
      <c r="E291" s="139" t="s">
        <v>231</v>
      </c>
      <c r="F291" s="139" t="s">
        <v>232</v>
      </c>
      <c r="I291" s="140"/>
      <c r="J291" s="141">
        <f>BK291</f>
        <v>0</v>
      </c>
      <c r="L291" s="137"/>
      <c r="M291" s="142"/>
      <c r="N291" s="143"/>
      <c r="O291" s="143"/>
      <c r="P291" s="144">
        <f>P292</f>
        <v>0</v>
      </c>
      <c r="Q291" s="143"/>
      <c r="R291" s="144">
        <f>R292</f>
        <v>0</v>
      </c>
      <c r="S291" s="143"/>
      <c r="T291" s="145">
        <f>T292</f>
        <v>0</v>
      </c>
      <c r="AR291" s="138" t="s">
        <v>97</v>
      </c>
      <c r="AT291" s="146" t="s">
        <v>74</v>
      </c>
      <c r="AU291" s="146" t="s">
        <v>75</v>
      </c>
      <c r="AY291" s="138" t="s">
        <v>172</v>
      </c>
      <c r="BK291" s="147">
        <f>BK292</f>
        <v>0</v>
      </c>
    </row>
    <row r="292" spans="1:65" s="12" customFormat="1" ht="22.75" customHeight="1">
      <c r="B292" s="137"/>
      <c r="D292" s="138" t="s">
        <v>74</v>
      </c>
      <c r="E292" s="148" t="s">
        <v>2257</v>
      </c>
      <c r="F292" s="148" t="s">
        <v>2258</v>
      </c>
      <c r="I292" s="140"/>
      <c r="J292" s="149">
        <f>BK292</f>
        <v>0</v>
      </c>
      <c r="L292" s="137"/>
      <c r="M292" s="142"/>
      <c r="N292" s="143"/>
      <c r="O292" s="143"/>
      <c r="P292" s="144">
        <f>SUM(P293:P296)</f>
        <v>0</v>
      </c>
      <c r="Q292" s="143"/>
      <c r="R292" s="144">
        <f>SUM(R293:R296)</f>
        <v>0</v>
      </c>
      <c r="S292" s="143"/>
      <c r="T292" s="145">
        <f>SUM(T293:T296)</f>
        <v>0</v>
      </c>
      <c r="AR292" s="138" t="s">
        <v>97</v>
      </c>
      <c r="AT292" s="146" t="s">
        <v>74</v>
      </c>
      <c r="AU292" s="146" t="s">
        <v>79</v>
      </c>
      <c r="AY292" s="138" t="s">
        <v>172</v>
      </c>
      <c r="BK292" s="147">
        <f>SUM(BK293:BK296)</f>
        <v>0</v>
      </c>
    </row>
    <row r="293" spans="1:65" s="2" customFormat="1" ht="24.25" customHeight="1">
      <c r="A293" s="33"/>
      <c r="B293" s="150"/>
      <c r="C293" s="151" t="s">
        <v>2259</v>
      </c>
      <c r="D293" s="151" t="s">
        <v>174</v>
      </c>
      <c r="E293" s="152" t="s">
        <v>2260</v>
      </c>
      <c r="F293" s="153" t="s">
        <v>2261</v>
      </c>
      <c r="G293" s="154" t="s">
        <v>630</v>
      </c>
      <c r="H293" s="155">
        <v>1</v>
      </c>
      <c r="I293" s="156"/>
      <c r="J293" s="157">
        <f>ROUND(I293*H293,2)</f>
        <v>0</v>
      </c>
      <c r="K293" s="158"/>
      <c r="L293" s="34"/>
      <c r="M293" s="159" t="s">
        <v>1</v>
      </c>
      <c r="N293" s="160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239</v>
      </c>
      <c r="AT293" s="163" t="s">
        <v>174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239</v>
      </c>
      <c r="BM293" s="163" t="s">
        <v>2262</v>
      </c>
    </row>
    <row r="294" spans="1:65" s="2" customFormat="1" ht="24.25" customHeight="1">
      <c r="A294" s="33"/>
      <c r="B294" s="150"/>
      <c r="C294" s="151" t="s">
        <v>2263</v>
      </c>
      <c r="D294" s="151" t="s">
        <v>174</v>
      </c>
      <c r="E294" s="152" t="s">
        <v>2264</v>
      </c>
      <c r="F294" s="153" t="s">
        <v>2265</v>
      </c>
      <c r="G294" s="154" t="s">
        <v>630</v>
      </c>
      <c r="H294" s="155">
        <v>1</v>
      </c>
      <c r="I294" s="156"/>
      <c r="J294" s="157">
        <f>ROUND(I294*H294,2)</f>
        <v>0</v>
      </c>
      <c r="K294" s="158"/>
      <c r="L294" s="34"/>
      <c r="M294" s="159" t="s">
        <v>1</v>
      </c>
      <c r="N294" s="160" t="s">
        <v>41</v>
      </c>
      <c r="O294" s="59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3" t="s">
        <v>239</v>
      </c>
      <c r="AT294" s="163" t="s">
        <v>174</v>
      </c>
      <c r="AU294" s="163" t="s">
        <v>87</v>
      </c>
      <c r="AY294" s="18" t="s">
        <v>172</v>
      </c>
      <c r="BE294" s="164">
        <f>IF(N294="základná",J294,0)</f>
        <v>0</v>
      </c>
      <c r="BF294" s="164">
        <f>IF(N294="znížená",J294,0)</f>
        <v>0</v>
      </c>
      <c r="BG294" s="164">
        <f>IF(N294="zákl. prenesená",J294,0)</f>
        <v>0</v>
      </c>
      <c r="BH294" s="164">
        <f>IF(N294="zníž. prenesená",J294,0)</f>
        <v>0</v>
      </c>
      <c r="BI294" s="164">
        <f>IF(N294="nulová",J294,0)</f>
        <v>0</v>
      </c>
      <c r="BJ294" s="18" t="s">
        <v>87</v>
      </c>
      <c r="BK294" s="164">
        <f>ROUND(I294*H294,2)</f>
        <v>0</v>
      </c>
      <c r="BL294" s="18" t="s">
        <v>239</v>
      </c>
      <c r="BM294" s="163" t="s">
        <v>2266</v>
      </c>
    </row>
    <row r="295" spans="1:65" s="2" customFormat="1" ht="24.25" customHeight="1">
      <c r="A295" s="33"/>
      <c r="B295" s="150"/>
      <c r="C295" s="151" t="s">
        <v>2267</v>
      </c>
      <c r="D295" s="151" t="s">
        <v>174</v>
      </c>
      <c r="E295" s="152" t="s">
        <v>2268</v>
      </c>
      <c r="F295" s="153" t="s">
        <v>2269</v>
      </c>
      <c r="G295" s="154" t="s">
        <v>630</v>
      </c>
      <c r="H295" s="155">
        <v>1</v>
      </c>
      <c r="I295" s="156"/>
      <c r="J295" s="157">
        <f>ROUND(I295*H295,2)</f>
        <v>0</v>
      </c>
      <c r="K295" s="158"/>
      <c r="L295" s="34"/>
      <c r="M295" s="159" t="s">
        <v>1</v>
      </c>
      <c r="N295" s="160" t="s">
        <v>41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0</v>
      </c>
      <c r="T295" s="162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239</v>
      </c>
      <c r="AT295" s="163" t="s">
        <v>174</v>
      </c>
      <c r="AU295" s="163" t="s">
        <v>87</v>
      </c>
      <c r="AY295" s="18" t="s">
        <v>172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87</v>
      </c>
      <c r="BK295" s="164">
        <f>ROUND(I295*H295,2)</f>
        <v>0</v>
      </c>
      <c r="BL295" s="18" t="s">
        <v>239</v>
      </c>
      <c r="BM295" s="163" t="s">
        <v>2270</v>
      </c>
    </row>
    <row r="296" spans="1:65" s="2" customFormat="1" ht="24.25" customHeight="1">
      <c r="A296" s="33"/>
      <c r="B296" s="150"/>
      <c r="C296" s="151" t="s">
        <v>2271</v>
      </c>
      <c r="D296" s="151" t="s">
        <v>174</v>
      </c>
      <c r="E296" s="152" t="s">
        <v>2272</v>
      </c>
      <c r="F296" s="153" t="s">
        <v>2273</v>
      </c>
      <c r="G296" s="154" t="s">
        <v>630</v>
      </c>
      <c r="H296" s="155">
        <v>1</v>
      </c>
      <c r="I296" s="156"/>
      <c r="J296" s="157">
        <f>ROUND(I296*H296,2)</f>
        <v>0</v>
      </c>
      <c r="K296" s="158"/>
      <c r="L296" s="34"/>
      <c r="M296" s="159" t="s">
        <v>1</v>
      </c>
      <c r="N296" s="160" t="s">
        <v>41</v>
      </c>
      <c r="O296" s="59"/>
      <c r="P296" s="161">
        <f>O296*H296</f>
        <v>0</v>
      </c>
      <c r="Q296" s="161">
        <v>0</v>
      </c>
      <c r="R296" s="161">
        <f>Q296*H296</f>
        <v>0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239</v>
      </c>
      <c r="AT296" s="163" t="s">
        <v>174</v>
      </c>
      <c r="AU296" s="163" t="s">
        <v>87</v>
      </c>
      <c r="AY296" s="18" t="s">
        <v>172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239</v>
      </c>
      <c r="BM296" s="163" t="s">
        <v>2274</v>
      </c>
    </row>
    <row r="297" spans="1:65" s="12" customFormat="1" ht="26" customHeight="1">
      <c r="B297" s="137"/>
      <c r="D297" s="138" t="s">
        <v>74</v>
      </c>
      <c r="E297" s="139" t="s">
        <v>1181</v>
      </c>
      <c r="F297" s="139" t="s">
        <v>1182</v>
      </c>
      <c r="I297" s="140"/>
      <c r="J297" s="141">
        <f>BK297</f>
        <v>0</v>
      </c>
      <c r="L297" s="137"/>
      <c r="M297" s="142"/>
      <c r="N297" s="143"/>
      <c r="O297" s="143"/>
      <c r="P297" s="144">
        <f>SUM(P298:P303)</f>
        <v>0</v>
      </c>
      <c r="Q297" s="143"/>
      <c r="R297" s="144">
        <f>SUM(R298:R303)</f>
        <v>0</v>
      </c>
      <c r="S297" s="143"/>
      <c r="T297" s="145">
        <f>SUM(T298:T303)</f>
        <v>0</v>
      </c>
      <c r="AR297" s="138" t="s">
        <v>106</v>
      </c>
      <c r="AT297" s="146" t="s">
        <v>74</v>
      </c>
      <c r="AU297" s="146" t="s">
        <v>75</v>
      </c>
      <c r="AY297" s="138" t="s">
        <v>172</v>
      </c>
      <c r="BK297" s="147">
        <f>SUM(BK298:BK303)</f>
        <v>0</v>
      </c>
    </row>
    <row r="298" spans="1:65" s="2" customFormat="1" ht="24.25" customHeight="1">
      <c r="A298" s="33"/>
      <c r="B298" s="150"/>
      <c r="C298" s="151" t="s">
        <v>2275</v>
      </c>
      <c r="D298" s="151" t="s">
        <v>174</v>
      </c>
      <c r="E298" s="152" t="s">
        <v>2276</v>
      </c>
      <c r="F298" s="153" t="s">
        <v>2277</v>
      </c>
      <c r="G298" s="154" t="s">
        <v>238</v>
      </c>
      <c r="H298" s="155">
        <v>8</v>
      </c>
      <c r="I298" s="156"/>
      <c r="J298" s="157">
        <f t="shared" ref="J298:J303" si="80">ROUND(I298*H298,2)</f>
        <v>0</v>
      </c>
      <c r="K298" s="158"/>
      <c r="L298" s="34"/>
      <c r="M298" s="159" t="s">
        <v>1</v>
      </c>
      <c r="N298" s="160" t="s">
        <v>41</v>
      </c>
      <c r="O298" s="59"/>
      <c r="P298" s="161">
        <f t="shared" ref="P298:P303" si="81">O298*H298</f>
        <v>0</v>
      </c>
      <c r="Q298" s="161">
        <v>0</v>
      </c>
      <c r="R298" s="161">
        <f t="shared" ref="R298:R303" si="82">Q298*H298</f>
        <v>0</v>
      </c>
      <c r="S298" s="161">
        <v>0</v>
      </c>
      <c r="T298" s="162">
        <f t="shared" ref="T298:T303" si="83"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1787</v>
      </c>
      <c r="AT298" s="163" t="s">
        <v>174</v>
      </c>
      <c r="AU298" s="163" t="s">
        <v>79</v>
      </c>
      <c r="AY298" s="18" t="s">
        <v>172</v>
      </c>
      <c r="BE298" s="164">
        <f t="shared" ref="BE298:BE303" si="84">IF(N298="základná",J298,0)</f>
        <v>0</v>
      </c>
      <c r="BF298" s="164">
        <f t="shared" ref="BF298:BF303" si="85">IF(N298="znížená",J298,0)</f>
        <v>0</v>
      </c>
      <c r="BG298" s="164">
        <f t="shared" ref="BG298:BG303" si="86">IF(N298="zákl. prenesená",J298,0)</f>
        <v>0</v>
      </c>
      <c r="BH298" s="164">
        <f t="shared" ref="BH298:BH303" si="87">IF(N298="zníž. prenesená",J298,0)</f>
        <v>0</v>
      </c>
      <c r="BI298" s="164">
        <f t="shared" ref="BI298:BI303" si="88">IF(N298="nulová",J298,0)</f>
        <v>0</v>
      </c>
      <c r="BJ298" s="18" t="s">
        <v>87</v>
      </c>
      <c r="BK298" s="164">
        <f t="shared" ref="BK298:BK303" si="89">ROUND(I298*H298,2)</f>
        <v>0</v>
      </c>
      <c r="BL298" s="18" t="s">
        <v>1787</v>
      </c>
      <c r="BM298" s="163" t="s">
        <v>2278</v>
      </c>
    </row>
    <row r="299" spans="1:65" s="2" customFormat="1" ht="14.5" customHeight="1">
      <c r="A299" s="33"/>
      <c r="B299" s="150"/>
      <c r="C299" s="151" t="s">
        <v>2279</v>
      </c>
      <c r="D299" s="151" t="s">
        <v>174</v>
      </c>
      <c r="E299" s="152" t="s">
        <v>2280</v>
      </c>
      <c r="F299" s="153" t="s">
        <v>2281</v>
      </c>
      <c r="G299" s="154" t="s">
        <v>1837</v>
      </c>
      <c r="H299" s="155">
        <v>1</v>
      </c>
      <c r="I299" s="156"/>
      <c r="J299" s="157">
        <f t="shared" si="80"/>
        <v>0</v>
      </c>
      <c r="K299" s="158"/>
      <c r="L299" s="34"/>
      <c r="M299" s="159" t="s">
        <v>1</v>
      </c>
      <c r="N299" s="160" t="s">
        <v>41</v>
      </c>
      <c r="O299" s="59"/>
      <c r="P299" s="161">
        <f t="shared" si="81"/>
        <v>0</v>
      </c>
      <c r="Q299" s="161">
        <v>0</v>
      </c>
      <c r="R299" s="161">
        <f t="shared" si="82"/>
        <v>0</v>
      </c>
      <c r="S299" s="161">
        <v>0</v>
      </c>
      <c r="T299" s="162">
        <f t="shared" si="8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1787</v>
      </c>
      <c r="AT299" s="163" t="s">
        <v>174</v>
      </c>
      <c r="AU299" s="163" t="s">
        <v>79</v>
      </c>
      <c r="AY299" s="18" t="s">
        <v>172</v>
      </c>
      <c r="BE299" s="164">
        <f t="shared" si="84"/>
        <v>0</v>
      </c>
      <c r="BF299" s="164">
        <f t="shared" si="85"/>
        <v>0</v>
      </c>
      <c r="BG299" s="164">
        <f t="shared" si="86"/>
        <v>0</v>
      </c>
      <c r="BH299" s="164">
        <f t="shared" si="87"/>
        <v>0</v>
      </c>
      <c r="BI299" s="164">
        <f t="shared" si="88"/>
        <v>0</v>
      </c>
      <c r="BJ299" s="18" t="s">
        <v>87</v>
      </c>
      <c r="BK299" s="164">
        <f t="shared" si="89"/>
        <v>0</v>
      </c>
      <c r="BL299" s="18" t="s">
        <v>1787</v>
      </c>
      <c r="BM299" s="163" t="s">
        <v>2282</v>
      </c>
    </row>
    <row r="300" spans="1:65" s="2" customFormat="1" ht="14.5" customHeight="1">
      <c r="A300" s="33"/>
      <c r="B300" s="150"/>
      <c r="C300" s="151" t="s">
        <v>2283</v>
      </c>
      <c r="D300" s="151" t="s">
        <v>174</v>
      </c>
      <c r="E300" s="152" t="s">
        <v>2284</v>
      </c>
      <c r="F300" s="153" t="s">
        <v>2285</v>
      </c>
      <c r="G300" s="154" t="s">
        <v>1837</v>
      </c>
      <c r="H300" s="155">
        <v>1</v>
      </c>
      <c r="I300" s="156"/>
      <c r="J300" s="157">
        <f t="shared" si="80"/>
        <v>0</v>
      </c>
      <c r="K300" s="158"/>
      <c r="L300" s="34"/>
      <c r="M300" s="159" t="s">
        <v>1</v>
      </c>
      <c r="N300" s="160" t="s">
        <v>41</v>
      </c>
      <c r="O300" s="59"/>
      <c r="P300" s="161">
        <f t="shared" si="81"/>
        <v>0</v>
      </c>
      <c r="Q300" s="161">
        <v>0</v>
      </c>
      <c r="R300" s="161">
        <f t="shared" si="82"/>
        <v>0</v>
      </c>
      <c r="S300" s="161">
        <v>0</v>
      </c>
      <c r="T300" s="162">
        <f t="shared" si="8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1787</v>
      </c>
      <c r="AT300" s="163" t="s">
        <v>174</v>
      </c>
      <c r="AU300" s="163" t="s">
        <v>79</v>
      </c>
      <c r="AY300" s="18" t="s">
        <v>172</v>
      </c>
      <c r="BE300" s="164">
        <f t="shared" si="84"/>
        <v>0</v>
      </c>
      <c r="BF300" s="164">
        <f t="shared" si="85"/>
        <v>0</v>
      </c>
      <c r="BG300" s="164">
        <f t="shared" si="86"/>
        <v>0</v>
      </c>
      <c r="BH300" s="164">
        <f t="shared" si="87"/>
        <v>0</v>
      </c>
      <c r="BI300" s="164">
        <f t="shared" si="88"/>
        <v>0</v>
      </c>
      <c r="BJ300" s="18" t="s">
        <v>87</v>
      </c>
      <c r="BK300" s="164">
        <f t="shared" si="89"/>
        <v>0</v>
      </c>
      <c r="BL300" s="18" t="s">
        <v>1787</v>
      </c>
      <c r="BM300" s="163" t="s">
        <v>2286</v>
      </c>
    </row>
    <row r="301" spans="1:65" s="2" customFormat="1" ht="24.25" customHeight="1">
      <c r="A301" s="33"/>
      <c r="B301" s="150"/>
      <c r="C301" s="151" t="s">
        <v>2287</v>
      </c>
      <c r="D301" s="151" t="s">
        <v>174</v>
      </c>
      <c r="E301" s="152" t="s">
        <v>2288</v>
      </c>
      <c r="F301" s="153" t="s">
        <v>2289</v>
      </c>
      <c r="G301" s="154" t="s">
        <v>1837</v>
      </c>
      <c r="H301" s="155">
        <v>1</v>
      </c>
      <c r="I301" s="156"/>
      <c r="J301" s="157">
        <f t="shared" si="80"/>
        <v>0</v>
      </c>
      <c r="K301" s="158"/>
      <c r="L301" s="34"/>
      <c r="M301" s="159" t="s">
        <v>1</v>
      </c>
      <c r="N301" s="160" t="s">
        <v>41</v>
      </c>
      <c r="O301" s="59"/>
      <c r="P301" s="161">
        <f t="shared" si="81"/>
        <v>0</v>
      </c>
      <c r="Q301" s="161">
        <v>0</v>
      </c>
      <c r="R301" s="161">
        <f t="shared" si="82"/>
        <v>0</v>
      </c>
      <c r="S301" s="161">
        <v>0</v>
      </c>
      <c r="T301" s="162">
        <f t="shared" si="8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3" t="s">
        <v>1787</v>
      </c>
      <c r="AT301" s="163" t="s">
        <v>174</v>
      </c>
      <c r="AU301" s="163" t="s">
        <v>79</v>
      </c>
      <c r="AY301" s="18" t="s">
        <v>172</v>
      </c>
      <c r="BE301" s="164">
        <f t="shared" si="84"/>
        <v>0</v>
      </c>
      <c r="BF301" s="164">
        <f t="shared" si="85"/>
        <v>0</v>
      </c>
      <c r="BG301" s="164">
        <f t="shared" si="86"/>
        <v>0</v>
      </c>
      <c r="BH301" s="164">
        <f t="shared" si="87"/>
        <v>0</v>
      </c>
      <c r="BI301" s="164">
        <f t="shared" si="88"/>
        <v>0</v>
      </c>
      <c r="BJ301" s="18" t="s">
        <v>87</v>
      </c>
      <c r="BK301" s="164">
        <f t="shared" si="89"/>
        <v>0</v>
      </c>
      <c r="BL301" s="18" t="s">
        <v>1787</v>
      </c>
      <c r="BM301" s="163" t="s">
        <v>2290</v>
      </c>
    </row>
    <row r="302" spans="1:65" s="2" customFormat="1" ht="24.25" customHeight="1">
      <c r="A302" s="33"/>
      <c r="B302" s="150"/>
      <c r="C302" s="151" t="s">
        <v>2291</v>
      </c>
      <c r="D302" s="151" t="s">
        <v>174</v>
      </c>
      <c r="E302" s="152" t="s">
        <v>2292</v>
      </c>
      <c r="F302" s="153" t="s">
        <v>2293</v>
      </c>
      <c r="G302" s="154" t="s">
        <v>1837</v>
      </c>
      <c r="H302" s="155">
        <v>1</v>
      </c>
      <c r="I302" s="156"/>
      <c r="J302" s="157">
        <f t="shared" si="80"/>
        <v>0</v>
      </c>
      <c r="K302" s="158"/>
      <c r="L302" s="34"/>
      <c r="M302" s="159" t="s">
        <v>1</v>
      </c>
      <c r="N302" s="160" t="s">
        <v>41</v>
      </c>
      <c r="O302" s="59"/>
      <c r="P302" s="161">
        <f t="shared" si="81"/>
        <v>0</v>
      </c>
      <c r="Q302" s="161">
        <v>0</v>
      </c>
      <c r="R302" s="161">
        <f t="shared" si="82"/>
        <v>0</v>
      </c>
      <c r="S302" s="161">
        <v>0</v>
      </c>
      <c r="T302" s="162">
        <f t="shared" si="8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1787</v>
      </c>
      <c r="AT302" s="163" t="s">
        <v>174</v>
      </c>
      <c r="AU302" s="163" t="s">
        <v>79</v>
      </c>
      <c r="AY302" s="18" t="s">
        <v>172</v>
      </c>
      <c r="BE302" s="164">
        <f t="shared" si="84"/>
        <v>0</v>
      </c>
      <c r="BF302" s="164">
        <f t="shared" si="85"/>
        <v>0</v>
      </c>
      <c r="BG302" s="164">
        <f t="shared" si="86"/>
        <v>0</v>
      </c>
      <c r="BH302" s="164">
        <f t="shared" si="87"/>
        <v>0</v>
      </c>
      <c r="BI302" s="164">
        <f t="shared" si="88"/>
        <v>0</v>
      </c>
      <c r="BJ302" s="18" t="s">
        <v>87</v>
      </c>
      <c r="BK302" s="164">
        <f t="shared" si="89"/>
        <v>0</v>
      </c>
      <c r="BL302" s="18" t="s">
        <v>1787</v>
      </c>
      <c r="BM302" s="163" t="s">
        <v>2294</v>
      </c>
    </row>
    <row r="303" spans="1:65" s="2" customFormat="1" ht="14.5" customHeight="1">
      <c r="A303" s="33"/>
      <c r="B303" s="150"/>
      <c r="C303" s="151" t="s">
        <v>2295</v>
      </c>
      <c r="D303" s="151" t="s">
        <v>174</v>
      </c>
      <c r="E303" s="152" t="s">
        <v>2296</v>
      </c>
      <c r="F303" s="153" t="s">
        <v>2297</v>
      </c>
      <c r="G303" s="154" t="s">
        <v>238</v>
      </c>
      <c r="H303" s="155">
        <v>24</v>
      </c>
      <c r="I303" s="156"/>
      <c r="J303" s="157">
        <f t="shared" si="80"/>
        <v>0</v>
      </c>
      <c r="K303" s="158"/>
      <c r="L303" s="34"/>
      <c r="M303" s="212" t="s">
        <v>1</v>
      </c>
      <c r="N303" s="213" t="s">
        <v>41</v>
      </c>
      <c r="O303" s="214"/>
      <c r="P303" s="215">
        <f t="shared" si="81"/>
        <v>0</v>
      </c>
      <c r="Q303" s="215">
        <v>0</v>
      </c>
      <c r="R303" s="215">
        <f t="shared" si="82"/>
        <v>0</v>
      </c>
      <c r="S303" s="215">
        <v>0</v>
      </c>
      <c r="T303" s="216">
        <f t="shared" si="8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1787</v>
      </c>
      <c r="AT303" s="163" t="s">
        <v>174</v>
      </c>
      <c r="AU303" s="163" t="s">
        <v>79</v>
      </c>
      <c r="AY303" s="18" t="s">
        <v>172</v>
      </c>
      <c r="BE303" s="164">
        <f t="shared" si="84"/>
        <v>0</v>
      </c>
      <c r="BF303" s="164">
        <f t="shared" si="85"/>
        <v>0</v>
      </c>
      <c r="BG303" s="164">
        <f t="shared" si="86"/>
        <v>0</v>
      </c>
      <c r="BH303" s="164">
        <f t="shared" si="87"/>
        <v>0</v>
      </c>
      <c r="BI303" s="164">
        <f t="shared" si="88"/>
        <v>0</v>
      </c>
      <c r="BJ303" s="18" t="s">
        <v>87</v>
      </c>
      <c r="BK303" s="164">
        <f t="shared" si="89"/>
        <v>0</v>
      </c>
      <c r="BL303" s="18" t="s">
        <v>1787</v>
      </c>
      <c r="BM303" s="163" t="s">
        <v>2298</v>
      </c>
    </row>
    <row r="304" spans="1:65" s="2" customFormat="1" ht="7" customHeight="1">
      <c r="A304" s="33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34"/>
      <c r="M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</sheetData>
  <autoFilter ref="C131:K303" xr:uid="{00000000-0009-0000-0000-000009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77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123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2299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1791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ROUND((SUM(BE127:BE176)),  2)</f>
        <v>0</v>
      </c>
      <c r="G35" s="33"/>
      <c r="H35" s="33"/>
      <c r="I35" s="106">
        <v>0.2</v>
      </c>
      <c r="J35" s="105">
        <f>ROUND(((SUM(BE127:BE176))*I35),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ROUND((SUM(BF127:BF176)),  2)</f>
        <v>0</v>
      </c>
      <c r="G36" s="33"/>
      <c r="H36" s="33"/>
      <c r="I36" s="106">
        <v>0.2</v>
      </c>
      <c r="J36" s="105">
        <f>ROUND(((SUM(BF127:BF176))*I36),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ROUND((SUM(BG127:BG176)),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ROUND((SUM(BH127:BH176)),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ROUND((SUM(BI127:BI176)),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SO01.5 - SO01.5  Plynoinštalácia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J130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1:47" s="10" customFormat="1" ht="20" customHeight="1">
      <c r="B102" s="122"/>
      <c r="D102" s="123" t="s">
        <v>2300</v>
      </c>
      <c r="E102" s="124"/>
      <c r="F102" s="124"/>
      <c r="G102" s="124"/>
      <c r="H102" s="124"/>
      <c r="I102" s="124"/>
      <c r="J102" s="125">
        <f>J136</f>
        <v>0</v>
      </c>
      <c r="L102" s="122"/>
    </row>
    <row r="103" spans="1:47" s="10" customFormat="1" ht="20" customHeight="1">
      <c r="B103" s="122"/>
      <c r="D103" s="123" t="s">
        <v>987</v>
      </c>
      <c r="E103" s="124"/>
      <c r="F103" s="124"/>
      <c r="G103" s="124"/>
      <c r="H103" s="124"/>
      <c r="I103" s="124"/>
      <c r="J103" s="125">
        <f>J165</f>
        <v>0</v>
      </c>
      <c r="L103" s="122"/>
    </row>
    <row r="104" spans="1:47" s="10" customFormat="1" ht="20" customHeight="1">
      <c r="B104" s="122"/>
      <c r="D104" s="123" t="s">
        <v>2301</v>
      </c>
      <c r="E104" s="124"/>
      <c r="F104" s="124"/>
      <c r="G104" s="124"/>
      <c r="H104" s="124"/>
      <c r="I104" s="124"/>
      <c r="J104" s="125">
        <f>J168</f>
        <v>0</v>
      </c>
      <c r="L104" s="122"/>
    </row>
    <row r="105" spans="1:47" s="9" customFormat="1" ht="25" customHeight="1">
      <c r="B105" s="118"/>
      <c r="D105" s="119" t="s">
        <v>988</v>
      </c>
      <c r="E105" s="120"/>
      <c r="F105" s="120"/>
      <c r="G105" s="120"/>
      <c r="H105" s="120"/>
      <c r="I105" s="120"/>
      <c r="J105" s="121">
        <f>J172</f>
        <v>0</v>
      </c>
      <c r="L105" s="11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158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69" t="str">
        <f>E7</f>
        <v>RP pre zníženie energetickej náročnosti budovy ZŠ a MŠ ČADCA -Podzávoz  19.7.2021</v>
      </c>
      <c r="F115" s="270"/>
      <c r="G115" s="270"/>
      <c r="H115" s="270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143</v>
      </c>
      <c r="L116" s="21"/>
    </row>
    <row r="117" spans="1:63" s="2" customFormat="1" ht="16.5" customHeight="1">
      <c r="A117" s="33"/>
      <c r="B117" s="34"/>
      <c r="C117" s="33"/>
      <c r="D117" s="33"/>
      <c r="E117" s="269" t="s">
        <v>980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1" t="str">
        <f>E11</f>
        <v>SO01.5 - SO01.5  Plynoinštalácia</v>
      </c>
      <c r="F119" s="271"/>
      <c r="G119" s="271"/>
      <c r="H119" s="271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Podzávoz  2739, 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" customHeight="1">
      <c r="A123" s="33"/>
      <c r="B123" s="34"/>
      <c r="C123" s="28" t="s">
        <v>22</v>
      </c>
      <c r="D123" s="33"/>
      <c r="E123" s="33"/>
      <c r="F123" s="26" t="str">
        <f>E17</f>
        <v>Mesto Čadca ,MU Námestie Slobody 30, ČADCA 02201</v>
      </c>
      <c r="G123" s="33"/>
      <c r="H123" s="33"/>
      <c r="I123" s="28" t="s">
        <v>28</v>
      </c>
      <c r="J123" s="31" t="str">
        <f>E23</f>
        <v xml:space="preserve">Mbarch Ing.Arch.Matej Babuliak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6"/>
      <c r="B126" s="127"/>
      <c r="C126" s="128" t="s">
        <v>159</v>
      </c>
      <c r="D126" s="129" t="s">
        <v>60</v>
      </c>
      <c r="E126" s="129" t="s">
        <v>56</v>
      </c>
      <c r="F126" s="129" t="s">
        <v>57</v>
      </c>
      <c r="G126" s="129" t="s">
        <v>160</v>
      </c>
      <c r="H126" s="129" t="s">
        <v>161</v>
      </c>
      <c r="I126" s="129" t="s">
        <v>162</v>
      </c>
      <c r="J126" s="130" t="s">
        <v>149</v>
      </c>
      <c r="K126" s="131" t="s">
        <v>163</v>
      </c>
      <c r="L126" s="132"/>
      <c r="M126" s="63" t="s">
        <v>1</v>
      </c>
      <c r="N126" s="64" t="s">
        <v>39</v>
      </c>
      <c r="O126" s="64" t="s">
        <v>164</v>
      </c>
      <c r="P126" s="64" t="s">
        <v>165</v>
      </c>
      <c r="Q126" s="64" t="s">
        <v>166</v>
      </c>
      <c r="R126" s="64" t="s">
        <v>167</v>
      </c>
      <c r="S126" s="64" t="s">
        <v>168</v>
      </c>
      <c r="T126" s="65" t="s">
        <v>169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75" customHeight="1">
      <c r="A127" s="33"/>
      <c r="B127" s="34"/>
      <c r="C127" s="70" t="s">
        <v>150</v>
      </c>
      <c r="D127" s="33"/>
      <c r="E127" s="33"/>
      <c r="F127" s="33"/>
      <c r="G127" s="33"/>
      <c r="H127" s="33"/>
      <c r="I127" s="33"/>
      <c r="J127" s="133">
        <f>BK127</f>
        <v>0</v>
      </c>
      <c r="K127" s="33"/>
      <c r="L127" s="34"/>
      <c r="M127" s="66"/>
      <c r="N127" s="57"/>
      <c r="O127" s="67"/>
      <c r="P127" s="134">
        <f>P128+P135+P172</f>
        <v>0</v>
      </c>
      <c r="Q127" s="67"/>
      <c r="R127" s="134">
        <f>R128+R135+R172</f>
        <v>9.4870999999999983E-2</v>
      </c>
      <c r="S127" s="67"/>
      <c r="T127" s="135">
        <f>T128+T135+T172</f>
        <v>4.5000000000000005E-3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151</v>
      </c>
      <c r="BK127" s="136">
        <f>BK128+BK135+BK172</f>
        <v>0</v>
      </c>
    </row>
    <row r="128" spans="1:63" s="12" customFormat="1" ht="26" customHeight="1">
      <c r="B128" s="137"/>
      <c r="D128" s="138" t="s">
        <v>74</v>
      </c>
      <c r="E128" s="139" t="s">
        <v>170</v>
      </c>
      <c r="F128" s="139" t="s">
        <v>171</v>
      </c>
      <c r="I128" s="140"/>
      <c r="J128" s="141">
        <f>BK128</f>
        <v>0</v>
      </c>
      <c r="L128" s="137"/>
      <c r="M128" s="142"/>
      <c r="N128" s="143"/>
      <c r="O128" s="143"/>
      <c r="P128" s="144">
        <f>P129+P130</f>
        <v>0</v>
      </c>
      <c r="Q128" s="143"/>
      <c r="R128" s="144">
        <f>R129+R130</f>
        <v>1.899E-2</v>
      </c>
      <c r="S128" s="143"/>
      <c r="T128" s="145">
        <f>T129+T130</f>
        <v>4.5000000000000005E-3</v>
      </c>
      <c r="AR128" s="138" t="s">
        <v>79</v>
      </c>
      <c r="AT128" s="146" t="s">
        <v>74</v>
      </c>
      <c r="AU128" s="146" t="s">
        <v>75</v>
      </c>
      <c r="AY128" s="138" t="s">
        <v>172</v>
      </c>
      <c r="BK128" s="147">
        <f>BK129+BK130</f>
        <v>0</v>
      </c>
    </row>
    <row r="129" spans="1:65" s="2" customFormat="1" ht="62.75" customHeight="1">
      <c r="A129" s="33"/>
      <c r="B129" s="150"/>
      <c r="C129" s="201" t="s">
        <v>79</v>
      </c>
      <c r="D129" s="201" t="s">
        <v>231</v>
      </c>
      <c r="E129" s="202" t="s">
        <v>989</v>
      </c>
      <c r="F129" s="203" t="s">
        <v>990</v>
      </c>
      <c r="G129" s="204" t="s">
        <v>1</v>
      </c>
      <c r="H129" s="205">
        <v>0</v>
      </c>
      <c r="I129" s="206"/>
      <c r="J129" s="207">
        <f>ROUND(I129*H129,2)</f>
        <v>0</v>
      </c>
      <c r="K129" s="208"/>
      <c r="L129" s="209"/>
      <c r="M129" s="210" t="s">
        <v>1</v>
      </c>
      <c r="N129" s="211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991</v>
      </c>
      <c r="AT129" s="163" t="s">
        <v>231</v>
      </c>
      <c r="AU129" s="163" t="s">
        <v>79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239</v>
      </c>
      <c r="BM129" s="163" t="s">
        <v>2302</v>
      </c>
    </row>
    <row r="130" spans="1:65" s="12" customFormat="1" ht="22.75" customHeight="1">
      <c r="B130" s="137"/>
      <c r="D130" s="138" t="s">
        <v>74</v>
      </c>
      <c r="E130" s="148" t="s">
        <v>220</v>
      </c>
      <c r="F130" s="148" t="s">
        <v>423</v>
      </c>
      <c r="I130" s="140"/>
      <c r="J130" s="149">
        <f>BK130</f>
        <v>0</v>
      </c>
      <c r="L130" s="137"/>
      <c r="M130" s="142"/>
      <c r="N130" s="143"/>
      <c r="O130" s="143"/>
      <c r="P130" s="144">
        <f>SUM(P131:P134)</f>
        <v>0</v>
      </c>
      <c r="Q130" s="143"/>
      <c r="R130" s="144">
        <f>SUM(R131:R134)</f>
        <v>1.899E-2</v>
      </c>
      <c r="S130" s="143"/>
      <c r="T130" s="145">
        <f>SUM(T131:T134)</f>
        <v>4.5000000000000005E-3</v>
      </c>
      <c r="AR130" s="138" t="s">
        <v>79</v>
      </c>
      <c r="AT130" s="146" t="s">
        <v>74</v>
      </c>
      <c r="AU130" s="146" t="s">
        <v>79</v>
      </c>
      <c r="AY130" s="138" t="s">
        <v>172</v>
      </c>
      <c r="BK130" s="147">
        <f>SUM(BK131:BK134)</f>
        <v>0</v>
      </c>
    </row>
    <row r="131" spans="1:65" s="2" customFormat="1" ht="24.25" customHeight="1">
      <c r="A131" s="33"/>
      <c r="B131" s="150"/>
      <c r="C131" s="151" t="s">
        <v>87</v>
      </c>
      <c r="D131" s="151" t="s">
        <v>174</v>
      </c>
      <c r="E131" s="152" t="s">
        <v>2303</v>
      </c>
      <c r="F131" s="153" t="s">
        <v>2304</v>
      </c>
      <c r="G131" s="154" t="s">
        <v>177</v>
      </c>
      <c r="H131" s="155">
        <v>3</v>
      </c>
      <c r="I131" s="156"/>
      <c r="J131" s="157">
        <f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>O131*H131</f>
        <v>0</v>
      </c>
      <c r="Q131" s="161">
        <v>6.1799999999999997E-3</v>
      </c>
      <c r="R131" s="161">
        <f>Q131*H131</f>
        <v>1.8540000000000001E-2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106</v>
      </c>
      <c r="AT131" s="163" t="s">
        <v>174</v>
      </c>
      <c r="AU131" s="163" t="s">
        <v>87</v>
      </c>
      <c r="AY131" s="18" t="s">
        <v>172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106</v>
      </c>
      <c r="BM131" s="163" t="s">
        <v>2305</v>
      </c>
    </row>
    <row r="132" spans="1:65" s="2" customFormat="1" ht="24.25" customHeight="1">
      <c r="A132" s="33"/>
      <c r="B132" s="150"/>
      <c r="C132" s="151" t="s">
        <v>97</v>
      </c>
      <c r="D132" s="151" t="s">
        <v>174</v>
      </c>
      <c r="E132" s="152" t="s">
        <v>2306</v>
      </c>
      <c r="F132" s="153" t="s">
        <v>2307</v>
      </c>
      <c r="G132" s="154" t="s">
        <v>1023</v>
      </c>
      <c r="H132" s="155">
        <v>45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1.0000000000000001E-5</v>
      </c>
      <c r="R132" s="161">
        <f>Q132*H132</f>
        <v>4.5000000000000004E-4</v>
      </c>
      <c r="S132" s="161">
        <v>1E-4</v>
      </c>
      <c r="T132" s="162">
        <f>S132*H132</f>
        <v>4.5000000000000005E-3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2308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2309</v>
      </c>
      <c r="H133" s="176">
        <v>45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184</v>
      </c>
      <c r="H134" s="184">
        <v>45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12" customFormat="1" ht="26" customHeight="1">
      <c r="B135" s="137"/>
      <c r="D135" s="138" t="s">
        <v>74</v>
      </c>
      <c r="E135" s="139" t="s">
        <v>475</v>
      </c>
      <c r="F135" s="139" t="s">
        <v>476</v>
      </c>
      <c r="I135" s="140"/>
      <c r="J135" s="141">
        <f>BK135</f>
        <v>0</v>
      </c>
      <c r="L135" s="137"/>
      <c r="M135" s="142"/>
      <c r="N135" s="143"/>
      <c r="O135" s="143"/>
      <c r="P135" s="144">
        <f>P136+P165+P168</f>
        <v>0</v>
      </c>
      <c r="Q135" s="143"/>
      <c r="R135" s="144">
        <f>R136+R165+R168</f>
        <v>7.588099999999999E-2</v>
      </c>
      <c r="S135" s="143"/>
      <c r="T135" s="145">
        <f>T136+T165+T168</f>
        <v>0</v>
      </c>
      <c r="AR135" s="138" t="s">
        <v>87</v>
      </c>
      <c r="AT135" s="146" t="s">
        <v>74</v>
      </c>
      <c r="AU135" s="146" t="s">
        <v>75</v>
      </c>
      <c r="AY135" s="138" t="s">
        <v>172</v>
      </c>
      <c r="BK135" s="147">
        <f>BK136+BK165+BK168</f>
        <v>0</v>
      </c>
    </row>
    <row r="136" spans="1:65" s="12" customFormat="1" ht="22.75" customHeight="1">
      <c r="B136" s="137"/>
      <c r="D136" s="138" t="s">
        <v>74</v>
      </c>
      <c r="E136" s="148" t="s">
        <v>2310</v>
      </c>
      <c r="F136" s="148" t="s">
        <v>2311</v>
      </c>
      <c r="I136" s="140"/>
      <c r="J136" s="149">
        <f>BK136</f>
        <v>0</v>
      </c>
      <c r="L136" s="137"/>
      <c r="M136" s="142"/>
      <c r="N136" s="143"/>
      <c r="O136" s="143"/>
      <c r="P136" s="144">
        <f>SUM(P137:P164)</f>
        <v>0</v>
      </c>
      <c r="Q136" s="143"/>
      <c r="R136" s="144">
        <f>SUM(R137:R164)</f>
        <v>7.4643499999999988E-2</v>
      </c>
      <c r="S136" s="143"/>
      <c r="T136" s="145">
        <f>SUM(T137:T164)</f>
        <v>0</v>
      </c>
      <c r="AR136" s="138" t="s">
        <v>87</v>
      </c>
      <c r="AT136" s="146" t="s">
        <v>74</v>
      </c>
      <c r="AU136" s="146" t="s">
        <v>79</v>
      </c>
      <c r="AY136" s="138" t="s">
        <v>172</v>
      </c>
      <c r="BK136" s="147">
        <f>SUM(BK137:BK164)</f>
        <v>0</v>
      </c>
    </row>
    <row r="137" spans="1:65" s="2" customFormat="1" ht="24.25" customHeight="1">
      <c r="A137" s="33"/>
      <c r="B137" s="150"/>
      <c r="C137" s="151" t="s">
        <v>106</v>
      </c>
      <c r="D137" s="151" t="s">
        <v>174</v>
      </c>
      <c r="E137" s="152" t="s">
        <v>2312</v>
      </c>
      <c r="F137" s="153" t="s">
        <v>2313</v>
      </c>
      <c r="G137" s="154" t="s">
        <v>427</v>
      </c>
      <c r="H137" s="155">
        <v>1.5</v>
      </c>
      <c r="I137" s="156"/>
      <c r="J137" s="157">
        <f t="shared" ref="J137:J143" si="0"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ref="P137:P143" si="1">O137*H137</f>
        <v>0</v>
      </c>
      <c r="Q137" s="161">
        <v>1.48E-3</v>
      </c>
      <c r="R137" s="161">
        <f t="shared" ref="R137:R143" si="2">Q137*H137</f>
        <v>2.2199999999999998E-3</v>
      </c>
      <c r="S137" s="161">
        <v>0</v>
      </c>
      <c r="T137" s="162">
        <f t="shared" ref="T137:T143" si="3"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445</v>
      </c>
      <c r="AT137" s="163" t="s">
        <v>174</v>
      </c>
      <c r="AU137" s="163" t="s">
        <v>87</v>
      </c>
      <c r="AY137" s="18" t="s">
        <v>172</v>
      </c>
      <c r="BE137" s="164">
        <f t="shared" ref="BE137:BE143" si="4">IF(N137="základná",J137,0)</f>
        <v>0</v>
      </c>
      <c r="BF137" s="164">
        <f t="shared" ref="BF137:BF143" si="5">IF(N137="znížená",J137,0)</f>
        <v>0</v>
      </c>
      <c r="BG137" s="164">
        <f t="shared" ref="BG137:BG143" si="6">IF(N137="zákl. prenesená",J137,0)</f>
        <v>0</v>
      </c>
      <c r="BH137" s="164">
        <f t="shared" ref="BH137:BH143" si="7">IF(N137="zníž. prenesená",J137,0)</f>
        <v>0</v>
      </c>
      <c r="BI137" s="164">
        <f t="shared" ref="BI137:BI143" si="8">IF(N137="nulová",J137,0)</f>
        <v>0</v>
      </c>
      <c r="BJ137" s="18" t="s">
        <v>87</v>
      </c>
      <c r="BK137" s="164">
        <f t="shared" ref="BK137:BK143" si="9">ROUND(I137*H137,2)</f>
        <v>0</v>
      </c>
      <c r="BL137" s="18" t="s">
        <v>445</v>
      </c>
      <c r="BM137" s="163" t="s">
        <v>2314</v>
      </c>
    </row>
    <row r="138" spans="1:65" s="2" customFormat="1" ht="24.25" customHeight="1">
      <c r="A138" s="33"/>
      <c r="B138" s="150"/>
      <c r="C138" s="151" t="s">
        <v>200</v>
      </c>
      <c r="D138" s="151" t="s">
        <v>174</v>
      </c>
      <c r="E138" s="152" t="s">
        <v>2315</v>
      </c>
      <c r="F138" s="153" t="s">
        <v>2316</v>
      </c>
      <c r="G138" s="154" t="s">
        <v>427</v>
      </c>
      <c r="H138" s="155">
        <v>5</v>
      </c>
      <c r="I138" s="156"/>
      <c r="J138" s="157">
        <f t="shared" si="0"/>
        <v>0</v>
      </c>
      <c r="K138" s="158"/>
      <c r="L138" s="34"/>
      <c r="M138" s="159" t="s">
        <v>1</v>
      </c>
      <c r="N138" s="160" t="s">
        <v>41</v>
      </c>
      <c r="O138" s="59"/>
      <c r="P138" s="161">
        <f t="shared" si="1"/>
        <v>0</v>
      </c>
      <c r="Q138" s="161">
        <v>2.7299999999999998E-3</v>
      </c>
      <c r="R138" s="161">
        <f t="shared" si="2"/>
        <v>1.3649999999999999E-2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445</v>
      </c>
      <c r="AT138" s="163" t="s">
        <v>174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445</v>
      </c>
      <c r="BM138" s="163" t="s">
        <v>2317</v>
      </c>
    </row>
    <row r="139" spans="1:65" s="2" customFormat="1" ht="24.25" customHeight="1">
      <c r="A139" s="33"/>
      <c r="B139" s="150"/>
      <c r="C139" s="151" t="s">
        <v>204</v>
      </c>
      <c r="D139" s="151" t="s">
        <v>174</v>
      </c>
      <c r="E139" s="152" t="s">
        <v>2318</v>
      </c>
      <c r="F139" s="153" t="s">
        <v>2319</v>
      </c>
      <c r="G139" s="154" t="s">
        <v>427</v>
      </c>
      <c r="H139" s="155">
        <v>6.5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4.81E-3</v>
      </c>
      <c r="R139" s="161">
        <f t="shared" si="2"/>
        <v>3.1265000000000001E-2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445</v>
      </c>
      <c r="AT139" s="163" t="s">
        <v>174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445</v>
      </c>
      <c r="BM139" s="163" t="s">
        <v>2320</v>
      </c>
    </row>
    <row r="140" spans="1:65" s="2" customFormat="1" ht="24.25" customHeight="1">
      <c r="A140" s="33"/>
      <c r="B140" s="150"/>
      <c r="C140" s="151" t="s">
        <v>209</v>
      </c>
      <c r="D140" s="151" t="s">
        <v>174</v>
      </c>
      <c r="E140" s="152" t="s">
        <v>2321</v>
      </c>
      <c r="F140" s="153" t="s">
        <v>2322</v>
      </c>
      <c r="G140" s="154" t="s">
        <v>427</v>
      </c>
      <c r="H140" s="155">
        <v>0.75</v>
      </c>
      <c r="I140" s="156"/>
      <c r="J140" s="157">
        <f t="shared" si="0"/>
        <v>0</v>
      </c>
      <c r="K140" s="158"/>
      <c r="L140" s="34"/>
      <c r="M140" s="159" t="s">
        <v>1</v>
      </c>
      <c r="N140" s="160" t="s">
        <v>41</v>
      </c>
      <c r="O140" s="59"/>
      <c r="P140" s="161">
        <f t="shared" si="1"/>
        <v>0</v>
      </c>
      <c r="Q140" s="161">
        <v>8.2699999999999996E-3</v>
      </c>
      <c r="R140" s="161">
        <f t="shared" si="2"/>
        <v>6.2024999999999997E-3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445</v>
      </c>
      <c r="BM140" s="163" t="s">
        <v>2323</v>
      </c>
    </row>
    <row r="141" spans="1:65" s="2" customFormat="1" ht="14.5" customHeight="1">
      <c r="A141" s="33"/>
      <c r="B141" s="150"/>
      <c r="C141" s="151" t="s">
        <v>213</v>
      </c>
      <c r="D141" s="151" t="s">
        <v>174</v>
      </c>
      <c r="E141" s="152" t="s">
        <v>2324</v>
      </c>
      <c r="F141" s="153" t="s">
        <v>2325</v>
      </c>
      <c r="G141" s="154" t="s">
        <v>630</v>
      </c>
      <c r="H141" s="155">
        <v>2</v>
      </c>
      <c r="I141" s="156"/>
      <c r="J141" s="157">
        <f t="shared" si="0"/>
        <v>0</v>
      </c>
      <c r="K141" s="158"/>
      <c r="L141" s="34"/>
      <c r="M141" s="159" t="s">
        <v>1</v>
      </c>
      <c r="N141" s="160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445</v>
      </c>
      <c r="AT141" s="163" t="s">
        <v>174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445</v>
      </c>
      <c r="BM141" s="163" t="s">
        <v>2326</v>
      </c>
    </row>
    <row r="142" spans="1:65" s="2" customFormat="1" ht="14.5" customHeight="1">
      <c r="A142" s="33"/>
      <c r="B142" s="150"/>
      <c r="C142" s="201" t="s">
        <v>220</v>
      </c>
      <c r="D142" s="201" t="s">
        <v>231</v>
      </c>
      <c r="E142" s="202" t="s">
        <v>2327</v>
      </c>
      <c r="F142" s="203" t="s">
        <v>2328</v>
      </c>
      <c r="G142" s="204" t="s">
        <v>630</v>
      </c>
      <c r="H142" s="205">
        <v>0.5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2.9999999999999997E-4</v>
      </c>
      <c r="R142" s="161">
        <f t="shared" si="2"/>
        <v>1.4999999999999999E-4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491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445</v>
      </c>
      <c r="BM142" s="163" t="s">
        <v>2329</v>
      </c>
    </row>
    <row r="143" spans="1:65" s="2" customFormat="1" ht="24.25" customHeight="1">
      <c r="A143" s="33"/>
      <c r="B143" s="150"/>
      <c r="C143" s="151" t="s">
        <v>226</v>
      </c>
      <c r="D143" s="151" t="s">
        <v>174</v>
      </c>
      <c r="E143" s="152" t="s">
        <v>2330</v>
      </c>
      <c r="F143" s="153" t="s">
        <v>2331</v>
      </c>
      <c r="G143" s="154" t="s">
        <v>630</v>
      </c>
      <c r="H143" s="155">
        <v>2</v>
      </c>
      <c r="I143" s="156"/>
      <c r="J143" s="157">
        <f t="shared" si="0"/>
        <v>0</v>
      </c>
      <c r="K143" s="158"/>
      <c r="L143" s="34"/>
      <c r="M143" s="159" t="s">
        <v>1</v>
      </c>
      <c r="N143" s="160" t="s">
        <v>41</v>
      </c>
      <c r="O143" s="59"/>
      <c r="P143" s="161">
        <f t="shared" si="1"/>
        <v>0</v>
      </c>
      <c r="Q143" s="161">
        <v>1E-4</v>
      </c>
      <c r="R143" s="161">
        <f t="shared" si="2"/>
        <v>2.0000000000000001E-4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445</v>
      </c>
      <c r="AT143" s="163" t="s">
        <v>174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445</v>
      </c>
      <c r="BM143" s="163" t="s">
        <v>2332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2333</v>
      </c>
      <c r="H144" s="176">
        <v>2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79</v>
      </c>
      <c r="AY144" s="174" t="s">
        <v>172</v>
      </c>
    </row>
    <row r="145" spans="1:65" s="2" customFormat="1" ht="14.5" customHeight="1">
      <c r="A145" s="33"/>
      <c r="B145" s="150"/>
      <c r="C145" s="151" t="s">
        <v>235</v>
      </c>
      <c r="D145" s="151" t="s">
        <v>174</v>
      </c>
      <c r="E145" s="152" t="s">
        <v>2334</v>
      </c>
      <c r="F145" s="153" t="s">
        <v>2335</v>
      </c>
      <c r="G145" s="154" t="s">
        <v>427</v>
      </c>
      <c r="H145" s="155">
        <v>13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2336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424</v>
      </c>
      <c r="H146" s="176">
        <v>13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79</v>
      </c>
      <c r="AY146" s="174" t="s">
        <v>172</v>
      </c>
    </row>
    <row r="147" spans="1:65" s="2" customFormat="1" ht="14.5" customHeight="1">
      <c r="A147" s="33"/>
      <c r="B147" s="150"/>
      <c r="C147" s="151" t="s">
        <v>243</v>
      </c>
      <c r="D147" s="151" t="s">
        <v>174</v>
      </c>
      <c r="E147" s="152" t="s">
        <v>2337</v>
      </c>
      <c r="F147" s="153" t="s">
        <v>2338</v>
      </c>
      <c r="G147" s="154" t="s">
        <v>630</v>
      </c>
      <c r="H147" s="155">
        <v>2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445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445</v>
      </c>
      <c r="BM147" s="163" t="s">
        <v>2339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2340</v>
      </c>
      <c r="H148" s="176">
        <v>2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79</v>
      </c>
      <c r="AY148" s="174" t="s">
        <v>172</v>
      </c>
    </row>
    <row r="149" spans="1:65" s="2" customFormat="1" ht="24.25" customHeight="1">
      <c r="A149" s="33"/>
      <c r="B149" s="150"/>
      <c r="C149" s="201" t="s">
        <v>424</v>
      </c>
      <c r="D149" s="201" t="s">
        <v>231</v>
      </c>
      <c r="E149" s="202" t="s">
        <v>2341</v>
      </c>
      <c r="F149" s="203" t="s">
        <v>2342</v>
      </c>
      <c r="G149" s="204" t="s">
        <v>630</v>
      </c>
      <c r="H149" s="205">
        <v>2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41</v>
      </c>
      <c r="O149" s="59"/>
      <c r="P149" s="161">
        <f>O149*H149</f>
        <v>0</v>
      </c>
      <c r="Q149" s="161">
        <v>4.8299999999999998E-4</v>
      </c>
      <c r="R149" s="161">
        <f>Q149*H149</f>
        <v>9.6599999999999995E-4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491</v>
      </c>
      <c r="AT149" s="163" t="s">
        <v>231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2343</v>
      </c>
    </row>
    <row r="150" spans="1:65" s="2" customFormat="1" ht="14.5" customHeight="1">
      <c r="A150" s="33"/>
      <c r="B150" s="150"/>
      <c r="C150" s="151" t="s">
        <v>433</v>
      </c>
      <c r="D150" s="151" t="s">
        <v>174</v>
      </c>
      <c r="E150" s="152" t="s">
        <v>2344</v>
      </c>
      <c r="F150" s="153" t="s">
        <v>2345</v>
      </c>
      <c r="G150" s="154" t="s">
        <v>427</v>
      </c>
      <c r="H150" s="155">
        <v>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41</v>
      </c>
      <c r="O150" s="59"/>
      <c r="P150" s="161">
        <f>O150*H150</f>
        <v>0</v>
      </c>
      <c r="Q150" s="161">
        <v>4.0000000000000003E-5</v>
      </c>
      <c r="R150" s="161">
        <f>Q150*H150</f>
        <v>8.0000000000000007E-5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445</v>
      </c>
      <c r="AT150" s="163" t="s">
        <v>174</v>
      </c>
      <c r="AU150" s="163" t="s">
        <v>87</v>
      </c>
      <c r="AY150" s="18" t="s">
        <v>172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445</v>
      </c>
      <c r="BM150" s="163" t="s">
        <v>2346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2347</v>
      </c>
      <c r="H151" s="176">
        <v>2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79</v>
      </c>
      <c r="AY151" s="174" t="s">
        <v>172</v>
      </c>
    </row>
    <row r="152" spans="1:65" s="2" customFormat="1" ht="37.75" customHeight="1">
      <c r="A152" s="33"/>
      <c r="B152" s="150"/>
      <c r="C152" s="201" t="s">
        <v>440</v>
      </c>
      <c r="D152" s="201" t="s">
        <v>231</v>
      </c>
      <c r="E152" s="202" t="s">
        <v>2348</v>
      </c>
      <c r="F152" s="203" t="s">
        <v>2349</v>
      </c>
      <c r="G152" s="204" t="s">
        <v>630</v>
      </c>
      <c r="H152" s="205">
        <v>2</v>
      </c>
      <c r="I152" s="206"/>
      <c r="J152" s="207">
        <f t="shared" ref="J152:J159" si="10">ROUND(I152*H152,2)</f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ref="P152:P159" si="11">O152*H152</f>
        <v>0</v>
      </c>
      <c r="Q152" s="161">
        <v>5.8E-4</v>
      </c>
      <c r="R152" s="161">
        <f t="shared" ref="R152:R159" si="12">Q152*H152</f>
        <v>1.16E-3</v>
      </c>
      <c r="S152" s="161">
        <v>0</v>
      </c>
      <c r="T152" s="162">
        <f t="shared" ref="T152:T159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491</v>
      </c>
      <c r="AT152" s="163" t="s">
        <v>231</v>
      </c>
      <c r="AU152" s="163" t="s">
        <v>87</v>
      </c>
      <c r="AY152" s="18" t="s">
        <v>172</v>
      </c>
      <c r="BE152" s="164">
        <f t="shared" ref="BE152:BE159" si="14">IF(N152="základná",J152,0)</f>
        <v>0</v>
      </c>
      <c r="BF152" s="164">
        <f t="shared" ref="BF152:BF159" si="15">IF(N152="znížená",J152,0)</f>
        <v>0</v>
      </c>
      <c r="BG152" s="164">
        <f t="shared" ref="BG152:BG159" si="16">IF(N152="zákl. prenesená",J152,0)</f>
        <v>0</v>
      </c>
      <c r="BH152" s="164">
        <f t="shared" ref="BH152:BH159" si="17">IF(N152="zníž. prenesená",J152,0)</f>
        <v>0</v>
      </c>
      <c r="BI152" s="164">
        <f t="shared" ref="BI152:BI159" si="18">IF(N152="nulová",J152,0)</f>
        <v>0</v>
      </c>
      <c r="BJ152" s="18" t="s">
        <v>87</v>
      </c>
      <c r="BK152" s="164">
        <f t="shared" ref="BK152:BK159" si="19">ROUND(I152*H152,2)</f>
        <v>0</v>
      </c>
      <c r="BL152" s="18" t="s">
        <v>445</v>
      </c>
      <c r="BM152" s="163" t="s">
        <v>2350</v>
      </c>
    </row>
    <row r="153" spans="1:65" s="2" customFormat="1" ht="14.5" customHeight="1">
      <c r="A153" s="33"/>
      <c r="B153" s="150"/>
      <c r="C153" s="151" t="s">
        <v>445</v>
      </c>
      <c r="D153" s="151" t="s">
        <v>174</v>
      </c>
      <c r="E153" s="152" t="s">
        <v>2351</v>
      </c>
      <c r="F153" s="153" t="s">
        <v>2352</v>
      </c>
      <c r="G153" s="154" t="s">
        <v>630</v>
      </c>
      <c r="H153" s="155">
        <v>1</v>
      </c>
      <c r="I153" s="156"/>
      <c r="J153" s="157">
        <f t="shared" si="10"/>
        <v>0</v>
      </c>
      <c r="K153" s="158"/>
      <c r="L153" s="34"/>
      <c r="M153" s="159" t="s">
        <v>1</v>
      </c>
      <c r="N153" s="160" t="s">
        <v>41</v>
      </c>
      <c r="O153" s="59"/>
      <c r="P153" s="161">
        <f t="shared" si="11"/>
        <v>0</v>
      </c>
      <c r="Q153" s="161">
        <v>0</v>
      </c>
      <c r="R153" s="161">
        <f t="shared" si="12"/>
        <v>0</v>
      </c>
      <c r="S153" s="161">
        <v>0</v>
      </c>
      <c r="T153" s="162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445</v>
      </c>
      <c r="AT153" s="163" t="s">
        <v>174</v>
      </c>
      <c r="AU153" s="163" t="s">
        <v>87</v>
      </c>
      <c r="AY153" s="18" t="s">
        <v>172</v>
      </c>
      <c r="BE153" s="164">
        <f t="shared" si="14"/>
        <v>0</v>
      </c>
      <c r="BF153" s="164">
        <f t="shared" si="15"/>
        <v>0</v>
      </c>
      <c r="BG153" s="164">
        <f t="shared" si="16"/>
        <v>0</v>
      </c>
      <c r="BH153" s="164">
        <f t="shared" si="17"/>
        <v>0</v>
      </c>
      <c r="BI153" s="164">
        <f t="shared" si="18"/>
        <v>0</v>
      </c>
      <c r="BJ153" s="18" t="s">
        <v>87</v>
      </c>
      <c r="BK153" s="164">
        <f t="shared" si="19"/>
        <v>0</v>
      </c>
      <c r="BL153" s="18" t="s">
        <v>445</v>
      </c>
      <c r="BM153" s="163" t="s">
        <v>2353</v>
      </c>
    </row>
    <row r="154" spans="1:65" s="2" customFormat="1" ht="24.25" customHeight="1">
      <c r="A154" s="33"/>
      <c r="B154" s="150"/>
      <c r="C154" s="201" t="s">
        <v>449</v>
      </c>
      <c r="D154" s="201" t="s">
        <v>231</v>
      </c>
      <c r="E154" s="202" t="s">
        <v>2354</v>
      </c>
      <c r="F154" s="203" t="s">
        <v>2355</v>
      </c>
      <c r="G154" s="204" t="s">
        <v>630</v>
      </c>
      <c r="H154" s="205">
        <v>1</v>
      </c>
      <c r="I154" s="206"/>
      <c r="J154" s="207">
        <f t="shared" si="1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1"/>
        <v>0</v>
      </c>
      <c r="Q154" s="161">
        <v>1.1000000000000001E-3</v>
      </c>
      <c r="R154" s="161">
        <f t="shared" si="12"/>
        <v>1.1000000000000001E-3</v>
      </c>
      <c r="S154" s="161">
        <v>0</v>
      </c>
      <c r="T154" s="162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 t="shared" si="14"/>
        <v>0</v>
      </c>
      <c r="BF154" s="164">
        <f t="shared" si="15"/>
        <v>0</v>
      </c>
      <c r="BG154" s="164">
        <f t="shared" si="16"/>
        <v>0</v>
      </c>
      <c r="BH154" s="164">
        <f t="shared" si="17"/>
        <v>0</v>
      </c>
      <c r="BI154" s="164">
        <f t="shared" si="18"/>
        <v>0</v>
      </c>
      <c r="BJ154" s="18" t="s">
        <v>87</v>
      </c>
      <c r="BK154" s="164">
        <f t="shared" si="19"/>
        <v>0</v>
      </c>
      <c r="BL154" s="18" t="s">
        <v>445</v>
      </c>
      <c r="BM154" s="163" t="s">
        <v>2356</v>
      </c>
    </row>
    <row r="155" spans="1:65" s="2" customFormat="1" ht="14.5" customHeight="1">
      <c r="A155" s="33"/>
      <c r="B155" s="150"/>
      <c r="C155" s="201" t="s">
        <v>453</v>
      </c>
      <c r="D155" s="201" t="s">
        <v>231</v>
      </c>
      <c r="E155" s="202" t="s">
        <v>2357</v>
      </c>
      <c r="F155" s="203" t="s">
        <v>2358</v>
      </c>
      <c r="G155" s="204" t="s">
        <v>630</v>
      </c>
      <c r="H155" s="205">
        <v>1</v>
      </c>
      <c r="I155" s="206"/>
      <c r="J155" s="207">
        <f t="shared" si="1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1"/>
        <v>0</v>
      </c>
      <c r="Q155" s="161">
        <v>4.0000000000000002E-4</v>
      </c>
      <c r="R155" s="161">
        <f t="shared" si="12"/>
        <v>4.0000000000000002E-4</v>
      </c>
      <c r="S155" s="161">
        <v>0</v>
      </c>
      <c r="T155" s="162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491</v>
      </c>
      <c r="AT155" s="163" t="s">
        <v>231</v>
      </c>
      <c r="AU155" s="163" t="s">
        <v>87</v>
      </c>
      <c r="AY155" s="18" t="s">
        <v>172</v>
      </c>
      <c r="BE155" s="164">
        <f t="shared" si="14"/>
        <v>0</v>
      </c>
      <c r="BF155" s="164">
        <f t="shared" si="15"/>
        <v>0</v>
      </c>
      <c r="BG155" s="164">
        <f t="shared" si="16"/>
        <v>0</v>
      </c>
      <c r="BH155" s="164">
        <f t="shared" si="17"/>
        <v>0</v>
      </c>
      <c r="BI155" s="164">
        <f t="shared" si="18"/>
        <v>0</v>
      </c>
      <c r="BJ155" s="18" t="s">
        <v>87</v>
      </c>
      <c r="BK155" s="164">
        <f t="shared" si="19"/>
        <v>0</v>
      </c>
      <c r="BL155" s="18" t="s">
        <v>445</v>
      </c>
      <c r="BM155" s="163" t="s">
        <v>2359</v>
      </c>
    </row>
    <row r="156" spans="1:65" s="2" customFormat="1" ht="14.5" customHeight="1">
      <c r="A156" s="33"/>
      <c r="B156" s="150"/>
      <c r="C156" s="201" t="s">
        <v>457</v>
      </c>
      <c r="D156" s="201" t="s">
        <v>231</v>
      </c>
      <c r="E156" s="202" t="s">
        <v>2360</v>
      </c>
      <c r="F156" s="203" t="s">
        <v>2361</v>
      </c>
      <c r="G156" s="204" t="s">
        <v>630</v>
      </c>
      <c r="H156" s="205">
        <v>1</v>
      </c>
      <c r="I156" s="206"/>
      <c r="J156" s="207">
        <f t="shared" si="1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1"/>
        <v>0</v>
      </c>
      <c r="Q156" s="161">
        <v>0</v>
      </c>
      <c r="R156" s="161">
        <f t="shared" si="12"/>
        <v>0</v>
      </c>
      <c r="S156" s="161">
        <v>0</v>
      </c>
      <c r="T156" s="162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 t="shared" si="14"/>
        <v>0</v>
      </c>
      <c r="BF156" s="164">
        <f t="shared" si="15"/>
        <v>0</v>
      </c>
      <c r="BG156" s="164">
        <f t="shared" si="16"/>
        <v>0</v>
      </c>
      <c r="BH156" s="164">
        <f t="shared" si="17"/>
        <v>0</v>
      </c>
      <c r="BI156" s="164">
        <f t="shared" si="18"/>
        <v>0</v>
      </c>
      <c r="BJ156" s="18" t="s">
        <v>87</v>
      </c>
      <c r="BK156" s="164">
        <f t="shared" si="19"/>
        <v>0</v>
      </c>
      <c r="BL156" s="18" t="s">
        <v>445</v>
      </c>
      <c r="BM156" s="163" t="s">
        <v>2362</v>
      </c>
    </row>
    <row r="157" spans="1:65" s="2" customFormat="1" ht="14.5" customHeight="1">
      <c r="A157" s="33"/>
      <c r="B157" s="150"/>
      <c r="C157" s="151" t="s">
        <v>7</v>
      </c>
      <c r="D157" s="151" t="s">
        <v>174</v>
      </c>
      <c r="E157" s="152" t="s">
        <v>2363</v>
      </c>
      <c r="F157" s="153" t="s">
        <v>2364</v>
      </c>
      <c r="G157" s="154" t="s">
        <v>630</v>
      </c>
      <c r="H157" s="155">
        <v>1</v>
      </c>
      <c r="I157" s="156"/>
      <c r="J157" s="157">
        <f t="shared" si="10"/>
        <v>0</v>
      </c>
      <c r="K157" s="158"/>
      <c r="L157" s="34"/>
      <c r="M157" s="159" t="s">
        <v>1</v>
      </c>
      <c r="N157" s="160" t="s">
        <v>41</v>
      </c>
      <c r="O157" s="59"/>
      <c r="P157" s="161">
        <f t="shared" si="11"/>
        <v>0</v>
      </c>
      <c r="Q157" s="161">
        <v>1.4999999999999999E-4</v>
      </c>
      <c r="R157" s="161">
        <f t="shared" si="12"/>
        <v>1.4999999999999999E-4</v>
      </c>
      <c r="S157" s="161">
        <v>0</v>
      </c>
      <c r="T157" s="162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 t="shared" si="14"/>
        <v>0</v>
      </c>
      <c r="BF157" s="164">
        <f t="shared" si="15"/>
        <v>0</v>
      </c>
      <c r="BG157" s="164">
        <f t="shared" si="16"/>
        <v>0</v>
      </c>
      <c r="BH157" s="164">
        <f t="shared" si="17"/>
        <v>0</v>
      </c>
      <c r="BI157" s="164">
        <f t="shared" si="18"/>
        <v>0</v>
      </c>
      <c r="BJ157" s="18" t="s">
        <v>87</v>
      </c>
      <c r="BK157" s="164">
        <f t="shared" si="19"/>
        <v>0</v>
      </c>
      <c r="BL157" s="18" t="s">
        <v>445</v>
      </c>
      <c r="BM157" s="163" t="s">
        <v>2365</v>
      </c>
    </row>
    <row r="158" spans="1:65" s="2" customFormat="1" ht="14.5" customHeight="1">
      <c r="A158" s="33"/>
      <c r="B158" s="150"/>
      <c r="C158" s="201" t="s">
        <v>465</v>
      </c>
      <c r="D158" s="201" t="s">
        <v>231</v>
      </c>
      <c r="E158" s="202" t="s">
        <v>2366</v>
      </c>
      <c r="F158" s="203" t="s">
        <v>2367</v>
      </c>
      <c r="G158" s="204" t="s">
        <v>630</v>
      </c>
      <c r="H158" s="205">
        <v>1</v>
      </c>
      <c r="I158" s="206"/>
      <c r="J158" s="207">
        <f t="shared" si="1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1"/>
        <v>0</v>
      </c>
      <c r="Q158" s="161">
        <v>1E-4</v>
      </c>
      <c r="R158" s="161">
        <f t="shared" si="12"/>
        <v>1E-4</v>
      </c>
      <c r="S158" s="161">
        <v>0</v>
      </c>
      <c r="T158" s="162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491</v>
      </c>
      <c r="AT158" s="163" t="s">
        <v>231</v>
      </c>
      <c r="AU158" s="163" t="s">
        <v>87</v>
      </c>
      <c r="AY158" s="18" t="s">
        <v>172</v>
      </c>
      <c r="BE158" s="164">
        <f t="shared" si="14"/>
        <v>0</v>
      </c>
      <c r="BF158" s="164">
        <f t="shared" si="15"/>
        <v>0</v>
      </c>
      <c r="BG158" s="164">
        <f t="shared" si="16"/>
        <v>0</v>
      </c>
      <c r="BH158" s="164">
        <f t="shared" si="17"/>
        <v>0</v>
      </c>
      <c r="BI158" s="164">
        <f t="shared" si="18"/>
        <v>0</v>
      </c>
      <c r="BJ158" s="18" t="s">
        <v>87</v>
      </c>
      <c r="BK158" s="164">
        <f t="shared" si="19"/>
        <v>0</v>
      </c>
      <c r="BL158" s="18" t="s">
        <v>445</v>
      </c>
      <c r="BM158" s="163" t="s">
        <v>2368</v>
      </c>
    </row>
    <row r="159" spans="1:65" s="2" customFormat="1" ht="24.25" customHeight="1">
      <c r="A159" s="33"/>
      <c r="B159" s="150"/>
      <c r="C159" s="151" t="s">
        <v>471</v>
      </c>
      <c r="D159" s="151" t="s">
        <v>174</v>
      </c>
      <c r="E159" s="152" t="s">
        <v>2369</v>
      </c>
      <c r="F159" s="153" t="s">
        <v>2370</v>
      </c>
      <c r="G159" s="154" t="s">
        <v>630</v>
      </c>
      <c r="H159" s="155">
        <v>1</v>
      </c>
      <c r="I159" s="156"/>
      <c r="J159" s="157">
        <f t="shared" si="10"/>
        <v>0</v>
      </c>
      <c r="K159" s="158"/>
      <c r="L159" s="34"/>
      <c r="M159" s="159" t="s">
        <v>1</v>
      </c>
      <c r="N159" s="160" t="s">
        <v>41</v>
      </c>
      <c r="O159" s="59"/>
      <c r="P159" s="161">
        <f t="shared" si="11"/>
        <v>0</v>
      </c>
      <c r="Q159" s="161">
        <v>0</v>
      </c>
      <c r="R159" s="161">
        <f t="shared" si="12"/>
        <v>0</v>
      </c>
      <c r="S159" s="161">
        <v>0</v>
      </c>
      <c r="T159" s="162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445</v>
      </c>
      <c r="AT159" s="163" t="s">
        <v>174</v>
      </c>
      <c r="AU159" s="163" t="s">
        <v>87</v>
      </c>
      <c r="AY159" s="18" t="s">
        <v>172</v>
      </c>
      <c r="BE159" s="164">
        <f t="shared" si="14"/>
        <v>0</v>
      </c>
      <c r="BF159" s="164">
        <f t="shared" si="15"/>
        <v>0</v>
      </c>
      <c r="BG159" s="164">
        <f t="shared" si="16"/>
        <v>0</v>
      </c>
      <c r="BH159" s="164">
        <f t="shared" si="17"/>
        <v>0</v>
      </c>
      <c r="BI159" s="164">
        <f t="shared" si="18"/>
        <v>0</v>
      </c>
      <c r="BJ159" s="18" t="s">
        <v>87</v>
      </c>
      <c r="BK159" s="164">
        <f t="shared" si="19"/>
        <v>0</v>
      </c>
      <c r="BL159" s="18" t="s">
        <v>445</v>
      </c>
      <c r="BM159" s="163" t="s">
        <v>2371</v>
      </c>
    </row>
    <row r="160" spans="1:65" s="14" customFormat="1" ht="24">
      <c r="B160" s="173"/>
      <c r="D160" s="166" t="s">
        <v>179</v>
      </c>
      <c r="E160" s="174" t="s">
        <v>1</v>
      </c>
      <c r="F160" s="175" t="s">
        <v>2372</v>
      </c>
      <c r="H160" s="176">
        <v>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2" customFormat="1" ht="24.25" customHeight="1">
      <c r="A161" s="33"/>
      <c r="B161" s="150"/>
      <c r="C161" s="201" t="s">
        <v>479</v>
      </c>
      <c r="D161" s="201" t="s">
        <v>231</v>
      </c>
      <c r="E161" s="202" t="s">
        <v>2373</v>
      </c>
      <c r="F161" s="203" t="s">
        <v>2374</v>
      </c>
      <c r="G161" s="204" t="s">
        <v>630</v>
      </c>
      <c r="H161" s="205">
        <v>1</v>
      </c>
      <c r="I161" s="206"/>
      <c r="J161" s="207">
        <f>ROUND(I161*H161,2)</f>
        <v>0</v>
      </c>
      <c r="K161" s="208"/>
      <c r="L161" s="209"/>
      <c r="M161" s="210" t="s">
        <v>1</v>
      </c>
      <c r="N161" s="211" t="s">
        <v>41</v>
      </c>
      <c r="O161" s="59"/>
      <c r="P161" s="161">
        <f>O161*H161</f>
        <v>0</v>
      </c>
      <c r="Q161" s="161">
        <v>2E-3</v>
      </c>
      <c r="R161" s="161">
        <f>Q161*H161</f>
        <v>2E-3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491</v>
      </c>
      <c r="AT161" s="163" t="s">
        <v>231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445</v>
      </c>
      <c r="BM161" s="163" t="s">
        <v>2375</v>
      </c>
    </row>
    <row r="162" spans="1:65" s="2" customFormat="1" ht="14.5" customHeight="1">
      <c r="A162" s="33"/>
      <c r="B162" s="150"/>
      <c r="C162" s="151" t="s">
        <v>488</v>
      </c>
      <c r="D162" s="151" t="s">
        <v>174</v>
      </c>
      <c r="E162" s="152" t="s">
        <v>2376</v>
      </c>
      <c r="F162" s="153" t="s">
        <v>2377</v>
      </c>
      <c r="G162" s="154" t="s">
        <v>630</v>
      </c>
      <c r="H162" s="155">
        <v>1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445</v>
      </c>
      <c r="AT162" s="163" t="s">
        <v>174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2378</v>
      </c>
    </row>
    <row r="163" spans="1:65" s="2" customFormat="1" ht="24.25" customHeight="1">
      <c r="A163" s="33"/>
      <c r="B163" s="150"/>
      <c r="C163" s="201" t="s">
        <v>494</v>
      </c>
      <c r="D163" s="201" t="s">
        <v>231</v>
      </c>
      <c r="E163" s="202" t="s">
        <v>2379</v>
      </c>
      <c r="F163" s="203" t="s">
        <v>2380</v>
      </c>
      <c r="G163" s="204" t="s">
        <v>630</v>
      </c>
      <c r="H163" s="205">
        <v>1</v>
      </c>
      <c r="I163" s="206"/>
      <c r="J163" s="207">
        <f>ROUND(I163*H163,2)</f>
        <v>0</v>
      </c>
      <c r="K163" s="208"/>
      <c r="L163" s="209"/>
      <c r="M163" s="210" t="s">
        <v>1</v>
      </c>
      <c r="N163" s="211" t="s">
        <v>41</v>
      </c>
      <c r="O163" s="59"/>
      <c r="P163" s="161">
        <f>O163*H163</f>
        <v>0</v>
      </c>
      <c r="Q163" s="161">
        <v>1.4999999999999999E-2</v>
      </c>
      <c r="R163" s="161">
        <f>Q163*H163</f>
        <v>1.4999999999999999E-2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491</v>
      </c>
      <c r="AT163" s="163" t="s">
        <v>231</v>
      </c>
      <c r="AU163" s="163" t="s">
        <v>87</v>
      </c>
      <c r="AY163" s="18" t="s">
        <v>172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445</v>
      </c>
      <c r="BM163" s="163" t="s">
        <v>2381</v>
      </c>
    </row>
    <row r="164" spans="1:65" s="2" customFormat="1" ht="24.25" customHeight="1">
      <c r="A164" s="33"/>
      <c r="B164" s="150"/>
      <c r="C164" s="151" t="s">
        <v>501</v>
      </c>
      <c r="D164" s="151" t="s">
        <v>174</v>
      </c>
      <c r="E164" s="152" t="s">
        <v>2382</v>
      </c>
      <c r="F164" s="153" t="s">
        <v>2383</v>
      </c>
      <c r="G164" s="154" t="s">
        <v>1831</v>
      </c>
      <c r="H164" s="217"/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2384</v>
      </c>
    </row>
    <row r="165" spans="1:65" s="12" customFormat="1" ht="22.75" customHeight="1">
      <c r="B165" s="137"/>
      <c r="D165" s="138" t="s">
        <v>74</v>
      </c>
      <c r="E165" s="148" t="s">
        <v>1168</v>
      </c>
      <c r="F165" s="148" t="s">
        <v>1169</v>
      </c>
      <c r="I165" s="140"/>
      <c r="J165" s="149">
        <f>BK165</f>
        <v>0</v>
      </c>
      <c r="L165" s="137"/>
      <c r="M165" s="142"/>
      <c r="N165" s="143"/>
      <c r="O165" s="143"/>
      <c r="P165" s="144">
        <f>SUM(P166:P167)</f>
        <v>0</v>
      </c>
      <c r="Q165" s="143"/>
      <c r="R165" s="144">
        <f>SUM(R166:R167)</f>
        <v>0</v>
      </c>
      <c r="S165" s="143"/>
      <c r="T165" s="145">
        <f>SUM(T166:T167)</f>
        <v>0</v>
      </c>
      <c r="AR165" s="138" t="s">
        <v>87</v>
      </c>
      <c r="AT165" s="146" t="s">
        <v>74</v>
      </c>
      <c r="AU165" s="146" t="s">
        <v>79</v>
      </c>
      <c r="AY165" s="138" t="s">
        <v>172</v>
      </c>
      <c r="BK165" s="147">
        <f>SUM(BK166:BK167)</f>
        <v>0</v>
      </c>
    </row>
    <row r="166" spans="1:65" s="2" customFormat="1" ht="24.25" customHeight="1">
      <c r="A166" s="33"/>
      <c r="B166" s="150"/>
      <c r="C166" s="151" t="s">
        <v>506</v>
      </c>
      <c r="D166" s="151" t="s">
        <v>174</v>
      </c>
      <c r="E166" s="152" t="s">
        <v>2250</v>
      </c>
      <c r="F166" s="153" t="s">
        <v>2385</v>
      </c>
      <c r="G166" s="154" t="s">
        <v>630</v>
      </c>
      <c r="H166" s="155">
        <v>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445</v>
      </c>
      <c r="BM166" s="163" t="s">
        <v>2386</v>
      </c>
    </row>
    <row r="167" spans="1:65" s="2" customFormat="1" ht="24.25" customHeight="1">
      <c r="A167" s="33"/>
      <c r="B167" s="150"/>
      <c r="C167" s="201" t="s">
        <v>510</v>
      </c>
      <c r="D167" s="201" t="s">
        <v>231</v>
      </c>
      <c r="E167" s="202" t="s">
        <v>2254</v>
      </c>
      <c r="F167" s="203" t="s">
        <v>2255</v>
      </c>
      <c r="G167" s="204" t="s">
        <v>1837</v>
      </c>
      <c r="H167" s="205">
        <v>6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41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491</v>
      </c>
      <c r="AT167" s="163" t="s">
        <v>231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2387</v>
      </c>
    </row>
    <row r="168" spans="1:65" s="12" customFormat="1" ht="22.75" customHeight="1">
      <c r="B168" s="137"/>
      <c r="D168" s="138" t="s">
        <v>74</v>
      </c>
      <c r="E168" s="148" t="s">
        <v>680</v>
      </c>
      <c r="F168" s="148" t="s">
        <v>2388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SUM(P169:P171)</f>
        <v>0</v>
      </c>
      <c r="Q168" s="143"/>
      <c r="R168" s="144">
        <f>SUM(R169:R171)</f>
        <v>1.2375000000000001E-3</v>
      </c>
      <c r="S168" s="143"/>
      <c r="T168" s="145">
        <f>SUM(T169:T171)</f>
        <v>0</v>
      </c>
      <c r="AR168" s="138" t="s">
        <v>87</v>
      </c>
      <c r="AT168" s="146" t="s">
        <v>74</v>
      </c>
      <c r="AU168" s="146" t="s">
        <v>79</v>
      </c>
      <c r="AY168" s="138" t="s">
        <v>172</v>
      </c>
      <c r="BK168" s="147">
        <f>SUM(BK169:BK171)</f>
        <v>0</v>
      </c>
    </row>
    <row r="169" spans="1:65" s="2" customFormat="1" ht="24.25" customHeight="1">
      <c r="A169" s="33"/>
      <c r="B169" s="150"/>
      <c r="C169" s="151" t="s">
        <v>515</v>
      </c>
      <c r="D169" s="151" t="s">
        <v>174</v>
      </c>
      <c r="E169" s="152" t="s">
        <v>2389</v>
      </c>
      <c r="F169" s="153" t="s">
        <v>2390</v>
      </c>
      <c r="G169" s="154" t="s">
        <v>427</v>
      </c>
      <c r="H169" s="155">
        <v>13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9.0000000000000006E-5</v>
      </c>
      <c r="R169" s="161">
        <f>Q169*H169</f>
        <v>1.17E-3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445</v>
      </c>
      <c r="AT169" s="163" t="s">
        <v>174</v>
      </c>
      <c r="AU169" s="163" t="s">
        <v>87</v>
      </c>
      <c r="AY169" s="18" t="s">
        <v>172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445</v>
      </c>
      <c r="BM169" s="163" t="s">
        <v>2391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2392</v>
      </c>
      <c r="H170" s="176">
        <v>13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79</v>
      </c>
      <c r="AY170" s="174" t="s">
        <v>172</v>
      </c>
    </row>
    <row r="171" spans="1:65" s="2" customFormat="1" ht="24.25" customHeight="1">
      <c r="A171" s="33"/>
      <c r="B171" s="150"/>
      <c r="C171" s="151" t="s">
        <v>525</v>
      </c>
      <c r="D171" s="151" t="s">
        <v>174</v>
      </c>
      <c r="E171" s="152" t="s">
        <v>2393</v>
      </c>
      <c r="F171" s="153" t="s">
        <v>2394</v>
      </c>
      <c r="G171" s="154" t="s">
        <v>427</v>
      </c>
      <c r="H171" s="155">
        <v>0.75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9.0000000000000006E-5</v>
      </c>
      <c r="R171" s="161">
        <f>Q171*H171</f>
        <v>6.7500000000000001E-5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445</v>
      </c>
      <c r="BM171" s="163" t="s">
        <v>2395</v>
      </c>
    </row>
    <row r="172" spans="1:65" s="12" customFormat="1" ht="26" customHeight="1">
      <c r="B172" s="137"/>
      <c r="D172" s="138" t="s">
        <v>74</v>
      </c>
      <c r="E172" s="139" t="s">
        <v>1181</v>
      </c>
      <c r="F172" s="139" t="s">
        <v>1182</v>
      </c>
      <c r="I172" s="140"/>
      <c r="J172" s="141">
        <f>BK172</f>
        <v>0</v>
      </c>
      <c r="L172" s="137"/>
      <c r="M172" s="142"/>
      <c r="N172" s="143"/>
      <c r="O172" s="143"/>
      <c r="P172" s="144">
        <f>SUM(P173:P176)</f>
        <v>0</v>
      </c>
      <c r="Q172" s="143"/>
      <c r="R172" s="144">
        <f>SUM(R173:R176)</f>
        <v>0</v>
      </c>
      <c r="S172" s="143"/>
      <c r="T172" s="145">
        <f>SUM(T173:T176)</f>
        <v>0</v>
      </c>
      <c r="AR172" s="138" t="s">
        <v>106</v>
      </c>
      <c r="AT172" s="146" t="s">
        <v>74</v>
      </c>
      <c r="AU172" s="146" t="s">
        <v>75</v>
      </c>
      <c r="AY172" s="138" t="s">
        <v>172</v>
      </c>
      <c r="BK172" s="147">
        <f>SUM(BK173:BK176)</f>
        <v>0</v>
      </c>
    </row>
    <row r="173" spans="1:65" s="2" customFormat="1" ht="14.5" customHeight="1">
      <c r="A173" s="33"/>
      <c r="B173" s="150"/>
      <c r="C173" s="151" t="s">
        <v>530</v>
      </c>
      <c r="D173" s="151" t="s">
        <v>174</v>
      </c>
      <c r="E173" s="152" t="s">
        <v>2396</v>
      </c>
      <c r="F173" s="153" t="s">
        <v>2397</v>
      </c>
      <c r="G173" s="154" t="s">
        <v>1837</v>
      </c>
      <c r="H173" s="155">
        <v>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1787</v>
      </c>
      <c r="AT173" s="163" t="s">
        <v>174</v>
      </c>
      <c r="AU173" s="163" t="s">
        <v>79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1787</v>
      </c>
      <c r="BM173" s="163" t="s">
        <v>2398</v>
      </c>
    </row>
    <row r="174" spans="1:65" s="2" customFormat="1" ht="14.5" customHeight="1">
      <c r="A174" s="33"/>
      <c r="B174" s="150"/>
      <c r="C174" s="151" t="s">
        <v>491</v>
      </c>
      <c r="D174" s="151" t="s">
        <v>174</v>
      </c>
      <c r="E174" s="152" t="s">
        <v>2399</v>
      </c>
      <c r="F174" s="153" t="s">
        <v>2400</v>
      </c>
      <c r="G174" s="154" t="s">
        <v>1837</v>
      </c>
      <c r="H174" s="155">
        <v>1</v>
      </c>
      <c r="I174" s="156"/>
      <c r="J174" s="157">
        <f>ROUND(I174*H174,2)</f>
        <v>0</v>
      </c>
      <c r="K174" s="158"/>
      <c r="L174" s="34"/>
      <c r="M174" s="159" t="s">
        <v>1</v>
      </c>
      <c r="N174" s="160" t="s">
        <v>41</v>
      </c>
      <c r="O174" s="59"/>
      <c r="P174" s="161">
        <f>O174*H174</f>
        <v>0</v>
      </c>
      <c r="Q174" s="161">
        <v>0</v>
      </c>
      <c r="R174" s="161">
        <f>Q174*H174</f>
        <v>0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1787</v>
      </c>
      <c r="AT174" s="163" t="s">
        <v>174</v>
      </c>
      <c r="AU174" s="163" t="s">
        <v>79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1787</v>
      </c>
      <c r="BM174" s="163" t="s">
        <v>2401</v>
      </c>
    </row>
    <row r="175" spans="1:65" s="2" customFormat="1" ht="24.25" customHeight="1">
      <c r="A175" s="33"/>
      <c r="B175" s="150"/>
      <c r="C175" s="151" t="s">
        <v>539</v>
      </c>
      <c r="D175" s="151" t="s">
        <v>174</v>
      </c>
      <c r="E175" s="152" t="s">
        <v>2402</v>
      </c>
      <c r="F175" s="153" t="s">
        <v>2403</v>
      </c>
      <c r="G175" s="154" t="s">
        <v>1837</v>
      </c>
      <c r="H175" s="155">
        <v>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1787</v>
      </c>
      <c r="AT175" s="163" t="s">
        <v>174</v>
      </c>
      <c r="AU175" s="163" t="s">
        <v>79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1787</v>
      </c>
      <c r="BM175" s="163" t="s">
        <v>2404</v>
      </c>
    </row>
    <row r="176" spans="1:65" s="2" customFormat="1" ht="24.25" customHeight="1">
      <c r="A176" s="33"/>
      <c r="B176" s="150"/>
      <c r="C176" s="151" t="s">
        <v>545</v>
      </c>
      <c r="D176" s="151" t="s">
        <v>174</v>
      </c>
      <c r="E176" s="152" t="s">
        <v>2276</v>
      </c>
      <c r="F176" s="153" t="s">
        <v>2277</v>
      </c>
      <c r="G176" s="154" t="s">
        <v>238</v>
      </c>
      <c r="H176" s="155">
        <v>4</v>
      </c>
      <c r="I176" s="156"/>
      <c r="J176" s="157">
        <f>ROUND(I176*H176,2)</f>
        <v>0</v>
      </c>
      <c r="K176" s="158"/>
      <c r="L176" s="34"/>
      <c r="M176" s="212" t="s">
        <v>1</v>
      </c>
      <c r="N176" s="213" t="s">
        <v>41</v>
      </c>
      <c r="O176" s="214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1787</v>
      </c>
      <c r="AT176" s="163" t="s">
        <v>174</v>
      </c>
      <c r="AU176" s="163" t="s">
        <v>79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1787</v>
      </c>
      <c r="BM176" s="163" t="s">
        <v>2405</v>
      </c>
    </row>
    <row r="177" spans="1:31" s="2" customFormat="1" ht="7" customHeight="1">
      <c r="A177" s="33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34"/>
      <c r="M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</sheetData>
  <autoFilter ref="C126:K176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370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126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2406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2407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ROUND((SUM(BE125:BE369)),  2)</f>
        <v>0</v>
      </c>
      <c r="G35" s="33"/>
      <c r="H35" s="33"/>
      <c r="I35" s="106">
        <v>0.2</v>
      </c>
      <c r="J35" s="105">
        <f>ROUND(((SUM(BE125:BE369))*I35),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ROUND((SUM(BF125:BF369)),  2)</f>
        <v>0</v>
      </c>
      <c r="G36" s="33"/>
      <c r="H36" s="33"/>
      <c r="I36" s="106">
        <v>0.2</v>
      </c>
      <c r="J36" s="105">
        <f>ROUND(((SUM(BF125:BF369))*I36),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ROUND((SUM(BG125:BG369)),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ROUND((SUM(BH125:BH369)),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ROUND((SUM(BI125:BI369)),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SO01.6 - SO01.6  Vetranie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Ing. M.Marko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J131</f>
        <v>0</v>
      </c>
      <c r="L101" s="118"/>
    </row>
    <row r="102" spans="1:47" s="10" customFormat="1" ht="20" customHeight="1">
      <c r="B102" s="122"/>
      <c r="D102" s="123" t="s">
        <v>1218</v>
      </c>
      <c r="E102" s="124"/>
      <c r="F102" s="124"/>
      <c r="G102" s="124"/>
      <c r="H102" s="124"/>
      <c r="I102" s="124"/>
      <c r="J102" s="125">
        <f>J132</f>
        <v>0</v>
      </c>
      <c r="L102" s="122"/>
    </row>
    <row r="103" spans="1:47" s="9" customFormat="1" ht="25" customHeight="1">
      <c r="B103" s="118"/>
      <c r="D103" s="119" t="s">
        <v>988</v>
      </c>
      <c r="E103" s="120"/>
      <c r="F103" s="120"/>
      <c r="G103" s="120"/>
      <c r="H103" s="120"/>
      <c r="I103" s="120"/>
      <c r="J103" s="121">
        <f>J365</f>
        <v>0</v>
      </c>
      <c r="L103" s="118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158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9" t="str">
        <f>E7</f>
        <v>RP pre zníženie energetickej náročnosti budovy ZŠ a MŠ ČADCA -Podzávoz  19.7.2021</v>
      </c>
      <c r="F113" s="270"/>
      <c r="G113" s="270"/>
      <c r="H113" s="270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143</v>
      </c>
      <c r="L114" s="21"/>
    </row>
    <row r="115" spans="1:65" s="2" customFormat="1" ht="16.5" customHeight="1">
      <c r="A115" s="33"/>
      <c r="B115" s="34"/>
      <c r="C115" s="33"/>
      <c r="D115" s="33"/>
      <c r="E115" s="269" t="s">
        <v>980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1" t="str">
        <f>E11</f>
        <v>SO01.6 - SO01.6  Vetranie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Podzávoz  2739, Čadca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" customHeight="1">
      <c r="A121" s="33"/>
      <c r="B121" s="34"/>
      <c r="C121" s="28" t="s">
        <v>22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28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Ing. M.Marko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159</v>
      </c>
      <c r="D124" s="129" t="s">
        <v>60</v>
      </c>
      <c r="E124" s="129" t="s">
        <v>56</v>
      </c>
      <c r="F124" s="129" t="s">
        <v>57</v>
      </c>
      <c r="G124" s="129" t="s">
        <v>160</v>
      </c>
      <c r="H124" s="129" t="s">
        <v>161</v>
      </c>
      <c r="I124" s="129" t="s">
        <v>162</v>
      </c>
      <c r="J124" s="130" t="s">
        <v>149</v>
      </c>
      <c r="K124" s="131" t="s">
        <v>163</v>
      </c>
      <c r="L124" s="132"/>
      <c r="M124" s="63" t="s">
        <v>1</v>
      </c>
      <c r="N124" s="64" t="s">
        <v>39</v>
      </c>
      <c r="O124" s="64" t="s">
        <v>164</v>
      </c>
      <c r="P124" s="64" t="s">
        <v>165</v>
      </c>
      <c r="Q124" s="64" t="s">
        <v>166</v>
      </c>
      <c r="R124" s="64" t="s">
        <v>167</v>
      </c>
      <c r="S124" s="64" t="s">
        <v>168</v>
      </c>
      <c r="T124" s="65" t="s">
        <v>169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75" customHeight="1">
      <c r="A125" s="33"/>
      <c r="B125" s="34"/>
      <c r="C125" s="70" t="s">
        <v>150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P126+P131+P365</f>
        <v>0</v>
      </c>
      <c r="Q125" s="67"/>
      <c r="R125" s="134">
        <f>R126+R131+R365</f>
        <v>0.67650999999999983</v>
      </c>
      <c r="S125" s="67"/>
      <c r="T125" s="135">
        <f>T126+T131+T365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151</v>
      </c>
      <c r="BK125" s="136">
        <f>BK126+BK131+BK365</f>
        <v>0</v>
      </c>
    </row>
    <row r="126" spans="1:65" s="12" customFormat="1" ht="26" customHeight="1">
      <c r="B126" s="137"/>
      <c r="D126" s="138" t="s">
        <v>74</v>
      </c>
      <c r="E126" s="139" t="s">
        <v>170</v>
      </c>
      <c r="F126" s="139" t="s">
        <v>171</v>
      </c>
      <c r="I126" s="140"/>
      <c r="J126" s="141">
        <f>BK126</f>
        <v>0</v>
      </c>
      <c r="L126" s="137"/>
      <c r="M126" s="142"/>
      <c r="N126" s="143"/>
      <c r="O126" s="143"/>
      <c r="P126" s="144">
        <f>P127+P128</f>
        <v>0</v>
      </c>
      <c r="Q126" s="143"/>
      <c r="R126" s="144">
        <f>R127+R128</f>
        <v>5.7599999999999998E-2</v>
      </c>
      <c r="S126" s="143"/>
      <c r="T126" s="145">
        <f>T127+T128</f>
        <v>0</v>
      </c>
      <c r="AR126" s="138" t="s">
        <v>79</v>
      </c>
      <c r="AT126" s="146" t="s">
        <v>74</v>
      </c>
      <c r="AU126" s="146" t="s">
        <v>75</v>
      </c>
      <c r="AY126" s="138" t="s">
        <v>172</v>
      </c>
      <c r="BK126" s="147">
        <f>BK127+BK128</f>
        <v>0</v>
      </c>
    </row>
    <row r="127" spans="1:65" s="2" customFormat="1" ht="62.75" customHeight="1">
      <c r="A127" s="33"/>
      <c r="B127" s="150"/>
      <c r="C127" s="201" t="s">
        <v>79</v>
      </c>
      <c r="D127" s="201" t="s">
        <v>231</v>
      </c>
      <c r="E127" s="202" t="s">
        <v>989</v>
      </c>
      <c r="F127" s="203" t="s">
        <v>990</v>
      </c>
      <c r="G127" s="204" t="s">
        <v>1</v>
      </c>
      <c r="H127" s="205">
        <v>0</v>
      </c>
      <c r="I127" s="206"/>
      <c r="J127" s="207">
        <f>ROUND(I127*H127,2)</f>
        <v>0</v>
      </c>
      <c r="K127" s="208"/>
      <c r="L127" s="209"/>
      <c r="M127" s="210" t="s">
        <v>1</v>
      </c>
      <c r="N127" s="211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991</v>
      </c>
      <c r="AT127" s="163" t="s">
        <v>231</v>
      </c>
      <c r="AU127" s="163" t="s">
        <v>79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239</v>
      </c>
      <c r="BM127" s="163" t="s">
        <v>2408</v>
      </c>
    </row>
    <row r="128" spans="1:65" s="12" customFormat="1" ht="22.75" customHeight="1">
      <c r="B128" s="137"/>
      <c r="D128" s="138" t="s">
        <v>74</v>
      </c>
      <c r="E128" s="148" t="s">
        <v>220</v>
      </c>
      <c r="F128" s="148" t="s">
        <v>423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SUM(P129:P130)</f>
        <v>0</v>
      </c>
      <c r="Q128" s="143"/>
      <c r="R128" s="144">
        <f>SUM(R129:R130)</f>
        <v>5.7599999999999998E-2</v>
      </c>
      <c r="S128" s="143"/>
      <c r="T128" s="145">
        <f>SUM(T129:T130)</f>
        <v>0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SUM(BK129:BK130)</f>
        <v>0</v>
      </c>
    </row>
    <row r="129" spans="1:65" s="2" customFormat="1" ht="24.25" customHeight="1">
      <c r="A129" s="33"/>
      <c r="B129" s="150"/>
      <c r="C129" s="151" t="s">
        <v>87</v>
      </c>
      <c r="D129" s="151" t="s">
        <v>174</v>
      </c>
      <c r="E129" s="152" t="s">
        <v>569</v>
      </c>
      <c r="F129" s="153" t="s">
        <v>2409</v>
      </c>
      <c r="G129" s="154" t="s">
        <v>177</v>
      </c>
      <c r="H129" s="155">
        <v>30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1.92E-3</v>
      </c>
      <c r="R129" s="161">
        <f>Q129*H129</f>
        <v>5.7599999999999998E-2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2410</v>
      </c>
    </row>
    <row r="130" spans="1:65" s="14" customFormat="1" ht="12">
      <c r="B130" s="173"/>
      <c r="D130" s="166" t="s">
        <v>179</v>
      </c>
      <c r="E130" s="174" t="s">
        <v>1</v>
      </c>
      <c r="F130" s="175" t="s">
        <v>2411</v>
      </c>
      <c r="H130" s="176">
        <v>30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179</v>
      </c>
      <c r="AU130" s="174" t="s">
        <v>87</v>
      </c>
      <c r="AV130" s="14" t="s">
        <v>87</v>
      </c>
      <c r="AW130" s="14" t="s">
        <v>30</v>
      </c>
      <c r="AX130" s="14" t="s">
        <v>79</v>
      </c>
      <c r="AY130" s="174" t="s">
        <v>172</v>
      </c>
    </row>
    <row r="131" spans="1:65" s="12" customFormat="1" ht="26" customHeight="1">
      <c r="B131" s="137"/>
      <c r="D131" s="138" t="s">
        <v>74</v>
      </c>
      <c r="E131" s="139" t="s">
        <v>475</v>
      </c>
      <c r="F131" s="139" t="s">
        <v>476</v>
      </c>
      <c r="I131" s="140"/>
      <c r="J131" s="141">
        <f>BK131</f>
        <v>0</v>
      </c>
      <c r="L131" s="137"/>
      <c r="M131" s="142"/>
      <c r="N131" s="143"/>
      <c r="O131" s="143"/>
      <c r="P131" s="144">
        <f>P132</f>
        <v>0</v>
      </c>
      <c r="Q131" s="143"/>
      <c r="R131" s="144">
        <f>R132</f>
        <v>0.61890999999999985</v>
      </c>
      <c r="S131" s="143"/>
      <c r="T131" s="145">
        <f>T132</f>
        <v>0</v>
      </c>
      <c r="AR131" s="138" t="s">
        <v>87</v>
      </c>
      <c r="AT131" s="146" t="s">
        <v>74</v>
      </c>
      <c r="AU131" s="146" t="s">
        <v>75</v>
      </c>
      <c r="AY131" s="138" t="s">
        <v>172</v>
      </c>
      <c r="BK131" s="147">
        <f>BK132</f>
        <v>0</v>
      </c>
    </row>
    <row r="132" spans="1:65" s="12" customFormat="1" ht="22.75" customHeight="1">
      <c r="B132" s="137"/>
      <c r="D132" s="138" t="s">
        <v>74</v>
      </c>
      <c r="E132" s="148" t="s">
        <v>1582</v>
      </c>
      <c r="F132" s="148" t="s">
        <v>1583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SUM(P133:P364)</f>
        <v>0</v>
      </c>
      <c r="Q132" s="143"/>
      <c r="R132" s="144">
        <f>SUM(R133:R364)</f>
        <v>0.61890999999999985</v>
      </c>
      <c r="S132" s="143"/>
      <c r="T132" s="145">
        <f>SUM(T133:T364)</f>
        <v>0</v>
      </c>
      <c r="AR132" s="138" t="s">
        <v>87</v>
      </c>
      <c r="AT132" s="146" t="s">
        <v>74</v>
      </c>
      <c r="AU132" s="146" t="s">
        <v>79</v>
      </c>
      <c r="AY132" s="138" t="s">
        <v>172</v>
      </c>
      <c r="BK132" s="147">
        <f>SUM(BK133:BK364)</f>
        <v>0</v>
      </c>
    </row>
    <row r="133" spans="1:65" s="2" customFormat="1" ht="24.25" customHeight="1">
      <c r="A133" s="33"/>
      <c r="B133" s="150"/>
      <c r="C133" s="151" t="s">
        <v>97</v>
      </c>
      <c r="D133" s="151" t="s">
        <v>174</v>
      </c>
      <c r="E133" s="152" t="s">
        <v>2412</v>
      </c>
      <c r="F133" s="153" t="s">
        <v>2413</v>
      </c>
      <c r="G133" s="154" t="s">
        <v>630</v>
      </c>
      <c r="H133" s="155">
        <v>2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445</v>
      </c>
      <c r="AT133" s="163" t="s">
        <v>174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445</v>
      </c>
      <c r="BM133" s="163" t="s">
        <v>2414</v>
      </c>
    </row>
    <row r="134" spans="1:65" s="14" customFormat="1" ht="12">
      <c r="B134" s="173"/>
      <c r="D134" s="166" t="s">
        <v>179</v>
      </c>
      <c r="E134" s="174" t="s">
        <v>1</v>
      </c>
      <c r="F134" s="175" t="s">
        <v>87</v>
      </c>
      <c r="H134" s="176">
        <v>2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1:65" s="15" customFormat="1" ht="12">
      <c r="B135" s="181"/>
      <c r="D135" s="166" t="s">
        <v>179</v>
      </c>
      <c r="E135" s="182" t="s">
        <v>1</v>
      </c>
      <c r="F135" s="183" t="s">
        <v>184</v>
      </c>
      <c r="H135" s="184">
        <v>2</v>
      </c>
      <c r="I135" s="185"/>
      <c r="L135" s="181"/>
      <c r="M135" s="186"/>
      <c r="N135" s="187"/>
      <c r="O135" s="187"/>
      <c r="P135" s="187"/>
      <c r="Q135" s="187"/>
      <c r="R135" s="187"/>
      <c r="S135" s="187"/>
      <c r="T135" s="188"/>
      <c r="AT135" s="182" t="s">
        <v>179</v>
      </c>
      <c r="AU135" s="182" t="s">
        <v>87</v>
      </c>
      <c r="AV135" s="15" t="s">
        <v>106</v>
      </c>
      <c r="AW135" s="15" t="s">
        <v>30</v>
      </c>
      <c r="AX135" s="15" t="s">
        <v>79</v>
      </c>
      <c r="AY135" s="182" t="s">
        <v>172</v>
      </c>
    </row>
    <row r="136" spans="1:65" s="2" customFormat="1" ht="37.75" customHeight="1">
      <c r="A136" s="33"/>
      <c r="B136" s="150"/>
      <c r="C136" s="201" t="s">
        <v>106</v>
      </c>
      <c r="D136" s="201" t="s">
        <v>231</v>
      </c>
      <c r="E136" s="202" t="s">
        <v>2415</v>
      </c>
      <c r="F136" s="203" t="s">
        <v>2416</v>
      </c>
      <c r="G136" s="204" t="s">
        <v>630</v>
      </c>
      <c r="H136" s="205">
        <v>2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41</v>
      </c>
      <c r="O136" s="59"/>
      <c r="P136" s="161">
        <f>O136*H136</f>
        <v>0</v>
      </c>
      <c r="Q136" s="161">
        <v>2.3E-2</v>
      </c>
      <c r="R136" s="161">
        <f>Q136*H136</f>
        <v>4.5999999999999999E-2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491</v>
      </c>
      <c r="AT136" s="163" t="s">
        <v>231</v>
      </c>
      <c r="AU136" s="163" t="s">
        <v>87</v>
      </c>
      <c r="AY136" s="18" t="s">
        <v>172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445</v>
      </c>
      <c r="BM136" s="163" t="s">
        <v>2417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2418</v>
      </c>
      <c r="H137" s="176">
        <v>2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5" customFormat="1" ht="12">
      <c r="B138" s="181"/>
      <c r="D138" s="166" t="s">
        <v>179</v>
      </c>
      <c r="E138" s="182" t="s">
        <v>1</v>
      </c>
      <c r="F138" s="183" t="s">
        <v>184</v>
      </c>
      <c r="H138" s="184">
        <v>2</v>
      </c>
      <c r="I138" s="185"/>
      <c r="L138" s="181"/>
      <c r="M138" s="186"/>
      <c r="N138" s="187"/>
      <c r="O138" s="187"/>
      <c r="P138" s="187"/>
      <c r="Q138" s="187"/>
      <c r="R138" s="187"/>
      <c r="S138" s="187"/>
      <c r="T138" s="188"/>
      <c r="AT138" s="182" t="s">
        <v>179</v>
      </c>
      <c r="AU138" s="182" t="s">
        <v>87</v>
      </c>
      <c r="AV138" s="15" t="s">
        <v>106</v>
      </c>
      <c r="AW138" s="15" t="s">
        <v>30</v>
      </c>
      <c r="AX138" s="15" t="s">
        <v>79</v>
      </c>
      <c r="AY138" s="182" t="s">
        <v>172</v>
      </c>
    </row>
    <row r="139" spans="1:65" s="2" customFormat="1" ht="24.25" customHeight="1">
      <c r="A139" s="33"/>
      <c r="B139" s="150"/>
      <c r="C139" s="151" t="s">
        <v>200</v>
      </c>
      <c r="D139" s="151" t="s">
        <v>174</v>
      </c>
      <c r="E139" s="152" t="s">
        <v>2419</v>
      </c>
      <c r="F139" s="153" t="s">
        <v>2420</v>
      </c>
      <c r="G139" s="154" t="s">
        <v>630</v>
      </c>
      <c r="H139" s="155">
        <v>2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445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445</v>
      </c>
      <c r="BM139" s="163" t="s">
        <v>2421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87</v>
      </c>
      <c r="H140" s="176">
        <v>2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5" customFormat="1" ht="12">
      <c r="B141" s="181"/>
      <c r="D141" s="166" t="s">
        <v>179</v>
      </c>
      <c r="E141" s="182" t="s">
        <v>1</v>
      </c>
      <c r="F141" s="183" t="s">
        <v>184</v>
      </c>
      <c r="H141" s="184">
        <v>2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2" t="s">
        <v>179</v>
      </c>
      <c r="AU141" s="182" t="s">
        <v>87</v>
      </c>
      <c r="AV141" s="15" t="s">
        <v>106</v>
      </c>
      <c r="AW141" s="15" t="s">
        <v>30</v>
      </c>
      <c r="AX141" s="15" t="s">
        <v>79</v>
      </c>
      <c r="AY141" s="182" t="s">
        <v>172</v>
      </c>
    </row>
    <row r="142" spans="1:65" s="2" customFormat="1" ht="37.75" customHeight="1">
      <c r="A142" s="33"/>
      <c r="B142" s="150"/>
      <c r="C142" s="201" t="s">
        <v>204</v>
      </c>
      <c r="D142" s="201" t="s">
        <v>231</v>
      </c>
      <c r="E142" s="202" t="s">
        <v>2422</v>
      </c>
      <c r="F142" s="203" t="s">
        <v>2423</v>
      </c>
      <c r="G142" s="204" t="s">
        <v>630</v>
      </c>
      <c r="H142" s="205">
        <v>2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41</v>
      </c>
      <c r="O142" s="59"/>
      <c r="P142" s="161">
        <f>O142*H142</f>
        <v>0</v>
      </c>
      <c r="Q142" s="161">
        <v>2.7E-2</v>
      </c>
      <c r="R142" s="161">
        <f>Q142*H142</f>
        <v>5.3999999999999999E-2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491</v>
      </c>
      <c r="AT142" s="163" t="s">
        <v>231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445</v>
      </c>
      <c r="BM142" s="163" t="s">
        <v>2424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2425</v>
      </c>
      <c r="H143" s="176">
        <v>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2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151" t="s">
        <v>209</v>
      </c>
      <c r="D145" s="151" t="s">
        <v>174</v>
      </c>
      <c r="E145" s="152" t="s">
        <v>2426</v>
      </c>
      <c r="F145" s="153" t="s">
        <v>2427</v>
      </c>
      <c r="G145" s="154" t="s">
        <v>630</v>
      </c>
      <c r="H145" s="155">
        <v>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2428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97</v>
      </c>
      <c r="H146" s="176">
        <v>3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37.75" customHeight="1">
      <c r="A148" s="33"/>
      <c r="B148" s="150"/>
      <c r="C148" s="201" t="s">
        <v>213</v>
      </c>
      <c r="D148" s="201" t="s">
        <v>231</v>
      </c>
      <c r="E148" s="202" t="s">
        <v>2429</v>
      </c>
      <c r="F148" s="203" t="s">
        <v>2430</v>
      </c>
      <c r="G148" s="204" t="s">
        <v>630</v>
      </c>
      <c r="H148" s="205">
        <v>3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2.8000000000000001E-2</v>
      </c>
      <c r="R148" s="161">
        <f>Q148*H148</f>
        <v>8.4000000000000005E-2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2431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2432</v>
      </c>
      <c r="H149" s="176">
        <v>3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3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24.25" customHeight="1">
      <c r="A151" s="33"/>
      <c r="B151" s="150"/>
      <c r="C151" s="151" t="s">
        <v>220</v>
      </c>
      <c r="D151" s="151" t="s">
        <v>174</v>
      </c>
      <c r="E151" s="152" t="s">
        <v>2426</v>
      </c>
      <c r="F151" s="153" t="s">
        <v>2427</v>
      </c>
      <c r="G151" s="154" t="s">
        <v>630</v>
      </c>
      <c r="H151" s="155">
        <v>1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445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445</v>
      </c>
      <c r="BM151" s="163" t="s">
        <v>2433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79</v>
      </c>
      <c r="H152" s="176">
        <v>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2" customFormat="1" ht="37.75" customHeight="1">
      <c r="A154" s="33"/>
      <c r="B154" s="150"/>
      <c r="C154" s="201" t="s">
        <v>226</v>
      </c>
      <c r="D154" s="201" t="s">
        <v>231</v>
      </c>
      <c r="E154" s="202" t="s">
        <v>2434</v>
      </c>
      <c r="F154" s="203" t="s">
        <v>2435</v>
      </c>
      <c r="G154" s="204" t="s">
        <v>630</v>
      </c>
      <c r="H154" s="205">
        <v>1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41</v>
      </c>
      <c r="O154" s="59"/>
      <c r="P154" s="161">
        <f>O154*H154</f>
        <v>0</v>
      </c>
      <c r="Q154" s="161">
        <v>2.8000000000000001E-2</v>
      </c>
      <c r="R154" s="161">
        <f>Q154*H154</f>
        <v>2.8000000000000001E-2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491</v>
      </c>
      <c r="AT154" s="163" t="s">
        <v>231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445</v>
      </c>
      <c r="BM154" s="163" t="s">
        <v>2436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2437</v>
      </c>
      <c r="H155" s="176">
        <v>1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1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14.5" customHeight="1">
      <c r="A157" s="33"/>
      <c r="B157" s="150"/>
      <c r="C157" s="151" t="s">
        <v>235</v>
      </c>
      <c r="D157" s="151" t="s">
        <v>174</v>
      </c>
      <c r="E157" s="152" t="s">
        <v>2438</v>
      </c>
      <c r="F157" s="153" t="s">
        <v>2439</v>
      </c>
      <c r="G157" s="154" t="s">
        <v>630</v>
      </c>
      <c r="H157" s="155">
        <v>1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445</v>
      </c>
      <c r="BM157" s="163" t="s">
        <v>2440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79</v>
      </c>
      <c r="H158" s="176">
        <v>1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5" customFormat="1" ht="12">
      <c r="B159" s="181"/>
      <c r="D159" s="166" t="s">
        <v>179</v>
      </c>
      <c r="E159" s="182" t="s">
        <v>1</v>
      </c>
      <c r="F159" s="183" t="s">
        <v>184</v>
      </c>
      <c r="H159" s="184">
        <v>1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2" t="s">
        <v>179</v>
      </c>
      <c r="AU159" s="182" t="s">
        <v>87</v>
      </c>
      <c r="AV159" s="15" t="s">
        <v>106</v>
      </c>
      <c r="AW159" s="15" t="s">
        <v>30</v>
      </c>
      <c r="AX159" s="15" t="s">
        <v>79</v>
      </c>
      <c r="AY159" s="182" t="s">
        <v>172</v>
      </c>
    </row>
    <row r="160" spans="1:65" s="2" customFormat="1" ht="24.25" customHeight="1">
      <c r="A160" s="33"/>
      <c r="B160" s="150"/>
      <c r="C160" s="201" t="s">
        <v>243</v>
      </c>
      <c r="D160" s="201" t="s">
        <v>231</v>
      </c>
      <c r="E160" s="202" t="s">
        <v>2441</v>
      </c>
      <c r="F160" s="203" t="s">
        <v>2442</v>
      </c>
      <c r="G160" s="204" t="s">
        <v>630</v>
      </c>
      <c r="H160" s="205">
        <v>1</v>
      </c>
      <c r="I160" s="206"/>
      <c r="J160" s="207">
        <f>ROUND(I160*H160,2)</f>
        <v>0</v>
      </c>
      <c r="K160" s="208"/>
      <c r="L160" s="209"/>
      <c r="M160" s="210" t="s">
        <v>1</v>
      </c>
      <c r="N160" s="211" t="s">
        <v>41</v>
      </c>
      <c r="O160" s="59"/>
      <c r="P160" s="161">
        <f>O160*H160</f>
        <v>0</v>
      </c>
      <c r="Q160" s="161">
        <v>1.0999999999999999E-2</v>
      </c>
      <c r="R160" s="161">
        <f>Q160*H160</f>
        <v>1.0999999999999999E-2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491</v>
      </c>
      <c r="AT160" s="163" t="s">
        <v>231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445</v>
      </c>
      <c r="BM160" s="163" t="s">
        <v>2443</v>
      </c>
    </row>
    <row r="161" spans="1:65" s="13" customFormat="1" ht="12">
      <c r="B161" s="165"/>
      <c r="D161" s="166" t="s">
        <v>179</v>
      </c>
      <c r="E161" s="167" t="s">
        <v>1</v>
      </c>
      <c r="F161" s="168" t="s">
        <v>2444</v>
      </c>
      <c r="H161" s="167" t="s">
        <v>1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7" t="s">
        <v>179</v>
      </c>
      <c r="AU161" s="167" t="s">
        <v>87</v>
      </c>
      <c r="AV161" s="13" t="s">
        <v>79</v>
      </c>
      <c r="AW161" s="13" t="s">
        <v>30</v>
      </c>
      <c r="AX161" s="13" t="s">
        <v>75</v>
      </c>
      <c r="AY161" s="167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79</v>
      </c>
      <c r="H162" s="176">
        <v>1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5" customFormat="1" ht="12">
      <c r="B163" s="181"/>
      <c r="D163" s="166" t="s">
        <v>179</v>
      </c>
      <c r="E163" s="182" t="s">
        <v>1</v>
      </c>
      <c r="F163" s="183" t="s">
        <v>184</v>
      </c>
      <c r="H163" s="184">
        <v>1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179</v>
      </c>
      <c r="AU163" s="182" t="s">
        <v>87</v>
      </c>
      <c r="AV163" s="15" t="s">
        <v>106</v>
      </c>
      <c r="AW163" s="15" t="s">
        <v>30</v>
      </c>
      <c r="AX163" s="15" t="s">
        <v>79</v>
      </c>
      <c r="AY163" s="182" t="s">
        <v>172</v>
      </c>
    </row>
    <row r="164" spans="1:65" s="2" customFormat="1" ht="14.5" customHeight="1">
      <c r="A164" s="33"/>
      <c r="B164" s="150"/>
      <c r="C164" s="151" t="s">
        <v>424</v>
      </c>
      <c r="D164" s="151" t="s">
        <v>174</v>
      </c>
      <c r="E164" s="152" t="s">
        <v>2445</v>
      </c>
      <c r="F164" s="153" t="s">
        <v>2439</v>
      </c>
      <c r="G164" s="154" t="s">
        <v>630</v>
      </c>
      <c r="H164" s="155">
        <v>2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2446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87</v>
      </c>
      <c r="H165" s="176">
        <v>2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5" customFormat="1" ht="12">
      <c r="B166" s="181"/>
      <c r="D166" s="166" t="s">
        <v>179</v>
      </c>
      <c r="E166" s="182" t="s">
        <v>1</v>
      </c>
      <c r="F166" s="183" t="s">
        <v>184</v>
      </c>
      <c r="H166" s="184">
        <v>2</v>
      </c>
      <c r="I166" s="185"/>
      <c r="L166" s="181"/>
      <c r="M166" s="186"/>
      <c r="N166" s="187"/>
      <c r="O166" s="187"/>
      <c r="P166" s="187"/>
      <c r="Q166" s="187"/>
      <c r="R166" s="187"/>
      <c r="S166" s="187"/>
      <c r="T166" s="188"/>
      <c r="AT166" s="182" t="s">
        <v>179</v>
      </c>
      <c r="AU166" s="182" t="s">
        <v>87</v>
      </c>
      <c r="AV166" s="15" t="s">
        <v>106</v>
      </c>
      <c r="AW166" s="15" t="s">
        <v>30</v>
      </c>
      <c r="AX166" s="15" t="s">
        <v>79</v>
      </c>
      <c r="AY166" s="182" t="s">
        <v>172</v>
      </c>
    </row>
    <row r="167" spans="1:65" s="2" customFormat="1" ht="24.25" customHeight="1">
      <c r="A167" s="33"/>
      <c r="B167" s="150"/>
      <c r="C167" s="201" t="s">
        <v>433</v>
      </c>
      <c r="D167" s="201" t="s">
        <v>231</v>
      </c>
      <c r="E167" s="202" t="s">
        <v>2447</v>
      </c>
      <c r="F167" s="203" t="s">
        <v>2448</v>
      </c>
      <c r="G167" s="204" t="s">
        <v>630</v>
      </c>
      <c r="H167" s="205">
        <v>2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41</v>
      </c>
      <c r="O167" s="59"/>
      <c r="P167" s="161">
        <f>O167*H167</f>
        <v>0</v>
      </c>
      <c r="Q167" s="161">
        <v>1.0999999999999999E-2</v>
      </c>
      <c r="R167" s="161">
        <f>Q167*H167</f>
        <v>2.1999999999999999E-2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491</v>
      </c>
      <c r="AT167" s="163" t="s">
        <v>231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2449</v>
      </c>
    </row>
    <row r="168" spans="1:65" s="13" customFormat="1" ht="12">
      <c r="B168" s="165"/>
      <c r="D168" s="166" t="s">
        <v>179</v>
      </c>
      <c r="E168" s="167" t="s">
        <v>1</v>
      </c>
      <c r="F168" s="168" t="s">
        <v>2444</v>
      </c>
      <c r="H168" s="167" t="s">
        <v>1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7" t="s">
        <v>179</v>
      </c>
      <c r="AU168" s="167" t="s">
        <v>87</v>
      </c>
      <c r="AV168" s="13" t="s">
        <v>79</v>
      </c>
      <c r="AW168" s="13" t="s">
        <v>30</v>
      </c>
      <c r="AX168" s="13" t="s">
        <v>75</v>
      </c>
      <c r="AY168" s="167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87</v>
      </c>
      <c r="H169" s="176">
        <v>2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5" customFormat="1" ht="12">
      <c r="B170" s="181"/>
      <c r="D170" s="166" t="s">
        <v>179</v>
      </c>
      <c r="E170" s="182" t="s">
        <v>1</v>
      </c>
      <c r="F170" s="183" t="s">
        <v>184</v>
      </c>
      <c r="H170" s="184">
        <v>2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151" t="s">
        <v>440</v>
      </c>
      <c r="D171" s="151" t="s">
        <v>174</v>
      </c>
      <c r="E171" s="152" t="s">
        <v>2450</v>
      </c>
      <c r="F171" s="153" t="s">
        <v>2451</v>
      </c>
      <c r="G171" s="154" t="s">
        <v>630</v>
      </c>
      <c r="H171" s="155">
        <v>27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445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445</v>
      </c>
      <c r="BM171" s="163" t="s">
        <v>2452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506</v>
      </c>
      <c r="H172" s="176">
        <v>27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5" customFormat="1" ht="12">
      <c r="B173" s="181"/>
      <c r="D173" s="166" t="s">
        <v>179</v>
      </c>
      <c r="E173" s="182" t="s">
        <v>1</v>
      </c>
      <c r="F173" s="183" t="s">
        <v>184</v>
      </c>
      <c r="H173" s="184">
        <v>27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179</v>
      </c>
      <c r="AU173" s="182" t="s">
        <v>87</v>
      </c>
      <c r="AV173" s="15" t="s">
        <v>106</v>
      </c>
      <c r="AW173" s="15" t="s">
        <v>30</v>
      </c>
      <c r="AX173" s="15" t="s">
        <v>79</v>
      </c>
      <c r="AY173" s="182" t="s">
        <v>172</v>
      </c>
    </row>
    <row r="174" spans="1:65" s="2" customFormat="1" ht="14.5" customHeight="1">
      <c r="A174" s="33"/>
      <c r="B174" s="150"/>
      <c r="C174" s="201" t="s">
        <v>445</v>
      </c>
      <c r="D174" s="201" t="s">
        <v>231</v>
      </c>
      <c r="E174" s="202" t="s">
        <v>2453</v>
      </c>
      <c r="F174" s="203" t="s">
        <v>2454</v>
      </c>
      <c r="G174" s="204" t="s">
        <v>630</v>
      </c>
      <c r="H174" s="205">
        <v>27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41</v>
      </c>
      <c r="O174" s="59"/>
      <c r="P174" s="161">
        <f>O174*H174</f>
        <v>0</v>
      </c>
      <c r="Q174" s="161">
        <v>1E-4</v>
      </c>
      <c r="R174" s="161">
        <f>Q174*H174</f>
        <v>2.7000000000000001E-3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491</v>
      </c>
      <c r="AT174" s="163" t="s">
        <v>231</v>
      </c>
      <c r="AU174" s="163" t="s">
        <v>87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445</v>
      </c>
      <c r="BM174" s="163" t="s">
        <v>2455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506</v>
      </c>
      <c r="H175" s="176">
        <v>27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5" customFormat="1" ht="12">
      <c r="B176" s="181"/>
      <c r="D176" s="166" t="s">
        <v>179</v>
      </c>
      <c r="E176" s="182" t="s">
        <v>1</v>
      </c>
      <c r="F176" s="183" t="s">
        <v>184</v>
      </c>
      <c r="H176" s="184">
        <v>27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179</v>
      </c>
      <c r="AU176" s="182" t="s">
        <v>87</v>
      </c>
      <c r="AV176" s="15" t="s">
        <v>106</v>
      </c>
      <c r="AW176" s="15" t="s">
        <v>30</v>
      </c>
      <c r="AX176" s="15" t="s">
        <v>79</v>
      </c>
      <c r="AY176" s="182" t="s">
        <v>172</v>
      </c>
    </row>
    <row r="177" spans="1:65" s="2" customFormat="1" ht="14.5" customHeight="1">
      <c r="A177" s="33"/>
      <c r="B177" s="150"/>
      <c r="C177" s="151" t="s">
        <v>449</v>
      </c>
      <c r="D177" s="151" t="s">
        <v>174</v>
      </c>
      <c r="E177" s="152" t="s">
        <v>2456</v>
      </c>
      <c r="F177" s="153" t="s">
        <v>2457</v>
      </c>
      <c r="G177" s="154" t="s">
        <v>630</v>
      </c>
      <c r="H177" s="155">
        <v>5</v>
      </c>
      <c r="I177" s="156"/>
      <c r="J177" s="157">
        <f>ROUND(I177*H177,2)</f>
        <v>0</v>
      </c>
      <c r="K177" s="158"/>
      <c r="L177" s="34"/>
      <c r="M177" s="159" t="s">
        <v>1</v>
      </c>
      <c r="N177" s="160" t="s">
        <v>41</v>
      </c>
      <c r="O177" s="59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445</v>
      </c>
      <c r="AT177" s="163" t="s">
        <v>174</v>
      </c>
      <c r="AU177" s="163" t="s">
        <v>87</v>
      </c>
      <c r="AY177" s="18" t="s">
        <v>172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87</v>
      </c>
      <c r="BK177" s="164">
        <f>ROUND(I177*H177,2)</f>
        <v>0</v>
      </c>
      <c r="BL177" s="18" t="s">
        <v>445</v>
      </c>
      <c r="BM177" s="163" t="s">
        <v>2458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200</v>
      </c>
      <c r="H178" s="176">
        <v>5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5" customFormat="1" ht="12">
      <c r="B179" s="181"/>
      <c r="D179" s="166" t="s">
        <v>179</v>
      </c>
      <c r="E179" s="182" t="s">
        <v>1</v>
      </c>
      <c r="F179" s="183" t="s">
        <v>184</v>
      </c>
      <c r="H179" s="184">
        <v>5</v>
      </c>
      <c r="I179" s="185"/>
      <c r="L179" s="181"/>
      <c r="M179" s="186"/>
      <c r="N179" s="187"/>
      <c r="O179" s="187"/>
      <c r="P179" s="187"/>
      <c r="Q179" s="187"/>
      <c r="R179" s="187"/>
      <c r="S179" s="187"/>
      <c r="T179" s="188"/>
      <c r="AT179" s="182" t="s">
        <v>179</v>
      </c>
      <c r="AU179" s="182" t="s">
        <v>87</v>
      </c>
      <c r="AV179" s="15" t="s">
        <v>106</v>
      </c>
      <c r="AW179" s="15" t="s">
        <v>30</v>
      </c>
      <c r="AX179" s="15" t="s">
        <v>79</v>
      </c>
      <c r="AY179" s="182" t="s">
        <v>172</v>
      </c>
    </row>
    <row r="180" spans="1:65" s="2" customFormat="1" ht="14.5" customHeight="1">
      <c r="A180" s="33"/>
      <c r="B180" s="150"/>
      <c r="C180" s="201" t="s">
        <v>453</v>
      </c>
      <c r="D180" s="201" t="s">
        <v>231</v>
      </c>
      <c r="E180" s="202" t="s">
        <v>2459</v>
      </c>
      <c r="F180" s="203" t="s">
        <v>2460</v>
      </c>
      <c r="G180" s="204" t="s">
        <v>630</v>
      </c>
      <c r="H180" s="205">
        <v>5</v>
      </c>
      <c r="I180" s="206"/>
      <c r="J180" s="207">
        <f>ROUND(I180*H180,2)</f>
        <v>0</v>
      </c>
      <c r="K180" s="208"/>
      <c r="L180" s="209"/>
      <c r="M180" s="210" t="s">
        <v>1</v>
      </c>
      <c r="N180" s="211" t="s">
        <v>41</v>
      </c>
      <c r="O180" s="59"/>
      <c r="P180" s="161">
        <f>O180*H180</f>
        <v>0</v>
      </c>
      <c r="Q180" s="161">
        <v>2.0000000000000001E-4</v>
      </c>
      <c r="R180" s="161">
        <f>Q180*H180</f>
        <v>1E-3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491</v>
      </c>
      <c r="AT180" s="163" t="s">
        <v>231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2461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200</v>
      </c>
      <c r="H181" s="176">
        <v>5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5" customFormat="1" ht="12">
      <c r="B182" s="181"/>
      <c r="D182" s="166" t="s">
        <v>179</v>
      </c>
      <c r="E182" s="182" t="s">
        <v>1</v>
      </c>
      <c r="F182" s="183" t="s">
        <v>184</v>
      </c>
      <c r="H182" s="184">
        <v>5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2" t="s">
        <v>179</v>
      </c>
      <c r="AU182" s="182" t="s">
        <v>87</v>
      </c>
      <c r="AV182" s="15" t="s">
        <v>106</v>
      </c>
      <c r="AW182" s="15" t="s">
        <v>30</v>
      </c>
      <c r="AX182" s="15" t="s">
        <v>79</v>
      </c>
      <c r="AY182" s="182" t="s">
        <v>172</v>
      </c>
    </row>
    <row r="183" spans="1:65" s="2" customFormat="1" ht="14.5" customHeight="1">
      <c r="A183" s="33"/>
      <c r="B183" s="150"/>
      <c r="C183" s="151" t="s">
        <v>457</v>
      </c>
      <c r="D183" s="151" t="s">
        <v>174</v>
      </c>
      <c r="E183" s="152" t="s">
        <v>2450</v>
      </c>
      <c r="F183" s="153" t="s">
        <v>2451</v>
      </c>
      <c r="G183" s="154" t="s">
        <v>630</v>
      </c>
      <c r="H183" s="155">
        <v>25</v>
      </c>
      <c r="I183" s="156"/>
      <c r="J183" s="157">
        <f>ROUND(I183*H183,2)</f>
        <v>0</v>
      </c>
      <c r="K183" s="158"/>
      <c r="L183" s="34"/>
      <c r="M183" s="159" t="s">
        <v>1</v>
      </c>
      <c r="N183" s="160" t="s">
        <v>41</v>
      </c>
      <c r="O183" s="59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445</v>
      </c>
      <c r="AT183" s="163" t="s">
        <v>174</v>
      </c>
      <c r="AU183" s="163" t="s">
        <v>87</v>
      </c>
      <c r="AY183" s="18" t="s">
        <v>172</v>
      </c>
      <c r="BE183" s="164">
        <f>IF(N183="základná",J183,0)</f>
        <v>0</v>
      </c>
      <c r="BF183" s="164">
        <f>IF(N183="znížená",J183,0)</f>
        <v>0</v>
      </c>
      <c r="BG183" s="164">
        <f>IF(N183="zákl. prenesená",J183,0)</f>
        <v>0</v>
      </c>
      <c r="BH183" s="164">
        <f>IF(N183="zníž. prenesená",J183,0)</f>
        <v>0</v>
      </c>
      <c r="BI183" s="164">
        <f>IF(N183="nulová",J183,0)</f>
        <v>0</v>
      </c>
      <c r="BJ183" s="18" t="s">
        <v>87</v>
      </c>
      <c r="BK183" s="164">
        <f>ROUND(I183*H183,2)</f>
        <v>0</v>
      </c>
      <c r="BL183" s="18" t="s">
        <v>445</v>
      </c>
      <c r="BM183" s="163" t="s">
        <v>2462</v>
      </c>
    </row>
    <row r="184" spans="1:65" s="14" customFormat="1" ht="12">
      <c r="B184" s="173"/>
      <c r="D184" s="166" t="s">
        <v>179</v>
      </c>
      <c r="E184" s="174" t="s">
        <v>1</v>
      </c>
      <c r="F184" s="175" t="s">
        <v>494</v>
      </c>
      <c r="H184" s="176">
        <v>25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1:65" s="15" customFormat="1" ht="12">
      <c r="B185" s="181"/>
      <c r="D185" s="166" t="s">
        <v>179</v>
      </c>
      <c r="E185" s="182" t="s">
        <v>1</v>
      </c>
      <c r="F185" s="183" t="s">
        <v>184</v>
      </c>
      <c r="H185" s="184">
        <v>25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179</v>
      </c>
      <c r="AU185" s="182" t="s">
        <v>87</v>
      </c>
      <c r="AV185" s="15" t="s">
        <v>106</v>
      </c>
      <c r="AW185" s="15" t="s">
        <v>30</v>
      </c>
      <c r="AX185" s="15" t="s">
        <v>79</v>
      </c>
      <c r="AY185" s="182" t="s">
        <v>172</v>
      </c>
    </row>
    <row r="186" spans="1:65" s="2" customFormat="1" ht="14.5" customHeight="1">
      <c r="A186" s="33"/>
      <c r="B186" s="150"/>
      <c r="C186" s="201" t="s">
        <v>7</v>
      </c>
      <c r="D186" s="201" t="s">
        <v>231</v>
      </c>
      <c r="E186" s="202" t="s">
        <v>2463</v>
      </c>
      <c r="F186" s="203" t="s">
        <v>2464</v>
      </c>
      <c r="G186" s="204" t="s">
        <v>630</v>
      </c>
      <c r="H186" s="205">
        <v>25</v>
      </c>
      <c r="I186" s="206"/>
      <c r="J186" s="207">
        <f>ROUND(I186*H186,2)</f>
        <v>0</v>
      </c>
      <c r="K186" s="208"/>
      <c r="L186" s="209"/>
      <c r="M186" s="210" t="s">
        <v>1</v>
      </c>
      <c r="N186" s="211" t="s">
        <v>41</v>
      </c>
      <c r="O186" s="59"/>
      <c r="P186" s="161">
        <f>O186*H186</f>
        <v>0</v>
      </c>
      <c r="Q186" s="161">
        <v>2.0000000000000001E-4</v>
      </c>
      <c r="R186" s="161">
        <f>Q186*H186</f>
        <v>5.0000000000000001E-3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491</v>
      </c>
      <c r="AT186" s="163" t="s">
        <v>231</v>
      </c>
      <c r="AU186" s="163" t="s">
        <v>87</v>
      </c>
      <c r="AY186" s="18" t="s">
        <v>172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445</v>
      </c>
      <c r="BM186" s="163" t="s">
        <v>2465</v>
      </c>
    </row>
    <row r="187" spans="1:65" s="14" customFormat="1" ht="12">
      <c r="B187" s="173"/>
      <c r="D187" s="166" t="s">
        <v>179</v>
      </c>
      <c r="E187" s="174" t="s">
        <v>1</v>
      </c>
      <c r="F187" s="175" t="s">
        <v>494</v>
      </c>
      <c r="H187" s="176">
        <v>25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1:65" s="15" customFormat="1" ht="12">
      <c r="B188" s="181"/>
      <c r="D188" s="166" t="s">
        <v>179</v>
      </c>
      <c r="E188" s="182" t="s">
        <v>1</v>
      </c>
      <c r="F188" s="183" t="s">
        <v>184</v>
      </c>
      <c r="H188" s="184">
        <v>25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179</v>
      </c>
      <c r="AU188" s="182" t="s">
        <v>87</v>
      </c>
      <c r="AV188" s="15" t="s">
        <v>106</v>
      </c>
      <c r="AW188" s="15" t="s">
        <v>30</v>
      </c>
      <c r="AX188" s="15" t="s">
        <v>79</v>
      </c>
      <c r="AY188" s="182" t="s">
        <v>172</v>
      </c>
    </row>
    <row r="189" spans="1:65" s="2" customFormat="1" ht="24.25" customHeight="1">
      <c r="A189" s="33"/>
      <c r="B189" s="150"/>
      <c r="C189" s="151" t="s">
        <v>465</v>
      </c>
      <c r="D189" s="151" t="s">
        <v>174</v>
      </c>
      <c r="E189" s="152" t="s">
        <v>2466</v>
      </c>
      <c r="F189" s="153" t="s">
        <v>2467</v>
      </c>
      <c r="G189" s="154" t="s">
        <v>630</v>
      </c>
      <c r="H189" s="155">
        <v>3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445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445</v>
      </c>
      <c r="BM189" s="163" t="s">
        <v>2468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97</v>
      </c>
      <c r="H190" s="176">
        <v>3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5" customFormat="1" ht="12">
      <c r="B191" s="181"/>
      <c r="D191" s="166" t="s">
        <v>179</v>
      </c>
      <c r="E191" s="182" t="s">
        <v>1</v>
      </c>
      <c r="F191" s="183" t="s">
        <v>184</v>
      </c>
      <c r="H191" s="184">
        <v>3</v>
      </c>
      <c r="I191" s="185"/>
      <c r="L191" s="181"/>
      <c r="M191" s="186"/>
      <c r="N191" s="187"/>
      <c r="O191" s="187"/>
      <c r="P191" s="187"/>
      <c r="Q191" s="187"/>
      <c r="R191" s="187"/>
      <c r="S191" s="187"/>
      <c r="T191" s="188"/>
      <c r="AT191" s="182" t="s">
        <v>179</v>
      </c>
      <c r="AU191" s="182" t="s">
        <v>87</v>
      </c>
      <c r="AV191" s="15" t="s">
        <v>106</v>
      </c>
      <c r="AW191" s="15" t="s">
        <v>30</v>
      </c>
      <c r="AX191" s="15" t="s">
        <v>79</v>
      </c>
      <c r="AY191" s="182" t="s">
        <v>172</v>
      </c>
    </row>
    <row r="192" spans="1:65" s="2" customFormat="1" ht="14.5" customHeight="1">
      <c r="A192" s="33"/>
      <c r="B192" s="150"/>
      <c r="C192" s="201" t="s">
        <v>471</v>
      </c>
      <c r="D192" s="201" t="s">
        <v>231</v>
      </c>
      <c r="E192" s="202" t="s">
        <v>2469</v>
      </c>
      <c r="F192" s="203" t="s">
        <v>2470</v>
      </c>
      <c r="G192" s="204" t="s">
        <v>630</v>
      </c>
      <c r="H192" s="205">
        <v>3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41</v>
      </c>
      <c r="O192" s="59"/>
      <c r="P192" s="161">
        <f>O192*H192</f>
        <v>0</v>
      </c>
      <c r="Q192" s="161">
        <v>5.2999999999999998E-4</v>
      </c>
      <c r="R192" s="161">
        <f>Q192*H192</f>
        <v>1.5899999999999998E-3</v>
      </c>
      <c r="S192" s="161">
        <v>0</v>
      </c>
      <c r="T192" s="16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491</v>
      </c>
      <c r="AT192" s="163" t="s">
        <v>231</v>
      </c>
      <c r="AU192" s="163" t="s">
        <v>87</v>
      </c>
      <c r="AY192" s="18" t="s">
        <v>172</v>
      </c>
      <c r="BE192" s="164">
        <f>IF(N192="základná",J192,0)</f>
        <v>0</v>
      </c>
      <c r="BF192" s="164">
        <f>IF(N192="znížená",J192,0)</f>
        <v>0</v>
      </c>
      <c r="BG192" s="164">
        <f>IF(N192="zákl. prenesená",J192,0)</f>
        <v>0</v>
      </c>
      <c r="BH192" s="164">
        <f>IF(N192="zníž. prenesená",J192,0)</f>
        <v>0</v>
      </c>
      <c r="BI192" s="164">
        <f>IF(N192="nulová",J192,0)</f>
        <v>0</v>
      </c>
      <c r="BJ192" s="18" t="s">
        <v>87</v>
      </c>
      <c r="BK192" s="164">
        <f>ROUND(I192*H192,2)</f>
        <v>0</v>
      </c>
      <c r="BL192" s="18" t="s">
        <v>445</v>
      </c>
      <c r="BM192" s="163" t="s">
        <v>2471</v>
      </c>
    </row>
    <row r="193" spans="1:65" s="14" customFormat="1" ht="12">
      <c r="B193" s="173"/>
      <c r="D193" s="166" t="s">
        <v>179</v>
      </c>
      <c r="E193" s="174" t="s">
        <v>1</v>
      </c>
      <c r="F193" s="175" t="s">
        <v>97</v>
      </c>
      <c r="H193" s="176">
        <v>3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1:65" s="15" customFormat="1" ht="12">
      <c r="B194" s="181"/>
      <c r="D194" s="166" t="s">
        <v>179</v>
      </c>
      <c r="E194" s="182" t="s">
        <v>1</v>
      </c>
      <c r="F194" s="183" t="s">
        <v>184</v>
      </c>
      <c r="H194" s="184">
        <v>3</v>
      </c>
      <c r="I194" s="185"/>
      <c r="L194" s="181"/>
      <c r="M194" s="186"/>
      <c r="N194" s="187"/>
      <c r="O194" s="187"/>
      <c r="P194" s="187"/>
      <c r="Q194" s="187"/>
      <c r="R194" s="187"/>
      <c r="S194" s="187"/>
      <c r="T194" s="188"/>
      <c r="AT194" s="182" t="s">
        <v>179</v>
      </c>
      <c r="AU194" s="182" t="s">
        <v>87</v>
      </c>
      <c r="AV194" s="15" t="s">
        <v>106</v>
      </c>
      <c r="AW194" s="15" t="s">
        <v>30</v>
      </c>
      <c r="AX194" s="15" t="s">
        <v>79</v>
      </c>
      <c r="AY194" s="182" t="s">
        <v>172</v>
      </c>
    </row>
    <row r="195" spans="1:65" s="2" customFormat="1" ht="14.5" customHeight="1">
      <c r="A195" s="33"/>
      <c r="B195" s="150"/>
      <c r="C195" s="151" t="s">
        <v>479</v>
      </c>
      <c r="D195" s="151" t="s">
        <v>174</v>
      </c>
      <c r="E195" s="152" t="s">
        <v>2472</v>
      </c>
      <c r="F195" s="153" t="s">
        <v>2473</v>
      </c>
      <c r="G195" s="154" t="s">
        <v>427</v>
      </c>
      <c r="H195" s="155">
        <v>48</v>
      </c>
      <c r="I195" s="156"/>
      <c r="J195" s="157">
        <f>ROUND(I195*H195,2)</f>
        <v>0</v>
      </c>
      <c r="K195" s="158"/>
      <c r="L195" s="34"/>
      <c r="M195" s="159" t="s">
        <v>1</v>
      </c>
      <c r="N195" s="160" t="s">
        <v>41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445</v>
      </c>
      <c r="AT195" s="163" t="s">
        <v>174</v>
      </c>
      <c r="AU195" s="163" t="s">
        <v>87</v>
      </c>
      <c r="AY195" s="18" t="s">
        <v>172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87</v>
      </c>
      <c r="BK195" s="164">
        <f>ROUND(I195*H195,2)</f>
        <v>0</v>
      </c>
      <c r="BL195" s="18" t="s">
        <v>445</v>
      </c>
      <c r="BM195" s="163" t="s">
        <v>2474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1467</v>
      </c>
      <c r="H196" s="176">
        <v>48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5" customFormat="1" ht="12">
      <c r="B197" s="181"/>
      <c r="D197" s="166" t="s">
        <v>179</v>
      </c>
      <c r="E197" s="182" t="s">
        <v>1</v>
      </c>
      <c r="F197" s="183" t="s">
        <v>184</v>
      </c>
      <c r="H197" s="184">
        <v>48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2" t="s">
        <v>179</v>
      </c>
      <c r="AU197" s="182" t="s">
        <v>87</v>
      </c>
      <c r="AV197" s="15" t="s">
        <v>106</v>
      </c>
      <c r="AW197" s="15" t="s">
        <v>30</v>
      </c>
      <c r="AX197" s="15" t="s">
        <v>79</v>
      </c>
      <c r="AY197" s="182" t="s">
        <v>172</v>
      </c>
    </row>
    <row r="198" spans="1:65" s="2" customFormat="1" ht="14.5" customHeight="1">
      <c r="A198" s="33"/>
      <c r="B198" s="150"/>
      <c r="C198" s="201" t="s">
        <v>488</v>
      </c>
      <c r="D198" s="201" t="s">
        <v>231</v>
      </c>
      <c r="E198" s="202" t="s">
        <v>2475</v>
      </c>
      <c r="F198" s="203" t="s">
        <v>2476</v>
      </c>
      <c r="G198" s="204" t="s">
        <v>427</v>
      </c>
      <c r="H198" s="205">
        <v>48</v>
      </c>
      <c r="I198" s="206"/>
      <c r="J198" s="207">
        <f>ROUND(I198*H198,2)</f>
        <v>0</v>
      </c>
      <c r="K198" s="208"/>
      <c r="L198" s="209"/>
      <c r="M198" s="210" t="s">
        <v>1</v>
      </c>
      <c r="N198" s="211" t="s">
        <v>41</v>
      </c>
      <c r="O198" s="59"/>
      <c r="P198" s="161">
        <f>O198*H198</f>
        <v>0</v>
      </c>
      <c r="Q198" s="161">
        <v>6.9999999999999999E-4</v>
      </c>
      <c r="R198" s="161">
        <f>Q198*H198</f>
        <v>3.3599999999999998E-2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491</v>
      </c>
      <c r="AT198" s="163" t="s">
        <v>231</v>
      </c>
      <c r="AU198" s="163" t="s">
        <v>87</v>
      </c>
      <c r="AY198" s="18" t="s">
        <v>172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445</v>
      </c>
      <c r="BM198" s="163" t="s">
        <v>2477</v>
      </c>
    </row>
    <row r="199" spans="1:65" s="14" customFormat="1" ht="12">
      <c r="B199" s="173"/>
      <c r="D199" s="166" t="s">
        <v>179</v>
      </c>
      <c r="E199" s="174" t="s">
        <v>1</v>
      </c>
      <c r="F199" s="175" t="s">
        <v>1467</v>
      </c>
      <c r="H199" s="176">
        <v>48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75</v>
      </c>
      <c r="AY199" s="174" t="s">
        <v>172</v>
      </c>
    </row>
    <row r="200" spans="1:65" s="15" customFormat="1" ht="12">
      <c r="B200" s="181"/>
      <c r="D200" s="166" t="s">
        <v>179</v>
      </c>
      <c r="E200" s="182" t="s">
        <v>1</v>
      </c>
      <c r="F200" s="183" t="s">
        <v>184</v>
      </c>
      <c r="H200" s="184">
        <v>48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179</v>
      </c>
      <c r="AU200" s="182" t="s">
        <v>87</v>
      </c>
      <c r="AV200" s="15" t="s">
        <v>106</v>
      </c>
      <c r="AW200" s="15" t="s">
        <v>30</v>
      </c>
      <c r="AX200" s="15" t="s">
        <v>79</v>
      </c>
      <c r="AY200" s="182" t="s">
        <v>172</v>
      </c>
    </row>
    <row r="201" spans="1:65" s="2" customFormat="1" ht="14.5" customHeight="1">
      <c r="A201" s="33"/>
      <c r="B201" s="150"/>
      <c r="C201" s="151" t="s">
        <v>494</v>
      </c>
      <c r="D201" s="151" t="s">
        <v>174</v>
      </c>
      <c r="E201" s="152" t="s">
        <v>2478</v>
      </c>
      <c r="F201" s="153" t="s">
        <v>2479</v>
      </c>
      <c r="G201" s="154" t="s">
        <v>427</v>
      </c>
      <c r="H201" s="155">
        <v>170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445</v>
      </c>
      <c r="AT201" s="163" t="s">
        <v>174</v>
      </c>
      <c r="AU201" s="163" t="s">
        <v>87</v>
      </c>
      <c r="AY201" s="18" t="s">
        <v>172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445</v>
      </c>
      <c r="BM201" s="163" t="s">
        <v>2480</v>
      </c>
    </row>
    <row r="202" spans="1:65" s="14" customFormat="1" ht="12">
      <c r="B202" s="173"/>
      <c r="D202" s="166" t="s">
        <v>179</v>
      </c>
      <c r="E202" s="174" t="s">
        <v>1</v>
      </c>
      <c r="F202" s="175" t="s">
        <v>561</v>
      </c>
      <c r="H202" s="176">
        <v>36</v>
      </c>
      <c r="I202" s="177"/>
      <c r="L202" s="173"/>
      <c r="M202" s="178"/>
      <c r="N202" s="179"/>
      <c r="O202" s="179"/>
      <c r="P202" s="179"/>
      <c r="Q202" s="179"/>
      <c r="R202" s="179"/>
      <c r="S202" s="179"/>
      <c r="T202" s="180"/>
      <c r="AT202" s="174" t="s">
        <v>179</v>
      </c>
      <c r="AU202" s="174" t="s">
        <v>87</v>
      </c>
      <c r="AV202" s="14" t="s">
        <v>87</v>
      </c>
      <c r="AW202" s="14" t="s">
        <v>30</v>
      </c>
      <c r="AX202" s="14" t="s">
        <v>75</v>
      </c>
      <c r="AY202" s="174" t="s">
        <v>172</v>
      </c>
    </row>
    <row r="203" spans="1:65" s="16" customFormat="1" ht="12">
      <c r="B203" s="189"/>
      <c r="D203" s="166" t="s">
        <v>179</v>
      </c>
      <c r="E203" s="190" t="s">
        <v>1</v>
      </c>
      <c r="F203" s="191" t="s">
        <v>287</v>
      </c>
      <c r="H203" s="192">
        <v>36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179</v>
      </c>
      <c r="AU203" s="190" t="s">
        <v>87</v>
      </c>
      <c r="AV203" s="16" t="s">
        <v>97</v>
      </c>
      <c r="AW203" s="16" t="s">
        <v>30</v>
      </c>
      <c r="AX203" s="16" t="s">
        <v>75</v>
      </c>
      <c r="AY203" s="190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2267</v>
      </c>
      <c r="H204" s="176">
        <v>134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287</v>
      </c>
      <c r="H205" s="192">
        <v>134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184</v>
      </c>
      <c r="H206" s="184">
        <v>170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14.5" customHeight="1">
      <c r="A207" s="33"/>
      <c r="B207" s="150"/>
      <c r="C207" s="201" t="s">
        <v>501</v>
      </c>
      <c r="D207" s="201" t="s">
        <v>231</v>
      </c>
      <c r="E207" s="202" t="s">
        <v>2481</v>
      </c>
      <c r="F207" s="203" t="s">
        <v>2482</v>
      </c>
      <c r="G207" s="204" t="s">
        <v>427</v>
      </c>
      <c r="H207" s="205">
        <v>36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41</v>
      </c>
      <c r="O207" s="59"/>
      <c r="P207" s="161">
        <f>O207*H207</f>
        <v>0</v>
      </c>
      <c r="Q207" s="161">
        <v>8.9999999999999998E-4</v>
      </c>
      <c r="R207" s="161">
        <f>Q207*H207</f>
        <v>3.2399999999999998E-2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491</v>
      </c>
      <c r="AT207" s="163" t="s">
        <v>231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445</v>
      </c>
      <c r="BM207" s="163" t="s">
        <v>2483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561</v>
      </c>
      <c r="H208" s="176">
        <v>36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5" customFormat="1" ht="12">
      <c r="B209" s="181"/>
      <c r="D209" s="166" t="s">
        <v>179</v>
      </c>
      <c r="E209" s="182" t="s">
        <v>1</v>
      </c>
      <c r="F209" s="183" t="s">
        <v>184</v>
      </c>
      <c r="H209" s="184">
        <v>36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179</v>
      </c>
      <c r="AU209" s="182" t="s">
        <v>87</v>
      </c>
      <c r="AV209" s="15" t="s">
        <v>106</v>
      </c>
      <c r="AW209" s="15" t="s">
        <v>30</v>
      </c>
      <c r="AX209" s="15" t="s">
        <v>79</v>
      </c>
      <c r="AY209" s="182" t="s">
        <v>172</v>
      </c>
    </row>
    <row r="210" spans="1:65" s="2" customFormat="1" ht="14.5" customHeight="1">
      <c r="A210" s="33"/>
      <c r="B210" s="150"/>
      <c r="C210" s="201" t="s">
        <v>506</v>
      </c>
      <c r="D210" s="201" t="s">
        <v>231</v>
      </c>
      <c r="E210" s="202" t="s">
        <v>2484</v>
      </c>
      <c r="F210" s="203" t="s">
        <v>2485</v>
      </c>
      <c r="G210" s="204" t="s">
        <v>427</v>
      </c>
      <c r="H210" s="205">
        <v>134</v>
      </c>
      <c r="I210" s="206"/>
      <c r="J210" s="207">
        <f>ROUND(I210*H210,2)</f>
        <v>0</v>
      </c>
      <c r="K210" s="208"/>
      <c r="L210" s="209"/>
      <c r="M210" s="210" t="s">
        <v>1</v>
      </c>
      <c r="N210" s="211" t="s">
        <v>41</v>
      </c>
      <c r="O210" s="59"/>
      <c r="P210" s="161">
        <f>O210*H210</f>
        <v>0</v>
      </c>
      <c r="Q210" s="161">
        <v>8.9999999999999998E-4</v>
      </c>
      <c r="R210" s="161">
        <f>Q210*H210</f>
        <v>0.1206</v>
      </c>
      <c r="S210" s="161">
        <v>0</v>
      </c>
      <c r="T210" s="162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491</v>
      </c>
      <c r="AT210" s="163" t="s">
        <v>231</v>
      </c>
      <c r="AU210" s="163" t="s">
        <v>87</v>
      </c>
      <c r="AY210" s="18" t="s">
        <v>172</v>
      </c>
      <c r="BE210" s="164">
        <f>IF(N210="základná",J210,0)</f>
        <v>0</v>
      </c>
      <c r="BF210" s="164">
        <f>IF(N210="znížená",J210,0)</f>
        <v>0</v>
      </c>
      <c r="BG210" s="164">
        <f>IF(N210="zákl. prenesená",J210,0)</f>
        <v>0</v>
      </c>
      <c r="BH210" s="164">
        <f>IF(N210="zníž. prenesená",J210,0)</f>
        <v>0</v>
      </c>
      <c r="BI210" s="164">
        <f>IF(N210="nulová",J210,0)</f>
        <v>0</v>
      </c>
      <c r="BJ210" s="18" t="s">
        <v>87</v>
      </c>
      <c r="BK210" s="164">
        <f>ROUND(I210*H210,2)</f>
        <v>0</v>
      </c>
      <c r="BL210" s="18" t="s">
        <v>445</v>
      </c>
      <c r="BM210" s="163" t="s">
        <v>2486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2267</v>
      </c>
      <c r="H211" s="176">
        <v>134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5" customFormat="1" ht="12">
      <c r="B212" s="181"/>
      <c r="D212" s="166" t="s">
        <v>179</v>
      </c>
      <c r="E212" s="182" t="s">
        <v>1</v>
      </c>
      <c r="F212" s="183" t="s">
        <v>184</v>
      </c>
      <c r="H212" s="184">
        <v>134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2" t="s">
        <v>179</v>
      </c>
      <c r="AU212" s="182" t="s">
        <v>87</v>
      </c>
      <c r="AV212" s="15" t="s">
        <v>106</v>
      </c>
      <c r="AW212" s="15" t="s">
        <v>30</v>
      </c>
      <c r="AX212" s="15" t="s">
        <v>79</v>
      </c>
      <c r="AY212" s="182" t="s">
        <v>172</v>
      </c>
    </row>
    <row r="213" spans="1:65" s="2" customFormat="1" ht="14.5" customHeight="1">
      <c r="A213" s="33"/>
      <c r="B213" s="150"/>
      <c r="C213" s="151" t="s">
        <v>510</v>
      </c>
      <c r="D213" s="151" t="s">
        <v>174</v>
      </c>
      <c r="E213" s="152" t="s">
        <v>2487</v>
      </c>
      <c r="F213" s="153" t="s">
        <v>2488</v>
      </c>
      <c r="G213" s="154" t="s">
        <v>630</v>
      </c>
      <c r="H213" s="155">
        <v>7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445</v>
      </c>
      <c r="AT213" s="163" t="s">
        <v>174</v>
      </c>
      <c r="AU213" s="163" t="s">
        <v>87</v>
      </c>
      <c r="AY213" s="18" t="s">
        <v>172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87</v>
      </c>
      <c r="BK213" s="164">
        <f>ROUND(I213*H213,2)</f>
        <v>0</v>
      </c>
      <c r="BL213" s="18" t="s">
        <v>445</v>
      </c>
      <c r="BM213" s="163" t="s">
        <v>2489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209</v>
      </c>
      <c r="H214" s="176">
        <v>7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5" customFormat="1" ht="12">
      <c r="B215" s="181"/>
      <c r="D215" s="166" t="s">
        <v>179</v>
      </c>
      <c r="E215" s="182" t="s">
        <v>1</v>
      </c>
      <c r="F215" s="183" t="s">
        <v>184</v>
      </c>
      <c r="H215" s="184">
        <v>7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179</v>
      </c>
      <c r="AU215" s="182" t="s">
        <v>87</v>
      </c>
      <c r="AV215" s="15" t="s">
        <v>106</v>
      </c>
      <c r="AW215" s="15" t="s">
        <v>30</v>
      </c>
      <c r="AX215" s="15" t="s">
        <v>79</v>
      </c>
      <c r="AY215" s="182" t="s">
        <v>172</v>
      </c>
    </row>
    <row r="216" spans="1:65" s="2" customFormat="1" ht="14.5" customHeight="1">
      <c r="A216" s="33"/>
      <c r="B216" s="150"/>
      <c r="C216" s="201" t="s">
        <v>515</v>
      </c>
      <c r="D216" s="201" t="s">
        <v>231</v>
      </c>
      <c r="E216" s="202" t="s">
        <v>2490</v>
      </c>
      <c r="F216" s="203" t="s">
        <v>2491</v>
      </c>
      <c r="G216" s="204" t="s">
        <v>630</v>
      </c>
      <c r="H216" s="205">
        <v>7</v>
      </c>
      <c r="I216" s="206"/>
      <c r="J216" s="207">
        <f>ROUND(I216*H216,2)</f>
        <v>0</v>
      </c>
      <c r="K216" s="208"/>
      <c r="L216" s="209"/>
      <c r="M216" s="210" t="s">
        <v>1</v>
      </c>
      <c r="N216" s="211" t="s">
        <v>41</v>
      </c>
      <c r="O216" s="59"/>
      <c r="P216" s="161">
        <f>O216*H216</f>
        <v>0</v>
      </c>
      <c r="Q216" s="161">
        <v>5.0000000000000001E-4</v>
      </c>
      <c r="R216" s="161">
        <f>Q216*H216</f>
        <v>3.5000000000000001E-3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491</v>
      </c>
      <c r="AT216" s="163" t="s">
        <v>231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445</v>
      </c>
      <c r="BM216" s="163" t="s">
        <v>2492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209</v>
      </c>
      <c r="H217" s="176">
        <v>7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7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2" customFormat="1" ht="14.5" customHeight="1">
      <c r="A219" s="33"/>
      <c r="B219" s="150"/>
      <c r="C219" s="151" t="s">
        <v>525</v>
      </c>
      <c r="D219" s="151" t="s">
        <v>174</v>
      </c>
      <c r="E219" s="152" t="s">
        <v>2493</v>
      </c>
      <c r="F219" s="153" t="s">
        <v>2494</v>
      </c>
      <c r="G219" s="154" t="s">
        <v>630</v>
      </c>
      <c r="H219" s="155">
        <v>20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0</v>
      </c>
      <c r="R219" s="161">
        <f>Q219*H219</f>
        <v>0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2495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7</v>
      </c>
      <c r="H220" s="176">
        <v>20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75</v>
      </c>
      <c r="AY220" s="174" t="s">
        <v>172</v>
      </c>
    </row>
    <row r="221" spans="1:65" s="15" customFormat="1" ht="12">
      <c r="B221" s="181"/>
      <c r="D221" s="166" t="s">
        <v>179</v>
      </c>
      <c r="E221" s="182" t="s">
        <v>1</v>
      </c>
      <c r="F221" s="183" t="s">
        <v>184</v>
      </c>
      <c r="H221" s="184">
        <v>20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179</v>
      </c>
      <c r="AU221" s="182" t="s">
        <v>87</v>
      </c>
      <c r="AV221" s="15" t="s">
        <v>106</v>
      </c>
      <c r="AW221" s="15" t="s">
        <v>30</v>
      </c>
      <c r="AX221" s="15" t="s">
        <v>79</v>
      </c>
      <c r="AY221" s="182" t="s">
        <v>172</v>
      </c>
    </row>
    <row r="222" spans="1:65" s="2" customFormat="1" ht="24.25" customHeight="1">
      <c r="A222" s="33"/>
      <c r="B222" s="150"/>
      <c r="C222" s="201" t="s">
        <v>530</v>
      </c>
      <c r="D222" s="201" t="s">
        <v>231</v>
      </c>
      <c r="E222" s="202" t="s">
        <v>2496</v>
      </c>
      <c r="F222" s="203" t="s">
        <v>2497</v>
      </c>
      <c r="G222" s="204" t="s">
        <v>630</v>
      </c>
      <c r="H222" s="205">
        <v>20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41</v>
      </c>
      <c r="O222" s="59"/>
      <c r="P222" s="161">
        <f>O222*H222</f>
        <v>0</v>
      </c>
      <c r="Q222" s="161">
        <v>8.0000000000000004E-4</v>
      </c>
      <c r="R222" s="161">
        <f>Q222*H222</f>
        <v>1.6E-2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2498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7</v>
      </c>
      <c r="H223" s="176">
        <v>20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5" customFormat="1" ht="12">
      <c r="B224" s="181"/>
      <c r="D224" s="166" t="s">
        <v>179</v>
      </c>
      <c r="E224" s="182" t="s">
        <v>1</v>
      </c>
      <c r="F224" s="183" t="s">
        <v>184</v>
      </c>
      <c r="H224" s="184">
        <v>20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179</v>
      </c>
      <c r="AU224" s="182" t="s">
        <v>87</v>
      </c>
      <c r="AV224" s="15" t="s">
        <v>106</v>
      </c>
      <c r="AW224" s="15" t="s">
        <v>30</v>
      </c>
      <c r="AX224" s="15" t="s">
        <v>79</v>
      </c>
      <c r="AY224" s="182" t="s">
        <v>172</v>
      </c>
    </row>
    <row r="225" spans="1:65" s="2" customFormat="1" ht="14.5" customHeight="1">
      <c r="A225" s="33"/>
      <c r="B225" s="150"/>
      <c r="C225" s="151" t="s">
        <v>491</v>
      </c>
      <c r="D225" s="151" t="s">
        <v>174</v>
      </c>
      <c r="E225" s="152" t="s">
        <v>2499</v>
      </c>
      <c r="F225" s="153" t="s">
        <v>2500</v>
      </c>
      <c r="G225" s="154" t="s">
        <v>630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2501</v>
      </c>
    </row>
    <row r="226" spans="1:65" s="14" customFormat="1" ht="12">
      <c r="B226" s="173"/>
      <c r="D226" s="166" t="s">
        <v>179</v>
      </c>
      <c r="E226" s="174" t="s">
        <v>1</v>
      </c>
      <c r="F226" s="175" t="s">
        <v>106</v>
      </c>
      <c r="H226" s="176">
        <v>4</v>
      </c>
      <c r="I226" s="177"/>
      <c r="L226" s="173"/>
      <c r="M226" s="178"/>
      <c r="N226" s="179"/>
      <c r="O226" s="179"/>
      <c r="P226" s="179"/>
      <c r="Q226" s="179"/>
      <c r="R226" s="179"/>
      <c r="S226" s="179"/>
      <c r="T226" s="180"/>
      <c r="AT226" s="174" t="s">
        <v>179</v>
      </c>
      <c r="AU226" s="174" t="s">
        <v>87</v>
      </c>
      <c r="AV226" s="14" t="s">
        <v>87</v>
      </c>
      <c r="AW226" s="14" t="s">
        <v>30</v>
      </c>
      <c r="AX226" s="14" t="s">
        <v>75</v>
      </c>
      <c r="AY226" s="174" t="s">
        <v>172</v>
      </c>
    </row>
    <row r="227" spans="1:65" s="15" customFormat="1" ht="12">
      <c r="B227" s="181"/>
      <c r="D227" s="166" t="s">
        <v>179</v>
      </c>
      <c r="E227" s="182" t="s">
        <v>1</v>
      </c>
      <c r="F227" s="183" t="s">
        <v>184</v>
      </c>
      <c r="H227" s="184">
        <v>4</v>
      </c>
      <c r="I227" s="185"/>
      <c r="L227" s="181"/>
      <c r="M227" s="186"/>
      <c r="N227" s="187"/>
      <c r="O227" s="187"/>
      <c r="P227" s="187"/>
      <c r="Q227" s="187"/>
      <c r="R227" s="187"/>
      <c r="S227" s="187"/>
      <c r="T227" s="188"/>
      <c r="AT227" s="182" t="s">
        <v>179</v>
      </c>
      <c r="AU227" s="182" t="s">
        <v>87</v>
      </c>
      <c r="AV227" s="15" t="s">
        <v>106</v>
      </c>
      <c r="AW227" s="15" t="s">
        <v>30</v>
      </c>
      <c r="AX227" s="15" t="s">
        <v>79</v>
      </c>
      <c r="AY227" s="182" t="s">
        <v>172</v>
      </c>
    </row>
    <row r="228" spans="1:65" s="2" customFormat="1" ht="24.25" customHeight="1">
      <c r="A228" s="33"/>
      <c r="B228" s="150"/>
      <c r="C228" s="201" t="s">
        <v>539</v>
      </c>
      <c r="D228" s="201" t="s">
        <v>231</v>
      </c>
      <c r="E228" s="202" t="s">
        <v>2502</v>
      </c>
      <c r="F228" s="203" t="s">
        <v>2503</v>
      </c>
      <c r="G228" s="204" t="s">
        <v>630</v>
      </c>
      <c r="H228" s="205">
        <v>4</v>
      </c>
      <c r="I228" s="206"/>
      <c r="J228" s="207">
        <f>ROUND(I228*H228,2)</f>
        <v>0</v>
      </c>
      <c r="K228" s="208"/>
      <c r="L228" s="209"/>
      <c r="M228" s="210" t="s">
        <v>1</v>
      </c>
      <c r="N228" s="211" t="s">
        <v>41</v>
      </c>
      <c r="O228" s="59"/>
      <c r="P228" s="161">
        <f>O228*H228</f>
        <v>0</v>
      </c>
      <c r="Q228" s="161">
        <v>1E-3</v>
      </c>
      <c r="R228" s="161">
        <f>Q228*H228</f>
        <v>4.0000000000000001E-3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491</v>
      </c>
      <c r="AT228" s="163" t="s">
        <v>231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2504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106</v>
      </c>
      <c r="H229" s="176">
        <v>4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5" customFormat="1" ht="12">
      <c r="B230" s="181"/>
      <c r="D230" s="166" t="s">
        <v>179</v>
      </c>
      <c r="E230" s="182" t="s">
        <v>1</v>
      </c>
      <c r="F230" s="183" t="s">
        <v>184</v>
      </c>
      <c r="H230" s="184">
        <v>4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179</v>
      </c>
      <c r="AU230" s="182" t="s">
        <v>87</v>
      </c>
      <c r="AV230" s="15" t="s">
        <v>106</v>
      </c>
      <c r="AW230" s="15" t="s">
        <v>30</v>
      </c>
      <c r="AX230" s="15" t="s">
        <v>79</v>
      </c>
      <c r="AY230" s="182" t="s">
        <v>172</v>
      </c>
    </row>
    <row r="231" spans="1:65" s="2" customFormat="1" ht="14.5" customHeight="1">
      <c r="A231" s="33"/>
      <c r="B231" s="150"/>
      <c r="C231" s="151" t="s">
        <v>545</v>
      </c>
      <c r="D231" s="151" t="s">
        <v>174</v>
      </c>
      <c r="E231" s="152" t="s">
        <v>2505</v>
      </c>
      <c r="F231" s="153" t="s">
        <v>2506</v>
      </c>
      <c r="G231" s="154" t="s">
        <v>630</v>
      </c>
      <c r="H231" s="155">
        <v>12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0</v>
      </c>
      <c r="R231" s="161">
        <f>Q231*H231</f>
        <v>0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445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445</v>
      </c>
      <c r="BM231" s="163" t="s">
        <v>2507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243</v>
      </c>
      <c r="H232" s="176">
        <v>12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5" customFormat="1" ht="12">
      <c r="B233" s="181"/>
      <c r="D233" s="166" t="s">
        <v>179</v>
      </c>
      <c r="E233" s="182" t="s">
        <v>1</v>
      </c>
      <c r="F233" s="183" t="s">
        <v>184</v>
      </c>
      <c r="H233" s="184">
        <v>12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2" t="s">
        <v>179</v>
      </c>
      <c r="AU233" s="182" t="s">
        <v>87</v>
      </c>
      <c r="AV233" s="15" t="s">
        <v>106</v>
      </c>
      <c r="AW233" s="15" t="s">
        <v>30</v>
      </c>
      <c r="AX233" s="15" t="s">
        <v>79</v>
      </c>
      <c r="AY233" s="182" t="s">
        <v>172</v>
      </c>
    </row>
    <row r="234" spans="1:65" s="2" customFormat="1" ht="24.25" customHeight="1">
      <c r="A234" s="33"/>
      <c r="B234" s="150"/>
      <c r="C234" s="201" t="s">
        <v>556</v>
      </c>
      <c r="D234" s="201" t="s">
        <v>231</v>
      </c>
      <c r="E234" s="202" t="s">
        <v>2508</v>
      </c>
      <c r="F234" s="203" t="s">
        <v>2509</v>
      </c>
      <c r="G234" s="204" t="s">
        <v>630</v>
      </c>
      <c r="H234" s="205">
        <v>12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1.4E-3</v>
      </c>
      <c r="R234" s="161">
        <f>Q234*H234</f>
        <v>1.6799999999999999E-2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491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445</v>
      </c>
      <c r="BM234" s="163" t="s">
        <v>2510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243</v>
      </c>
      <c r="H235" s="176">
        <v>12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5" customFormat="1" ht="12">
      <c r="B236" s="181"/>
      <c r="D236" s="166" t="s">
        <v>179</v>
      </c>
      <c r="E236" s="182" t="s">
        <v>1</v>
      </c>
      <c r="F236" s="183" t="s">
        <v>184</v>
      </c>
      <c r="H236" s="184">
        <v>12</v>
      </c>
      <c r="I236" s="185"/>
      <c r="L236" s="181"/>
      <c r="M236" s="186"/>
      <c r="N236" s="187"/>
      <c r="O236" s="187"/>
      <c r="P236" s="187"/>
      <c r="Q236" s="187"/>
      <c r="R236" s="187"/>
      <c r="S236" s="187"/>
      <c r="T236" s="188"/>
      <c r="AT236" s="182" t="s">
        <v>179</v>
      </c>
      <c r="AU236" s="182" t="s">
        <v>87</v>
      </c>
      <c r="AV236" s="15" t="s">
        <v>106</v>
      </c>
      <c r="AW236" s="15" t="s">
        <v>30</v>
      </c>
      <c r="AX236" s="15" t="s">
        <v>79</v>
      </c>
      <c r="AY236" s="182" t="s">
        <v>172</v>
      </c>
    </row>
    <row r="237" spans="1:65" s="2" customFormat="1" ht="14.5" customHeight="1">
      <c r="A237" s="33"/>
      <c r="B237" s="150"/>
      <c r="C237" s="151" t="s">
        <v>561</v>
      </c>
      <c r="D237" s="151" t="s">
        <v>174</v>
      </c>
      <c r="E237" s="152" t="s">
        <v>2499</v>
      </c>
      <c r="F237" s="153" t="s">
        <v>2500</v>
      </c>
      <c r="G237" s="154" t="s">
        <v>630</v>
      </c>
      <c r="H237" s="155">
        <v>14</v>
      </c>
      <c r="I237" s="156"/>
      <c r="J237" s="157">
        <f>ROUND(I237*H237,2)</f>
        <v>0</v>
      </c>
      <c r="K237" s="158"/>
      <c r="L237" s="34"/>
      <c r="M237" s="159" t="s">
        <v>1</v>
      </c>
      <c r="N237" s="160" t="s">
        <v>41</v>
      </c>
      <c r="O237" s="59"/>
      <c r="P237" s="161">
        <f>O237*H237</f>
        <v>0</v>
      </c>
      <c r="Q237" s="161">
        <v>0</v>
      </c>
      <c r="R237" s="161">
        <f>Q237*H237</f>
        <v>0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445</v>
      </c>
      <c r="AT237" s="163" t="s">
        <v>174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2511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433</v>
      </c>
      <c r="H238" s="176">
        <v>14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75</v>
      </c>
      <c r="AY238" s="174" t="s">
        <v>172</v>
      </c>
    </row>
    <row r="239" spans="1:65" s="15" customFormat="1" ht="12">
      <c r="B239" s="181"/>
      <c r="D239" s="166" t="s">
        <v>179</v>
      </c>
      <c r="E239" s="182" t="s">
        <v>1</v>
      </c>
      <c r="F239" s="183" t="s">
        <v>184</v>
      </c>
      <c r="H239" s="184">
        <v>14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179</v>
      </c>
      <c r="AU239" s="182" t="s">
        <v>87</v>
      </c>
      <c r="AV239" s="15" t="s">
        <v>106</v>
      </c>
      <c r="AW239" s="15" t="s">
        <v>30</v>
      </c>
      <c r="AX239" s="15" t="s">
        <v>79</v>
      </c>
      <c r="AY239" s="182" t="s">
        <v>172</v>
      </c>
    </row>
    <row r="240" spans="1:65" s="2" customFormat="1" ht="24.25" customHeight="1">
      <c r="A240" s="33"/>
      <c r="B240" s="150"/>
      <c r="C240" s="201" t="s">
        <v>1170</v>
      </c>
      <c r="D240" s="201" t="s">
        <v>231</v>
      </c>
      <c r="E240" s="202" t="s">
        <v>2512</v>
      </c>
      <c r="F240" s="203" t="s">
        <v>2513</v>
      </c>
      <c r="G240" s="204" t="s">
        <v>630</v>
      </c>
      <c r="H240" s="205">
        <v>14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41</v>
      </c>
      <c r="O240" s="59"/>
      <c r="P240" s="161">
        <f>O240*H240</f>
        <v>0</v>
      </c>
      <c r="Q240" s="161">
        <v>1E-3</v>
      </c>
      <c r="R240" s="161">
        <f>Q240*H240</f>
        <v>1.4E-2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491</v>
      </c>
      <c r="AT240" s="163" t="s">
        <v>231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2514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433</v>
      </c>
      <c r="H241" s="176">
        <v>14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14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14.5" customHeight="1">
      <c r="A243" s="33"/>
      <c r="B243" s="150"/>
      <c r="C243" s="151" t="s">
        <v>1176</v>
      </c>
      <c r="D243" s="151" t="s">
        <v>174</v>
      </c>
      <c r="E243" s="152" t="s">
        <v>2505</v>
      </c>
      <c r="F243" s="153" t="s">
        <v>2506</v>
      </c>
      <c r="G243" s="154" t="s">
        <v>630</v>
      </c>
      <c r="H243" s="155">
        <v>36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445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445</v>
      </c>
      <c r="BM243" s="163" t="s">
        <v>2515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561</v>
      </c>
      <c r="H244" s="176">
        <v>36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1</v>
      </c>
      <c r="F245" s="183" t="s">
        <v>184</v>
      </c>
      <c r="H245" s="184">
        <v>36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201" t="s">
        <v>1183</v>
      </c>
      <c r="D246" s="201" t="s">
        <v>231</v>
      </c>
      <c r="E246" s="202" t="s">
        <v>2516</v>
      </c>
      <c r="F246" s="203" t="s">
        <v>2517</v>
      </c>
      <c r="G246" s="204" t="s">
        <v>630</v>
      </c>
      <c r="H246" s="205">
        <v>36</v>
      </c>
      <c r="I246" s="206"/>
      <c r="J246" s="207">
        <f>ROUND(I246*H246,2)</f>
        <v>0</v>
      </c>
      <c r="K246" s="208"/>
      <c r="L246" s="209"/>
      <c r="M246" s="210" t="s">
        <v>1</v>
      </c>
      <c r="N246" s="211" t="s">
        <v>41</v>
      </c>
      <c r="O246" s="59"/>
      <c r="P246" s="161">
        <f>O246*H246</f>
        <v>0</v>
      </c>
      <c r="Q246" s="161">
        <v>1E-3</v>
      </c>
      <c r="R246" s="161">
        <f>Q246*H246</f>
        <v>3.6000000000000004E-2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491</v>
      </c>
      <c r="AT246" s="163" t="s">
        <v>231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445</v>
      </c>
      <c r="BM246" s="163" t="s">
        <v>2518</v>
      </c>
    </row>
    <row r="247" spans="1:65" s="14" customFormat="1" ht="12">
      <c r="B247" s="173"/>
      <c r="D247" s="166" t="s">
        <v>179</v>
      </c>
      <c r="E247" s="174" t="s">
        <v>1</v>
      </c>
      <c r="F247" s="175" t="s">
        <v>561</v>
      </c>
      <c r="H247" s="176">
        <v>36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65" s="15" customFormat="1" ht="12">
      <c r="B248" s="181"/>
      <c r="D248" s="166" t="s">
        <v>179</v>
      </c>
      <c r="E248" s="182" t="s">
        <v>1</v>
      </c>
      <c r="F248" s="183" t="s">
        <v>184</v>
      </c>
      <c r="H248" s="184">
        <v>36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2" t="s">
        <v>179</v>
      </c>
      <c r="AU248" s="182" t="s">
        <v>87</v>
      </c>
      <c r="AV248" s="15" t="s">
        <v>106</v>
      </c>
      <c r="AW248" s="15" t="s">
        <v>30</v>
      </c>
      <c r="AX248" s="15" t="s">
        <v>79</v>
      </c>
      <c r="AY248" s="182" t="s">
        <v>172</v>
      </c>
    </row>
    <row r="249" spans="1:65" s="2" customFormat="1" ht="14.5" customHeight="1">
      <c r="A249" s="33"/>
      <c r="B249" s="150"/>
      <c r="C249" s="151" t="s">
        <v>1188</v>
      </c>
      <c r="D249" s="151" t="s">
        <v>174</v>
      </c>
      <c r="E249" s="152" t="s">
        <v>2519</v>
      </c>
      <c r="F249" s="153" t="s">
        <v>2520</v>
      </c>
      <c r="G249" s="154" t="s">
        <v>630</v>
      </c>
      <c r="H249" s="155">
        <v>6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445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445</v>
      </c>
      <c r="BM249" s="163" t="s">
        <v>2521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204</v>
      </c>
      <c r="H250" s="176">
        <v>6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5" customFormat="1" ht="12">
      <c r="B251" s="181"/>
      <c r="D251" s="166" t="s">
        <v>179</v>
      </c>
      <c r="E251" s="182" t="s">
        <v>1</v>
      </c>
      <c r="F251" s="183" t="s">
        <v>184</v>
      </c>
      <c r="H251" s="184">
        <v>6</v>
      </c>
      <c r="I251" s="185"/>
      <c r="L251" s="181"/>
      <c r="M251" s="186"/>
      <c r="N251" s="187"/>
      <c r="O251" s="187"/>
      <c r="P251" s="187"/>
      <c r="Q251" s="187"/>
      <c r="R251" s="187"/>
      <c r="S251" s="187"/>
      <c r="T251" s="188"/>
      <c r="AT251" s="182" t="s">
        <v>179</v>
      </c>
      <c r="AU251" s="182" t="s">
        <v>87</v>
      </c>
      <c r="AV251" s="15" t="s">
        <v>106</v>
      </c>
      <c r="AW251" s="15" t="s">
        <v>30</v>
      </c>
      <c r="AX251" s="15" t="s">
        <v>79</v>
      </c>
      <c r="AY251" s="182" t="s">
        <v>172</v>
      </c>
    </row>
    <row r="252" spans="1:65" s="2" customFormat="1" ht="14.5" customHeight="1">
      <c r="A252" s="33"/>
      <c r="B252" s="150"/>
      <c r="C252" s="201" t="s">
        <v>1192</v>
      </c>
      <c r="D252" s="201" t="s">
        <v>231</v>
      </c>
      <c r="E252" s="202" t="s">
        <v>2522</v>
      </c>
      <c r="F252" s="203" t="s">
        <v>2523</v>
      </c>
      <c r="G252" s="204" t="s">
        <v>630</v>
      </c>
      <c r="H252" s="205">
        <v>6</v>
      </c>
      <c r="I252" s="206"/>
      <c r="J252" s="207">
        <f>ROUND(I252*H252,2)</f>
        <v>0</v>
      </c>
      <c r="K252" s="208"/>
      <c r="L252" s="209"/>
      <c r="M252" s="210" t="s">
        <v>1</v>
      </c>
      <c r="N252" s="211" t="s">
        <v>41</v>
      </c>
      <c r="O252" s="59"/>
      <c r="P252" s="161">
        <f>O252*H252</f>
        <v>0</v>
      </c>
      <c r="Q252" s="161">
        <v>2.9999999999999997E-4</v>
      </c>
      <c r="R252" s="161">
        <f>Q252*H252</f>
        <v>1.8E-3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491</v>
      </c>
      <c r="AT252" s="163" t="s">
        <v>231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445</v>
      </c>
      <c r="BM252" s="163" t="s">
        <v>2524</v>
      </c>
    </row>
    <row r="253" spans="1:65" s="14" customFormat="1" ht="12">
      <c r="B253" s="173"/>
      <c r="D253" s="166" t="s">
        <v>179</v>
      </c>
      <c r="E253" s="174" t="s">
        <v>1</v>
      </c>
      <c r="F253" s="175" t="s">
        <v>204</v>
      </c>
      <c r="H253" s="176">
        <v>6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75</v>
      </c>
      <c r="AY253" s="174" t="s">
        <v>172</v>
      </c>
    </row>
    <row r="254" spans="1:65" s="15" customFormat="1" ht="12">
      <c r="B254" s="181"/>
      <c r="D254" s="166" t="s">
        <v>179</v>
      </c>
      <c r="E254" s="182" t="s">
        <v>1</v>
      </c>
      <c r="F254" s="183" t="s">
        <v>184</v>
      </c>
      <c r="H254" s="184">
        <v>6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179</v>
      </c>
      <c r="AU254" s="182" t="s">
        <v>87</v>
      </c>
      <c r="AV254" s="15" t="s">
        <v>106</v>
      </c>
      <c r="AW254" s="15" t="s">
        <v>30</v>
      </c>
      <c r="AX254" s="15" t="s">
        <v>79</v>
      </c>
      <c r="AY254" s="182" t="s">
        <v>172</v>
      </c>
    </row>
    <row r="255" spans="1:65" s="2" customFormat="1" ht="14.5" customHeight="1">
      <c r="A255" s="33"/>
      <c r="B255" s="150"/>
      <c r="C255" s="151" t="s">
        <v>1419</v>
      </c>
      <c r="D255" s="151" t="s">
        <v>174</v>
      </c>
      <c r="E255" s="152" t="s">
        <v>2525</v>
      </c>
      <c r="F255" s="153" t="s">
        <v>2526</v>
      </c>
      <c r="G255" s="154" t="s">
        <v>630</v>
      </c>
      <c r="H255" s="155">
        <v>6</v>
      </c>
      <c r="I255" s="156"/>
      <c r="J255" s="157">
        <f>ROUND(I255*H255,2)</f>
        <v>0</v>
      </c>
      <c r="K255" s="158"/>
      <c r="L255" s="34"/>
      <c r="M255" s="159" t="s">
        <v>1</v>
      </c>
      <c r="N255" s="160" t="s">
        <v>41</v>
      </c>
      <c r="O255" s="59"/>
      <c r="P255" s="161">
        <f>O255*H255</f>
        <v>0</v>
      </c>
      <c r="Q255" s="161">
        <v>0</v>
      </c>
      <c r="R255" s="161">
        <f>Q255*H255</f>
        <v>0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445</v>
      </c>
      <c r="AT255" s="163" t="s">
        <v>174</v>
      </c>
      <c r="AU255" s="163" t="s">
        <v>87</v>
      </c>
      <c r="AY255" s="18" t="s">
        <v>172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445</v>
      </c>
      <c r="BM255" s="163" t="s">
        <v>2527</v>
      </c>
    </row>
    <row r="256" spans="1:65" s="14" customFormat="1" ht="12">
      <c r="B256" s="173"/>
      <c r="D256" s="166" t="s">
        <v>179</v>
      </c>
      <c r="E256" s="174" t="s">
        <v>1</v>
      </c>
      <c r="F256" s="175" t="s">
        <v>204</v>
      </c>
      <c r="H256" s="176">
        <v>6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179</v>
      </c>
      <c r="AU256" s="174" t="s">
        <v>87</v>
      </c>
      <c r="AV256" s="14" t="s">
        <v>87</v>
      </c>
      <c r="AW256" s="14" t="s">
        <v>30</v>
      </c>
      <c r="AX256" s="14" t="s">
        <v>75</v>
      </c>
      <c r="AY256" s="174" t="s">
        <v>172</v>
      </c>
    </row>
    <row r="257" spans="1:65" s="15" customFormat="1" ht="12">
      <c r="B257" s="181"/>
      <c r="D257" s="166" t="s">
        <v>179</v>
      </c>
      <c r="E257" s="182" t="s">
        <v>1</v>
      </c>
      <c r="F257" s="183" t="s">
        <v>184</v>
      </c>
      <c r="H257" s="184">
        <v>6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179</v>
      </c>
      <c r="AU257" s="182" t="s">
        <v>87</v>
      </c>
      <c r="AV257" s="15" t="s">
        <v>106</v>
      </c>
      <c r="AW257" s="15" t="s">
        <v>30</v>
      </c>
      <c r="AX257" s="15" t="s">
        <v>79</v>
      </c>
      <c r="AY257" s="182" t="s">
        <v>172</v>
      </c>
    </row>
    <row r="258" spans="1:65" s="2" customFormat="1" ht="14.5" customHeight="1">
      <c r="A258" s="33"/>
      <c r="B258" s="150"/>
      <c r="C258" s="201" t="s">
        <v>1428</v>
      </c>
      <c r="D258" s="201" t="s">
        <v>231</v>
      </c>
      <c r="E258" s="202" t="s">
        <v>2528</v>
      </c>
      <c r="F258" s="203" t="s">
        <v>2529</v>
      </c>
      <c r="G258" s="204" t="s">
        <v>630</v>
      </c>
      <c r="H258" s="205">
        <v>6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41</v>
      </c>
      <c r="O258" s="59"/>
      <c r="P258" s="161">
        <f>O258*H258</f>
        <v>0</v>
      </c>
      <c r="Q258" s="161">
        <v>1.2999999999999999E-3</v>
      </c>
      <c r="R258" s="161">
        <f>Q258*H258</f>
        <v>7.7999999999999996E-3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491</v>
      </c>
      <c r="AT258" s="163" t="s">
        <v>231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445</v>
      </c>
      <c r="BM258" s="163" t="s">
        <v>2530</v>
      </c>
    </row>
    <row r="259" spans="1:65" s="14" customFormat="1" ht="12">
      <c r="B259" s="173"/>
      <c r="D259" s="166" t="s">
        <v>179</v>
      </c>
      <c r="E259" s="174" t="s">
        <v>1</v>
      </c>
      <c r="F259" s="175" t="s">
        <v>204</v>
      </c>
      <c r="H259" s="176">
        <v>6</v>
      </c>
      <c r="I259" s="177"/>
      <c r="L259" s="173"/>
      <c r="M259" s="178"/>
      <c r="N259" s="179"/>
      <c r="O259" s="179"/>
      <c r="P259" s="179"/>
      <c r="Q259" s="179"/>
      <c r="R259" s="179"/>
      <c r="S259" s="179"/>
      <c r="T259" s="180"/>
      <c r="AT259" s="174" t="s">
        <v>179</v>
      </c>
      <c r="AU259" s="174" t="s">
        <v>87</v>
      </c>
      <c r="AV259" s="14" t="s">
        <v>87</v>
      </c>
      <c r="AW259" s="14" t="s">
        <v>30</v>
      </c>
      <c r="AX259" s="14" t="s">
        <v>75</v>
      </c>
      <c r="AY259" s="174" t="s">
        <v>172</v>
      </c>
    </row>
    <row r="260" spans="1:65" s="15" customFormat="1" ht="12">
      <c r="B260" s="181"/>
      <c r="D260" s="166" t="s">
        <v>179</v>
      </c>
      <c r="E260" s="182" t="s">
        <v>1</v>
      </c>
      <c r="F260" s="183" t="s">
        <v>184</v>
      </c>
      <c r="H260" s="184">
        <v>6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2" t="s">
        <v>179</v>
      </c>
      <c r="AU260" s="182" t="s">
        <v>87</v>
      </c>
      <c r="AV260" s="15" t="s">
        <v>106</v>
      </c>
      <c r="AW260" s="15" t="s">
        <v>30</v>
      </c>
      <c r="AX260" s="15" t="s">
        <v>79</v>
      </c>
      <c r="AY260" s="182" t="s">
        <v>172</v>
      </c>
    </row>
    <row r="261" spans="1:65" s="2" customFormat="1" ht="14.5" customHeight="1">
      <c r="A261" s="33"/>
      <c r="B261" s="150"/>
      <c r="C261" s="151" t="s">
        <v>1435</v>
      </c>
      <c r="D261" s="151" t="s">
        <v>174</v>
      </c>
      <c r="E261" s="152" t="s">
        <v>2525</v>
      </c>
      <c r="F261" s="153" t="s">
        <v>2526</v>
      </c>
      <c r="G261" s="154" t="s">
        <v>630</v>
      </c>
      <c r="H261" s="155">
        <v>1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445</v>
      </c>
      <c r="BM261" s="163" t="s">
        <v>2531</v>
      </c>
    </row>
    <row r="262" spans="1:65" s="14" customFormat="1" ht="12">
      <c r="B262" s="173"/>
      <c r="D262" s="166" t="s">
        <v>179</v>
      </c>
      <c r="E262" s="174" t="s">
        <v>1</v>
      </c>
      <c r="F262" s="175" t="s">
        <v>79</v>
      </c>
      <c r="H262" s="176">
        <v>1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184</v>
      </c>
      <c r="H263" s="184">
        <v>1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14.5" customHeight="1">
      <c r="A264" s="33"/>
      <c r="B264" s="150"/>
      <c r="C264" s="201" t="s">
        <v>1444</v>
      </c>
      <c r="D264" s="201" t="s">
        <v>231</v>
      </c>
      <c r="E264" s="202" t="s">
        <v>2532</v>
      </c>
      <c r="F264" s="203" t="s">
        <v>2533</v>
      </c>
      <c r="G264" s="204" t="s">
        <v>630</v>
      </c>
      <c r="H264" s="205">
        <v>1</v>
      </c>
      <c r="I264" s="206"/>
      <c r="J264" s="207">
        <f>ROUND(I264*H264,2)</f>
        <v>0</v>
      </c>
      <c r="K264" s="208"/>
      <c r="L264" s="209"/>
      <c r="M264" s="210" t="s">
        <v>1</v>
      </c>
      <c r="N264" s="211" t="s">
        <v>41</v>
      </c>
      <c r="O264" s="59"/>
      <c r="P264" s="161">
        <f>O264*H264</f>
        <v>0</v>
      </c>
      <c r="Q264" s="161">
        <v>1.1999999999999999E-3</v>
      </c>
      <c r="R264" s="161">
        <f>Q264*H264</f>
        <v>1.1999999999999999E-3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491</v>
      </c>
      <c r="AT264" s="163" t="s">
        <v>231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445</v>
      </c>
      <c r="BM264" s="163" t="s">
        <v>2534</v>
      </c>
    </row>
    <row r="265" spans="1:65" s="14" customFormat="1" ht="12">
      <c r="B265" s="173"/>
      <c r="D265" s="166" t="s">
        <v>179</v>
      </c>
      <c r="E265" s="174" t="s">
        <v>1</v>
      </c>
      <c r="F265" s="175" t="s">
        <v>79</v>
      </c>
      <c r="H265" s="176">
        <v>1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179</v>
      </c>
      <c r="AU265" s="174" t="s">
        <v>87</v>
      </c>
      <c r="AV265" s="14" t="s">
        <v>87</v>
      </c>
      <c r="AW265" s="14" t="s">
        <v>30</v>
      </c>
      <c r="AX265" s="14" t="s">
        <v>75</v>
      </c>
      <c r="AY265" s="174" t="s">
        <v>172</v>
      </c>
    </row>
    <row r="266" spans="1:65" s="15" customFormat="1" ht="12">
      <c r="B266" s="181"/>
      <c r="D266" s="166" t="s">
        <v>179</v>
      </c>
      <c r="E266" s="182" t="s">
        <v>1</v>
      </c>
      <c r="F266" s="183" t="s">
        <v>184</v>
      </c>
      <c r="H266" s="184">
        <v>1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179</v>
      </c>
      <c r="AU266" s="182" t="s">
        <v>87</v>
      </c>
      <c r="AV266" s="15" t="s">
        <v>106</v>
      </c>
      <c r="AW266" s="15" t="s">
        <v>30</v>
      </c>
      <c r="AX266" s="15" t="s">
        <v>79</v>
      </c>
      <c r="AY266" s="182" t="s">
        <v>172</v>
      </c>
    </row>
    <row r="267" spans="1:65" s="2" customFormat="1" ht="24.25" customHeight="1">
      <c r="A267" s="33"/>
      <c r="B267" s="150"/>
      <c r="C267" s="151" t="s">
        <v>1455</v>
      </c>
      <c r="D267" s="151" t="s">
        <v>174</v>
      </c>
      <c r="E267" s="152" t="s">
        <v>2535</v>
      </c>
      <c r="F267" s="153" t="s">
        <v>2536</v>
      </c>
      <c r="G267" s="154" t="s">
        <v>630</v>
      </c>
      <c r="H267" s="155">
        <v>5</v>
      </c>
      <c r="I267" s="156"/>
      <c r="J267" s="157">
        <f>ROUND(I267*H267,2)</f>
        <v>0</v>
      </c>
      <c r="K267" s="158"/>
      <c r="L267" s="34"/>
      <c r="M267" s="159" t="s">
        <v>1</v>
      </c>
      <c r="N267" s="160" t="s">
        <v>41</v>
      </c>
      <c r="O267" s="59"/>
      <c r="P267" s="161">
        <f>O267*H267</f>
        <v>0</v>
      </c>
      <c r="Q267" s="161">
        <v>0</v>
      </c>
      <c r="R267" s="161">
        <f>Q267*H267</f>
        <v>0</v>
      </c>
      <c r="S267" s="161">
        <v>0</v>
      </c>
      <c r="T267" s="162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3" t="s">
        <v>445</v>
      </c>
      <c r="AT267" s="163" t="s">
        <v>174</v>
      </c>
      <c r="AU267" s="163" t="s">
        <v>87</v>
      </c>
      <c r="AY267" s="18" t="s">
        <v>172</v>
      </c>
      <c r="BE267" s="164">
        <f>IF(N267="základná",J267,0)</f>
        <v>0</v>
      </c>
      <c r="BF267" s="164">
        <f>IF(N267="znížená",J267,0)</f>
        <v>0</v>
      </c>
      <c r="BG267" s="164">
        <f>IF(N267="zákl. prenesená",J267,0)</f>
        <v>0</v>
      </c>
      <c r="BH267" s="164">
        <f>IF(N267="zníž. prenesená",J267,0)</f>
        <v>0</v>
      </c>
      <c r="BI267" s="164">
        <f>IF(N267="nulová",J267,0)</f>
        <v>0</v>
      </c>
      <c r="BJ267" s="18" t="s">
        <v>87</v>
      </c>
      <c r="BK267" s="164">
        <f>ROUND(I267*H267,2)</f>
        <v>0</v>
      </c>
      <c r="BL267" s="18" t="s">
        <v>445</v>
      </c>
      <c r="BM267" s="163" t="s">
        <v>2537</v>
      </c>
    </row>
    <row r="268" spans="1:65" s="14" customFormat="1" ht="12">
      <c r="B268" s="173"/>
      <c r="D268" s="166" t="s">
        <v>179</v>
      </c>
      <c r="E268" s="174" t="s">
        <v>1</v>
      </c>
      <c r="F268" s="175" t="s">
        <v>200</v>
      </c>
      <c r="H268" s="176">
        <v>5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1:65" s="15" customFormat="1" ht="12">
      <c r="B269" s="181"/>
      <c r="D269" s="166" t="s">
        <v>179</v>
      </c>
      <c r="E269" s="182" t="s">
        <v>1</v>
      </c>
      <c r="F269" s="183" t="s">
        <v>184</v>
      </c>
      <c r="H269" s="184">
        <v>5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2" t="s">
        <v>179</v>
      </c>
      <c r="AU269" s="182" t="s">
        <v>87</v>
      </c>
      <c r="AV269" s="15" t="s">
        <v>106</v>
      </c>
      <c r="AW269" s="15" t="s">
        <v>30</v>
      </c>
      <c r="AX269" s="15" t="s">
        <v>79</v>
      </c>
      <c r="AY269" s="182" t="s">
        <v>172</v>
      </c>
    </row>
    <row r="270" spans="1:65" s="2" customFormat="1" ht="24.25" customHeight="1">
      <c r="A270" s="33"/>
      <c r="B270" s="150"/>
      <c r="C270" s="201" t="s">
        <v>1460</v>
      </c>
      <c r="D270" s="201" t="s">
        <v>231</v>
      </c>
      <c r="E270" s="202" t="s">
        <v>2538</v>
      </c>
      <c r="F270" s="203" t="s">
        <v>2539</v>
      </c>
      <c r="G270" s="204" t="s">
        <v>630</v>
      </c>
      <c r="H270" s="205">
        <v>5</v>
      </c>
      <c r="I270" s="206"/>
      <c r="J270" s="207">
        <f>ROUND(I270*H270,2)</f>
        <v>0</v>
      </c>
      <c r="K270" s="208"/>
      <c r="L270" s="209"/>
      <c r="M270" s="210" t="s">
        <v>1</v>
      </c>
      <c r="N270" s="211" t="s">
        <v>41</v>
      </c>
      <c r="O270" s="59"/>
      <c r="P270" s="161">
        <f>O270*H270</f>
        <v>0</v>
      </c>
      <c r="Q270" s="161">
        <v>4.0000000000000002E-4</v>
      </c>
      <c r="R270" s="161">
        <f>Q270*H270</f>
        <v>2E-3</v>
      </c>
      <c r="S270" s="161">
        <v>0</v>
      </c>
      <c r="T270" s="162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491</v>
      </c>
      <c r="AT270" s="163" t="s">
        <v>231</v>
      </c>
      <c r="AU270" s="163" t="s">
        <v>87</v>
      </c>
      <c r="AY270" s="18" t="s">
        <v>172</v>
      </c>
      <c r="BE270" s="164">
        <f>IF(N270="základná",J270,0)</f>
        <v>0</v>
      </c>
      <c r="BF270" s="164">
        <f>IF(N270="znížená",J270,0)</f>
        <v>0</v>
      </c>
      <c r="BG270" s="164">
        <f>IF(N270="zákl. prenesená",J270,0)</f>
        <v>0</v>
      </c>
      <c r="BH270" s="164">
        <f>IF(N270="zníž. prenesená",J270,0)</f>
        <v>0</v>
      </c>
      <c r="BI270" s="164">
        <f>IF(N270="nulová",J270,0)</f>
        <v>0</v>
      </c>
      <c r="BJ270" s="18" t="s">
        <v>87</v>
      </c>
      <c r="BK270" s="164">
        <f>ROUND(I270*H270,2)</f>
        <v>0</v>
      </c>
      <c r="BL270" s="18" t="s">
        <v>445</v>
      </c>
      <c r="BM270" s="163" t="s">
        <v>2540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200</v>
      </c>
      <c r="H271" s="176">
        <v>5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5" customFormat="1" ht="12">
      <c r="B272" s="181"/>
      <c r="D272" s="166" t="s">
        <v>179</v>
      </c>
      <c r="E272" s="182" t="s">
        <v>1</v>
      </c>
      <c r="F272" s="183" t="s">
        <v>184</v>
      </c>
      <c r="H272" s="184">
        <v>5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179</v>
      </c>
      <c r="AU272" s="182" t="s">
        <v>87</v>
      </c>
      <c r="AV272" s="15" t="s">
        <v>106</v>
      </c>
      <c r="AW272" s="15" t="s">
        <v>30</v>
      </c>
      <c r="AX272" s="15" t="s">
        <v>79</v>
      </c>
      <c r="AY272" s="182" t="s">
        <v>172</v>
      </c>
    </row>
    <row r="273" spans="1:65" s="2" customFormat="1" ht="24.25" customHeight="1">
      <c r="A273" s="33"/>
      <c r="B273" s="150"/>
      <c r="C273" s="151" t="s">
        <v>1467</v>
      </c>
      <c r="D273" s="151" t="s">
        <v>174</v>
      </c>
      <c r="E273" s="152" t="s">
        <v>2541</v>
      </c>
      <c r="F273" s="153" t="s">
        <v>2542</v>
      </c>
      <c r="G273" s="154" t="s">
        <v>630</v>
      </c>
      <c r="H273" s="155">
        <v>9</v>
      </c>
      <c r="I273" s="156"/>
      <c r="J273" s="157">
        <f>ROUND(I273*H273,2)</f>
        <v>0</v>
      </c>
      <c r="K273" s="158"/>
      <c r="L273" s="34"/>
      <c r="M273" s="159" t="s">
        <v>1</v>
      </c>
      <c r="N273" s="160" t="s">
        <v>41</v>
      </c>
      <c r="O273" s="59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445</v>
      </c>
      <c r="AT273" s="163" t="s">
        <v>174</v>
      </c>
      <c r="AU273" s="163" t="s">
        <v>87</v>
      </c>
      <c r="AY273" s="18" t="s">
        <v>172</v>
      </c>
      <c r="BE273" s="164">
        <f>IF(N273="základná",J273,0)</f>
        <v>0</v>
      </c>
      <c r="BF273" s="164">
        <f>IF(N273="znížená",J273,0)</f>
        <v>0</v>
      </c>
      <c r="BG273" s="164">
        <f>IF(N273="zákl. prenesená",J273,0)</f>
        <v>0</v>
      </c>
      <c r="BH273" s="164">
        <f>IF(N273="zníž. prenesená",J273,0)</f>
        <v>0</v>
      </c>
      <c r="BI273" s="164">
        <f>IF(N273="nulová",J273,0)</f>
        <v>0</v>
      </c>
      <c r="BJ273" s="18" t="s">
        <v>87</v>
      </c>
      <c r="BK273" s="164">
        <f>ROUND(I273*H273,2)</f>
        <v>0</v>
      </c>
      <c r="BL273" s="18" t="s">
        <v>445</v>
      </c>
      <c r="BM273" s="163" t="s">
        <v>2543</v>
      </c>
    </row>
    <row r="274" spans="1:65" s="14" customFormat="1" ht="12">
      <c r="B274" s="173"/>
      <c r="D274" s="166" t="s">
        <v>179</v>
      </c>
      <c r="E274" s="174" t="s">
        <v>1</v>
      </c>
      <c r="F274" s="175" t="s">
        <v>220</v>
      </c>
      <c r="H274" s="176">
        <v>9</v>
      </c>
      <c r="I274" s="177"/>
      <c r="L274" s="173"/>
      <c r="M274" s="178"/>
      <c r="N274" s="179"/>
      <c r="O274" s="179"/>
      <c r="P274" s="179"/>
      <c r="Q274" s="179"/>
      <c r="R274" s="179"/>
      <c r="S274" s="179"/>
      <c r="T274" s="180"/>
      <c r="AT274" s="174" t="s">
        <v>179</v>
      </c>
      <c r="AU274" s="174" t="s">
        <v>87</v>
      </c>
      <c r="AV274" s="14" t="s">
        <v>87</v>
      </c>
      <c r="AW274" s="14" t="s">
        <v>30</v>
      </c>
      <c r="AX274" s="14" t="s">
        <v>75</v>
      </c>
      <c r="AY274" s="174" t="s">
        <v>172</v>
      </c>
    </row>
    <row r="275" spans="1:65" s="15" customFormat="1" ht="12">
      <c r="B275" s="181"/>
      <c r="D275" s="166" t="s">
        <v>179</v>
      </c>
      <c r="E275" s="182" t="s">
        <v>1</v>
      </c>
      <c r="F275" s="183" t="s">
        <v>184</v>
      </c>
      <c r="H275" s="184">
        <v>9</v>
      </c>
      <c r="I275" s="185"/>
      <c r="L275" s="181"/>
      <c r="M275" s="186"/>
      <c r="N275" s="187"/>
      <c r="O275" s="187"/>
      <c r="P275" s="187"/>
      <c r="Q275" s="187"/>
      <c r="R275" s="187"/>
      <c r="S275" s="187"/>
      <c r="T275" s="188"/>
      <c r="AT275" s="182" t="s">
        <v>179</v>
      </c>
      <c r="AU275" s="182" t="s">
        <v>87</v>
      </c>
      <c r="AV275" s="15" t="s">
        <v>106</v>
      </c>
      <c r="AW275" s="15" t="s">
        <v>30</v>
      </c>
      <c r="AX275" s="15" t="s">
        <v>79</v>
      </c>
      <c r="AY275" s="182" t="s">
        <v>172</v>
      </c>
    </row>
    <row r="276" spans="1:65" s="2" customFormat="1" ht="24.25" customHeight="1">
      <c r="A276" s="33"/>
      <c r="B276" s="150"/>
      <c r="C276" s="201" t="s">
        <v>1469</v>
      </c>
      <c r="D276" s="201" t="s">
        <v>231</v>
      </c>
      <c r="E276" s="202" t="s">
        <v>2544</v>
      </c>
      <c r="F276" s="203" t="s">
        <v>2545</v>
      </c>
      <c r="G276" s="204" t="s">
        <v>630</v>
      </c>
      <c r="H276" s="205">
        <v>9</v>
      </c>
      <c r="I276" s="206"/>
      <c r="J276" s="207">
        <f>ROUND(I276*H276,2)</f>
        <v>0</v>
      </c>
      <c r="K276" s="208"/>
      <c r="L276" s="209"/>
      <c r="M276" s="210" t="s">
        <v>1</v>
      </c>
      <c r="N276" s="211" t="s">
        <v>41</v>
      </c>
      <c r="O276" s="59"/>
      <c r="P276" s="161">
        <f>O276*H276</f>
        <v>0</v>
      </c>
      <c r="Q276" s="161">
        <v>4.0000000000000002E-4</v>
      </c>
      <c r="R276" s="161">
        <f>Q276*H276</f>
        <v>3.6000000000000003E-3</v>
      </c>
      <c r="S276" s="161">
        <v>0</v>
      </c>
      <c r="T276" s="162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491</v>
      </c>
      <c r="AT276" s="163" t="s">
        <v>231</v>
      </c>
      <c r="AU276" s="163" t="s">
        <v>87</v>
      </c>
      <c r="AY276" s="18" t="s">
        <v>172</v>
      </c>
      <c r="BE276" s="164">
        <f>IF(N276="základná",J276,0)</f>
        <v>0</v>
      </c>
      <c r="BF276" s="164">
        <f>IF(N276="znížená",J276,0)</f>
        <v>0</v>
      </c>
      <c r="BG276" s="164">
        <f>IF(N276="zákl. prenesená",J276,0)</f>
        <v>0</v>
      </c>
      <c r="BH276" s="164">
        <f>IF(N276="zníž. prenesená",J276,0)</f>
        <v>0</v>
      </c>
      <c r="BI276" s="164">
        <f>IF(N276="nulová",J276,0)</f>
        <v>0</v>
      </c>
      <c r="BJ276" s="18" t="s">
        <v>87</v>
      </c>
      <c r="BK276" s="164">
        <f>ROUND(I276*H276,2)</f>
        <v>0</v>
      </c>
      <c r="BL276" s="18" t="s">
        <v>445</v>
      </c>
      <c r="BM276" s="163" t="s">
        <v>2546</v>
      </c>
    </row>
    <row r="277" spans="1:65" s="14" customFormat="1" ht="12">
      <c r="B277" s="173"/>
      <c r="D277" s="166" t="s">
        <v>179</v>
      </c>
      <c r="E277" s="174" t="s">
        <v>1</v>
      </c>
      <c r="F277" s="175" t="s">
        <v>220</v>
      </c>
      <c r="H277" s="176">
        <v>9</v>
      </c>
      <c r="I277" s="177"/>
      <c r="L277" s="173"/>
      <c r="M277" s="178"/>
      <c r="N277" s="179"/>
      <c r="O277" s="179"/>
      <c r="P277" s="179"/>
      <c r="Q277" s="179"/>
      <c r="R277" s="179"/>
      <c r="S277" s="179"/>
      <c r="T277" s="180"/>
      <c r="AT277" s="174" t="s">
        <v>179</v>
      </c>
      <c r="AU277" s="174" t="s">
        <v>87</v>
      </c>
      <c r="AV277" s="14" t="s">
        <v>87</v>
      </c>
      <c r="AW277" s="14" t="s">
        <v>30</v>
      </c>
      <c r="AX277" s="14" t="s">
        <v>75</v>
      </c>
      <c r="AY277" s="174" t="s">
        <v>172</v>
      </c>
    </row>
    <row r="278" spans="1:65" s="15" customFormat="1" ht="12">
      <c r="B278" s="181"/>
      <c r="D278" s="166" t="s">
        <v>179</v>
      </c>
      <c r="E278" s="182" t="s">
        <v>1</v>
      </c>
      <c r="F278" s="183" t="s">
        <v>184</v>
      </c>
      <c r="H278" s="184">
        <v>9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179</v>
      </c>
      <c r="AU278" s="182" t="s">
        <v>87</v>
      </c>
      <c r="AV278" s="15" t="s">
        <v>106</v>
      </c>
      <c r="AW278" s="15" t="s">
        <v>30</v>
      </c>
      <c r="AX278" s="15" t="s">
        <v>79</v>
      </c>
      <c r="AY278" s="182" t="s">
        <v>172</v>
      </c>
    </row>
    <row r="279" spans="1:65" s="2" customFormat="1" ht="14.5" customHeight="1">
      <c r="A279" s="33"/>
      <c r="B279" s="150"/>
      <c r="C279" s="151" t="s">
        <v>1475</v>
      </c>
      <c r="D279" s="151" t="s">
        <v>174</v>
      </c>
      <c r="E279" s="152" t="s">
        <v>2547</v>
      </c>
      <c r="F279" s="153" t="s">
        <v>2548</v>
      </c>
      <c r="G279" s="154" t="s">
        <v>427</v>
      </c>
      <c r="H279" s="155">
        <v>3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2549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97</v>
      </c>
      <c r="H280" s="176">
        <v>3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5" customFormat="1" ht="12">
      <c r="B281" s="181"/>
      <c r="D281" s="166" t="s">
        <v>179</v>
      </c>
      <c r="E281" s="182" t="s">
        <v>1</v>
      </c>
      <c r="F281" s="183" t="s">
        <v>184</v>
      </c>
      <c r="H281" s="184">
        <v>3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2" t="s">
        <v>179</v>
      </c>
      <c r="AU281" s="182" t="s">
        <v>87</v>
      </c>
      <c r="AV281" s="15" t="s">
        <v>106</v>
      </c>
      <c r="AW281" s="15" t="s">
        <v>30</v>
      </c>
      <c r="AX281" s="15" t="s">
        <v>79</v>
      </c>
      <c r="AY281" s="182" t="s">
        <v>172</v>
      </c>
    </row>
    <row r="282" spans="1:65" s="2" customFormat="1" ht="14.5" customHeight="1">
      <c r="A282" s="33"/>
      <c r="B282" s="150"/>
      <c r="C282" s="201" t="s">
        <v>1477</v>
      </c>
      <c r="D282" s="201" t="s">
        <v>231</v>
      </c>
      <c r="E282" s="202" t="s">
        <v>2550</v>
      </c>
      <c r="F282" s="203" t="s">
        <v>2551</v>
      </c>
      <c r="G282" s="204" t="s">
        <v>427</v>
      </c>
      <c r="H282" s="205">
        <v>3</v>
      </c>
      <c r="I282" s="206"/>
      <c r="J282" s="207">
        <f>ROUND(I282*H282,2)</f>
        <v>0</v>
      </c>
      <c r="K282" s="208"/>
      <c r="L282" s="209"/>
      <c r="M282" s="210" t="s">
        <v>1</v>
      </c>
      <c r="N282" s="211" t="s">
        <v>41</v>
      </c>
      <c r="O282" s="59"/>
      <c r="P282" s="161">
        <f>O282*H282</f>
        <v>0</v>
      </c>
      <c r="Q282" s="161">
        <v>3.6999999999999999E-4</v>
      </c>
      <c r="R282" s="161">
        <f>Q282*H282</f>
        <v>1.1099999999999999E-3</v>
      </c>
      <c r="S282" s="161">
        <v>0</v>
      </c>
      <c r="T282" s="162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3" t="s">
        <v>491</v>
      </c>
      <c r="AT282" s="163" t="s">
        <v>231</v>
      </c>
      <c r="AU282" s="163" t="s">
        <v>87</v>
      </c>
      <c r="AY282" s="18" t="s">
        <v>172</v>
      </c>
      <c r="BE282" s="164">
        <f>IF(N282="základná",J282,0)</f>
        <v>0</v>
      </c>
      <c r="BF282" s="164">
        <f>IF(N282="znížená",J282,0)</f>
        <v>0</v>
      </c>
      <c r="BG282" s="164">
        <f>IF(N282="zákl. prenesená",J282,0)</f>
        <v>0</v>
      </c>
      <c r="BH282" s="164">
        <f>IF(N282="zníž. prenesená",J282,0)</f>
        <v>0</v>
      </c>
      <c r="BI282" s="164">
        <f>IF(N282="nulová",J282,0)</f>
        <v>0</v>
      </c>
      <c r="BJ282" s="18" t="s">
        <v>87</v>
      </c>
      <c r="BK282" s="164">
        <f>ROUND(I282*H282,2)</f>
        <v>0</v>
      </c>
      <c r="BL282" s="18" t="s">
        <v>445</v>
      </c>
      <c r="BM282" s="163" t="s">
        <v>2552</v>
      </c>
    </row>
    <row r="283" spans="1:65" s="2" customFormat="1" ht="14.5" customHeight="1">
      <c r="A283" s="33"/>
      <c r="B283" s="150"/>
      <c r="C283" s="151" t="s">
        <v>1481</v>
      </c>
      <c r="D283" s="151" t="s">
        <v>174</v>
      </c>
      <c r="E283" s="152" t="s">
        <v>2553</v>
      </c>
      <c r="F283" s="153" t="s">
        <v>2554</v>
      </c>
      <c r="G283" s="154" t="s">
        <v>427</v>
      </c>
      <c r="H283" s="155">
        <v>15</v>
      </c>
      <c r="I283" s="156"/>
      <c r="J283" s="157">
        <f>ROUND(I283*H283,2)</f>
        <v>0</v>
      </c>
      <c r="K283" s="158"/>
      <c r="L283" s="34"/>
      <c r="M283" s="159" t="s">
        <v>1</v>
      </c>
      <c r="N283" s="160" t="s">
        <v>41</v>
      </c>
      <c r="O283" s="59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445</v>
      </c>
      <c r="AT283" s="163" t="s">
        <v>174</v>
      </c>
      <c r="AU283" s="163" t="s">
        <v>87</v>
      </c>
      <c r="AY283" s="18" t="s">
        <v>172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87</v>
      </c>
      <c r="BK283" s="164">
        <f>ROUND(I283*H283,2)</f>
        <v>0</v>
      </c>
      <c r="BL283" s="18" t="s">
        <v>445</v>
      </c>
      <c r="BM283" s="163" t="s">
        <v>2555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440</v>
      </c>
      <c r="H284" s="176">
        <v>15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5" customFormat="1" ht="12">
      <c r="B285" s="181"/>
      <c r="D285" s="166" t="s">
        <v>179</v>
      </c>
      <c r="E285" s="182" t="s">
        <v>1</v>
      </c>
      <c r="F285" s="183" t="s">
        <v>184</v>
      </c>
      <c r="H285" s="184">
        <v>15</v>
      </c>
      <c r="I285" s="185"/>
      <c r="L285" s="181"/>
      <c r="M285" s="186"/>
      <c r="N285" s="187"/>
      <c r="O285" s="187"/>
      <c r="P285" s="187"/>
      <c r="Q285" s="187"/>
      <c r="R285" s="187"/>
      <c r="S285" s="187"/>
      <c r="T285" s="188"/>
      <c r="AT285" s="182" t="s">
        <v>179</v>
      </c>
      <c r="AU285" s="182" t="s">
        <v>87</v>
      </c>
      <c r="AV285" s="15" t="s">
        <v>106</v>
      </c>
      <c r="AW285" s="15" t="s">
        <v>30</v>
      </c>
      <c r="AX285" s="15" t="s">
        <v>79</v>
      </c>
      <c r="AY285" s="182" t="s">
        <v>172</v>
      </c>
    </row>
    <row r="286" spans="1:65" s="2" customFormat="1" ht="14.5" customHeight="1">
      <c r="A286" s="33"/>
      <c r="B286" s="150"/>
      <c r="C286" s="201" t="s">
        <v>1485</v>
      </c>
      <c r="D286" s="201" t="s">
        <v>231</v>
      </c>
      <c r="E286" s="202" t="s">
        <v>2556</v>
      </c>
      <c r="F286" s="203" t="s">
        <v>2557</v>
      </c>
      <c r="G286" s="204" t="s">
        <v>427</v>
      </c>
      <c r="H286" s="205">
        <v>15</v>
      </c>
      <c r="I286" s="206"/>
      <c r="J286" s="207">
        <f>ROUND(I286*H286,2)</f>
        <v>0</v>
      </c>
      <c r="K286" s="208"/>
      <c r="L286" s="209"/>
      <c r="M286" s="210" t="s">
        <v>1</v>
      </c>
      <c r="N286" s="211" t="s">
        <v>41</v>
      </c>
      <c r="O286" s="59"/>
      <c r="P286" s="161">
        <f>O286*H286</f>
        <v>0</v>
      </c>
      <c r="Q286" s="161">
        <v>6.9999999999999999E-4</v>
      </c>
      <c r="R286" s="161">
        <f>Q286*H286</f>
        <v>1.0500000000000001E-2</v>
      </c>
      <c r="S286" s="161">
        <v>0</v>
      </c>
      <c r="T286" s="16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3" t="s">
        <v>491</v>
      </c>
      <c r="AT286" s="163" t="s">
        <v>231</v>
      </c>
      <c r="AU286" s="163" t="s">
        <v>87</v>
      </c>
      <c r="AY286" s="18" t="s">
        <v>172</v>
      </c>
      <c r="BE286" s="164">
        <f>IF(N286="základná",J286,0)</f>
        <v>0</v>
      </c>
      <c r="BF286" s="164">
        <f>IF(N286="znížená",J286,0)</f>
        <v>0</v>
      </c>
      <c r="BG286" s="164">
        <f>IF(N286="zákl. prenesená",J286,0)</f>
        <v>0</v>
      </c>
      <c r="BH286" s="164">
        <f>IF(N286="zníž. prenesená",J286,0)</f>
        <v>0</v>
      </c>
      <c r="BI286" s="164">
        <f>IF(N286="nulová",J286,0)</f>
        <v>0</v>
      </c>
      <c r="BJ286" s="18" t="s">
        <v>87</v>
      </c>
      <c r="BK286" s="164">
        <f>ROUND(I286*H286,2)</f>
        <v>0</v>
      </c>
      <c r="BL286" s="18" t="s">
        <v>445</v>
      </c>
      <c r="BM286" s="163" t="s">
        <v>2558</v>
      </c>
    </row>
    <row r="287" spans="1:65" s="2" customFormat="1" ht="14.5" customHeight="1">
      <c r="A287" s="33"/>
      <c r="B287" s="150"/>
      <c r="C287" s="151" t="s">
        <v>1491</v>
      </c>
      <c r="D287" s="151" t="s">
        <v>174</v>
      </c>
      <c r="E287" s="152" t="s">
        <v>2559</v>
      </c>
      <c r="F287" s="153" t="s">
        <v>2479</v>
      </c>
      <c r="G287" s="154" t="s">
        <v>427</v>
      </c>
      <c r="H287" s="155">
        <v>27</v>
      </c>
      <c r="I287" s="156"/>
      <c r="J287" s="157">
        <f>ROUND(I287*H287,2)</f>
        <v>0</v>
      </c>
      <c r="K287" s="158"/>
      <c r="L287" s="34"/>
      <c r="M287" s="159" t="s">
        <v>1</v>
      </c>
      <c r="N287" s="160" t="s">
        <v>41</v>
      </c>
      <c r="O287" s="59"/>
      <c r="P287" s="161">
        <f>O287*H287</f>
        <v>0</v>
      </c>
      <c r="Q287" s="161">
        <v>0</v>
      </c>
      <c r="R287" s="161">
        <f>Q287*H287</f>
        <v>0</v>
      </c>
      <c r="S287" s="161">
        <v>0</v>
      </c>
      <c r="T287" s="162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3" t="s">
        <v>445</v>
      </c>
      <c r="AT287" s="163" t="s">
        <v>174</v>
      </c>
      <c r="AU287" s="163" t="s">
        <v>87</v>
      </c>
      <c r="AY287" s="18" t="s">
        <v>172</v>
      </c>
      <c r="BE287" s="164">
        <f>IF(N287="základná",J287,0)</f>
        <v>0</v>
      </c>
      <c r="BF287" s="164">
        <f>IF(N287="znížená",J287,0)</f>
        <v>0</v>
      </c>
      <c r="BG287" s="164">
        <f>IF(N287="zákl. prenesená",J287,0)</f>
        <v>0</v>
      </c>
      <c r="BH287" s="164">
        <f>IF(N287="zníž. prenesená",J287,0)</f>
        <v>0</v>
      </c>
      <c r="BI287" s="164">
        <f>IF(N287="nulová",J287,0)</f>
        <v>0</v>
      </c>
      <c r="BJ287" s="18" t="s">
        <v>87</v>
      </c>
      <c r="BK287" s="164">
        <f>ROUND(I287*H287,2)</f>
        <v>0</v>
      </c>
      <c r="BL287" s="18" t="s">
        <v>445</v>
      </c>
      <c r="BM287" s="163" t="s">
        <v>2560</v>
      </c>
    </row>
    <row r="288" spans="1:65" s="14" customFormat="1" ht="12">
      <c r="B288" s="173"/>
      <c r="D288" s="166" t="s">
        <v>179</v>
      </c>
      <c r="E288" s="174" t="s">
        <v>1</v>
      </c>
      <c r="F288" s="175" t="s">
        <v>243</v>
      </c>
      <c r="H288" s="176">
        <v>12</v>
      </c>
      <c r="I288" s="177"/>
      <c r="L288" s="173"/>
      <c r="M288" s="178"/>
      <c r="N288" s="179"/>
      <c r="O288" s="179"/>
      <c r="P288" s="179"/>
      <c r="Q288" s="179"/>
      <c r="R288" s="179"/>
      <c r="S288" s="179"/>
      <c r="T288" s="180"/>
      <c r="AT288" s="174" t="s">
        <v>179</v>
      </c>
      <c r="AU288" s="174" t="s">
        <v>87</v>
      </c>
      <c r="AV288" s="14" t="s">
        <v>87</v>
      </c>
      <c r="AW288" s="14" t="s">
        <v>30</v>
      </c>
      <c r="AX288" s="14" t="s">
        <v>75</v>
      </c>
      <c r="AY288" s="174" t="s">
        <v>172</v>
      </c>
    </row>
    <row r="289" spans="1:65" s="16" customFormat="1" ht="12">
      <c r="B289" s="189"/>
      <c r="D289" s="166" t="s">
        <v>179</v>
      </c>
      <c r="E289" s="190" t="s">
        <v>1</v>
      </c>
      <c r="F289" s="191" t="s">
        <v>287</v>
      </c>
      <c r="H289" s="192">
        <v>12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179</v>
      </c>
      <c r="AU289" s="190" t="s">
        <v>87</v>
      </c>
      <c r="AV289" s="16" t="s">
        <v>97</v>
      </c>
      <c r="AW289" s="16" t="s">
        <v>30</v>
      </c>
      <c r="AX289" s="16" t="s">
        <v>75</v>
      </c>
      <c r="AY289" s="190" t="s">
        <v>172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440</v>
      </c>
      <c r="H290" s="176">
        <v>15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6" customFormat="1" ht="12">
      <c r="B291" s="189"/>
      <c r="D291" s="166" t="s">
        <v>179</v>
      </c>
      <c r="E291" s="190" t="s">
        <v>1</v>
      </c>
      <c r="F291" s="191" t="s">
        <v>287</v>
      </c>
      <c r="H291" s="192">
        <v>15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1:65" s="15" customFormat="1" ht="12">
      <c r="B292" s="181"/>
      <c r="D292" s="166" t="s">
        <v>179</v>
      </c>
      <c r="E292" s="182" t="s">
        <v>1</v>
      </c>
      <c r="F292" s="183" t="s">
        <v>184</v>
      </c>
      <c r="H292" s="184">
        <v>27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179</v>
      </c>
      <c r="AU292" s="182" t="s">
        <v>87</v>
      </c>
      <c r="AV292" s="15" t="s">
        <v>106</v>
      </c>
      <c r="AW292" s="15" t="s">
        <v>30</v>
      </c>
      <c r="AX292" s="15" t="s">
        <v>79</v>
      </c>
      <c r="AY292" s="182" t="s">
        <v>172</v>
      </c>
    </row>
    <row r="293" spans="1:65" s="2" customFormat="1" ht="14.5" customHeight="1">
      <c r="A293" s="33"/>
      <c r="B293" s="150"/>
      <c r="C293" s="201" t="s">
        <v>1496</v>
      </c>
      <c r="D293" s="201" t="s">
        <v>231</v>
      </c>
      <c r="E293" s="202" t="s">
        <v>2561</v>
      </c>
      <c r="F293" s="203" t="s">
        <v>2562</v>
      </c>
      <c r="G293" s="204" t="s">
        <v>427</v>
      </c>
      <c r="H293" s="205">
        <v>12</v>
      </c>
      <c r="I293" s="206"/>
      <c r="J293" s="207">
        <f>ROUND(I293*H293,2)</f>
        <v>0</v>
      </c>
      <c r="K293" s="208"/>
      <c r="L293" s="209"/>
      <c r="M293" s="210" t="s">
        <v>1</v>
      </c>
      <c r="N293" s="211" t="s">
        <v>41</v>
      </c>
      <c r="O293" s="59"/>
      <c r="P293" s="161">
        <f>O293*H293</f>
        <v>0</v>
      </c>
      <c r="Q293" s="161">
        <v>8.9999999999999998E-4</v>
      </c>
      <c r="R293" s="161">
        <f>Q293*H293</f>
        <v>1.0800000000000001E-2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491</v>
      </c>
      <c r="AT293" s="163" t="s">
        <v>231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445</v>
      </c>
      <c r="BM293" s="163" t="s">
        <v>2563</v>
      </c>
    </row>
    <row r="294" spans="1:65" s="14" customFormat="1" ht="12">
      <c r="B294" s="173"/>
      <c r="D294" s="166" t="s">
        <v>179</v>
      </c>
      <c r="E294" s="174" t="s">
        <v>1</v>
      </c>
      <c r="F294" s="175" t="s">
        <v>243</v>
      </c>
      <c r="H294" s="176">
        <v>12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1:65" s="15" customFormat="1" ht="12">
      <c r="B295" s="181"/>
      <c r="D295" s="166" t="s">
        <v>179</v>
      </c>
      <c r="E295" s="182" t="s">
        <v>1</v>
      </c>
      <c r="F295" s="183" t="s">
        <v>184</v>
      </c>
      <c r="H295" s="184">
        <v>12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2" t="s">
        <v>179</v>
      </c>
      <c r="AU295" s="182" t="s">
        <v>87</v>
      </c>
      <c r="AV295" s="15" t="s">
        <v>106</v>
      </c>
      <c r="AW295" s="15" t="s">
        <v>30</v>
      </c>
      <c r="AX295" s="15" t="s">
        <v>79</v>
      </c>
      <c r="AY295" s="182" t="s">
        <v>172</v>
      </c>
    </row>
    <row r="296" spans="1:65" s="2" customFormat="1" ht="14.5" customHeight="1">
      <c r="A296" s="33"/>
      <c r="B296" s="150"/>
      <c r="C296" s="201" t="s">
        <v>1207</v>
      </c>
      <c r="D296" s="201" t="s">
        <v>231</v>
      </c>
      <c r="E296" s="202" t="s">
        <v>2564</v>
      </c>
      <c r="F296" s="203" t="s">
        <v>2565</v>
      </c>
      <c r="G296" s="204" t="s">
        <v>427</v>
      </c>
      <c r="H296" s="205">
        <v>15</v>
      </c>
      <c r="I296" s="206"/>
      <c r="J296" s="207">
        <f>ROUND(I296*H296,2)</f>
        <v>0</v>
      </c>
      <c r="K296" s="208"/>
      <c r="L296" s="209"/>
      <c r="M296" s="210" t="s">
        <v>1</v>
      </c>
      <c r="N296" s="211" t="s">
        <v>41</v>
      </c>
      <c r="O296" s="59"/>
      <c r="P296" s="161">
        <f>O296*H296</f>
        <v>0</v>
      </c>
      <c r="Q296" s="161">
        <v>1.0300000000000001E-3</v>
      </c>
      <c r="R296" s="161">
        <f>Q296*H296</f>
        <v>1.5450000000000002E-2</v>
      </c>
      <c r="S296" s="161">
        <v>0</v>
      </c>
      <c r="T296" s="16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3" t="s">
        <v>491</v>
      </c>
      <c r="AT296" s="163" t="s">
        <v>231</v>
      </c>
      <c r="AU296" s="163" t="s">
        <v>87</v>
      </c>
      <c r="AY296" s="18" t="s">
        <v>172</v>
      </c>
      <c r="BE296" s="164">
        <f>IF(N296="základná",J296,0)</f>
        <v>0</v>
      </c>
      <c r="BF296" s="164">
        <f>IF(N296="znížená",J296,0)</f>
        <v>0</v>
      </c>
      <c r="BG296" s="164">
        <f>IF(N296="zákl. prenesená",J296,0)</f>
        <v>0</v>
      </c>
      <c r="BH296" s="164">
        <f>IF(N296="zníž. prenesená",J296,0)</f>
        <v>0</v>
      </c>
      <c r="BI296" s="164">
        <f>IF(N296="nulová",J296,0)</f>
        <v>0</v>
      </c>
      <c r="BJ296" s="18" t="s">
        <v>87</v>
      </c>
      <c r="BK296" s="164">
        <f>ROUND(I296*H296,2)</f>
        <v>0</v>
      </c>
      <c r="BL296" s="18" t="s">
        <v>445</v>
      </c>
      <c r="BM296" s="163" t="s">
        <v>2566</v>
      </c>
    </row>
    <row r="297" spans="1:65" s="14" customFormat="1" ht="12">
      <c r="B297" s="173"/>
      <c r="D297" s="166" t="s">
        <v>179</v>
      </c>
      <c r="E297" s="174" t="s">
        <v>1</v>
      </c>
      <c r="F297" s="175" t="s">
        <v>440</v>
      </c>
      <c r="H297" s="176">
        <v>15</v>
      </c>
      <c r="I297" s="177"/>
      <c r="L297" s="173"/>
      <c r="M297" s="178"/>
      <c r="N297" s="179"/>
      <c r="O297" s="179"/>
      <c r="P297" s="179"/>
      <c r="Q297" s="179"/>
      <c r="R297" s="179"/>
      <c r="S297" s="179"/>
      <c r="T297" s="180"/>
      <c r="AT297" s="174" t="s">
        <v>179</v>
      </c>
      <c r="AU297" s="174" t="s">
        <v>87</v>
      </c>
      <c r="AV297" s="14" t="s">
        <v>87</v>
      </c>
      <c r="AW297" s="14" t="s">
        <v>30</v>
      </c>
      <c r="AX297" s="14" t="s">
        <v>75</v>
      </c>
      <c r="AY297" s="174" t="s">
        <v>172</v>
      </c>
    </row>
    <row r="298" spans="1:65" s="15" customFormat="1" ht="12">
      <c r="B298" s="181"/>
      <c r="D298" s="166" t="s">
        <v>179</v>
      </c>
      <c r="E298" s="182" t="s">
        <v>1</v>
      </c>
      <c r="F298" s="183" t="s">
        <v>184</v>
      </c>
      <c r="H298" s="184">
        <v>15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179</v>
      </c>
      <c r="AU298" s="182" t="s">
        <v>87</v>
      </c>
      <c r="AV298" s="15" t="s">
        <v>106</v>
      </c>
      <c r="AW298" s="15" t="s">
        <v>30</v>
      </c>
      <c r="AX298" s="15" t="s">
        <v>79</v>
      </c>
      <c r="AY298" s="182" t="s">
        <v>172</v>
      </c>
    </row>
    <row r="299" spans="1:65" s="2" customFormat="1" ht="14.5" customHeight="1">
      <c r="A299" s="33"/>
      <c r="B299" s="150"/>
      <c r="C299" s="151" t="s">
        <v>1514</v>
      </c>
      <c r="D299" s="151" t="s">
        <v>174</v>
      </c>
      <c r="E299" s="152" t="s">
        <v>2493</v>
      </c>
      <c r="F299" s="153" t="s">
        <v>2494</v>
      </c>
      <c r="G299" s="154" t="s">
        <v>630</v>
      </c>
      <c r="H299" s="155">
        <v>9</v>
      </c>
      <c r="I299" s="156"/>
      <c r="J299" s="157">
        <f>ROUND(I299*H299,2)</f>
        <v>0</v>
      </c>
      <c r="K299" s="158"/>
      <c r="L299" s="34"/>
      <c r="M299" s="159" t="s">
        <v>1</v>
      </c>
      <c r="N299" s="160" t="s">
        <v>41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445</v>
      </c>
      <c r="AT299" s="163" t="s">
        <v>174</v>
      </c>
      <c r="AU299" s="163" t="s">
        <v>87</v>
      </c>
      <c r="AY299" s="18" t="s">
        <v>172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87</v>
      </c>
      <c r="BK299" s="164">
        <f>ROUND(I299*H299,2)</f>
        <v>0</v>
      </c>
      <c r="BL299" s="18" t="s">
        <v>445</v>
      </c>
      <c r="BM299" s="163" t="s">
        <v>2567</v>
      </c>
    </row>
    <row r="300" spans="1:65" s="14" customFormat="1" ht="12">
      <c r="B300" s="173"/>
      <c r="D300" s="166" t="s">
        <v>179</v>
      </c>
      <c r="E300" s="174" t="s">
        <v>1</v>
      </c>
      <c r="F300" s="175" t="s">
        <v>2568</v>
      </c>
      <c r="H300" s="176">
        <v>9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1:65" s="15" customFormat="1" ht="12">
      <c r="B301" s="181"/>
      <c r="D301" s="166" t="s">
        <v>179</v>
      </c>
      <c r="E301" s="182" t="s">
        <v>1</v>
      </c>
      <c r="F301" s="183" t="s">
        <v>184</v>
      </c>
      <c r="H301" s="184">
        <v>9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179</v>
      </c>
      <c r="AU301" s="182" t="s">
        <v>87</v>
      </c>
      <c r="AV301" s="15" t="s">
        <v>106</v>
      </c>
      <c r="AW301" s="15" t="s">
        <v>30</v>
      </c>
      <c r="AX301" s="15" t="s">
        <v>79</v>
      </c>
      <c r="AY301" s="182" t="s">
        <v>172</v>
      </c>
    </row>
    <row r="302" spans="1:65" s="2" customFormat="1" ht="14.5" customHeight="1">
      <c r="A302" s="33"/>
      <c r="B302" s="150"/>
      <c r="C302" s="201" t="s">
        <v>1518</v>
      </c>
      <c r="D302" s="201" t="s">
        <v>231</v>
      </c>
      <c r="E302" s="202" t="s">
        <v>2569</v>
      </c>
      <c r="F302" s="203" t="s">
        <v>2570</v>
      </c>
      <c r="G302" s="204" t="s">
        <v>630</v>
      </c>
      <c r="H302" s="205">
        <v>4</v>
      </c>
      <c r="I302" s="206"/>
      <c r="J302" s="207">
        <f>ROUND(I302*H302,2)</f>
        <v>0</v>
      </c>
      <c r="K302" s="208"/>
      <c r="L302" s="209"/>
      <c r="M302" s="210" t="s">
        <v>1</v>
      </c>
      <c r="N302" s="211" t="s">
        <v>41</v>
      </c>
      <c r="O302" s="59"/>
      <c r="P302" s="161">
        <f>O302*H302</f>
        <v>0</v>
      </c>
      <c r="Q302" s="161">
        <v>5.9999999999999995E-4</v>
      </c>
      <c r="R302" s="161">
        <f>Q302*H302</f>
        <v>2.3999999999999998E-3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491</v>
      </c>
      <c r="AT302" s="163" t="s">
        <v>231</v>
      </c>
      <c r="AU302" s="163" t="s">
        <v>87</v>
      </c>
      <c r="AY302" s="18" t="s">
        <v>172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87</v>
      </c>
      <c r="BK302" s="164">
        <f>ROUND(I302*H302,2)</f>
        <v>0</v>
      </c>
      <c r="BL302" s="18" t="s">
        <v>445</v>
      </c>
      <c r="BM302" s="163" t="s">
        <v>2571</v>
      </c>
    </row>
    <row r="303" spans="1:65" s="14" customFormat="1" ht="12">
      <c r="B303" s="173"/>
      <c r="D303" s="166" t="s">
        <v>179</v>
      </c>
      <c r="E303" s="174" t="s">
        <v>1</v>
      </c>
      <c r="F303" s="175" t="s">
        <v>106</v>
      </c>
      <c r="H303" s="176">
        <v>4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1:65" s="15" customFormat="1" ht="12">
      <c r="B304" s="181"/>
      <c r="D304" s="166" t="s">
        <v>179</v>
      </c>
      <c r="E304" s="182" t="s">
        <v>1</v>
      </c>
      <c r="F304" s="183" t="s">
        <v>184</v>
      </c>
      <c r="H304" s="184">
        <v>4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179</v>
      </c>
      <c r="AU304" s="182" t="s">
        <v>87</v>
      </c>
      <c r="AV304" s="15" t="s">
        <v>106</v>
      </c>
      <c r="AW304" s="15" t="s">
        <v>30</v>
      </c>
      <c r="AX304" s="15" t="s">
        <v>79</v>
      </c>
      <c r="AY304" s="182" t="s">
        <v>172</v>
      </c>
    </row>
    <row r="305" spans="1:65" s="2" customFormat="1" ht="14.5" customHeight="1">
      <c r="A305" s="33"/>
      <c r="B305" s="150"/>
      <c r="C305" s="201" t="s">
        <v>1524</v>
      </c>
      <c r="D305" s="201" t="s">
        <v>231</v>
      </c>
      <c r="E305" s="202" t="s">
        <v>2572</v>
      </c>
      <c r="F305" s="203" t="s">
        <v>2573</v>
      </c>
      <c r="G305" s="204" t="s">
        <v>630</v>
      </c>
      <c r="H305" s="205">
        <v>5</v>
      </c>
      <c r="I305" s="206"/>
      <c r="J305" s="207">
        <f>ROUND(I305*H305,2)</f>
        <v>0</v>
      </c>
      <c r="K305" s="208"/>
      <c r="L305" s="209"/>
      <c r="M305" s="210" t="s">
        <v>1</v>
      </c>
      <c r="N305" s="211" t="s">
        <v>41</v>
      </c>
      <c r="O305" s="59"/>
      <c r="P305" s="161">
        <f>O305*H305</f>
        <v>0</v>
      </c>
      <c r="Q305" s="161">
        <v>5.9999999999999995E-4</v>
      </c>
      <c r="R305" s="161">
        <f>Q305*H305</f>
        <v>2.9999999999999996E-3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491</v>
      </c>
      <c r="AT305" s="163" t="s">
        <v>231</v>
      </c>
      <c r="AU305" s="163" t="s">
        <v>87</v>
      </c>
      <c r="AY305" s="18" t="s">
        <v>172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87</v>
      </c>
      <c r="BK305" s="164">
        <f>ROUND(I305*H305,2)</f>
        <v>0</v>
      </c>
      <c r="BL305" s="18" t="s">
        <v>445</v>
      </c>
      <c r="BM305" s="163" t="s">
        <v>2574</v>
      </c>
    </row>
    <row r="306" spans="1:65" s="14" customFormat="1" ht="12">
      <c r="B306" s="173"/>
      <c r="D306" s="166" t="s">
        <v>179</v>
      </c>
      <c r="E306" s="174" t="s">
        <v>1</v>
      </c>
      <c r="F306" s="175" t="s">
        <v>200</v>
      </c>
      <c r="H306" s="176">
        <v>5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4" t="s">
        <v>179</v>
      </c>
      <c r="AU306" s="174" t="s">
        <v>87</v>
      </c>
      <c r="AV306" s="14" t="s">
        <v>87</v>
      </c>
      <c r="AW306" s="14" t="s">
        <v>30</v>
      </c>
      <c r="AX306" s="14" t="s">
        <v>75</v>
      </c>
      <c r="AY306" s="174" t="s">
        <v>172</v>
      </c>
    </row>
    <row r="307" spans="1:65" s="15" customFormat="1" ht="12">
      <c r="B307" s="181"/>
      <c r="D307" s="166" t="s">
        <v>179</v>
      </c>
      <c r="E307" s="182" t="s">
        <v>1</v>
      </c>
      <c r="F307" s="183" t="s">
        <v>184</v>
      </c>
      <c r="H307" s="184">
        <v>5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179</v>
      </c>
      <c r="AU307" s="182" t="s">
        <v>87</v>
      </c>
      <c r="AV307" s="15" t="s">
        <v>106</v>
      </c>
      <c r="AW307" s="15" t="s">
        <v>30</v>
      </c>
      <c r="AX307" s="15" t="s">
        <v>79</v>
      </c>
      <c r="AY307" s="182" t="s">
        <v>172</v>
      </c>
    </row>
    <row r="308" spans="1:65" s="2" customFormat="1" ht="14.5" customHeight="1">
      <c r="A308" s="33"/>
      <c r="B308" s="150"/>
      <c r="C308" s="151" t="s">
        <v>1160</v>
      </c>
      <c r="D308" s="151" t="s">
        <v>174</v>
      </c>
      <c r="E308" s="152" t="s">
        <v>2505</v>
      </c>
      <c r="F308" s="153" t="s">
        <v>2506</v>
      </c>
      <c r="G308" s="154" t="s">
        <v>630</v>
      </c>
      <c r="H308" s="155">
        <v>1</v>
      </c>
      <c r="I308" s="156"/>
      <c r="J308" s="157">
        <f>ROUND(I308*H308,2)</f>
        <v>0</v>
      </c>
      <c r="K308" s="158"/>
      <c r="L308" s="34"/>
      <c r="M308" s="159" t="s">
        <v>1</v>
      </c>
      <c r="N308" s="160" t="s">
        <v>41</v>
      </c>
      <c r="O308" s="59"/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3" t="s">
        <v>445</v>
      </c>
      <c r="AT308" s="163" t="s">
        <v>174</v>
      </c>
      <c r="AU308" s="163" t="s">
        <v>87</v>
      </c>
      <c r="AY308" s="18" t="s">
        <v>172</v>
      </c>
      <c r="BE308" s="164">
        <f>IF(N308="základná",J308,0)</f>
        <v>0</v>
      </c>
      <c r="BF308" s="164">
        <f>IF(N308="znížená",J308,0)</f>
        <v>0</v>
      </c>
      <c r="BG308" s="164">
        <f>IF(N308="zákl. prenesená",J308,0)</f>
        <v>0</v>
      </c>
      <c r="BH308" s="164">
        <f>IF(N308="zníž. prenesená",J308,0)</f>
        <v>0</v>
      </c>
      <c r="BI308" s="164">
        <f>IF(N308="nulová",J308,0)</f>
        <v>0</v>
      </c>
      <c r="BJ308" s="18" t="s">
        <v>87</v>
      </c>
      <c r="BK308" s="164">
        <f>ROUND(I308*H308,2)</f>
        <v>0</v>
      </c>
      <c r="BL308" s="18" t="s">
        <v>445</v>
      </c>
      <c r="BM308" s="163" t="s">
        <v>2575</v>
      </c>
    </row>
    <row r="309" spans="1:65" s="14" customFormat="1" ht="12">
      <c r="B309" s="173"/>
      <c r="D309" s="166" t="s">
        <v>179</v>
      </c>
      <c r="E309" s="174" t="s">
        <v>1</v>
      </c>
      <c r="F309" s="175" t="s">
        <v>79</v>
      </c>
      <c r="H309" s="176">
        <v>1</v>
      </c>
      <c r="I309" s="177"/>
      <c r="L309" s="173"/>
      <c r="M309" s="178"/>
      <c r="N309" s="179"/>
      <c r="O309" s="179"/>
      <c r="P309" s="179"/>
      <c r="Q309" s="179"/>
      <c r="R309" s="179"/>
      <c r="S309" s="179"/>
      <c r="T309" s="180"/>
      <c r="AT309" s="174" t="s">
        <v>179</v>
      </c>
      <c r="AU309" s="174" t="s">
        <v>87</v>
      </c>
      <c r="AV309" s="14" t="s">
        <v>87</v>
      </c>
      <c r="AW309" s="14" t="s">
        <v>30</v>
      </c>
      <c r="AX309" s="14" t="s">
        <v>75</v>
      </c>
      <c r="AY309" s="174" t="s">
        <v>172</v>
      </c>
    </row>
    <row r="310" spans="1:65" s="15" customFormat="1" ht="12">
      <c r="B310" s="181"/>
      <c r="D310" s="166" t="s">
        <v>179</v>
      </c>
      <c r="E310" s="182" t="s">
        <v>1</v>
      </c>
      <c r="F310" s="183" t="s">
        <v>184</v>
      </c>
      <c r="H310" s="184">
        <v>1</v>
      </c>
      <c r="I310" s="185"/>
      <c r="L310" s="181"/>
      <c r="M310" s="186"/>
      <c r="N310" s="187"/>
      <c r="O310" s="187"/>
      <c r="P310" s="187"/>
      <c r="Q310" s="187"/>
      <c r="R310" s="187"/>
      <c r="S310" s="187"/>
      <c r="T310" s="188"/>
      <c r="AT310" s="182" t="s">
        <v>179</v>
      </c>
      <c r="AU310" s="182" t="s">
        <v>87</v>
      </c>
      <c r="AV310" s="15" t="s">
        <v>106</v>
      </c>
      <c r="AW310" s="15" t="s">
        <v>30</v>
      </c>
      <c r="AX310" s="15" t="s">
        <v>79</v>
      </c>
      <c r="AY310" s="182" t="s">
        <v>172</v>
      </c>
    </row>
    <row r="311" spans="1:65" s="2" customFormat="1" ht="14.5" customHeight="1">
      <c r="A311" s="33"/>
      <c r="B311" s="150"/>
      <c r="C311" s="201" t="s">
        <v>1533</v>
      </c>
      <c r="D311" s="201" t="s">
        <v>231</v>
      </c>
      <c r="E311" s="202" t="s">
        <v>2576</v>
      </c>
      <c r="F311" s="203" t="s">
        <v>2577</v>
      </c>
      <c r="G311" s="204" t="s">
        <v>630</v>
      </c>
      <c r="H311" s="205">
        <v>1</v>
      </c>
      <c r="I311" s="206"/>
      <c r="J311" s="207">
        <f>ROUND(I311*H311,2)</f>
        <v>0</v>
      </c>
      <c r="K311" s="208"/>
      <c r="L311" s="209"/>
      <c r="M311" s="210" t="s">
        <v>1</v>
      </c>
      <c r="N311" s="211" t="s">
        <v>41</v>
      </c>
      <c r="O311" s="59"/>
      <c r="P311" s="161">
        <f>O311*H311</f>
        <v>0</v>
      </c>
      <c r="Q311" s="161">
        <v>5.9999999999999995E-4</v>
      </c>
      <c r="R311" s="161">
        <f>Q311*H311</f>
        <v>5.9999999999999995E-4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491</v>
      </c>
      <c r="AT311" s="163" t="s">
        <v>231</v>
      </c>
      <c r="AU311" s="163" t="s">
        <v>87</v>
      </c>
      <c r="AY311" s="18" t="s">
        <v>172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87</v>
      </c>
      <c r="BK311" s="164">
        <f>ROUND(I311*H311,2)</f>
        <v>0</v>
      </c>
      <c r="BL311" s="18" t="s">
        <v>445</v>
      </c>
      <c r="BM311" s="163" t="s">
        <v>2578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79</v>
      </c>
      <c r="H312" s="176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5" customFormat="1" ht="12">
      <c r="B313" s="181"/>
      <c r="D313" s="166" t="s">
        <v>179</v>
      </c>
      <c r="E313" s="182" t="s">
        <v>1</v>
      </c>
      <c r="F313" s="183" t="s">
        <v>184</v>
      </c>
      <c r="H313" s="184">
        <v>1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179</v>
      </c>
      <c r="AU313" s="182" t="s">
        <v>87</v>
      </c>
      <c r="AV313" s="15" t="s">
        <v>106</v>
      </c>
      <c r="AW313" s="15" t="s">
        <v>30</v>
      </c>
      <c r="AX313" s="15" t="s">
        <v>79</v>
      </c>
      <c r="AY313" s="182" t="s">
        <v>172</v>
      </c>
    </row>
    <row r="314" spans="1:65" s="2" customFormat="1" ht="14.5" customHeight="1">
      <c r="A314" s="33"/>
      <c r="B314" s="150"/>
      <c r="C314" s="151" t="s">
        <v>1535</v>
      </c>
      <c r="D314" s="151" t="s">
        <v>174</v>
      </c>
      <c r="E314" s="152" t="s">
        <v>2579</v>
      </c>
      <c r="F314" s="153" t="s">
        <v>2580</v>
      </c>
      <c r="G314" s="154" t="s">
        <v>630</v>
      </c>
      <c r="H314" s="155">
        <v>6</v>
      </c>
      <c r="I314" s="156"/>
      <c r="J314" s="157">
        <f>ROUND(I314*H314,2)</f>
        <v>0</v>
      </c>
      <c r="K314" s="158"/>
      <c r="L314" s="34"/>
      <c r="M314" s="159" t="s">
        <v>1</v>
      </c>
      <c r="N314" s="160" t="s">
        <v>41</v>
      </c>
      <c r="O314" s="59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445</v>
      </c>
      <c r="AT314" s="163" t="s">
        <v>174</v>
      </c>
      <c r="AU314" s="163" t="s">
        <v>87</v>
      </c>
      <c r="AY314" s="18" t="s">
        <v>172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87</v>
      </c>
      <c r="BK314" s="164">
        <f>ROUND(I314*H314,2)</f>
        <v>0</v>
      </c>
      <c r="BL314" s="18" t="s">
        <v>445</v>
      </c>
      <c r="BM314" s="163" t="s">
        <v>2581</v>
      </c>
    </row>
    <row r="315" spans="1:65" s="14" customFormat="1" ht="12">
      <c r="B315" s="173"/>
      <c r="D315" s="166" t="s">
        <v>179</v>
      </c>
      <c r="E315" s="174" t="s">
        <v>1</v>
      </c>
      <c r="F315" s="175" t="s">
        <v>2582</v>
      </c>
      <c r="H315" s="176">
        <v>1</v>
      </c>
      <c r="I315" s="177"/>
      <c r="L315" s="173"/>
      <c r="M315" s="178"/>
      <c r="N315" s="179"/>
      <c r="O315" s="179"/>
      <c r="P315" s="179"/>
      <c r="Q315" s="179"/>
      <c r="R315" s="179"/>
      <c r="S315" s="179"/>
      <c r="T315" s="180"/>
      <c r="AT315" s="174" t="s">
        <v>179</v>
      </c>
      <c r="AU315" s="174" t="s">
        <v>87</v>
      </c>
      <c r="AV315" s="14" t="s">
        <v>87</v>
      </c>
      <c r="AW315" s="14" t="s">
        <v>30</v>
      </c>
      <c r="AX315" s="14" t="s">
        <v>75</v>
      </c>
      <c r="AY315" s="174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2583</v>
      </c>
      <c r="H316" s="176">
        <v>5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5" customFormat="1" ht="12">
      <c r="B317" s="181"/>
      <c r="D317" s="166" t="s">
        <v>179</v>
      </c>
      <c r="E317" s="182" t="s">
        <v>1</v>
      </c>
      <c r="F317" s="183" t="s">
        <v>184</v>
      </c>
      <c r="H317" s="184">
        <v>6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2" t="s">
        <v>179</v>
      </c>
      <c r="AU317" s="182" t="s">
        <v>87</v>
      </c>
      <c r="AV317" s="15" t="s">
        <v>106</v>
      </c>
      <c r="AW317" s="15" t="s">
        <v>30</v>
      </c>
      <c r="AX317" s="15" t="s">
        <v>79</v>
      </c>
      <c r="AY317" s="182" t="s">
        <v>172</v>
      </c>
    </row>
    <row r="318" spans="1:65" s="2" customFormat="1" ht="14.5" customHeight="1">
      <c r="A318" s="33"/>
      <c r="B318" s="150"/>
      <c r="C318" s="201" t="s">
        <v>1540</v>
      </c>
      <c r="D318" s="201" t="s">
        <v>231</v>
      </c>
      <c r="E318" s="202" t="s">
        <v>2584</v>
      </c>
      <c r="F318" s="203" t="s">
        <v>2585</v>
      </c>
      <c r="G318" s="204" t="s">
        <v>630</v>
      </c>
      <c r="H318" s="205">
        <v>1</v>
      </c>
      <c r="I318" s="206"/>
      <c r="J318" s="207">
        <f>ROUND(I318*H318,2)</f>
        <v>0</v>
      </c>
      <c r="K318" s="208"/>
      <c r="L318" s="209"/>
      <c r="M318" s="210" t="s">
        <v>1</v>
      </c>
      <c r="N318" s="211" t="s">
        <v>41</v>
      </c>
      <c r="O318" s="59"/>
      <c r="P318" s="161">
        <f>O318*H318</f>
        <v>0</v>
      </c>
      <c r="Q318" s="161">
        <v>5.9999999999999995E-4</v>
      </c>
      <c r="R318" s="161">
        <f>Q318*H318</f>
        <v>5.9999999999999995E-4</v>
      </c>
      <c r="S318" s="161">
        <v>0</v>
      </c>
      <c r="T318" s="162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3" t="s">
        <v>491</v>
      </c>
      <c r="AT318" s="163" t="s">
        <v>231</v>
      </c>
      <c r="AU318" s="163" t="s">
        <v>87</v>
      </c>
      <c r="AY318" s="18" t="s">
        <v>172</v>
      </c>
      <c r="BE318" s="164">
        <f>IF(N318="základná",J318,0)</f>
        <v>0</v>
      </c>
      <c r="BF318" s="164">
        <f>IF(N318="znížená",J318,0)</f>
        <v>0</v>
      </c>
      <c r="BG318" s="164">
        <f>IF(N318="zákl. prenesená",J318,0)</f>
        <v>0</v>
      </c>
      <c r="BH318" s="164">
        <f>IF(N318="zníž. prenesená",J318,0)</f>
        <v>0</v>
      </c>
      <c r="BI318" s="164">
        <f>IF(N318="nulová",J318,0)</f>
        <v>0</v>
      </c>
      <c r="BJ318" s="18" t="s">
        <v>87</v>
      </c>
      <c r="BK318" s="164">
        <f>ROUND(I318*H318,2)</f>
        <v>0</v>
      </c>
      <c r="BL318" s="18" t="s">
        <v>445</v>
      </c>
      <c r="BM318" s="163" t="s">
        <v>2586</v>
      </c>
    </row>
    <row r="319" spans="1:65" s="14" customFormat="1" ht="12">
      <c r="B319" s="173"/>
      <c r="D319" s="166" t="s">
        <v>179</v>
      </c>
      <c r="E319" s="174" t="s">
        <v>1</v>
      </c>
      <c r="F319" s="175" t="s">
        <v>79</v>
      </c>
      <c r="H319" s="176">
        <v>1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4" t="s">
        <v>179</v>
      </c>
      <c r="AU319" s="174" t="s">
        <v>87</v>
      </c>
      <c r="AV319" s="14" t="s">
        <v>87</v>
      </c>
      <c r="AW319" s="14" t="s">
        <v>30</v>
      </c>
      <c r="AX319" s="14" t="s">
        <v>75</v>
      </c>
      <c r="AY319" s="174" t="s">
        <v>172</v>
      </c>
    </row>
    <row r="320" spans="1:65" s="15" customFormat="1" ht="12">
      <c r="B320" s="181"/>
      <c r="D320" s="166" t="s">
        <v>179</v>
      </c>
      <c r="E320" s="182" t="s">
        <v>1</v>
      </c>
      <c r="F320" s="183" t="s">
        <v>184</v>
      </c>
      <c r="H320" s="184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179</v>
      </c>
      <c r="AU320" s="182" t="s">
        <v>87</v>
      </c>
      <c r="AV320" s="15" t="s">
        <v>106</v>
      </c>
      <c r="AW320" s="15" t="s">
        <v>30</v>
      </c>
      <c r="AX320" s="15" t="s">
        <v>79</v>
      </c>
      <c r="AY320" s="182" t="s">
        <v>172</v>
      </c>
    </row>
    <row r="321" spans="1:65" s="2" customFormat="1" ht="14.5" customHeight="1">
      <c r="A321" s="33"/>
      <c r="B321" s="150"/>
      <c r="C321" s="201" t="s">
        <v>239</v>
      </c>
      <c r="D321" s="201" t="s">
        <v>231</v>
      </c>
      <c r="E321" s="202" t="s">
        <v>2587</v>
      </c>
      <c r="F321" s="203" t="s">
        <v>2588</v>
      </c>
      <c r="G321" s="204" t="s">
        <v>630</v>
      </c>
      <c r="H321" s="205">
        <v>5</v>
      </c>
      <c r="I321" s="206"/>
      <c r="J321" s="207">
        <f>ROUND(I321*H321,2)</f>
        <v>0</v>
      </c>
      <c r="K321" s="208"/>
      <c r="L321" s="209"/>
      <c r="M321" s="210" t="s">
        <v>1</v>
      </c>
      <c r="N321" s="211" t="s">
        <v>41</v>
      </c>
      <c r="O321" s="59"/>
      <c r="P321" s="161">
        <f>O321*H321</f>
        <v>0</v>
      </c>
      <c r="Q321" s="161">
        <v>5.9999999999999995E-4</v>
      </c>
      <c r="R321" s="161">
        <f>Q321*H321</f>
        <v>2.9999999999999996E-3</v>
      </c>
      <c r="S321" s="161">
        <v>0</v>
      </c>
      <c r="T321" s="16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3" t="s">
        <v>491</v>
      </c>
      <c r="AT321" s="163" t="s">
        <v>231</v>
      </c>
      <c r="AU321" s="163" t="s">
        <v>87</v>
      </c>
      <c r="AY321" s="18" t="s">
        <v>172</v>
      </c>
      <c r="BE321" s="164">
        <f>IF(N321="základná",J321,0)</f>
        <v>0</v>
      </c>
      <c r="BF321" s="164">
        <f>IF(N321="znížená",J321,0)</f>
        <v>0</v>
      </c>
      <c r="BG321" s="164">
        <f>IF(N321="zákl. prenesená",J321,0)</f>
        <v>0</v>
      </c>
      <c r="BH321" s="164">
        <f>IF(N321="zníž. prenesená",J321,0)</f>
        <v>0</v>
      </c>
      <c r="BI321" s="164">
        <f>IF(N321="nulová",J321,0)</f>
        <v>0</v>
      </c>
      <c r="BJ321" s="18" t="s">
        <v>87</v>
      </c>
      <c r="BK321" s="164">
        <f>ROUND(I321*H321,2)</f>
        <v>0</v>
      </c>
      <c r="BL321" s="18" t="s">
        <v>445</v>
      </c>
      <c r="BM321" s="163" t="s">
        <v>2589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200</v>
      </c>
      <c r="H322" s="176">
        <v>5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5" customFormat="1" ht="12">
      <c r="B323" s="181"/>
      <c r="D323" s="166" t="s">
        <v>179</v>
      </c>
      <c r="E323" s="182" t="s">
        <v>1</v>
      </c>
      <c r="F323" s="183" t="s">
        <v>184</v>
      </c>
      <c r="H323" s="184">
        <v>5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2" t="s">
        <v>179</v>
      </c>
      <c r="AU323" s="182" t="s">
        <v>87</v>
      </c>
      <c r="AV323" s="15" t="s">
        <v>106</v>
      </c>
      <c r="AW323" s="15" t="s">
        <v>30</v>
      </c>
      <c r="AX323" s="15" t="s">
        <v>79</v>
      </c>
      <c r="AY323" s="182" t="s">
        <v>172</v>
      </c>
    </row>
    <row r="324" spans="1:65" s="2" customFormat="1" ht="14.5" customHeight="1">
      <c r="A324" s="33"/>
      <c r="B324" s="150"/>
      <c r="C324" s="151" t="s">
        <v>1550</v>
      </c>
      <c r="D324" s="151" t="s">
        <v>174</v>
      </c>
      <c r="E324" s="152" t="s">
        <v>2525</v>
      </c>
      <c r="F324" s="153" t="s">
        <v>2526</v>
      </c>
      <c r="G324" s="154" t="s">
        <v>630</v>
      </c>
      <c r="H324" s="155">
        <v>46</v>
      </c>
      <c r="I324" s="156"/>
      <c r="J324" s="157">
        <f>ROUND(I324*H324,2)</f>
        <v>0</v>
      </c>
      <c r="K324" s="158"/>
      <c r="L324" s="34"/>
      <c r="M324" s="159" t="s">
        <v>1</v>
      </c>
      <c r="N324" s="160" t="s">
        <v>41</v>
      </c>
      <c r="O324" s="59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3" t="s">
        <v>445</v>
      </c>
      <c r="AT324" s="163" t="s">
        <v>174</v>
      </c>
      <c r="AU324" s="163" t="s">
        <v>87</v>
      </c>
      <c r="AY324" s="18" t="s">
        <v>172</v>
      </c>
      <c r="BE324" s="164">
        <f>IF(N324="základná",J324,0)</f>
        <v>0</v>
      </c>
      <c r="BF324" s="164">
        <f>IF(N324="znížená",J324,0)</f>
        <v>0</v>
      </c>
      <c r="BG324" s="164">
        <f>IF(N324="zákl. prenesená",J324,0)</f>
        <v>0</v>
      </c>
      <c r="BH324" s="164">
        <f>IF(N324="zníž. prenesená",J324,0)</f>
        <v>0</v>
      </c>
      <c r="BI324" s="164">
        <f>IF(N324="nulová",J324,0)</f>
        <v>0</v>
      </c>
      <c r="BJ324" s="18" t="s">
        <v>87</v>
      </c>
      <c r="BK324" s="164">
        <f>ROUND(I324*H324,2)</f>
        <v>0</v>
      </c>
      <c r="BL324" s="18" t="s">
        <v>445</v>
      </c>
      <c r="BM324" s="163" t="s">
        <v>2590</v>
      </c>
    </row>
    <row r="325" spans="1:65" s="14" customFormat="1" ht="12">
      <c r="B325" s="173"/>
      <c r="D325" s="166" t="s">
        <v>179</v>
      </c>
      <c r="E325" s="174" t="s">
        <v>1</v>
      </c>
      <c r="F325" s="175" t="s">
        <v>2591</v>
      </c>
      <c r="H325" s="176">
        <v>46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4" t="s">
        <v>179</v>
      </c>
      <c r="AU325" s="174" t="s">
        <v>87</v>
      </c>
      <c r="AV325" s="14" t="s">
        <v>87</v>
      </c>
      <c r="AW325" s="14" t="s">
        <v>30</v>
      </c>
      <c r="AX325" s="14" t="s">
        <v>75</v>
      </c>
      <c r="AY325" s="174" t="s">
        <v>172</v>
      </c>
    </row>
    <row r="326" spans="1:65" s="15" customFormat="1" ht="12">
      <c r="B326" s="181"/>
      <c r="D326" s="166" t="s">
        <v>179</v>
      </c>
      <c r="E326" s="182" t="s">
        <v>1</v>
      </c>
      <c r="F326" s="183" t="s">
        <v>184</v>
      </c>
      <c r="H326" s="184">
        <v>46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2" t="s">
        <v>179</v>
      </c>
      <c r="AU326" s="182" t="s">
        <v>87</v>
      </c>
      <c r="AV326" s="15" t="s">
        <v>106</v>
      </c>
      <c r="AW326" s="15" t="s">
        <v>30</v>
      </c>
      <c r="AX326" s="15" t="s">
        <v>79</v>
      </c>
      <c r="AY326" s="182" t="s">
        <v>172</v>
      </c>
    </row>
    <row r="327" spans="1:65" s="2" customFormat="1" ht="14.5" customHeight="1">
      <c r="A327" s="33"/>
      <c r="B327" s="150"/>
      <c r="C327" s="201" t="s">
        <v>1555</v>
      </c>
      <c r="D327" s="201" t="s">
        <v>231</v>
      </c>
      <c r="E327" s="202" t="s">
        <v>2592</v>
      </c>
      <c r="F327" s="203" t="s">
        <v>2593</v>
      </c>
      <c r="G327" s="204" t="s">
        <v>630</v>
      </c>
      <c r="H327" s="205">
        <v>14</v>
      </c>
      <c r="I327" s="206"/>
      <c r="J327" s="207">
        <f>ROUND(I327*H327,2)</f>
        <v>0</v>
      </c>
      <c r="K327" s="208"/>
      <c r="L327" s="209"/>
      <c r="M327" s="210" t="s">
        <v>1</v>
      </c>
      <c r="N327" s="211" t="s">
        <v>41</v>
      </c>
      <c r="O327" s="59"/>
      <c r="P327" s="161">
        <f>O327*H327</f>
        <v>0</v>
      </c>
      <c r="Q327" s="161">
        <v>5.9999999999999995E-4</v>
      </c>
      <c r="R327" s="161">
        <f>Q327*H327</f>
        <v>8.3999999999999995E-3</v>
      </c>
      <c r="S327" s="161">
        <v>0</v>
      </c>
      <c r="T327" s="162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3" t="s">
        <v>491</v>
      </c>
      <c r="AT327" s="163" t="s">
        <v>231</v>
      </c>
      <c r="AU327" s="163" t="s">
        <v>87</v>
      </c>
      <c r="AY327" s="18" t="s">
        <v>172</v>
      </c>
      <c r="BE327" s="164">
        <f>IF(N327="základná",J327,0)</f>
        <v>0</v>
      </c>
      <c r="BF327" s="164">
        <f>IF(N327="znížená",J327,0)</f>
        <v>0</v>
      </c>
      <c r="BG327" s="164">
        <f>IF(N327="zákl. prenesená",J327,0)</f>
        <v>0</v>
      </c>
      <c r="BH327" s="164">
        <f>IF(N327="zníž. prenesená",J327,0)</f>
        <v>0</v>
      </c>
      <c r="BI327" s="164">
        <f>IF(N327="nulová",J327,0)</f>
        <v>0</v>
      </c>
      <c r="BJ327" s="18" t="s">
        <v>87</v>
      </c>
      <c r="BK327" s="164">
        <f>ROUND(I327*H327,2)</f>
        <v>0</v>
      </c>
      <c r="BL327" s="18" t="s">
        <v>445</v>
      </c>
      <c r="BM327" s="163" t="s">
        <v>2594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433</v>
      </c>
      <c r="H328" s="176">
        <v>14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5" customFormat="1" ht="12">
      <c r="B329" s="181"/>
      <c r="D329" s="166" t="s">
        <v>179</v>
      </c>
      <c r="E329" s="182" t="s">
        <v>1</v>
      </c>
      <c r="F329" s="183" t="s">
        <v>184</v>
      </c>
      <c r="H329" s="184">
        <v>14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2" t="s">
        <v>179</v>
      </c>
      <c r="AU329" s="182" t="s">
        <v>87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14.5" customHeight="1">
      <c r="A330" s="33"/>
      <c r="B330" s="150"/>
      <c r="C330" s="201" t="s">
        <v>1563</v>
      </c>
      <c r="D330" s="201" t="s">
        <v>231</v>
      </c>
      <c r="E330" s="202" t="s">
        <v>2595</v>
      </c>
      <c r="F330" s="203" t="s">
        <v>2596</v>
      </c>
      <c r="G330" s="204" t="s">
        <v>630</v>
      </c>
      <c r="H330" s="205">
        <v>14</v>
      </c>
      <c r="I330" s="206"/>
      <c r="J330" s="207">
        <f>ROUND(I330*H330,2)</f>
        <v>0</v>
      </c>
      <c r="K330" s="208"/>
      <c r="L330" s="209"/>
      <c r="M330" s="210" t="s">
        <v>1</v>
      </c>
      <c r="N330" s="211" t="s">
        <v>41</v>
      </c>
      <c r="O330" s="59"/>
      <c r="P330" s="161">
        <f>O330*H330</f>
        <v>0</v>
      </c>
      <c r="Q330" s="161">
        <v>5.9999999999999995E-4</v>
      </c>
      <c r="R330" s="161">
        <f>Q330*H330</f>
        <v>8.3999999999999995E-3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491</v>
      </c>
      <c r="AT330" s="163" t="s">
        <v>231</v>
      </c>
      <c r="AU330" s="163" t="s">
        <v>87</v>
      </c>
      <c r="AY330" s="18" t="s">
        <v>172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87</v>
      </c>
      <c r="BK330" s="164">
        <f>ROUND(I330*H330,2)</f>
        <v>0</v>
      </c>
      <c r="BL330" s="18" t="s">
        <v>445</v>
      </c>
      <c r="BM330" s="163" t="s">
        <v>2597</v>
      </c>
    </row>
    <row r="331" spans="1:65" s="14" customFormat="1" ht="12">
      <c r="B331" s="173"/>
      <c r="D331" s="166" t="s">
        <v>179</v>
      </c>
      <c r="E331" s="174" t="s">
        <v>1</v>
      </c>
      <c r="F331" s="175" t="s">
        <v>433</v>
      </c>
      <c r="H331" s="176">
        <v>14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30</v>
      </c>
      <c r="AX331" s="14" t="s">
        <v>75</v>
      </c>
      <c r="AY331" s="174" t="s">
        <v>172</v>
      </c>
    </row>
    <row r="332" spans="1:65" s="15" customFormat="1" ht="12">
      <c r="B332" s="181"/>
      <c r="D332" s="166" t="s">
        <v>179</v>
      </c>
      <c r="E332" s="182" t="s">
        <v>1</v>
      </c>
      <c r="F332" s="183" t="s">
        <v>184</v>
      </c>
      <c r="H332" s="184">
        <v>14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179</v>
      </c>
      <c r="AU332" s="182" t="s">
        <v>87</v>
      </c>
      <c r="AV332" s="15" t="s">
        <v>106</v>
      </c>
      <c r="AW332" s="15" t="s">
        <v>30</v>
      </c>
      <c r="AX332" s="15" t="s">
        <v>79</v>
      </c>
      <c r="AY332" s="182" t="s">
        <v>172</v>
      </c>
    </row>
    <row r="333" spans="1:65" s="2" customFormat="1" ht="14.5" customHeight="1">
      <c r="A333" s="33"/>
      <c r="B333" s="150"/>
      <c r="C333" s="151" t="s">
        <v>1567</v>
      </c>
      <c r="D333" s="151" t="s">
        <v>174</v>
      </c>
      <c r="E333" s="152" t="s">
        <v>2598</v>
      </c>
      <c r="F333" s="153" t="s">
        <v>2599</v>
      </c>
      <c r="G333" s="154" t="s">
        <v>630</v>
      </c>
      <c r="H333" s="155">
        <v>2</v>
      </c>
      <c r="I333" s="156"/>
      <c r="J333" s="157">
        <f>ROUND(I333*H333,2)</f>
        <v>0</v>
      </c>
      <c r="K333" s="158"/>
      <c r="L333" s="34"/>
      <c r="M333" s="159" t="s">
        <v>1</v>
      </c>
      <c r="N333" s="160" t="s">
        <v>41</v>
      </c>
      <c r="O333" s="59"/>
      <c r="P333" s="161">
        <f>O333*H333</f>
        <v>0</v>
      </c>
      <c r="Q333" s="161">
        <v>0</v>
      </c>
      <c r="R333" s="161">
        <f>Q333*H333</f>
        <v>0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445</v>
      </c>
      <c r="AT333" s="163" t="s">
        <v>174</v>
      </c>
      <c r="AU333" s="163" t="s">
        <v>87</v>
      </c>
      <c r="AY333" s="18" t="s">
        <v>172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445</v>
      </c>
      <c r="BM333" s="163" t="s">
        <v>2600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87</v>
      </c>
      <c r="H334" s="176">
        <v>2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5" customFormat="1" ht="12">
      <c r="B335" s="181"/>
      <c r="D335" s="166" t="s">
        <v>179</v>
      </c>
      <c r="E335" s="182" t="s">
        <v>1</v>
      </c>
      <c r="F335" s="183" t="s">
        <v>184</v>
      </c>
      <c r="H335" s="184">
        <v>2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2" t="s">
        <v>179</v>
      </c>
      <c r="AU335" s="182" t="s">
        <v>87</v>
      </c>
      <c r="AV335" s="15" t="s">
        <v>106</v>
      </c>
      <c r="AW335" s="15" t="s">
        <v>30</v>
      </c>
      <c r="AX335" s="15" t="s">
        <v>79</v>
      </c>
      <c r="AY335" s="182" t="s">
        <v>172</v>
      </c>
    </row>
    <row r="336" spans="1:65" s="2" customFormat="1" ht="14.5" customHeight="1">
      <c r="A336" s="33"/>
      <c r="B336" s="150"/>
      <c r="C336" s="201" t="s">
        <v>1572</v>
      </c>
      <c r="D336" s="201" t="s">
        <v>231</v>
      </c>
      <c r="E336" s="202" t="s">
        <v>2601</v>
      </c>
      <c r="F336" s="203" t="s">
        <v>2602</v>
      </c>
      <c r="G336" s="204" t="s">
        <v>630</v>
      </c>
      <c r="H336" s="205">
        <v>2</v>
      </c>
      <c r="I336" s="206"/>
      <c r="J336" s="207">
        <f>ROUND(I336*H336,2)</f>
        <v>0</v>
      </c>
      <c r="K336" s="208"/>
      <c r="L336" s="209"/>
      <c r="M336" s="210" t="s">
        <v>1</v>
      </c>
      <c r="N336" s="211" t="s">
        <v>41</v>
      </c>
      <c r="O336" s="59"/>
      <c r="P336" s="161">
        <f>O336*H336</f>
        <v>0</v>
      </c>
      <c r="Q336" s="161">
        <v>2.0000000000000001E-4</v>
      </c>
      <c r="R336" s="161">
        <f>Q336*H336</f>
        <v>4.0000000000000002E-4</v>
      </c>
      <c r="S336" s="161">
        <v>0</v>
      </c>
      <c r="T336" s="162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3" t="s">
        <v>491</v>
      </c>
      <c r="AT336" s="163" t="s">
        <v>231</v>
      </c>
      <c r="AU336" s="163" t="s">
        <v>87</v>
      </c>
      <c r="AY336" s="18" t="s">
        <v>172</v>
      </c>
      <c r="BE336" s="164">
        <f>IF(N336="základná",J336,0)</f>
        <v>0</v>
      </c>
      <c r="BF336" s="164">
        <f>IF(N336="znížená",J336,0)</f>
        <v>0</v>
      </c>
      <c r="BG336" s="164">
        <f>IF(N336="zákl. prenesená",J336,0)</f>
        <v>0</v>
      </c>
      <c r="BH336" s="164">
        <f>IF(N336="zníž. prenesená",J336,0)</f>
        <v>0</v>
      </c>
      <c r="BI336" s="164">
        <f>IF(N336="nulová",J336,0)</f>
        <v>0</v>
      </c>
      <c r="BJ336" s="18" t="s">
        <v>87</v>
      </c>
      <c r="BK336" s="164">
        <f>ROUND(I336*H336,2)</f>
        <v>0</v>
      </c>
      <c r="BL336" s="18" t="s">
        <v>445</v>
      </c>
      <c r="BM336" s="163" t="s">
        <v>2603</v>
      </c>
    </row>
    <row r="337" spans="1:65" s="14" customFormat="1" ht="12">
      <c r="B337" s="173"/>
      <c r="D337" s="166" t="s">
        <v>179</v>
      </c>
      <c r="E337" s="174" t="s">
        <v>1</v>
      </c>
      <c r="F337" s="175" t="s">
        <v>87</v>
      </c>
      <c r="H337" s="176">
        <v>2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4" t="s">
        <v>179</v>
      </c>
      <c r="AU337" s="174" t="s">
        <v>87</v>
      </c>
      <c r="AV337" s="14" t="s">
        <v>87</v>
      </c>
      <c r="AW337" s="14" t="s">
        <v>30</v>
      </c>
      <c r="AX337" s="14" t="s">
        <v>79</v>
      </c>
      <c r="AY337" s="174" t="s">
        <v>172</v>
      </c>
    </row>
    <row r="338" spans="1:65" s="2" customFormat="1" ht="14.5" customHeight="1">
      <c r="A338" s="33"/>
      <c r="B338" s="150"/>
      <c r="C338" s="151" t="s">
        <v>1578</v>
      </c>
      <c r="D338" s="151" t="s">
        <v>174</v>
      </c>
      <c r="E338" s="152" t="s">
        <v>2604</v>
      </c>
      <c r="F338" s="153" t="s">
        <v>2605</v>
      </c>
      <c r="G338" s="154" t="s">
        <v>630</v>
      </c>
      <c r="H338" s="155">
        <v>12</v>
      </c>
      <c r="I338" s="156"/>
      <c r="J338" s="157">
        <f>ROUND(I338*H338,2)</f>
        <v>0</v>
      </c>
      <c r="K338" s="158"/>
      <c r="L338" s="34"/>
      <c r="M338" s="159" t="s">
        <v>1</v>
      </c>
      <c r="N338" s="160" t="s">
        <v>41</v>
      </c>
      <c r="O338" s="59"/>
      <c r="P338" s="161">
        <f>O338*H338</f>
        <v>0</v>
      </c>
      <c r="Q338" s="161">
        <v>0</v>
      </c>
      <c r="R338" s="161">
        <f>Q338*H338</f>
        <v>0</v>
      </c>
      <c r="S338" s="161">
        <v>0</v>
      </c>
      <c r="T338" s="162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3" t="s">
        <v>445</v>
      </c>
      <c r="AT338" s="163" t="s">
        <v>174</v>
      </c>
      <c r="AU338" s="163" t="s">
        <v>87</v>
      </c>
      <c r="AY338" s="18" t="s">
        <v>172</v>
      </c>
      <c r="BE338" s="164">
        <f>IF(N338="základná",J338,0)</f>
        <v>0</v>
      </c>
      <c r="BF338" s="164">
        <f>IF(N338="znížená",J338,0)</f>
        <v>0</v>
      </c>
      <c r="BG338" s="164">
        <f>IF(N338="zákl. prenesená",J338,0)</f>
        <v>0</v>
      </c>
      <c r="BH338" s="164">
        <f>IF(N338="zníž. prenesená",J338,0)</f>
        <v>0</v>
      </c>
      <c r="BI338" s="164">
        <f>IF(N338="nulová",J338,0)</f>
        <v>0</v>
      </c>
      <c r="BJ338" s="18" t="s">
        <v>87</v>
      </c>
      <c r="BK338" s="164">
        <f>ROUND(I338*H338,2)</f>
        <v>0</v>
      </c>
      <c r="BL338" s="18" t="s">
        <v>445</v>
      </c>
      <c r="BM338" s="163" t="s">
        <v>2606</v>
      </c>
    </row>
    <row r="339" spans="1:65" s="14" customFormat="1" ht="12">
      <c r="B339" s="173"/>
      <c r="D339" s="166" t="s">
        <v>179</v>
      </c>
      <c r="E339" s="174" t="s">
        <v>1</v>
      </c>
      <c r="F339" s="175" t="s">
        <v>2607</v>
      </c>
      <c r="H339" s="176">
        <v>12</v>
      </c>
      <c r="I339" s="177"/>
      <c r="L339" s="173"/>
      <c r="M339" s="178"/>
      <c r="N339" s="179"/>
      <c r="O339" s="179"/>
      <c r="P339" s="179"/>
      <c r="Q339" s="179"/>
      <c r="R339" s="179"/>
      <c r="S339" s="179"/>
      <c r="T339" s="180"/>
      <c r="AT339" s="174" t="s">
        <v>179</v>
      </c>
      <c r="AU339" s="174" t="s">
        <v>87</v>
      </c>
      <c r="AV339" s="14" t="s">
        <v>87</v>
      </c>
      <c r="AW339" s="14" t="s">
        <v>30</v>
      </c>
      <c r="AX339" s="14" t="s">
        <v>75</v>
      </c>
      <c r="AY339" s="174" t="s">
        <v>172</v>
      </c>
    </row>
    <row r="340" spans="1:65" s="15" customFormat="1" ht="12">
      <c r="B340" s="181"/>
      <c r="D340" s="166" t="s">
        <v>179</v>
      </c>
      <c r="E340" s="182" t="s">
        <v>1</v>
      </c>
      <c r="F340" s="183" t="s">
        <v>184</v>
      </c>
      <c r="H340" s="184">
        <v>12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2" t="s">
        <v>179</v>
      </c>
      <c r="AU340" s="182" t="s">
        <v>87</v>
      </c>
      <c r="AV340" s="15" t="s">
        <v>106</v>
      </c>
      <c r="AW340" s="15" t="s">
        <v>30</v>
      </c>
      <c r="AX340" s="15" t="s">
        <v>79</v>
      </c>
      <c r="AY340" s="182" t="s">
        <v>172</v>
      </c>
    </row>
    <row r="341" spans="1:65" s="2" customFormat="1" ht="14.5" customHeight="1">
      <c r="A341" s="33"/>
      <c r="B341" s="150"/>
      <c r="C341" s="201" t="s">
        <v>1584</v>
      </c>
      <c r="D341" s="201" t="s">
        <v>231</v>
      </c>
      <c r="E341" s="202" t="s">
        <v>2608</v>
      </c>
      <c r="F341" s="203" t="s">
        <v>2609</v>
      </c>
      <c r="G341" s="204" t="s">
        <v>630</v>
      </c>
      <c r="H341" s="205">
        <v>4</v>
      </c>
      <c r="I341" s="206"/>
      <c r="J341" s="207">
        <f>ROUND(I341*H341,2)</f>
        <v>0</v>
      </c>
      <c r="K341" s="208"/>
      <c r="L341" s="209"/>
      <c r="M341" s="210" t="s">
        <v>1</v>
      </c>
      <c r="N341" s="211" t="s">
        <v>41</v>
      </c>
      <c r="O341" s="59"/>
      <c r="P341" s="161">
        <f>O341*H341</f>
        <v>0</v>
      </c>
      <c r="Q341" s="161">
        <v>2.0000000000000001E-4</v>
      </c>
      <c r="R341" s="161">
        <f>Q341*H341</f>
        <v>8.0000000000000004E-4</v>
      </c>
      <c r="S341" s="161">
        <v>0</v>
      </c>
      <c r="T341" s="16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3" t="s">
        <v>491</v>
      </c>
      <c r="AT341" s="163" t="s">
        <v>231</v>
      </c>
      <c r="AU341" s="163" t="s">
        <v>87</v>
      </c>
      <c r="AY341" s="18" t="s">
        <v>172</v>
      </c>
      <c r="BE341" s="164">
        <f>IF(N341="základná",J341,0)</f>
        <v>0</v>
      </c>
      <c r="BF341" s="164">
        <f>IF(N341="znížená",J341,0)</f>
        <v>0</v>
      </c>
      <c r="BG341" s="164">
        <f>IF(N341="zákl. prenesená",J341,0)</f>
        <v>0</v>
      </c>
      <c r="BH341" s="164">
        <f>IF(N341="zníž. prenesená",J341,0)</f>
        <v>0</v>
      </c>
      <c r="BI341" s="164">
        <f>IF(N341="nulová",J341,0)</f>
        <v>0</v>
      </c>
      <c r="BJ341" s="18" t="s">
        <v>87</v>
      </c>
      <c r="BK341" s="164">
        <f>ROUND(I341*H341,2)</f>
        <v>0</v>
      </c>
      <c r="BL341" s="18" t="s">
        <v>445</v>
      </c>
      <c r="BM341" s="163" t="s">
        <v>2610</v>
      </c>
    </row>
    <row r="342" spans="1:65" s="14" customFormat="1" ht="12">
      <c r="B342" s="173"/>
      <c r="D342" s="166" t="s">
        <v>179</v>
      </c>
      <c r="E342" s="174" t="s">
        <v>1</v>
      </c>
      <c r="F342" s="175" t="s">
        <v>106</v>
      </c>
      <c r="H342" s="176">
        <v>4</v>
      </c>
      <c r="I342" s="177"/>
      <c r="L342" s="173"/>
      <c r="M342" s="178"/>
      <c r="N342" s="179"/>
      <c r="O342" s="179"/>
      <c r="P342" s="179"/>
      <c r="Q342" s="179"/>
      <c r="R342" s="179"/>
      <c r="S342" s="179"/>
      <c r="T342" s="180"/>
      <c r="AT342" s="174" t="s">
        <v>179</v>
      </c>
      <c r="AU342" s="174" t="s">
        <v>87</v>
      </c>
      <c r="AV342" s="14" t="s">
        <v>87</v>
      </c>
      <c r="AW342" s="14" t="s">
        <v>30</v>
      </c>
      <c r="AX342" s="14" t="s">
        <v>75</v>
      </c>
      <c r="AY342" s="174" t="s">
        <v>172</v>
      </c>
    </row>
    <row r="343" spans="1:65" s="15" customFormat="1" ht="12">
      <c r="B343" s="181"/>
      <c r="D343" s="166" t="s">
        <v>179</v>
      </c>
      <c r="E343" s="182" t="s">
        <v>1</v>
      </c>
      <c r="F343" s="183" t="s">
        <v>184</v>
      </c>
      <c r="H343" s="184">
        <v>4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2" t="s">
        <v>179</v>
      </c>
      <c r="AU343" s="182" t="s">
        <v>87</v>
      </c>
      <c r="AV343" s="15" t="s">
        <v>106</v>
      </c>
      <c r="AW343" s="15" t="s">
        <v>30</v>
      </c>
      <c r="AX343" s="15" t="s">
        <v>79</v>
      </c>
      <c r="AY343" s="182" t="s">
        <v>172</v>
      </c>
    </row>
    <row r="344" spans="1:65" s="2" customFormat="1" ht="14.5" customHeight="1">
      <c r="A344" s="33"/>
      <c r="B344" s="150"/>
      <c r="C344" s="201" t="s">
        <v>1590</v>
      </c>
      <c r="D344" s="201" t="s">
        <v>231</v>
      </c>
      <c r="E344" s="202" t="s">
        <v>2611</v>
      </c>
      <c r="F344" s="203" t="s">
        <v>2612</v>
      </c>
      <c r="G344" s="204" t="s">
        <v>630</v>
      </c>
      <c r="H344" s="205">
        <v>8</v>
      </c>
      <c r="I344" s="206"/>
      <c r="J344" s="207">
        <f>ROUND(I344*H344,2)</f>
        <v>0</v>
      </c>
      <c r="K344" s="208"/>
      <c r="L344" s="209"/>
      <c r="M344" s="210" t="s">
        <v>1</v>
      </c>
      <c r="N344" s="211" t="s">
        <v>41</v>
      </c>
      <c r="O344" s="59"/>
      <c r="P344" s="161">
        <f>O344*H344</f>
        <v>0</v>
      </c>
      <c r="Q344" s="161">
        <v>2.9999999999999997E-4</v>
      </c>
      <c r="R344" s="161">
        <f>Q344*H344</f>
        <v>2.3999999999999998E-3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491</v>
      </c>
      <c r="AT344" s="163" t="s">
        <v>231</v>
      </c>
      <c r="AU344" s="163" t="s">
        <v>87</v>
      </c>
      <c r="AY344" s="18" t="s">
        <v>172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445</v>
      </c>
      <c r="BM344" s="163" t="s">
        <v>2613</v>
      </c>
    </row>
    <row r="345" spans="1:65" s="14" customFormat="1" ht="12">
      <c r="B345" s="173"/>
      <c r="D345" s="166" t="s">
        <v>179</v>
      </c>
      <c r="E345" s="174" t="s">
        <v>1</v>
      </c>
      <c r="F345" s="175" t="s">
        <v>213</v>
      </c>
      <c r="H345" s="176">
        <v>8</v>
      </c>
      <c r="I345" s="177"/>
      <c r="L345" s="173"/>
      <c r="M345" s="178"/>
      <c r="N345" s="179"/>
      <c r="O345" s="179"/>
      <c r="P345" s="179"/>
      <c r="Q345" s="179"/>
      <c r="R345" s="179"/>
      <c r="S345" s="179"/>
      <c r="T345" s="180"/>
      <c r="AT345" s="174" t="s">
        <v>179</v>
      </c>
      <c r="AU345" s="174" t="s">
        <v>87</v>
      </c>
      <c r="AV345" s="14" t="s">
        <v>87</v>
      </c>
      <c r="AW345" s="14" t="s">
        <v>30</v>
      </c>
      <c r="AX345" s="14" t="s">
        <v>75</v>
      </c>
      <c r="AY345" s="174" t="s">
        <v>172</v>
      </c>
    </row>
    <row r="346" spans="1:65" s="15" customFormat="1" ht="12">
      <c r="B346" s="181"/>
      <c r="D346" s="166" t="s">
        <v>179</v>
      </c>
      <c r="E346" s="182" t="s">
        <v>1</v>
      </c>
      <c r="F346" s="183" t="s">
        <v>184</v>
      </c>
      <c r="H346" s="184">
        <v>8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2" t="s">
        <v>179</v>
      </c>
      <c r="AU346" s="182" t="s">
        <v>87</v>
      </c>
      <c r="AV346" s="15" t="s">
        <v>106</v>
      </c>
      <c r="AW346" s="15" t="s">
        <v>30</v>
      </c>
      <c r="AX346" s="15" t="s">
        <v>79</v>
      </c>
      <c r="AY346" s="182" t="s">
        <v>172</v>
      </c>
    </row>
    <row r="347" spans="1:65" s="2" customFormat="1" ht="14.5" customHeight="1">
      <c r="A347" s="33"/>
      <c r="B347" s="150"/>
      <c r="C347" s="151" t="s">
        <v>1594</v>
      </c>
      <c r="D347" s="151" t="s">
        <v>174</v>
      </c>
      <c r="E347" s="152" t="s">
        <v>2614</v>
      </c>
      <c r="F347" s="153" t="s">
        <v>2615</v>
      </c>
      <c r="G347" s="154" t="s">
        <v>630</v>
      </c>
      <c r="H347" s="155">
        <v>3</v>
      </c>
      <c r="I347" s="156"/>
      <c r="J347" s="157">
        <f>ROUND(I347*H347,2)</f>
        <v>0</v>
      </c>
      <c r="K347" s="158"/>
      <c r="L347" s="34"/>
      <c r="M347" s="159" t="s">
        <v>1</v>
      </c>
      <c r="N347" s="160" t="s">
        <v>41</v>
      </c>
      <c r="O347" s="59"/>
      <c r="P347" s="161">
        <f>O347*H347</f>
        <v>0</v>
      </c>
      <c r="Q347" s="161">
        <v>0</v>
      </c>
      <c r="R347" s="161">
        <f>Q347*H347</f>
        <v>0</v>
      </c>
      <c r="S347" s="161">
        <v>0</v>
      </c>
      <c r="T347" s="162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3" t="s">
        <v>445</v>
      </c>
      <c r="AT347" s="163" t="s">
        <v>174</v>
      </c>
      <c r="AU347" s="163" t="s">
        <v>87</v>
      </c>
      <c r="AY347" s="18" t="s">
        <v>172</v>
      </c>
      <c r="BE347" s="164">
        <f>IF(N347="základná",J347,0)</f>
        <v>0</v>
      </c>
      <c r="BF347" s="164">
        <f>IF(N347="znížená",J347,0)</f>
        <v>0</v>
      </c>
      <c r="BG347" s="164">
        <f>IF(N347="zákl. prenesená",J347,0)</f>
        <v>0</v>
      </c>
      <c r="BH347" s="164">
        <f>IF(N347="zníž. prenesená",J347,0)</f>
        <v>0</v>
      </c>
      <c r="BI347" s="164">
        <f>IF(N347="nulová",J347,0)</f>
        <v>0</v>
      </c>
      <c r="BJ347" s="18" t="s">
        <v>87</v>
      </c>
      <c r="BK347" s="164">
        <f>ROUND(I347*H347,2)</f>
        <v>0</v>
      </c>
      <c r="BL347" s="18" t="s">
        <v>445</v>
      </c>
      <c r="BM347" s="163" t="s">
        <v>2616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97</v>
      </c>
      <c r="H348" s="176">
        <v>3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5" customFormat="1" ht="12">
      <c r="B349" s="181"/>
      <c r="D349" s="166" t="s">
        <v>179</v>
      </c>
      <c r="E349" s="182" t="s">
        <v>1</v>
      </c>
      <c r="F349" s="183" t="s">
        <v>184</v>
      </c>
      <c r="H349" s="184">
        <v>3</v>
      </c>
      <c r="I349" s="185"/>
      <c r="L349" s="181"/>
      <c r="M349" s="186"/>
      <c r="N349" s="187"/>
      <c r="O349" s="187"/>
      <c r="P349" s="187"/>
      <c r="Q349" s="187"/>
      <c r="R349" s="187"/>
      <c r="S349" s="187"/>
      <c r="T349" s="188"/>
      <c r="AT349" s="182" t="s">
        <v>179</v>
      </c>
      <c r="AU349" s="182" t="s">
        <v>87</v>
      </c>
      <c r="AV349" s="15" t="s">
        <v>106</v>
      </c>
      <c r="AW349" s="15" t="s">
        <v>30</v>
      </c>
      <c r="AX349" s="15" t="s">
        <v>79</v>
      </c>
      <c r="AY349" s="182" t="s">
        <v>172</v>
      </c>
    </row>
    <row r="350" spans="1:65" s="2" customFormat="1" ht="14.5" customHeight="1">
      <c r="A350" s="33"/>
      <c r="B350" s="150"/>
      <c r="C350" s="201" t="s">
        <v>1598</v>
      </c>
      <c r="D350" s="201" t="s">
        <v>231</v>
      </c>
      <c r="E350" s="202" t="s">
        <v>2617</v>
      </c>
      <c r="F350" s="203" t="s">
        <v>2618</v>
      </c>
      <c r="G350" s="204" t="s">
        <v>630</v>
      </c>
      <c r="H350" s="205">
        <v>3</v>
      </c>
      <c r="I350" s="206"/>
      <c r="J350" s="207">
        <f>ROUND(I350*H350,2)</f>
        <v>0</v>
      </c>
      <c r="K350" s="208"/>
      <c r="L350" s="209"/>
      <c r="M350" s="210" t="s">
        <v>1</v>
      </c>
      <c r="N350" s="211" t="s">
        <v>41</v>
      </c>
      <c r="O350" s="59"/>
      <c r="P350" s="161">
        <f>O350*H350</f>
        <v>0</v>
      </c>
      <c r="Q350" s="161">
        <v>2.2000000000000001E-4</v>
      </c>
      <c r="R350" s="161">
        <f>Q350*H350</f>
        <v>6.6E-4</v>
      </c>
      <c r="S350" s="161">
        <v>0</v>
      </c>
      <c r="T350" s="162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3" t="s">
        <v>491</v>
      </c>
      <c r="AT350" s="163" t="s">
        <v>231</v>
      </c>
      <c r="AU350" s="163" t="s">
        <v>87</v>
      </c>
      <c r="AY350" s="18" t="s">
        <v>172</v>
      </c>
      <c r="BE350" s="164">
        <f>IF(N350="základná",J350,0)</f>
        <v>0</v>
      </c>
      <c r="BF350" s="164">
        <f>IF(N350="znížená",J350,0)</f>
        <v>0</v>
      </c>
      <c r="BG350" s="164">
        <f>IF(N350="zákl. prenesená",J350,0)</f>
        <v>0</v>
      </c>
      <c r="BH350" s="164">
        <f>IF(N350="zníž. prenesená",J350,0)</f>
        <v>0</v>
      </c>
      <c r="BI350" s="164">
        <f>IF(N350="nulová",J350,0)</f>
        <v>0</v>
      </c>
      <c r="BJ350" s="18" t="s">
        <v>87</v>
      </c>
      <c r="BK350" s="164">
        <f>ROUND(I350*H350,2)</f>
        <v>0</v>
      </c>
      <c r="BL350" s="18" t="s">
        <v>445</v>
      </c>
      <c r="BM350" s="163" t="s">
        <v>2619</v>
      </c>
    </row>
    <row r="351" spans="1:65" s="14" customFormat="1" ht="12">
      <c r="B351" s="173"/>
      <c r="D351" s="166" t="s">
        <v>179</v>
      </c>
      <c r="E351" s="174" t="s">
        <v>1</v>
      </c>
      <c r="F351" s="175" t="s">
        <v>97</v>
      </c>
      <c r="H351" s="176">
        <v>3</v>
      </c>
      <c r="I351" s="177"/>
      <c r="L351" s="173"/>
      <c r="M351" s="178"/>
      <c r="N351" s="179"/>
      <c r="O351" s="179"/>
      <c r="P351" s="179"/>
      <c r="Q351" s="179"/>
      <c r="R351" s="179"/>
      <c r="S351" s="179"/>
      <c r="T351" s="180"/>
      <c r="AT351" s="174" t="s">
        <v>179</v>
      </c>
      <c r="AU351" s="174" t="s">
        <v>87</v>
      </c>
      <c r="AV351" s="14" t="s">
        <v>87</v>
      </c>
      <c r="AW351" s="14" t="s">
        <v>30</v>
      </c>
      <c r="AX351" s="14" t="s">
        <v>79</v>
      </c>
      <c r="AY351" s="174" t="s">
        <v>172</v>
      </c>
    </row>
    <row r="352" spans="1:65" s="2" customFormat="1" ht="14.5" customHeight="1">
      <c r="A352" s="33"/>
      <c r="B352" s="150"/>
      <c r="C352" s="151" t="s">
        <v>1603</v>
      </c>
      <c r="D352" s="151" t="s">
        <v>174</v>
      </c>
      <c r="E352" s="152" t="s">
        <v>2620</v>
      </c>
      <c r="F352" s="153" t="s">
        <v>2621</v>
      </c>
      <c r="G352" s="154" t="s">
        <v>630</v>
      </c>
      <c r="H352" s="155">
        <v>1</v>
      </c>
      <c r="I352" s="156"/>
      <c r="J352" s="157">
        <f>ROUND(I352*H352,2)</f>
        <v>0</v>
      </c>
      <c r="K352" s="158"/>
      <c r="L352" s="34"/>
      <c r="M352" s="159" t="s">
        <v>1</v>
      </c>
      <c r="N352" s="160" t="s">
        <v>41</v>
      </c>
      <c r="O352" s="59"/>
      <c r="P352" s="161">
        <f>O352*H352</f>
        <v>0</v>
      </c>
      <c r="Q352" s="161">
        <v>0</v>
      </c>
      <c r="R352" s="161">
        <f>Q352*H352</f>
        <v>0</v>
      </c>
      <c r="S352" s="161">
        <v>0</v>
      </c>
      <c r="T352" s="162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3" t="s">
        <v>445</v>
      </c>
      <c r="AT352" s="163" t="s">
        <v>174</v>
      </c>
      <c r="AU352" s="163" t="s">
        <v>87</v>
      </c>
      <c r="AY352" s="18" t="s">
        <v>172</v>
      </c>
      <c r="BE352" s="164">
        <f>IF(N352="základná",J352,0)</f>
        <v>0</v>
      </c>
      <c r="BF352" s="164">
        <f>IF(N352="znížená",J352,0)</f>
        <v>0</v>
      </c>
      <c r="BG352" s="164">
        <f>IF(N352="zákl. prenesená",J352,0)</f>
        <v>0</v>
      </c>
      <c r="BH352" s="164">
        <f>IF(N352="zníž. prenesená",J352,0)</f>
        <v>0</v>
      </c>
      <c r="BI352" s="164">
        <f>IF(N352="nulová",J352,0)</f>
        <v>0</v>
      </c>
      <c r="BJ352" s="18" t="s">
        <v>87</v>
      </c>
      <c r="BK352" s="164">
        <f>ROUND(I352*H352,2)</f>
        <v>0</v>
      </c>
      <c r="BL352" s="18" t="s">
        <v>445</v>
      </c>
      <c r="BM352" s="163" t="s">
        <v>2622</v>
      </c>
    </row>
    <row r="353" spans="1:65" s="14" customFormat="1" ht="12">
      <c r="B353" s="173"/>
      <c r="D353" s="166" t="s">
        <v>179</v>
      </c>
      <c r="E353" s="174" t="s">
        <v>1</v>
      </c>
      <c r="F353" s="175" t="s">
        <v>79</v>
      </c>
      <c r="H353" s="176">
        <v>1</v>
      </c>
      <c r="I353" s="177"/>
      <c r="L353" s="173"/>
      <c r="M353" s="178"/>
      <c r="N353" s="179"/>
      <c r="O353" s="179"/>
      <c r="P353" s="179"/>
      <c r="Q353" s="179"/>
      <c r="R353" s="179"/>
      <c r="S353" s="179"/>
      <c r="T353" s="180"/>
      <c r="AT353" s="174" t="s">
        <v>179</v>
      </c>
      <c r="AU353" s="174" t="s">
        <v>87</v>
      </c>
      <c r="AV353" s="14" t="s">
        <v>87</v>
      </c>
      <c r="AW353" s="14" t="s">
        <v>30</v>
      </c>
      <c r="AX353" s="14" t="s">
        <v>75</v>
      </c>
      <c r="AY353" s="174" t="s">
        <v>172</v>
      </c>
    </row>
    <row r="354" spans="1:65" s="15" customFormat="1" ht="12">
      <c r="B354" s="181"/>
      <c r="D354" s="166" t="s">
        <v>179</v>
      </c>
      <c r="E354" s="182" t="s">
        <v>1</v>
      </c>
      <c r="F354" s="183" t="s">
        <v>184</v>
      </c>
      <c r="H354" s="184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2" t="s">
        <v>179</v>
      </c>
      <c r="AU354" s="182" t="s">
        <v>87</v>
      </c>
      <c r="AV354" s="15" t="s">
        <v>106</v>
      </c>
      <c r="AW354" s="15" t="s">
        <v>30</v>
      </c>
      <c r="AX354" s="15" t="s">
        <v>79</v>
      </c>
      <c r="AY354" s="182" t="s">
        <v>172</v>
      </c>
    </row>
    <row r="355" spans="1:65" s="2" customFormat="1" ht="14.5" customHeight="1">
      <c r="A355" s="33"/>
      <c r="B355" s="150"/>
      <c r="C355" s="201" t="s">
        <v>1607</v>
      </c>
      <c r="D355" s="201" t="s">
        <v>231</v>
      </c>
      <c r="E355" s="202" t="s">
        <v>2623</v>
      </c>
      <c r="F355" s="203" t="s">
        <v>2624</v>
      </c>
      <c r="G355" s="204" t="s">
        <v>630</v>
      </c>
      <c r="H355" s="205">
        <v>1</v>
      </c>
      <c r="I355" s="206"/>
      <c r="J355" s="207">
        <f>ROUND(I355*H355,2)</f>
        <v>0</v>
      </c>
      <c r="K355" s="208"/>
      <c r="L355" s="209"/>
      <c r="M355" s="210" t="s">
        <v>1</v>
      </c>
      <c r="N355" s="211" t="s">
        <v>41</v>
      </c>
      <c r="O355" s="59"/>
      <c r="P355" s="161">
        <f>O355*H355</f>
        <v>0</v>
      </c>
      <c r="Q355" s="161">
        <v>1E-3</v>
      </c>
      <c r="R355" s="161">
        <f>Q355*H355</f>
        <v>1E-3</v>
      </c>
      <c r="S355" s="161">
        <v>0</v>
      </c>
      <c r="T355" s="162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3" t="s">
        <v>491</v>
      </c>
      <c r="AT355" s="163" t="s">
        <v>231</v>
      </c>
      <c r="AU355" s="163" t="s">
        <v>87</v>
      </c>
      <c r="AY355" s="18" t="s">
        <v>172</v>
      </c>
      <c r="BE355" s="164">
        <f>IF(N355="základná",J355,0)</f>
        <v>0</v>
      </c>
      <c r="BF355" s="164">
        <f>IF(N355="znížená",J355,0)</f>
        <v>0</v>
      </c>
      <c r="BG355" s="164">
        <f>IF(N355="zákl. prenesená",J355,0)</f>
        <v>0</v>
      </c>
      <c r="BH355" s="164">
        <f>IF(N355="zníž. prenesená",J355,0)</f>
        <v>0</v>
      </c>
      <c r="BI355" s="164">
        <f>IF(N355="nulová",J355,0)</f>
        <v>0</v>
      </c>
      <c r="BJ355" s="18" t="s">
        <v>87</v>
      </c>
      <c r="BK355" s="164">
        <f>ROUND(I355*H355,2)</f>
        <v>0</v>
      </c>
      <c r="BL355" s="18" t="s">
        <v>445</v>
      </c>
      <c r="BM355" s="163" t="s">
        <v>2625</v>
      </c>
    </row>
    <row r="356" spans="1:65" s="14" customFormat="1" ht="12">
      <c r="B356" s="173"/>
      <c r="D356" s="166" t="s">
        <v>179</v>
      </c>
      <c r="E356" s="174" t="s">
        <v>1</v>
      </c>
      <c r="F356" s="175" t="s">
        <v>79</v>
      </c>
      <c r="H356" s="176">
        <v>1</v>
      </c>
      <c r="I356" s="177"/>
      <c r="L356" s="173"/>
      <c r="M356" s="178"/>
      <c r="N356" s="179"/>
      <c r="O356" s="179"/>
      <c r="P356" s="179"/>
      <c r="Q356" s="179"/>
      <c r="R356" s="179"/>
      <c r="S356" s="179"/>
      <c r="T356" s="180"/>
      <c r="AT356" s="174" t="s">
        <v>179</v>
      </c>
      <c r="AU356" s="174" t="s">
        <v>87</v>
      </c>
      <c r="AV356" s="14" t="s">
        <v>87</v>
      </c>
      <c r="AW356" s="14" t="s">
        <v>30</v>
      </c>
      <c r="AX356" s="14" t="s">
        <v>75</v>
      </c>
      <c r="AY356" s="174" t="s">
        <v>172</v>
      </c>
    </row>
    <row r="357" spans="1:65" s="15" customFormat="1" ht="12">
      <c r="B357" s="181"/>
      <c r="D357" s="166" t="s">
        <v>179</v>
      </c>
      <c r="E357" s="182" t="s">
        <v>1</v>
      </c>
      <c r="F357" s="183" t="s">
        <v>184</v>
      </c>
      <c r="H357" s="184">
        <v>1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179</v>
      </c>
      <c r="AU357" s="182" t="s">
        <v>87</v>
      </c>
      <c r="AV357" s="15" t="s">
        <v>106</v>
      </c>
      <c r="AW357" s="15" t="s">
        <v>30</v>
      </c>
      <c r="AX357" s="15" t="s">
        <v>79</v>
      </c>
      <c r="AY357" s="182" t="s">
        <v>172</v>
      </c>
    </row>
    <row r="358" spans="1:65" s="2" customFormat="1" ht="14.5" customHeight="1">
      <c r="A358" s="33"/>
      <c r="B358" s="150"/>
      <c r="C358" s="151" t="s">
        <v>1611</v>
      </c>
      <c r="D358" s="151" t="s">
        <v>174</v>
      </c>
      <c r="E358" s="152" t="s">
        <v>2626</v>
      </c>
      <c r="F358" s="153" t="s">
        <v>2627</v>
      </c>
      <c r="G358" s="154" t="s">
        <v>306</v>
      </c>
      <c r="H358" s="155">
        <v>1</v>
      </c>
      <c r="I358" s="156"/>
      <c r="J358" s="157">
        <f>ROUND(I358*H358,2)</f>
        <v>0</v>
      </c>
      <c r="K358" s="158"/>
      <c r="L358" s="34"/>
      <c r="M358" s="159" t="s">
        <v>1</v>
      </c>
      <c r="N358" s="160" t="s">
        <v>41</v>
      </c>
      <c r="O358" s="59"/>
      <c r="P358" s="161">
        <f>O358*H358</f>
        <v>0</v>
      </c>
      <c r="Q358" s="161">
        <v>0</v>
      </c>
      <c r="R358" s="161">
        <f>Q358*H358</f>
        <v>0</v>
      </c>
      <c r="S358" s="161">
        <v>0</v>
      </c>
      <c r="T358" s="162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3" t="s">
        <v>445</v>
      </c>
      <c r="AT358" s="163" t="s">
        <v>174</v>
      </c>
      <c r="AU358" s="163" t="s">
        <v>87</v>
      </c>
      <c r="AY358" s="18" t="s">
        <v>172</v>
      </c>
      <c r="BE358" s="164">
        <f>IF(N358="základná",J358,0)</f>
        <v>0</v>
      </c>
      <c r="BF358" s="164">
        <f>IF(N358="znížená",J358,0)</f>
        <v>0</v>
      </c>
      <c r="BG358" s="164">
        <f>IF(N358="zákl. prenesená",J358,0)</f>
        <v>0</v>
      </c>
      <c r="BH358" s="164">
        <f>IF(N358="zníž. prenesená",J358,0)</f>
        <v>0</v>
      </c>
      <c r="BI358" s="164">
        <f>IF(N358="nulová",J358,0)</f>
        <v>0</v>
      </c>
      <c r="BJ358" s="18" t="s">
        <v>87</v>
      </c>
      <c r="BK358" s="164">
        <f>ROUND(I358*H358,2)</f>
        <v>0</v>
      </c>
      <c r="BL358" s="18" t="s">
        <v>445</v>
      </c>
      <c r="BM358" s="163" t="s">
        <v>2628</v>
      </c>
    </row>
    <row r="359" spans="1:65" s="2" customFormat="1" ht="14.5" customHeight="1">
      <c r="A359" s="33"/>
      <c r="B359" s="150"/>
      <c r="C359" s="201" t="s">
        <v>1615</v>
      </c>
      <c r="D359" s="201" t="s">
        <v>231</v>
      </c>
      <c r="E359" s="202" t="s">
        <v>2629</v>
      </c>
      <c r="F359" s="203" t="s">
        <v>2630</v>
      </c>
      <c r="G359" s="204" t="s">
        <v>306</v>
      </c>
      <c r="H359" s="205">
        <v>1</v>
      </c>
      <c r="I359" s="206"/>
      <c r="J359" s="207">
        <f>ROUND(I359*H359,2)</f>
        <v>0</v>
      </c>
      <c r="K359" s="208"/>
      <c r="L359" s="209"/>
      <c r="M359" s="210" t="s">
        <v>1</v>
      </c>
      <c r="N359" s="211" t="s">
        <v>41</v>
      </c>
      <c r="O359" s="59"/>
      <c r="P359" s="161">
        <f>O359*H359</f>
        <v>0</v>
      </c>
      <c r="Q359" s="161">
        <v>4.0000000000000002E-4</v>
      </c>
      <c r="R359" s="161">
        <f>Q359*H359</f>
        <v>4.0000000000000002E-4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491</v>
      </c>
      <c r="AT359" s="163" t="s">
        <v>231</v>
      </c>
      <c r="AU359" s="163" t="s">
        <v>87</v>
      </c>
      <c r="AY359" s="18" t="s">
        <v>172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445</v>
      </c>
      <c r="BM359" s="163" t="s">
        <v>2631</v>
      </c>
    </row>
    <row r="360" spans="1:65" s="14" customFormat="1" ht="12">
      <c r="B360" s="173"/>
      <c r="D360" s="166" t="s">
        <v>179</v>
      </c>
      <c r="E360" s="174" t="s">
        <v>1</v>
      </c>
      <c r="F360" s="175" t="s">
        <v>79</v>
      </c>
      <c r="H360" s="176">
        <v>1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179</v>
      </c>
      <c r="AU360" s="174" t="s">
        <v>87</v>
      </c>
      <c r="AV360" s="14" t="s">
        <v>87</v>
      </c>
      <c r="AW360" s="14" t="s">
        <v>30</v>
      </c>
      <c r="AX360" s="14" t="s">
        <v>75</v>
      </c>
      <c r="AY360" s="174" t="s">
        <v>172</v>
      </c>
    </row>
    <row r="361" spans="1:65" s="15" customFormat="1" ht="12">
      <c r="B361" s="181"/>
      <c r="D361" s="166" t="s">
        <v>179</v>
      </c>
      <c r="E361" s="182" t="s">
        <v>1</v>
      </c>
      <c r="F361" s="183" t="s">
        <v>184</v>
      </c>
      <c r="H361" s="184">
        <v>1</v>
      </c>
      <c r="I361" s="185"/>
      <c r="L361" s="181"/>
      <c r="M361" s="186"/>
      <c r="N361" s="187"/>
      <c r="O361" s="187"/>
      <c r="P361" s="187"/>
      <c r="Q361" s="187"/>
      <c r="R361" s="187"/>
      <c r="S361" s="187"/>
      <c r="T361" s="188"/>
      <c r="AT361" s="182" t="s">
        <v>179</v>
      </c>
      <c r="AU361" s="182" t="s">
        <v>87</v>
      </c>
      <c r="AV361" s="15" t="s">
        <v>106</v>
      </c>
      <c r="AW361" s="15" t="s">
        <v>30</v>
      </c>
      <c r="AX361" s="15" t="s">
        <v>79</v>
      </c>
      <c r="AY361" s="182" t="s">
        <v>172</v>
      </c>
    </row>
    <row r="362" spans="1:65" s="2" customFormat="1" ht="14.5" customHeight="1">
      <c r="A362" s="33"/>
      <c r="B362" s="150"/>
      <c r="C362" s="201" t="s">
        <v>1619</v>
      </c>
      <c r="D362" s="201" t="s">
        <v>231</v>
      </c>
      <c r="E362" s="202" t="s">
        <v>2632</v>
      </c>
      <c r="F362" s="203" t="s">
        <v>2633</v>
      </c>
      <c r="G362" s="204" t="s">
        <v>306</v>
      </c>
      <c r="H362" s="205">
        <v>1</v>
      </c>
      <c r="I362" s="206"/>
      <c r="J362" s="207">
        <f>ROUND(I362*H362,2)</f>
        <v>0</v>
      </c>
      <c r="K362" s="208"/>
      <c r="L362" s="209"/>
      <c r="M362" s="210" t="s">
        <v>1</v>
      </c>
      <c r="N362" s="211" t="s">
        <v>41</v>
      </c>
      <c r="O362" s="59"/>
      <c r="P362" s="161">
        <f>O362*H362</f>
        <v>0</v>
      </c>
      <c r="Q362" s="161">
        <v>4.0000000000000002E-4</v>
      </c>
      <c r="R362" s="161">
        <f>Q362*H362</f>
        <v>4.0000000000000002E-4</v>
      </c>
      <c r="S362" s="161">
        <v>0</v>
      </c>
      <c r="T362" s="162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3" t="s">
        <v>491</v>
      </c>
      <c r="AT362" s="163" t="s">
        <v>231</v>
      </c>
      <c r="AU362" s="163" t="s">
        <v>87</v>
      </c>
      <c r="AY362" s="18" t="s">
        <v>172</v>
      </c>
      <c r="BE362" s="164">
        <f>IF(N362="základná",J362,0)</f>
        <v>0</v>
      </c>
      <c r="BF362" s="164">
        <f>IF(N362="znížená",J362,0)</f>
        <v>0</v>
      </c>
      <c r="BG362" s="164">
        <f>IF(N362="zákl. prenesená",J362,0)</f>
        <v>0</v>
      </c>
      <c r="BH362" s="164">
        <f>IF(N362="zníž. prenesená",J362,0)</f>
        <v>0</v>
      </c>
      <c r="BI362" s="164">
        <f>IF(N362="nulová",J362,0)</f>
        <v>0</v>
      </c>
      <c r="BJ362" s="18" t="s">
        <v>87</v>
      </c>
      <c r="BK362" s="164">
        <f>ROUND(I362*H362,2)</f>
        <v>0</v>
      </c>
      <c r="BL362" s="18" t="s">
        <v>445</v>
      </c>
      <c r="BM362" s="163" t="s">
        <v>2634</v>
      </c>
    </row>
    <row r="363" spans="1:65" s="14" customFormat="1" ht="12">
      <c r="B363" s="173"/>
      <c r="D363" s="166" t="s">
        <v>179</v>
      </c>
      <c r="E363" s="174" t="s">
        <v>1</v>
      </c>
      <c r="F363" s="175" t="s">
        <v>79</v>
      </c>
      <c r="H363" s="176">
        <v>1</v>
      </c>
      <c r="I363" s="177"/>
      <c r="L363" s="173"/>
      <c r="M363" s="178"/>
      <c r="N363" s="179"/>
      <c r="O363" s="179"/>
      <c r="P363" s="179"/>
      <c r="Q363" s="179"/>
      <c r="R363" s="179"/>
      <c r="S363" s="179"/>
      <c r="T363" s="180"/>
      <c r="AT363" s="174" t="s">
        <v>179</v>
      </c>
      <c r="AU363" s="174" t="s">
        <v>87</v>
      </c>
      <c r="AV363" s="14" t="s">
        <v>87</v>
      </c>
      <c r="AW363" s="14" t="s">
        <v>30</v>
      </c>
      <c r="AX363" s="14" t="s">
        <v>75</v>
      </c>
      <c r="AY363" s="174" t="s">
        <v>172</v>
      </c>
    </row>
    <row r="364" spans="1:65" s="15" customFormat="1" ht="12">
      <c r="B364" s="181"/>
      <c r="D364" s="166" t="s">
        <v>179</v>
      </c>
      <c r="E364" s="182" t="s">
        <v>1</v>
      </c>
      <c r="F364" s="183" t="s">
        <v>184</v>
      </c>
      <c r="H364" s="184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179</v>
      </c>
      <c r="AU364" s="182" t="s">
        <v>87</v>
      </c>
      <c r="AV364" s="15" t="s">
        <v>106</v>
      </c>
      <c r="AW364" s="15" t="s">
        <v>30</v>
      </c>
      <c r="AX364" s="15" t="s">
        <v>79</v>
      </c>
      <c r="AY364" s="182" t="s">
        <v>172</v>
      </c>
    </row>
    <row r="365" spans="1:65" s="12" customFormat="1" ht="26" customHeight="1">
      <c r="B365" s="137"/>
      <c r="D365" s="138" t="s">
        <v>74</v>
      </c>
      <c r="E365" s="139" t="s">
        <v>1181</v>
      </c>
      <c r="F365" s="139" t="s">
        <v>1182</v>
      </c>
      <c r="I365" s="140"/>
      <c r="J365" s="141">
        <f>BK365</f>
        <v>0</v>
      </c>
      <c r="L365" s="137"/>
      <c r="M365" s="142"/>
      <c r="N365" s="143"/>
      <c r="O365" s="143"/>
      <c r="P365" s="144">
        <f>SUM(P366:P369)</f>
        <v>0</v>
      </c>
      <c r="Q365" s="143"/>
      <c r="R365" s="144">
        <f>SUM(R366:R369)</f>
        <v>0</v>
      </c>
      <c r="S365" s="143"/>
      <c r="T365" s="145">
        <f>SUM(T366:T369)</f>
        <v>0</v>
      </c>
      <c r="AR365" s="138" t="s">
        <v>106</v>
      </c>
      <c r="AT365" s="146" t="s">
        <v>74</v>
      </c>
      <c r="AU365" s="146" t="s">
        <v>75</v>
      </c>
      <c r="AY365" s="138" t="s">
        <v>172</v>
      </c>
      <c r="BK365" s="147">
        <f>SUM(BK366:BK369)</f>
        <v>0</v>
      </c>
    </row>
    <row r="366" spans="1:65" s="2" customFormat="1" ht="24.25" customHeight="1">
      <c r="A366" s="33"/>
      <c r="B366" s="150"/>
      <c r="C366" s="151" t="s">
        <v>1625</v>
      </c>
      <c r="D366" s="151" t="s">
        <v>174</v>
      </c>
      <c r="E366" s="152" t="s">
        <v>2635</v>
      </c>
      <c r="F366" s="153" t="s">
        <v>2636</v>
      </c>
      <c r="G366" s="154" t="s">
        <v>1837</v>
      </c>
      <c r="H366" s="155">
        <v>1</v>
      </c>
      <c r="I366" s="156"/>
      <c r="J366" s="157">
        <f>ROUND(I366*H366,2)</f>
        <v>0</v>
      </c>
      <c r="K366" s="158"/>
      <c r="L366" s="34"/>
      <c r="M366" s="159" t="s">
        <v>1</v>
      </c>
      <c r="N366" s="160" t="s">
        <v>41</v>
      </c>
      <c r="O366" s="59"/>
      <c r="P366" s="161">
        <f>O366*H366</f>
        <v>0</v>
      </c>
      <c r="Q366" s="161">
        <v>0</v>
      </c>
      <c r="R366" s="161">
        <f>Q366*H366</f>
        <v>0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445</v>
      </c>
      <c r="AT366" s="163" t="s">
        <v>174</v>
      </c>
      <c r="AU366" s="163" t="s">
        <v>79</v>
      </c>
      <c r="AY366" s="18" t="s">
        <v>172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87</v>
      </c>
      <c r="BK366" s="164">
        <f>ROUND(I366*H366,2)</f>
        <v>0</v>
      </c>
      <c r="BL366" s="18" t="s">
        <v>445</v>
      </c>
      <c r="BM366" s="163" t="s">
        <v>2637</v>
      </c>
    </row>
    <row r="367" spans="1:65" s="2" customFormat="1" ht="14.5" customHeight="1">
      <c r="A367" s="33"/>
      <c r="B367" s="150"/>
      <c r="C367" s="151" t="s">
        <v>1630</v>
      </c>
      <c r="D367" s="151" t="s">
        <v>174</v>
      </c>
      <c r="E367" s="152" t="s">
        <v>2276</v>
      </c>
      <c r="F367" s="153" t="s">
        <v>2638</v>
      </c>
      <c r="G367" s="154" t="s">
        <v>238</v>
      </c>
      <c r="H367" s="155">
        <v>16</v>
      </c>
      <c r="I367" s="156"/>
      <c r="J367" s="157">
        <f>ROUND(I367*H367,2)</f>
        <v>0</v>
      </c>
      <c r="K367" s="158"/>
      <c r="L367" s="34"/>
      <c r="M367" s="159" t="s">
        <v>1</v>
      </c>
      <c r="N367" s="160" t="s">
        <v>41</v>
      </c>
      <c r="O367" s="59"/>
      <c r="P367" s="161">
        <f>O367*H367</f>
        <v>0</v>
      </c>
      <c r="Q367" s="161">
        <v>0</v>
      </c>
      <c r="R367" s="161">
        <f>Q367*H367</f>
        <v>0</v>
      </c>
      <c r="S367" s="161">
        <v>0</v>
      </c>
      <c r="T367" s="162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3" t="s">
        <v>445</v>
      </c>
      <c r="AT367" s="163" t="s">
        <v>174</v>
      </c>
      <c r="AU367" s="163" t="s">
        <v>79</v>
      </c>
      <c r="AY367" s="18" t="s">
        <v>172</v>
      </c>
      <c r="BE367" s="164">
        <f>IF(N367="základná",J367,0)</f>
        <v>0</v>
      </c>
      <c r="BF367" s="164">
        <f>IF(N367="znížená",J367,0)</f>
        <v>0</v>
      </c>
      <c r="BG367" s="164">
        <f>IF(N367="zákl. prenesená",J367,0)</f>
        <v>0</v>
      </c>
      <c r="BH367" s="164">
        <f>IF(N367="zníž. prenesená",J367,0)</f>
        <v>0</v>
      </c>
      <c r="BI367" s="164">
        <f>IF(N367="nulová",J367,0)</f>
        <v>0</v>
      </c>
      <c r="BJ367" s="18" t="s">
        <v>87</v>
      </c>
      <c r="BK367" s="164">
        <f>ROUND(I367*H367,2)</f>
        <v>0</v>
      </c>
      <c r="BL367" s="18" t="s">
        <v>445</v>
      </c>
      <c r="BM367" s="163" t="s">
        <v>2639</v>
      </c>
    </row>
    <row r="368" spans="1:65" s="2" customFormat="1" ht="14.5" customHeight="1">
      <c r="A368" s="33"/>
      <c r="B368" s="150"/>
      <c r="C368" s="151" t="s">
        <v>2058</v>
      </c>
      <c r="D368" s="151" t="s">
        <v>174</v>
      </c>
      <c r="E368" s="152" t="s">
        <v>2640</v>
      </c>
      <c r="F368" s="153" t="s">
        <v>2641</v>
      </c>
      <c r="G368" s="154" t="s">
        <v>238</v>
      </c>
      <c r="H368" s="155">
        <v>32</v>
      </c>
      <c r="I368" s="156"/>
      <c r="J368" s="157">
        <f>ROUND(I368*H368,2)</f>
        <v>0</v>
      </c>
      <c r="K368" s="158"/>
      <c r="L368" s="34"/>
      <c r="M368" s="159" t="s">
        <v>1</v>
      </c>
      <c r="N368" s="160" t="s">
        <v>41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445</v>
      </c>
      <c r="AT368" s="163" t="s">
        <v>174</v>
      </c>
      <c r="AU368" s="163" t="s">
        <v>79</v>
      </c>
      <c r="AY368" s="18" t="s">
        <v>172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87</v>
      </c>
      <c r="BK368" s="164">
        <f>ROUND(I368*H368,2)</f>
        <v>0</v>
      </c>
      <c r="BL368" s="18" t="s">
        <v>445</v>
      </c>
      <c r="BM368" s="163" t="s">
        <v>2642</v>
      </c>
    </row>
    <row r="369" spans="1:65" s="2" customFormat="1" ht="14.5" customHeight="1">
      <c r="A369" s="33"/>
      <c r="B369" s="150"/>
      <c r="C369" s="151" t="s">
        <v>2062</v>
      </c>
      <c r="D369" s="151" t="s">
        <v>174</v>
      </c>
      <c r="E369" s="152" t="s">
        <v>2643</v>
      </c>
      <c r="F369" s="153" t="s">
        <v>2644</v>
      </c>
      <c r="G369" s="154" t="s">
        <v>1837</v>
      </c>
      <c r="H369" s="155">
        <v>2</v>
      </c>
      <c r="I369" s="156"/>
      <c r="J369" s="157">
        <f>ROUND(I369*H369,2)</f>
        <v>0</v>
      </c>
      <c r="K369" s="158"/>
      <c r="L369" s="34"/>
      <c r="M369" s="212" t="s">
        <v>1</v>
      </c>
      <c r="N369" s="213" t="s">
        <v>41</v>
      </c>
      <c r="O369" s="214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3" t="s">
        <v>445</v>
      </c>
      <c r="AT369" s="163" t="s">
        <v>174</v>
      </c>
      <c r="AU369" s="163" t="s">
        <v>79</v>
      </c>
      <c r="AY369" s="18" t="s">
        <v>172</v>
      </c>
      <c r="BE369" s="164">
        <f>IF(N369="základná",J369,0)</f>
        <v>0</v>
      </c>
      <c r="BF369" s="164">
        <f>IF(N369="znížená",J369,0)</f>
        <v>0</v>
      </c>
      <c r="BG369" s="164">
        <f>IF(N369="zákl. prenesená",J369,0)</f>
        <v>0</v>
      </c>
      <c r="BH369" s="164">
        <f>IF(N369="zníž. prenesená",J369,0)</f>
        <v>0</v>
      </c>
      <c r="BI369" s="164">
        <f>IF(N369="nulová",J369,0)</f>
        <v>0</v>
      </c>
      <c r="BJ369" s="18" t="s">
        <v>87</v>
      </c>
      <c r="BK369" s="164">
        <f>ROUND(I369*H369,2)</f>
        <v>0</v>
      </c>
      <c r="BL369" s="18" t="s">
        <v>445</v>
      </c>
      <c r="BM369" s="163" t="s">
        <v>2645</v>
      </c>
    </row>
    <row r="370" spans="1:65" s="2" customFormat="1" ht="7" customHeight="1">
      <c r="A370" s="33"/>
      <c r="B370" s="48"/>
      <c r="C370" s="49"/>
      <c r="D370" s="49"/>
      <c r="E370" s="49"/>
      <c r="F370" s="49"/>
      <c r="G370" s="49"/>
      <c r="H370" s="49"/>
      <c r="I370" s="49"/>
      <c r="J370" s="49"/>
      <c r="K370" s="49"/>
      <c r="L370" s="34"/>
      <c r="M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</row>
  </sheetData>
  <autoFilter ref="C124:K369" xr:uid="{00000000-0009-0000-0000-00000B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69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129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2646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ROUND((SUM(BE125:BE268)),  2)</f>
        <v>0</v>
      </c>
      <c r="G35" s="33"/>
      <c r="H35" s="33"/>
      <c r="I35" s="106">
        <v>0.2</v>
      </c>
      <c r="J35" s="105">
        <f>ROUND(((SUM(BE125:BE268))*I35),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ROUND((SUM(BF125:BF268)),  2)</f>
        <v>0</v>
      </c>
      <c r="G36" s="33"/>
      <c r="H36" s="33"/>
      <c r="I36" s="106">
        <v>0.2</v>
      </c>
      <c r="J36" s="105">
        <f>ROUND(((SUM(BF125:BF268))*I36),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ROUND((SUM(BG125:BG268)),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ROUND((SUM(BH125:BH268)),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ROUND((SUM(BI125:BI268)),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SO01.7 - SO01.7  Elektroinštalácia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9" customFormat="1" ht="25" customHeight="1">
      <c r="B101" s="118"/>
      <c r="D101" s="119" t="s">
        <v>156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1:47" s="10" customFormat="1" ht="20" customHeight="1">
      <c r="B102" s="122"/>
      <c r="D102" s="123" t="s">
        <v>157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9" customFormat="1" ht="25" customHeight="1">
      <c r="B103" s="118"/>
      <c r="D103" s="119" t="s">
        <v>2647</v>
      </c>
      <c r="E103" s="120"/>
      <c r="F103" s="120"/>
      <c r="G103" s="120"/>
      <c r="H103" s="120"/>
      <c r="I103" s="120"/>
      <c r="J103" s="121">
        <f>J259</f>
        <v>0</v>
      </c>
      <c r="L103" s="118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5" customHeight="1">
      <c r="A110" s="33"/>
      <c r="B110" s="34"/>
      <c r="C110" s="22" t="s">
        <v>158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9" t="str">
        <f>E7</f>
        <v>RP pre zníženie energetickej náročnosti budovy ZŠ a MŠ ČADCA -Podzávoz  19.7.2021</v>
      </c>
      <c r="F113" s="270"/>
      <c r="G113" s="270"/>
      <c r="H113" s="270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143</v>
      </c>
      <c r="L114" s="21"/>
    </row>
    <row r="115" spans="1:65" s="2" customFormat="1" ht="16.5" customHeight="1">
      <c r="A115" s="33"/>
      <c r="B115" s="34"/>
      <c r="C115" s="33"/>
      <c r="D115" s="33"/>
      <c r="E115" s="269" t="s">
        <v>980</v>
      </c>
      <c r="F115" s="271"/>
      <c r="G115" s="271"/>
      <c r="H115" s="271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1" t="str">
        <f>E11</f>
        <v>SO01.7 - SO01.7  Elektroinštalácia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Podzávoz  2739, Čadca</v>
      </c>
      <c r="G119" s="33"/>
      <c r="H119" s="33"/>
      <c r="I119" s="28" t="s">
        <v>21</v>
      </c>
      <c r="J119" s="56">
        <f>IF(J14="","",J14)</f>
        <v>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40" customHeight="1">
      <c r="A121" s="33"/>
      <c r="B121" s="34"/>
      <c r="C121" s="28" t="s">
        <v>22</v>
      </c>
      <c r="D121" s="33"/>
      <c r="E121" s="33"/>
      <c r="F121" s="26" t="str">
        <f>E17</f>
        <v>Mesto Čadca ,MU Námestie Slobody 30, ČADCA 02201</v>
      </c>
      <c r="G121" s="33"/>
      <c r="H121" s="33"/>
      <c r="I121" s="28" t="s">
        <v>28</v>
      </c>
      <c r="J121" s="31" t="str">
        <f>E23</f>
        <v xml:space="preserve">Mbarch Ing.Arch.Matej Babuliak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5" customHeight="1">
      <c r="A122" s="33"/>
      <c r="B122" s="34"/>
      <c r="C122" s="28" t="s">
        <v>26</v>
      </c>
      <c r="D122" s="33"/>
      <c r="E122" s="33"/>
      <c r="F122" s="26" t="str">
        <f>IF(E20="","",E20)</f>
        <v>Vyplň údaj</v>
      </c>
      <c r="G122" s="33"/>
      <c r="H122" s="33"/>
      <c r="I122" s="28" t="s">
        <v>31</v>
      </c>
      <c r="J122" s="31" t="str">
        <f>E26</f>
        <v>K.Šinská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159</v>
      </c>
      <c r="D124" s="129" t="s">
        <v>60</v>
      </c>
      <c r="E124" s="129" t="s">
        <v>56</v>
      </c>
      <c r="F124" s="129" t="s">
        <v>57</v>
      </c>
      <c r="G124" s="129" t="s">
        <v>160</v>
      </c>
      <c r="H124" s="129" t="s">
        <v>161</v>
      </c>
      <c r="I124" s="129" t="s">
        <v>162</v>
      </c>
      <c r="J124" s="130" t="s">
        <v>149</v>
      </c>
      <c r="K124" s="131" t="s">
        <v>163</v>
      </c>
      <c r="L124" s="132"/>
      <c r="M124" s="63" t="s">
        <v>1</v>
      </c>
      <c r="N124" s="64" t="s">
        <v>39</v>
      </c>
      <c r="O124" s="64" t="s">
        <v>164</v>
      </c>
      <c r="P124" s="64" t="s">
        <v>165</v>
      </c>
      <c r="Q124" s="64" t="s">
        <v>166</v>
      </c>
      <c r="R124" s="64" t="s">
        <v>167</v>
      </c>
      <c r="S124" s="64" t="s">
        <v>168</v>
      </c>
      <c r="T124" s="65" t="s">
        <v>169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75" customHeight="1">
      <c r="A125" s="33"/>
      <c r="B125" s="34"/>
      <c r="C125" s="70" t="s">
        <v>150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P126+P134+P259</f>
        <v>0</v>
      </c>
      <c r="Q125" s="67"/>
      <c r="R125" s="134">
        <f>R126+R134+R259</f>
        <v>0.77788295546133601</v>
      </c>
      <c r="S125" s="67"/>
      <c r="T125" s="135">
        <f>T126+T134+T259</f>
        <v>2.29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151</v>
      </c>
      <c r="BK125" s="136">
        <f>BK126+BK134+BK259</f>
        <v>0</v>
      </c>
    </row>
    <row r="126" spans="1:65" s="12" customFormat="1" ht="26" customHeight="1">
      <c r="B126" s="137"/>
      <c r="D126" s="138" t="s">
        <v>74</v>
      </c>
      <c r="E126" s="139" t="s">
        <v>170</v>
      </c>
      <c r="F126" s="139" t="s">
        <v>171</v>
      </c>
      <c r="I126" s="140"/>
      <c r="J126" s="141">
        <f>BK126</f>
        <v>0</v>
      </c>
      <c r="L126" s="137"/>
      <c r="M126" s="142"/>
      <c r="N126" s="143"/>
      <c r="O126" s="143"/>
      <c r="P126" s="144">
        <f>P127+P128</f>
        <v>0</v>
      </c>
      <c r="Q126" s="143"/>
      <c r="R126" s="144">
        <f>R127+R128</f>
        <v>0</v>
      </c>
      <c r="S126" s="143"/>
      <c r="T126" s="145">
        <f>T127+T128</f>
        <v>2.29</v>
      </c>
      <c r="AR126" s="138" t="s">
        <v>79</v>
      </c>
      <c r="AT126" s="146" t="s">
        <v>74</v>
      </c>
      <c r="AU126" s="146" t="s">
        <v>75</v>
      </c>
      <c r="AY126" s="138" t="s">
        <v>172</v>
      </c>
      <c r="BK126" s="147">
        <f>BK127+BK128</f>
        <v>0</v>
      </c>
    </row>
    <row r="127" spans="1:65" s="2" customFormat="1" ht="62.75" customHeight="1">
      <c r="A127" s="33"/>
      <c r="B127" s="150"/>
      <c r="C127" s="201" t="s">
        <v>79</v>
      </c>
      <c r="D127" s="201" t="s">
        <v>231</v>
      </c>
      <c r="E127" s="202" t="s">
        <v>989</v>
      </c>
      <c r="F127" s="203" t="s">
        <v>990</v>
      </c>
      <c r="G127" s="204" t="s">
        <v>1</v>
      </c>
      <c r="H127" s="205">
        <v>0</v>
      </c>
      <c r="I127" s="206"/>
      <c r="J127" s="207">
        <f>ROUND(I127*H127,2)</f>
        <v>0</v>
      </c>
      <c r="K127" s="208"/>
      <c r="L127" s="209"/>
      <c r="M127" s="210" t="s">
        <v>1</v>
      </c>
      <c r="N127" s="211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991</v>
      </c>
      <c r="AT127" s="163" t="s">
        <v>231</v>
      </c>
      <c r="AU127" s="163" t="s">
        <v>79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239</v>
      </c>
      <c r="BM127" s="163" t="s">
        <v>2648</v>
      </c>
    </row>
    <row r="128" spans="1:65" s="12" customFormat="1" ht="22.75" customHeight="1">
      <c r="B128" s="137"/>
      <c r="D128" s="138" t="s">
        <v>74</v>
      </c>
      <c r="E128" s="148" t="s">
        <v>220</v>
      </c>
      <c r="F128" s="148" t="s">
        <v>423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SUM(P129:P133)</f>
        <v>0</v>
      </c>
      <c r="Q128" s="143"/>
      <c r="R128" s="144">
        <f>SUM(R129:R133)</f>
        <v>0</v>
      </c>
      <c r="S128" s="143"/>
      <c r="T128" s="145">
        <f>SUM(T129:T133)</f>
        <v>2.29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SUM(BK129:BK133)</f>
        <v>0</v>
      </c>
    </row>
    <row r="129" spans="1:65" s="2" customFormat="1" ht="24.25" customHeight="1">
      <c r="A129" s="33"/>
      <c r="B129" s="150"/>
      <c r="C129" s="151" t="s">
        <v>87</v>
      </c>
      <c r="D129" s="151" t="s">
        <v>174</v>
      </c>
      <c r="E129" s="152" t="s">
        <v>2649</v>
      </c>
      <c r="F129" s="153" t="s">
        <v>2650</v>
      </c>
      <c r="G129" s="154" t="s">
        <v>630</v>
      </c>
      <c r="H129" s="155">
        <v>250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1E-3</v>
      </c>
      <c r="T129" s="162">
        <f>S129*H129</f>
        <v>0.25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2651</v>
      </c>
    </row>
    <row r="130" spans="1:65" s="2" customFormat="1" ht="24.25" customHeight="1">
      <c r="A130" s="33"/>
      <c r="B130" s="150"/>
      <c r="C130" s="151" t="s">
        <v>97</v>
      </c>
      <c r="D130" s="151" t="s">
        <v>174</v>
      </c>
      <c r="E130" s="152" t="s">
        <v>2652</v>
      </c>
      <c r="F130" s="153" t="s">
        <v>2653</v>
      </c>
      <c r="G130" s="154" t="s">
        <v>427</v>
      </c>
      <c r="H130" s="155">
        <v>220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2E-3</v>
      </c>
      <c r="T130" s="162">
        <f>S130*H130</f>
        <v>0.44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106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106</v>
      </c>
      <c r="BM130" s="163" t="s">
        <v>2654</v>
      </c>
    </row>
    <row r="131" spans="1:65" s="2" customFormat="1" ht="24.25" customHeight="1">
      <c r="A131" s="33"/>
      <c r="B131" s="150"/>
      <c r="C131" s="151" t="s">
        <v>106</v>
      </c>
      <c r="D131" s="151" t="s">
        <v>174</v>
      </c>
      <c r="E131" s="152" t="s">
        <v>2655</v>
      </c>
      <c r="F131" s="153" t="s">
        <v>2656</v>
      </c>
      <c r="G131" s="154" t="s">
        <v>427</v>
      </c>
      <c r="H131" s="155">
        <v>150</v>
      </c>
      <c r="I131" s="156"/>
      <c r="J131" s="157">
        <f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>O131*H131</f>
        <v>0</v>
      </c>
      <c r="Q131" s="161">
        <v>0</v>
      </c>
      <c r="R131" s="161">
        <f>Q131*H131</f>
        <v>0</v>
      </c>
      <c r="S131" s="161">
        <v>3.0000000000000001E-3</v>
      </c>
      <c r="T131" s="162">
        <f>S131*H131</f>
        <v>0.45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106</v>
      </c>
      <c r="AT131" s="163" t="s">
        <v>174</v>
      </c>
      <c r="AU131" s="163" t="s">
        <v>87</v>
      </c>
      <c r="AY131" s="18" t="s">
        <v>172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87</v>
      </c>
      <c r="BK131" s="164">
        <f>ROUND(I131*H131,2)</f>
        <v>0</v>
      </c>
      <c r="BL131" s="18" t="s">
        <v>106</v>
      </c>
      <c r="BM131" s="163" t="s">
        <v>2657</v>
      </c>
    </row>
    <row r="132" spans="1:65" s="2" customFormat="1" ht="24.25" customHeight="1">
      <c r="A132" s="33"/>
      <c r="B132" s="150"/>
      <c r="C132" s="151" t="s">
        <v>200</v>
      </c>
      <c r="D132" s="151" t="s">
        <v>174</v>
      </c>
      <c r="E132" s="152" t="s">
        <v>2658</v>
      </c>
      <c r="F132" s="153" t="s">
        <v>2659</v>
      </c>
      <c r="G132" s="154" t="s">
        <v>427</v>
      </c>
      <c r="H132" s="155">
        <v>180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5.0000000000000001E-3</v>
      </c>
      <c r="T132" s="162">
        <f>S132*H132</f>
        <v>0.9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2660</v>
      </c>
    </row>
    <row r="133" spans="1:65" s="2" customFormat="1" ht="24.25" customHeight="1">
      <c r="A133" s="33"/>
      <c r="B133" s="150"/>
      <c r="C133" s="151" t="s">
        <v>204</v>
      </c>
      <c r="D133" s="151" t="s">
        <v>174</v>
      </c>
      <c r="E133" s="152" t="s">
        <v>2661</v>
      </c>
      <c r="F133" s="153" t="s">
        <v>2662</v>
      </c>
      <c r="G133" s="154" t="s">
        <v>427</v>
      </c>
      <c r="H133" s="155">
        <v>10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2.5000000000000001E-2</v>
      </c>
      <c r="T133" s="162">
        <f>S133*H133</f>
        <v>0.25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106</v>
      </c>
      <c r="AT133" s="163" t="s">
        <v>174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106</v>
      </c>
      <c r="BM133" s="163" t="s">
        <v>2663</v>
      </c>
    </row>
    <row r="134" spans="1:65" s="12" customFormat="1" ht="26" customHeight="1">
      <c r="B134" s="137"/>
      <c r="D134" s="138" t="s">
        <v>74</v>
      </c>
      <c r="E134" s="139" t="s">
        <v>231</v>
      </c>
      <c r="F134" s="139" t="s">
        <v>232</v>
      </c>
      <c r="I134" s="140"/>
      <c r="J134" s="141">
        <f>BK134</f>
        <v>0</v>
      </c>
      <c r="L134" s="137"/>
      <c r="M134" s="142"/>
      <c r="N134" s="143"/>
      <c r="O134" s="143"/>
      <c r="P134" s="144">
        <f>P135</f>
        <v>0</v>
      </c>
      <c r="Q134" s="143"/>
      <c r="R134" s="144">
        <f>R135</f>
        <v>0.77788295546133601</v>
      </c>
      <c r="S134" s="143"/>
      <c r="T134" s="145">
        <f>T135</f>
        <v>0</v>
      </c>
      <c r="AR134" s="138" t="s">
        <v>97</v>
      </c>
      <c r="AT134" s="146" t="s">
        <v>74</v>
      </c>
      <c r="AU134" s="146" t="s">
        <v>75</v>
      </c>
      <c r="AY134" s="138" t="s">
        <v>172</v>
      </c>
      <c r="BK134" s="147">
        <f>BK135</f>
        <v>0</v>
      </c>
    </row>
    <row r="135" spans="1:65" s="12" customFormat="1" ht="22.75" customHeight="1">
      <c r="B135" s="137"/>
      <c r="D135" s="138" t="s">
        <v>74</v>
      </c>
      <c r="E135" s="148" t="s">
        <v>233</v>
      </c>
      <c r="F135" s="148" t="s">
        <v>234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SUM(P136:P258)</f>
        <v>0</v>
      </c>
      <c r="Q135" s="143"/>
      <c r="R135" s="144">
        <f>SUM(R136:R258)</f>
        <v>0.77788295546133601</v>
      </c>
      <c r="S135" s="143"/>
      <c r="T135" s="145">
        <f>SUM(T136:T258)</f>
        <v>0</v>
      </c>
      <c r="AR135" s="138" t="s">
        <v>97</v>
      </c>
      <c r="AT135" s="146" t="s">
        <v>74</v>
      </c>
      <c r="AU135" s="146" t="s">
        <v>79</v>
      </c>
      <c r="AY135" s="138" t="s">
        <v>172</v>
      </c>
      <c r="BK135" s="147">
        <f>SUM(BK136:BK258)</f>
        <v>0</v>
      </c>
    </row>
    <row r="136" spans="1:65" s="2" customFormat="1" ht="24.25" customHeight="1">
      <c r="A136" s="33"/>
      <c r="B136" s="150"/>
      <c r="C136" s="151" t="s">
        <v>209</v>
      </c>
      <c r="D136" s="151" t="s">
        <v>174</v>
      </c>
      <c r="E136" s="152" t="s">
        <v>2664</v>
      </c>
      <c r="F136" s="153" t="s">
        <v>2665</v>
      </c>
      <c r="G136" s="154" t="s">
        <v>427</v>
      </c>
      <c r="H136" s="155">
        <v>500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239</v>
      </c>
      <c r="AT136" s="163" t="s">
        <v>174</v>
      </c>
      <c r="AU136" s="163" t="s">
        <v>87</v>
      </c>
      <c r="AY136" s="18" t="s">
        <v>172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0</v>
      </c>
      <c r="BL136" s="18" t="s">
        <v>239</v>
      </c>
      <c r="BM136" s="163" t="s">
        <v>2666</v>
      </c>
    </row>
    <row r="137" spans="1:65" s="2" customFormat="1" ht="14.5" customHeight="1">
      <c r="A137" s="33"/>
      <c r="B137" s="150"/>
      <c r="C137" s="201" t="s">
        <v>213</v>
      </c>
      <c r="D137" s="201" t="s">
        <v>231</v>
      </c>
      <c r="E137" s="202" t="s">
        <v>2667</v>
      </c>
      <c r="F137" s="203" t="s">
        <v>2668</v>
      </c>
      <c r="G137" s="204" t="s">
        <v>427</v>
      </c>
      <c r="H137" s="205">
        <v>525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2241</v>
      </c>
      <c r="AT137" s="163" t="s">
        <v>231</v>
      </c>
      <c r="AU137" s="163" t="s">
        <v>87</v>
      </c>
      <c r="AY137" s="18" t="s">
        <v>172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87</v>
      </c>
      <c r="BK137" s="164">
        <f>ROUND(I137*H137,2)</f>
        <v>0</v>
      </c>
      <c r="BL137" s="18" t="s">
        <v>2241</v>
      </c>
      <c r="BM137" s="163" t="s">
        <v>2669</v>
      </c>
    </row>
    <row r="138" spans="1:65" s="14" customFormat="1" ht="12">
      <c r="B138" s="173"/>
      <c r="D138" s="166" t="s">
        <v>179</v>
      </c>
      <c r="F138" s="175" t="s">
        <v>2670</v>
      </c>
      <c r="H138" s="176">
        <v>525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</v>
      </c>
      <c r="AX138" s="14" t="s">
        <v>79</v>
      </c>
      <c r="AY138" s="174" t="s">
        <v>172</v>
      </c>
    </row>
    <row r="139" spans="1:65" s="2" customFormat="1" ht="24.25" customHeight="1">
      <c r="A139" s="33"/>
      <c r="B139" s="150"/>
      <c r="C139" s="151" t="s">
        <v>220</v>
      </c>
      <c r="D139" s="151" t="s">
        <v>174</v>
      </c>
      <c r="E139" s="152" t="s">
        <v>2671</v>
      </c>
      <c r="F139" s="153" t="s">
        <v>2672</v>
      </c>
      <c r="G139" s="154" t="s">
        <v>427</v>
      </c>
      <c r="H139" s="155">
        <v>250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239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239</v>
      </c>
      <c r="BM139" s="163" t="s">
        <v>2673</v>
      </c>
    </row>
    <row r="140" spans="1:65" s="2" customFormat="1" ht="14.5" customHeight="1">
      <c r="A140" s="33"/>
      <c r="B140" s="150"/>
      <c r="C140" s="201" t="s">
        <v>226</v>
      </c>
      <c r="D140" s="201" t="s">
        <v>231</v>
      </c>
      <c r="E140" s="202" t="s">
        <v>2674</v>
      </c>
      <c r="F140" s="203" t="s">
        <v>2675</v>
      </c>
      <c r="G140" s="204" t="s">
        <v>427</v>
      </c>
      <c r="H140" s="205">
        <v>262.5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2241</v>
      </c>
      <c r="AT140" s="163" t="s">
        <v>231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2241</v>
      </c>
      <c r="BM140" s="163" t="s">
        <v>2676</v>
      </c>
    </row>
    <row r="141" spans="1:65" s="14" customFormat="1" ht="12">
      <c r="B141" s="173"/>
      <c r="D141" s="166" t="s">
        <v>179</v>
      </c>
      <c r="F141" s="175" t="s">
        <v>2677</v>
      </c>
      <c r="H141" s="176">
        <v>262.5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</v>
      </c>
      <c r="AX141" s="14" t="s">
        <v>79</v>
      </c>
      <c r="AY141" s="174" t="s">
        <v>172</v>
      </c>
    </row>
    <row r="142" spans="1:65" s="2" customFormat="1" ht="24.25" customHeight="1">
      <c r="A142" s="33"/>
      <c r="B142" s="150"/>
      <c r="C142" s="151" t="s">
        <v>235</v>
      </c>
      <c r="D142" s="151" t="s">
        <v>174</v>
      </c>
      <c r="E142" s="152" t="s">
        <v>2678</v>
      </c>
      <c r="F142" s="153" t="s">
        <v>2679</v>
      </c>
      <c r="G142" s="154" t="s">
        <v>427</v>
      </c>
      <c r="H142" s="155">
        <v>150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239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239</v>
      </c>
      <c r="BM142" s="163" t="s">
        <v>2680</v>
      </c>
    </row>
    <row r="143" spans="1:65" s="2" customFormat="1" ht="14.5" customHeight="1">
      <c r="A143" s="33"/>
      <c r="B143" s="150"/>
      <c r="C143" s="201" t="s">
        <v>243</v>
      </c>
      <c r="D143" s="201" t="s">
        <v>231</v>
      </c>
      <c r="E143" s="202" t="s">
        <v>2681</v>
      </c>
      <c r="F143" s="203" t="s">
        <v>2682</v>
      </c>
      <c r="G143" s="204" t="s">
        <v>427</v>
      </c>
      <c r="H143" s="205">
        <v>157.5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2241</v>
      </c>
      <c r="AT143" s="163" t="s">
        <v>231</v>
      </c>
      <c r="AU143" s="163" t="s">
        <v>87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2241</v>
      </c>
      <c r="BM143" s="163" t="s">
        <v>2683</v>
      </c>
    </row>
    <row r="144" spans="1:65" s="14" customFormat="1" ht="12">
      <c r="B144" s="173"/>
      <c r="D144" s="166" t="s">
        <v>179</v>
      </c>
      <c r="F144" s="175" t="s">
        <v>2684</v>
      </c>
      <c r="H144" s="176">
        <v>157.5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</v>
      </c>
      <c r="AX144" s="14" t="s">
        <v>79</v>
      </c>
      <c r="AY144" s="174" t="s">
        <v>172</v>
      </c>
    </row>
    <row r="145" spans="1:65" s="2" customFormat="1" ht="24.25" customHeight="1">
      <c r="A145" s="33"/>
      <c r="B145" s="150"/>
      <c r="C145" s="151" t="s">
        <v>424</v>
      </c>
      <c r="D145" s="151" t="s">
        <v>174</v>
      </c>
      <c r="E145" s="152" t="s">
        <v>2685</v>
      </c>
      <c r="F145" s="153" t="s">
        <v>2686</v>
      </c>
      <c r="G145" s="154" t="s">
        <v>427</v>
      </c>
      <c r="H145" s="155">
        <v>150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239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239</v>
      </c>
      <c r="BM145" s="163" t="s">
        <v>2687</v>
      </c>
    </row>
    <row r="146" spans="1:65" s="2" customFormat="1" ht="14.5" customHeight="1">
      <c r="A146" s="33"/>
      <c r="B146" s="150"/>
      <c r="C146" s="201" t="s">
        <v>433</v>
      </c>
      <c r="D146" s="201" t="s">
        <v>231</v>
      </c>
      <c r="E146" s="202" t="s">
        <v>2688</v>
      </c>
      <c r="F146" s="203" t="s">
        <v>2689</v>
      </c>
      <c r="G146" s="204" t="s">
        <v>427</v>
      </c>
      <c r="H146" s="205">
        <v>157.5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2241</v>
      </c>
      <c r="AT146" s="163" t="s">
        <v>231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2241</v>
      </c>
      <c r="BM146" s="163" t="s">
        <v>2690</v>
      </c>
    </row>
    <row r="147" spans="1:65" s="14" customFormat="1" ht="12">
      <c r="B147" s="173"/>
      <c r="D147" s="166" t="s">
        <v>179</v>
      </c>
      <c r="F147" s="175" t="s">
        <v>2684</v>
      </c>
      <c r="H147" s="176">
        <v>157.5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</v>
      </c>
      <c r="AX147" s="14" t="s">
        <v>79</v>
      </c>
      <c r="AY147" s="174" t="s">
        <v>172</v>
      </c>
    </row>
    <row r="148" spans="1:65" s="2" customFormat="1" ht="14.5" customHeight="1">
      <c r="A148" s="33"/>
      <c r="B148" s="150"/>
      <c r="C148" s="151" t="s">
        <v>440</v>
      </c>
      <c r="D148" s="151" t="s">
        <v>174</v>
      </c>
      <c r="E148" s="152" t="s">
        <v>2691</v>
      </c>
      <c r="F148" s="153" t="s">
        <v>2692</v>
      </c>
      <c r="G148" s="154" t="s">
        <v>630</v>
      </c>
      <c r="H148" s="155">
        <v>212</v>
      </c>
      <c r="I148" s="156"/>
      <c r="J148" s="157">
        <f t="shared" ref="J148:J159" si="0"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 t="shared" ref="P148:P159" si="1">O148*H148</f>
        <v>0</v>
      </c>
      <c r="Q148" s="161">
        <v>0</v>
      </c>
      <c r="R148" s="161">
        <f t="shared" ref="R148:R159" si="2">Q148*H148</f>
        <v>0</v>
      </c>
      <c r="S148" s="161">
        <v>0</v>
      </c>
      <c r="T148" s="162">
        <f t="shared" ref="T148:T159" si="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239</v>
      </c>
      <c r="AT148" s="163" t="s">
        <v>174</v>
      </c>
      <c r="AU148" s="163" t="s">
        <v>87</v>
      </c>
      <c r="AY148" s="18" t="s">
        <v>172</v>
      </c>
      <c r="BE148" s="164">
        <f t="shared" ref="BE148:BE159" si="4">IF(N148="základná",J148,0)</f>
        <v>0</v>
      </c>
      <c r="BF148" s="164">
        <f t="shared" ref="BF148:BF159" si="5">IF(N148="znížená",J148,0)</f>
        <v>0</v>
      </c>
      <c r="BG148" s="164">
        <f t="shared" ref="BG148:BG159" si="6">IF(N148="zákl. prenesená",J148,0)</f>
        <v>0</v>
      </c>
      <c r="BH148" s="164">
        <f t="shared" ref="BH148:BH159" si="7">IF(N148="zníž. prenesená",J148,0)</f>
        <v>0</v>
      </c>
      <c r="BI148" s="164">
        <f t="shared" ref="BI148:BI159" si="8">IF(N148="nulová",J148,0)</f>
        <v>0</v>
      </c>
      <c r="BJ148" s="18" t="s">
        <v>87</v>
      </c>
      <c r="BK148" s="164">
        <f t="shared" ref="BK148:BK159" si="9">ROUND(I148*H148,2)</f>
        <v>0</v>
      </c>
      <c r="BL148" s="18" t="s">
        <v>239</v>
      </c>
      <c r="BM148" s="163" t="s">
        <v>2693</v>
      </c>
    </row>
    <row r="149" spans="1:65" s="2" customFormat="1" ht="14.5" customHeight="1">
      <c r="A149" s="33"/>
      <c r="B149" s="150"/>
      <c r="C149" s="201" t="s">
        <v>445</v>
      </c>
      <c r="D149" s="201" t="s">
        <v>231</v>
      </c>
      <c r="E149" s="202" t="s">
        <v>2694</v>
      </c>
      <c r="F149" s="203" t="s">
        <v>2695</v>
      </c>
      <c r="G149" s="204" t="s">
        <v>630</v>
      </c>
      <c r="H149" s="205">
        <v>212</v>
      </c>
      <c r="I149" s="206"/>
      <c r="J149" s="207">
        <f t="shared" si="0"/>
        <v>0</v>
      </c>
      <c r="K149" s="208"/>
      <c r="L149" s="209"/>
      <c r="M149" s="210" t="s">
        <v>1</v>
      </c>
      <c r="N149" s="211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2241</v>
      </c>
      <c r="AT149" s="163" t="s">
        <v>231</v>
      </c>
      <c r="AU149" s="163" t="s">
        <v>87</v>
      </c>
      <c r="AY149" s="18" t="s">
        <v>172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2241</v>
      </c>
      <c r="BM149" s="163" t="s">
        <v>2696</v>
      </c>
    </row>
    <row r="150" spans="1:65" s="2" customFormat="1" ht="24.25" customHeight="1">
      <c r="A150" s="33"/>
      <c r="B150" s="150"/>
      <c r="C150" s="151" t="s">
        <v>449</v>
      </c>
      <c r="D150" s="151" t="s">
        <v>174</v>
      </c>
      <c r="E150" s="152" t="s">
        <v>2697</v>
      </c>
      <c r="F150" s="153" t="s">
        <v>2698</v>
      </c>
      <c r="G150" s="154" t="s">
        <v>630</v>
      </c>
      <c r="H150" s="155">
        <v>43</v>
      </c>
      <c r="I150" s="156"/>
      <c r="J150" s="157">
        <f t="shared" si="0"/>
        <v>0</v>
      </c>
      <c r="K150" s="158"/>
      <c r="L150" s="34"/>
      <c r="M150" s="159" t="s">
        <v>1</v>
      </c>
      <c r="N150" s="160" t="s">
        <v>41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239</v>
      </c>
      <c r="AT150" s="163" t="s">
        <v>174</v>
      </c>
      <c r="AU150" s="163" t="s">
        <v>87</v>
      </c>
      <c r="AY150" s="18" t="s">
        <v>172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239</v>
      </c>
      <c r="BM150" s="163" t="s">
        <v>2699</v>
      </c>
    </row>
    <row r="151" spans="1:65" s="2" customFormat="1" ht="14.5" customHeight="1">
      <c r="A151" s="33"/>
      <c r="B151" s="150"/>
      <c r="C151" s="201" t="s">
        <v>453</v>
      </c>
      <c r="D151" s="201" t="s">
        <v>231</v>
      </c>
      <c r="E151" s="202" t="s">
        <v>2700</v>
      </c>
      <c r="F151" s="203" t="s">
        <v>2701</v>
      </c>
      <c r="G151" s="204" t="s">
        <v>630</v>
      </c>
      <c r="H151" s="205">
        <v>43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2241</v>
      </c>
      <c r="AT151" s="163" t="s">
        <v>231</v>
      </c>
      <c r="AU151" s="163" t="s">
        <v>87</v>
      </c>
      <c r="AY151" s="18" t="s">
        <v>172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2241</v>
      </c>
      <c r="BM151" s="163" t="s">
        <v>2702</v>
      </c>
    </row>
    <row r="152" spans="1:65" s="2" customFormat="1" ht="14.5" customHeight="1">
      <c r="A152" s="33"/>
      <c r="B152" s="150"/>
      <c r="C152" s="201" t="s">
        <v>457</v>
      </c>
      <c r="D152" s="201" t="s">
        <v>231</v>
      </c>
      <c r="E152" s="202" t="s">
        <v>2703</v>
      </c>
      <c r="F152" s="203" t="s">
        <v>2704</v>
      </c>
      <c r="G152" s="204" t="s">
        <v>630</v>
      </c>
      <c r="H152" s="205">
        <v>129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2241</v>
      </c>
      <c r="AT152" s="163" t="s">
        <v>231</v>
      </c>
      <c r="AU152" s="163" t="s">
        <v>87</v>
      </c>
      <c r="AY152" s="18" t="s">
        <v>172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2241</v>
      </c>
      <c r="BM152" s="163" t="s">
        <v>2705</v>
      </c>
    </row>
    <row r="153" spans="1:65" s="2" customFormat="1" ht="14.5" customHeight="1">
      <c r="A153" s="33"/>
      <c r="B153" s="150"/>
      <c r="C153" s="201" t="s">
        <v>7</v>
      </c>
      <c r="D153" s="201" t="s">
        <v>231</v>
      </c>
      <c r="E153" s="202" t="s">
        <v>2706</v>
      </c>
      <c r="F153" s="203" t="s">
        <v>2707</v>
      </c>
      <c r="G153" s="204" t="s">
        <v>630</v>
      </c>
      <c r="H153" s="205">
        <v>43</v>
      </c>
      <c r="I153" s="206"/>
      <c r="J153" s="207">
        <f t="shared" si="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2241</v>
      </c>
      <c r="AT153" s="163" t="s">
        <v>231</v>
      </c>
      <c r="AU153" s="163" t="s">
        <v>87</v>
      </c>
      <c r="AY153" s="18" t="s">
        <v>172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2241</v>
      </c>
      <c r="BM153" s="163" t="s">
        <v>2708</v>
      </c>
    </row>
    <row r="154" spans="1:65" s="2" customFormat="1" ht="24.25" customHeight="1">
      <c r="A154" s="33"/>
      <c r="B154" s="150"/>
      <c r="C154" s="151" t="s">
        <v>465</v>
      </c>
      <c r="D154" s="151" t="s">
        <v>174</v>
      </c>
      <c r="E154" s="152" t="s">
        <v>2709</v>
      </c>
      <c r="F154" s="153" t="s">
        <v>2710</v>
      </c>
      <c r="G154" s="154" t="s">
        <v>630</v>
      </c>
      <c r="H154" s="155">
        <v>5</v>
      </c>
      <c r="I154" s="156"/>
      <c r="J154" s="157">
        <f t="shared" si="0"/>
        <v>0</v>
      </c>
      <c r="K154" s="158"/>
      <c r="L154" s="34"/>
      <c r="M154" s="159" t="s">
        <v>1</v>
      </c>
      <c r="N154" s="160" t="s">
        <v>41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239</v>
      </c>
      <c r="AT154" s="163" t="s">
        <v>174</v>
      </c>
      <c r="AU154" s="163" t="s">
        <v>87</v>
      </c>
      <c r="AY154" s="18" t="s">
        <v>172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239</v>
      </c>
      <c r="BM154" s="163" t="s">
        <v>2711</v>
      </c>
    </row>
    <row r="155" spans="1:65" s="2" customFormat="1" ht="14.5" customHeight="1">
      <c r="A155" s="33"/>
      <c r="B155" s="150"/>
      <c r="C155" s="201" t="s">
        <v>471</v>
      </c>
      <c r="D155" s="201" t="s">
        <v>231</v>
      </c>
      <c r="E155" s="202" t="s">
        <v>2712</v>
      </c>
      <c r="F155" s="203" t="s">
        <v>2713</v>
      </c>
      <c r="G155" s="204" t="s">
        <v>630</v>
      </c>
      <c r="H155" s="205">
        <v>5</v>
      </c>
      <c r="I155" s="206"/>
      <c r="J155" s="207">
        <f t="shared" si="0"/>
        <v>0</v>
      </c>
      <c r="K155" s="208"/>
      <c r="L155" s="209"/>
      <c r="M155" s="210" t="s">
        <v>1</v>
      </c>
      <c r="N155" s="211" t="s">
        <v>41</v>
      </c>
      <c r="O155" s="59"/>
      <c r="P155" s="161">
        <f t="shared" si="1"/>
        <v>0</v>
      </c>
      <c r="Q155" s="161">
        <v>1.55E-4</v>
      </c>
      <c r="R155" s="161">
        <f t="shared" si="2"/>
        <v>7.7499999999999997E-4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2241</v>
      </c>
      <c r="AT155" s="163" t="s">
        <v>231</v>
      </c>
      <c r="AU155" s="163" t="s">
        <v>87</v>
      </c>
      <c r="AY155" s="18" t="s">
        <v>172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2241</v>
      </c>
      <c r="BM155" s="163" t="s">
        <v>2714</v>
      </c>
    </row>
    <row r="156" spans="1:65" s="2" customFormat="1" ht="24.25" customHeight="1">
      <c r="A156" s="33"/>
      <c r="B156" s="150"/>
      <c r="C156" s="151" t="s">
        <v>479</v>
      </c>
      <c r="D156" s="151" t="s">
        <v>174</v>
      </c>
      <c r="E156" s="152" t="s">
        <v>2715</v>
      </c>
      <c r="F156" s="153" t="s">
        <v>2716</v>
      </c>
      <c r="G156" s="154" t="s">
        <v>427</v>
      </c>
      <c r="H156" s="155">
        <v>300</v>
      </c>
      <c r="I156" s="156"/>
      <c r="J156" s="157">
        <f t="shared" si="0"/>
        <v>0</v>
      </c>
      <c r="K156" s="158"/>
      <c r="L156" s="34"/>
      <c r="M156" s="159" t="s">
        <v>1</v>
      </c>
      <c r="N156" s="160" t="s">
        <v>41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239</v>
      </c>
      <c r="AT156" s="163" t="s">
        <v>174</v>
      </c>
      <c r="AU156" s="163" t="s">
        <v>87</v>
      </c>
      <c r="AY156" s="18" t="s">
        <v>172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239</v>
      </c>
      <c r="BM156" s="163" t="s">
        <v>2717</v>
      </c>
    </row>
    <row r="157" spans="1:65" s="2" customFormat="1" ht="14.5" customHeight="1">
      <c r="A157" s="33"/>
      <c r="B157" s="150"/>
      <c r="C157" s="201" t="s">
        <v>488</v>
      </c>
      <c r="D157" s="201" t="s">
        <v>231</v>
      </c>
      <c r="E157" s="202" t="s">
        <v>2718</v>
      </c>
      <c r="F157" s="203" t="s">
        <v>2719</v>
      </c>
      <c r="G157" s="204" t="s">
        <v>427</v>
      </c>
      <c r="H157" s="205">
        <v>315</v>
      </c>
      <c r="I157" s="206"/>
      <c r="J157" s="207">
        <f t="shared" si="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"/>
        <v>0</v>
      </c>
      <c r="Q157" s="161">
        <v>5.5000000000000003E-4</v>
      </c>
      <c r="R157" s="161">
        <f t="shared" si="2"/>
        <v>0.17325000000000002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2241</v>
      </c>
      <c r="AT157" s="163" t="s">
        <v>231</v>
      </c>
      <c r="AU157" s="163" t="s">
        <v>87</v>
      </c>
      <c r="AY157" s="18" t="s">
        <v>172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2241</v>
      </c>
      <c r="BM157" s="163" t="s">
        <v>2720</v>
      </c>
    </row>
    <row r="158" spans="1:65" s="2" customFormat="1" ht="24.25" customHeight="1">
      <c r="A158" s="33"/>
      <c r="B158" s="150"/>
      <c r="C158" s="151" t="s">
        <v>494</v>
      </c>
      <c r="D158" s="151" t="s">
        <v>174</v>
      </c>
      <c r="E158" s="152" t="s">
        <v>2721</v>
      </c>
      <c r="F158" s="153" t="s">
        <v>2722</v>
      </c>
      <c r="G158" s="154" t="s">
        <v>427</v>
      </c>
      <c r="H158" s="155">
        <v>200</v>
      </c>
      <c r="I158" s="156"/>
      <c r="J158" s="157">
        <f t="shared" si="0"/>
        <v>0</v>
      </c>
      <c r="K158" s="158"/>
      <c r="L158" s="34"/>
      <c r="M158" s="159" t="s">
        <v>1</v>
      </c>
      <c r="N158" s="160" t="s">
        <v>41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239</v>
      </c>
      <c r="AT158" s="163" t="s">
        <v>174</v>
      </c>
      <c r="AU158" s="163" t="s">
        <v>87</v>
      </c>
      <c r="AY158" s="18" t="s">
        <v>172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239</v>
      </c>
      <c r="BM158" s="163" t="s">
        <v>2723</v>
      </c>
    </row>
    <row r="159" spans="1:65" s="2" customFormat="1" ht="14.5" customHeight="1">
      <c r="A159" s="33"/>
      <c r="B159" s="150"/>
      <c r="C159" s="201" t="s">
        <v>501</v>
      </c>
      <c r="D159" s="201" t="s">
        <v>231</v>
      </c>
      <c r="E159" s="202" t="s">
        <v>2724</v>
      </c>
      <c r="F159" s="203" t="s">
        <v>2725</v>
      </c>
      <c r="G159" s="204" t="s">
        <v>427</v>
      </c>
      <c r="H159" s="205">
        <v>210</v>
      </c>
      <c r="I159" s="206"/>
      <c r="J159" s="207">
        <f t="shared" si="0"/>
        <v>0</v>
      </c>
      <c r="K159" s="208"/>
      <c r="L159" s="209"/>
      <c r="M159" s="210" t="s">
        <v>1</v>
      </c>
      <c r="N159" s="211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2241</v>
      </c>
      <c r="AT159" s="163" t="s">
        <v>231</v>
      </c>
      <c r="AU159" s="163" t="s">
        <v>87</v>
      </c>
      <c r="AY159" s="18" t="s">
        <v>172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2241</v>
      </c>
      <c r="BM159" s="163" t="s">
        <v>2726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2727</v>
      </c>
      <c r="H160" s="176">
        <v>210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2" customFormat="1" ht="14.5" customHeight="1">
      <c r="A161" s="33"/>
      <c r="B161" s="150"/>
      <c r="C161" s="151" t="s">
        <v>506</v>
      </c>
      <c r="D161" s="151" t="s">
        <v>174</v>
      </c>
      <c r="E161" s="152" t="s">
        <v>2728</v>
      </c>
      <c r="F161" s="153" t="s">
        <v>2729</v>
      </c>
      <c r="G161" s="154" t="s">
        <v>177</v>
      </c>
      <c r="H161" s="155">
        <v>1</v>
      </c>
      <c r="I161" s="156"/>
      <c r="J161" s="157">
        <f t="shared" ref="J161:J196" si="10"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 t="shared" ref="P161:P196" si="11">O161*H161</f>
        <v>0</v>
      </c>
      <c r="Q161" s="161">
        <v>0</v>
      </c>
      <c r="R161" s="161">
        <f t="shared" ref="R161:R196" si="12">Q161*H161</f>
        <v>0</v>
      </c>
      <c r="S161" s="161">
        <v>0</v>
      </c>
      <c r="T161" s="162">
        <f t="shared" ref="T161:T196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239</v>
      </c>
      <c r="AT161" s="163" t="s">
        <v>174</v>
      </c>
      <c r="AU161" s="163" t="s">
        <v>87</v>
      </c>
      <c r="AY161" s="18" t="s">
        <v>172</v>
      </c>
      <c r="BE161" s="164">
        <f t="shared" ref="BE161:BE196" si="14">IF(N161="základná",J161,0)</f>
        <v>0</v>
      </c>
      <c r="BF161" s="164">
        <f t="shared" ref="BF161:BF196" si="15">IF(N161="znížená",J161,0)</f>
        <v>0</v>
      </c>
      <c r="BG161" s="164">
        <f t="shared" ref="BG161:BG196" si="16">IF(N161="zákl. prenesená",J161,0)</f>
        <v>0</v>
      </c>
      <c r="BH161" s="164">
        <f t="shared" ref="BH161:BH196" si="17">IF(N161="zníž. prenesená",J161,0)</f>
        <v>0</v>
      </c>
      <c r="BI161" s="164">
        <f t="shared" ref="BI161:BI196" si="18">IF(N161="nulová",J161,0)</f>
        <v>0</v>
      </c>
      <c r="BJ161" s="18" t="s">
        <v>87</v>
      </c>
      <c r="BK161" s="164">
        <f t="shared" ref="BK161:BK196" si="19">ROUND(I161*H161,2)</f>
        <v>0</v>
      </c>
      <c r="BL161" s="18" t="s">
        <v>239</v>
      </c>
      <c r="BM161" s="163" t="s">
        <v>2730</v>
      </c>
    </row>
    <row r="162" spans="1:65" s="2" customFormat="1" ht="52.25" customHeight="1">
      <c r="A162" s="33"/>
      <c r="B162" s="150"/>
      <c r="C162" s="201" t="s">
        <v>510</v>
      </c>
      <c r="D162" s="201" t="s">
        <v>231</v>
      </c>
      <c r="E162" s="202" t="s">
        <v>2731</v>
      </c>
      <c r="F162" s="203" t="s">
        <v>2732</v>
      </c>
      <c r="G162" s="204" t="s">
        <v>630</v>
      </c>
      <c r="H162" s="205">
        <v>1</v>
      </c>
      <c r="I162" s="206"/>
      <c r="J162" s="207">
        <f t="shared" si="10"/>
        <v>0</v>
      </c>
      <c r="K162" s="208"/>
      <c r="L162" s="209"/>
      <c r="M162" s="210" t="s">
        <v>1</v>
      </c>
      <c r="N162" s="211" t="s">
        <v>41</v>
      </c>
      <c r="O162" s="59"/>
      <c r="P162" s="161">
        <f t="shared" si="11"/>
        <v>0</v>
      </c>
      <c r="Q162" s="161">
        <v>0</v>
      </c>
      <c r="R162" s="161">
        <f t="shared" si="12"/>
        <v>0</v>
      </c>
      <c r="S162" s="161">
        <v>0</v>
      </c>
      <c r="T162" s="162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2241</v>
      </c>
      <c r="AT162" s="163" t="s">
        <v>231</v>
      </c>
      <c r="AU162" s="163" t="s">
        <v>87</v>
      </c>
      <c r="AY162" s="18" t="s">
        <v>172</v>
      </c>
      <c r="BE162" s="164">
        <f t="shared" si="14"/>
        <v>0</v>
      </c>
      <c r="BF162" s="164">
        <f t="shared" si="15"/>
        <v>0</v>
      </c>
      <c r="BG162" s="164">
        <f t="shared" si="16"/>
        <v>0</v>
      </c>
      <c r="BH162" s="164">
        <f t="shared" si="17"/>
        <v>0</v>
      </c>
      <c r="BI162" s="164">
        <f t="shared" si="18"/>
        <v>0</v>
      </c>
      <c r="BJ162" s="18" t="s">
        <v>87</v>
      </c>
      <c r="BK162" s="164">
        <f t="shared" si="19"/>
        <v>0</v>
      </c>
      <c r="BL162" s="18" t="s">
        <v>2241</v>
      </c>
      <c r="BM162" s="163" t="s">
        <v>2733</v>
      </c>
    </row>
    <row r="163" spans="1:65" s="2" customFormat="1" ht="24.25" customHeight="1">
      <c r="A163" s="33"/>
      <c r="B163" s="150"/>
      <c r="C163" s="151" t="s">
        <v>515</v>
      </c>
      <c r="D163" s="151" t="s">
        <v>174</v>
      </c>
      <c r="E163" s="152" t="s">
        <v>2734</v>
      </c>
      <c r="F163" s="153" t="s">
        <v>2735</v>
      </c>
      <c r="G163" s="154" t="s">
        <v>630</v>
      </c>
      <c r="H163" s="155">
        <v>104</v>
      </c>
      <c r="I163" s="156"/>
      <c r="J163" s="157">
        <f t="shared" si="10"/>
        <v>0</v>
      </c>
      <c r="K163" s="158"/>
      <c r="L163" s="34"/>
      <c r="M163" s="159" t="s">
        <v>1</v>
      </c>
      <c r="N163" s="160" t="s">
        <v>41</v>
      </c>
      <c r="O163" s="59"/>
      <c r="P163" s="161">
        <f t="shared" si="11"/>
        <v>0</v>
      </c>
      <c r="Q163" s="161">
        <v>0</v>
      </c>
      <c r="R163" s="161">
        <f t="shared" si="12"/>
        <v>0</v>
      </c>
      <c r="S163" s="161">
        <v>0</v>
      </c>
      <c r="T163" s="162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239</v>
      </c>
      <c r="AT163" s="163" t="s">
        <v>174</v>
      </c>
      <c r="AU163" s="163" t="s">
        <v>87</v>
      </c>
      <c r="AY163" s="18" t="s">
        <v>172</v>
      </c>
      <c r="BE163" s="164">
        <f t="shared" si="14"/>
        <v>0</v>
      </c>
      <c r="BF163" s="164">
        <f t="shared" si="15"/>
        <v>0</v>
      </c>
      <c r="BG163" s="164">
        <f t="shared" si="16"/>
        <v>0</v>
      </c>
      <c r="BH163" s="164">
        <f t="shared" si="17"/>
        <v>0</v>
      </c>
      <c r="BI163" s="164">
        <f t="shared" si="18"/>
        <v>0</v>
      </c>
      <c r="BJ163" s="18" t="s">
        <v>87</v>
      </c>
      <c r="BK163" s="164">
        <f t="shared" si="19"/>
        <v>0</v>
      </c>
      <c r="BL163" s="18" t="s">
        <v>239</v>
      </c>
      <c r="BM163" s="163" t="s">
        <v>2736</v>
      </c>
    </row>
    <row r="164" spans="1:65" s="2" customFormat="1" ht="24.25" customHeight="1">
      <c r="A164" s="33"/>
      <c r="B164" s="150"/>
      <c r="C164" s="151" t="s">
        <v>525</v>
      </c>
      <c r="D164" s="151" t="s">
        <v>174</v>
      </c>
      <c r="E164" s="152" t="s">
        <v>2737</v>
      </c>
      <c r="F164" s="153" t="s">
        <v>2738</v>
      </c>
      <c r="G164" s="154" t="s">
        <v>630</v>
      </c>
      <c r="H164" s="155">
        <v>20</v>
      </c>
      <c r="I164" s="156"/>
      <c r="J164" s="157">
        <f t="shared" si="10"/>
        <v>0</v>
      </c>
      <c r="K164" s="158"/>
      <c r="L164" s="34"/>
      <c r="M164" s="159" t="s">
        <v>1</v>
      </c>
      <c r="N164" s="160" t="s">
        <v>41</v>
      </c>
      <c r="O164" s="59"/>
      <c r="P164" s="161">
        <f t="shared" si="11"/>
        <v>0</v>
      </c>
      <c r="Q164" s="161">
        <v>0</v>
      </c>
      <c r="R164" s="161">
        <f t="shared" si="12"/>
        <v>0</v>
      </c>
      <c r="S164" s="161">
        <v>0</v>
      </c>
      <c r="T164" s="162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239</v>
      </c>
      <c r="AT164" s="163" t="s">
        <v>174</v>
      </c>
      <c r="AU164" s="163" t="s">
        <v>87</v>
      </c>
      <c r="AY164" s="18" t="s">
        <v>172</v>
      </c>
      <c r="BE164" s="164">
        <f t="shared" si="14"/>
        <v>0</v>
      </c>
      <c r="BF164" s="164">
        <f t="shared" si="15"/>
        <v>0</v>
      </c>
      <c r="BG164" s="164">
        <f t="shared" si="16"/>
        <v>0</v>
      </c>
      <c r="BH164" s="164">
        <f t="shared" si="17"/>
        <v>0</v>
      </c>
      <c r="BI164" s="164">
        <f t="shared" si="18"/>
        <v>0</v>
      </c>
      <c r="BJ164" s="18" t="s">
        <v>87</v>
      </c>
      <c r="BK164" s="164">
        <f t="shared" si="19"/>
        <v>0</v>
      </c>
      <c r="BL164" s="18" t="s">
        <v>239</v>
      </c>
      <c r="BM164" s="163" t="s">
        <v>2739</v>
      </c>
    </row>
    <row r="165" spans="1:65" s="2" customFormat="1" ht="14.5" customHeight="1">
      <c r="A165" s="33"/>
      <c r="B165" s="150"/>
      <c r="C165" s="201" t="s">
        <v>530</v>
      </c>
      <c r="D165" s="201" t="s">
        <v>231</v>
      </c>
      <c r="E165" s="202" t="s">
        <v>2740</v>
      </c>
      <c r="F165" s="203" t="s">
        <v>2741</v>
      </c>
      <c r="G165" s="204" t="s">
        <v>630</v>
      </c>
      <c r="H165" s="205">
        <v>20</v>
      </c>
      <c r="I165" s="206"/>
      <c r="J165" s="207">
        <f t="shared" si="10"/>
        <v>0</v>
      </c>
      <c r="K165" s="208"/>
      <c r="L165" s="209"/>
      <c r="M165" s="210" t="s">
        <v>1</v>
      </c>
      <c r="N165" s="211" t="s">
        <v>41</v>
      </c>
      <c r="O165" s="59"/>
      <c r="P165" s="161">
        <f t="shared" si="11"/>
        <v>0</v>
      </c>
      <c r="Q165" s="161">
        <v>0</v>
      </c>
      <c r="R165" s="161">
        <f t="shared" si="12"/>
        <v>0</v>
      </c>
      <c r="S165" s="161">
        <v>0</v>
      </c>
      <c r="T165" s="162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2241</v>
      </c>
      <c r="AT165" s="163" t="s">
        <v>231</v>
      </c>
      <c r="AU165" s="163" t="s">
        <v>87</v>
      </c>
      <c r="AY165" s="18" t="s">
        <v>172</v>
      </c>
      <c r="BE165" s="164">
        <f t="shared" si="14"/>
        <v>0</v>
      </c>
      <c r="BF165" s="164">
        <f t="shared" si="15"/>
        <v>0</v>
      </c>
      <c r="BG165" s="164">
        <f t="shared" si="16"/>
        <v>0</v>
      </c>
      <c r="BH165" s="164">
        <f t="shared" si="17"/>
        <v>0</v>
      </c>
      <c r="BI165" s="164">
        <f t="shared" si="18"/>
        <v>0</v>
      </c>
      <c r="BJ165" s="18" t="s">
        <v>87</v>
      </c>
      <c r="BK165" s="164">
        <f t="shared" si="19"/>
        <v>0</v>
      </c>
      <c r="BL165" s="18" t="s">
        <v>2241</v>
      </c>
      <c r="BM165" s="163" t="s">
        <v>2742</v>
      </c>
    </row>
    <row r="166" spans="1:65" s="2" customFormat="1" ht="24.25" customHeight="1">
      <c r="A166" s="33"/>
      <c r="B166" s="150"/>
      <c r="C166" s="151" t="s">
        <v>491</v>
      </c>
      <c r="D166" s="151" t="s">
        <v>174</v>
      </c>
      <c r="E166" s="152" t="s">
        <v>2743</v>
      </c>
      <c r="F166" s="153" t="s">
        <v>2744</v>
      </c>
      <c r="G166" s="154" t="s">
        <v>630</v>
      </c>
      <c r="H166" s="155">
        <v>10</v>
      </c>
      <c r="I166" s="156"/>
      <c r="J166" s="157">
        <f t="shared" si="10"/>
        <v>0</v>
      </c>
      <c r="K166" s="158"/>
      <c r="L166" s="34"/>
      <c r="M166" s="159" t="s">
        <v>1</v>
      </c>
      <c r="N166" s="160" t="s">
        <v>41</v>
      </c>
      <c r="O166" s="59"/>
      <c r="P166" s="161">
        <f t="shared" si="11"/>
        <v>0</v>
      </c>
      <c r="Q166" s="161">
        <v>0</v>
      </c>
      <c r="R166" s="161">
        <f t="shared" si="12"/>
        <v>0</v>
      </c>
      <c r="S166" s="161">
        <v>0</v>
      </c>
      <c r="T166" s="162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239</v>
      </c>
      <c r="AT166" s="163" t="s">
        <v>174</v>
      </c>
      <c r="AU166" s="163" t="s">
        <v>87</v>
      </c>
      <c r="AY166" s="18" t="s">
        <v>172</v>
      </c>
      <c r="BE166" s="164">
        <f t="shared" si="14"/>
        <v>0</v>
      </c>
      <c r="BF166" s="164">
        <f t="shared" si="15"/>
        <v>0</v>
      </c>
      <c r="BG166" s="164">
        <f t="shared" si="16"/>
        <v>0</v>
      </c>
      <c r="BH166" s="164">
        <f t="shared" si="17"/>
        <v>0</v>
      </c>
      <c r="BI166" s="164">
        <f t="shared" si="18"/>
        <v>0</v>
      </c>
      <c r="BJ166" s="18" t="s">
        <v>87</v>
      </c>
      <c r="BK166" s="164">
        <f t="shared" si="19"/>
        <v>0</v>
      </c>
      <c r="BL166" s="18" t="s">
        <v>239</v>
      </c>
      <c r="BM166" s="163" t="s">
        <v>2745</v>
      </c>
    </row>
    <row r="167" spans="1:65" s="2" customFormat="1" ht="14.5" customHeight="1">
      <c r="A167" s="33"/>
      <c r="B167" s="150"/>
      <c r="C167" s="201" t="s">
        <v>539</v>
      </c>
      <c r="D167" s="201" t="s">
        <v>231</v>
      </c>
      <c r="E167" s="202" t="s">
        <v>2746</v>
      </c>
      <c r="F167" s="203" t="s">
        <v>2747</v>
      </c>
      <c r="G167" s="204" t="s">
        <v>630</v>
      </c>
      <c r="H167" s="205">
        <v>10</v>
      </c>
      <c r="I167" s="206"/>
      <c r="J167" s="207">
        <f t="shared" si="10"/>
        <v>0</v>
      </c>
      <c r="K167" s="208"/>
      <c r="L167" s="209"/>
      <c r="M167" s="210" t="s">
        <v>1</v>
      </c>
      <c r="N167" s="211" t="s">
        <v>41</v>
      </c>
      <c r="O167" s="59"/>
      <c r="P167" s="161">
        <f t="shared" si="11"/>
        <v>0</v>
      </c>
      <c r="Q167" s="161">
        <v>0</v>
      </c>
      <c r="R167" s="161">
        <f t="shared" si="12"/>
        <v>0</v>
      </c>
      <c r="S167" s="161">
        <v>0</v>
      </c>
      <c r="T167" s="162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2241</v>
      </c>
      <c r="AT167" s="163" t="s">
        <v>231</v>
      </c>
      <c r="AU167" s="163" t="s">
        <v>87</v>
      </c>
      <c r="AY167" s="18" t="s">
        <v>172</v>
      </c>
      <c r="BE167" s="164">
        <f t="shared" si="14"/>
        <v>0</v>
      </c>
      <c r="BF167" s="164">
        <f t="shared" si="15"/>
        <v>0</v>
      </c>
      <c r="BG167" s="164">
        <f t="shared" si="16"/>
        <v>0</v>
      </c>
      <c r="BH167" s="164">
        <f t="shared" si="17"/>
        <v>0</v>
      </c>
      <c r="BI167" s="164">
        <f t="shared" si="18"/>
        <v>0</v>
      </c>
      <c r="BJ167" s="18" t="s">
        <v>87</v>
      </c>
      <c r="BK167" s="164">
        <f t="shared" si="19"/>
        <v>0</v>
      </c>
      <c r="BL167" s="18" t="s">
        <v>2241</v>
      </c>
      <c r="BM167" s="163" t="s">
        <v>2748</v>
      </c>
    </row>
    <row r="168" spans="1:65" s="2" customFormat="1" ht="24.25" customHeight="1">
      <c r="A168" s="33"/>
      <c r="B168" s="150"/>
      <c r="C168" s="151" t="s">
        <v>545</v>
      </c>
      <c r="D168" s="151" t="s">
        <v>174</v>
      </c>
      <c r="E168" s="152" t="s">
        <v>2749</v>
      </c>
      <c r="F168" s="153" t="s">
        <v>2750</v>
      </c>
      <c r="G168" s="154" t="s">
        <v>630</v>
      </c>
      <c r="H168" s="155">
        <v>2</v>
      </c>
      <c r="I168" s="156"/>
      <c r="J168" s="157">
        <f t="shared" si="10"/>
        <v>0</v>
      </c>
      <c r="K168" s="158"/>
      <c r="L168" s="34"/>
      <c r="M168" s="159" t="s">
        <v>1</v>
      </c>
      <c r="N168" s="160" t="s">
        <v>41</v>
      </c>
      <c r="O168" s="59"/>
      <c r="P168" s="161">
        <f t="shared" si="11"/>
        <v>0</v>
      </c>
      <c r="Q168" s="161">
        <v>0</v>
      </c>
      <c r="R168" s="161">
        <f t="shared" si="12"/>
        <v>0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239</v>
      </c>
      <c r="AT168" s="163" t="s">
        <v>174</v>
      </c>
      <c r="AU168" s="163" t="s">
        <v>87</v>
      </c>
      <c r="AY168" s="18" t="s">
        <v>172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87</v>
      </c>
      <c r="BK168" s="164">
        <f t="shared" si="19"/>
        <v>0</v>
      </c>
      <c r="BL168" s="18" t="s">
        <v>239</v>
      </c>
      <c r="BM168" s="163" t="s">
        <v>2751</v>
      </c>
    </row>
    <row r="169" spans="1:65" s="2" customFormat="1" ht="14.5" customHeight="1">
      <c r="A169" s="33"/>
      <c r="B169" s="150"/>
      <c r="C169" s="201" t="s">
        <v>556</v>
      </c>
      <c r="D169" s="201" t="s">
        <v>231</v>
      </c>
      <c r="E169" s="202" t="s">
        <v>2752</v>
      </c>
      <c r="F169" s="203" t="s">
        <v>2753</v>
      </c>
      <c r="G169" s="204" t="s">
        <v>630</v>
      </c>
      <c r="H169" s="205">
        <v>1.2</v>
      </c>
      <c r="I169" s="206"/>
      <c r="J169" s="207">
        <f t="shared" si="10"/>
        <v>0</v>
      </c>
      <c r="K169" s="208"/>
      <c r="L169" s="209"/>
      <c r="M169" s="210" t="s">
        <v>1</v>
      </c>
      <c r="N169" s="211" t="s">
        <v>41</v>
      </c>
      <c r="O169" s="59"/>
      <c r="P169" s="161">
        <f t="shared" si="11"/>
        <v>0</v>
      </c>
      <c r="Q169" s="161">
        <v>7.0454054054054098E-6</v>
      </c>
      <c r="R169" s="161">
        <f t="shared" si="12"/>
        <v>8.4544864864864921E-6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2241</v>
      </c>
      <c r="AT169" s="163" t="s">
        <v>231</v>
      </c>
      <c r="AU169" s="163" t="s">
        <v>87</v>
      </c>
      <c r="AY169" s="18" t="s">
        <v>172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87</v>
      </c>
      <c r="BK169" s="164">
        <f t="shared" si="19"/>
        <v>0</v>
      </c>
      <c r="BL169" s="18" t="s">
        <v>2241</v>
      </c>
      <c r="BM169" s="163" t="s">
        <v>2754</v>
      </c>
    </row>
    <row r="170" spans="1:65" s="2" customFormat="1" ht="14.5" customHeight="1">
      <c r="A170" s="33"/>
      <c r="B170" s="150"/>
      <c r="C170" s="201" t="s">
        <v>561</v>
      </c>
      <c r="D170" s="201" t="s">
        <v>231</v>
      </c>
      <c r="E170" s="202" t="s">
        <v>2755</v>
      </c>
      <c r="F170" s="203" t="s">
        <v>2756</v>
      </c>
      <c r="G170" s="204" t="s">
        <v>630</v>
      </c>
      <c r="H170" s="205">
        <v>0.6</v>
      </c>
      <c r="I170" s="206"/>
      <c r="J170" s="207">
        <f t="shared" si="10"/>
        <v>0</v>
      </c>
      <c r="K170" s="208"/>
      <c r="L170" s="209"/>
      <c r="M170" s="210" t="s">
        <v>1</v>
      </c>
      <c r="N170" s="211" t="s">
        <v>41</v>
      </c>
      <c r="O170" s="59"/>
      <c r="P170" s="161">
        <f t="shared" si="11"/>
        <v>0</v>
      </c>
      <c r="Q170" s="161">
        <v>2.7790294627383E-5</v>
      </c>
      <c r="R170" s="161">
        <f t="shared" si="12"/>
        <v>1.6674176776429798E-5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2241</v>
      </c>
      <c r="AT170" s="163" t="s">
        <v>231</v>
      </c>
      <c r="AU170" s="163" t="s">
        <v>87</v>
      </c>
      <c r="AY170" s="18" t="s">
        <v>172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87</v>
      </c>
      <c r="BK170" s="164">
        <f t="shared" si="19"/>
        <v>0</v>
      </c>
      <c r="BL170" s="18" t="s">
        <v>2241</v>
      </c>
      <c r="BM170" s="163" t="s">
        <v>2757</v>
      </c>
    </row>
    <row r="171" spans="1:65" s="2" customFormat="1" ht="24.25" customHeight="1">
      <c r="A171" s="33"/>
      <c r="B171" s="150"/>
      <c r="C171" s="201" t="s">
        <v>1170</v>
      </c>
      <c r="D171" s="201" t="s">
        <v>231</v>
      </c>
      <c r="E171" s="202" t="s">
        <v>2758</v>
      </c>
      <c r="F171" s="203" t="s">
        <v>2759</v>
      </c>
      <c r="G171" s="204" t="s">
        <v>630</v>
      </c>
      <c r="H171" s="205">
        <v>0.6</v>
      </c>
      <c r="I171" s="206"/>
      <c r="J171" s="207">
        <f t="shared" si="10"/>
        <v>0</v>
      </c>
      <c r="K171" s="208"/>
      <c r="L171" s="209"/>
      <c r="M171" s="210" t="s">
        <v>1</v>
      </c>
      <c r="N171" s="211" t="s">
        <v>41</v>
      </c>
      <c r="O171" s="59"/>
      <c r="P171" s="161">
        <f t="shared" si="11"/>
        <v>0</v>
      </c>
      <c r="Q171" s="161">
        <v>2.06636597938144E-5</v>
      </c>
      <c r="R171" s="161">
        <f t="shared" si="12"/>
        <v>1.2398195876288639E-5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2241</v>
      </c>
      <c r="AT171" s="163" t="s">
        <v>231</v>
      </c>
      <c r="AU171" s="163" t="s">
        <v>87</v>
      </c>
      <c r="AY171" s="18" t="s">
        <v>172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87</v>
      </c>
      <c r="BK171" s="164">
        <f t="shared" si="19"/>
        <v>0</v>
      </c>
      <c r="BL171" s="18" t="s">
        <v>2241</v>
      </c>
      <c r="BM171" s="163" t="s">
        <v>2760</v>
      </c>
    </row>
    <row r="172" spans="1:65" s="2" customFormat="1" ht="24.25" customHeight="1">
      <c r="A172" s="33"/>
      <c r="B172" s="150"/>
      <c r="C172" s="201" t="s">
        <v>1176</v>
      </c>
      <c r="D172" s="201" t="s">
        <v>231</v>
      </c>
      <c r="E172" s="202" t="s">
        <v>2761</v>
      </c>
      <c r="F172" s="203" t="s">
        <v>2762</v>
      </c>
      <c r="G172" s="204" t="s">
        <v>630</v>
      </c>
      <c r="H172" s="205">
        <v>2</v>
      </c>
      <c r="I172" s="206"/>
      <c r="J172" s="207">
        <f t="shared" si="10"/>
        <v>0</v>
      </c>
      <c r="K172" s="208"/>
      <c r="L172" s="209"/>
      <c r="M172" s="210" t="s">
        <v>1</v>
      </c>
      <c r="N172" s="211" t="s">
        <v>41</v>
      </c>
      <c r="O172" s="59"/>
      <c r="P172" s="161">
        <f t="shared" si="11"/>
        <v>0</v>
      </c>
      <c r="Q172" s="161">
        <v>5.5214301098427797E-5</v>
      </c>
      <c r="R172" s="161">
        <f t="shared" si="12"/>
        <v>1.1042860219685559E-4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2241</v>
      </c>
      <c r="AT172" s="163" t="s">
        <v>231</v>
      </c>
      <c r="AU172" s="163" t="s">
        <v>87</v>
      </c>
      <c r="AY172" s="18" t="s">
        <v>172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87</v>
      </c>
      <c r="BK172" s="164">
        <f t="shared" si="19"/>
        <v>0</v>
      </c>
      <c r="BL172" s="18" t="s">
        <v>2241</v>
      </c>
      <c r="BM172" s="163" t="s">
        <v>2763</v>
      </c>
    </row>
    <row r="173" spans="1:65" s="2" customFormat="1" ht="24.25" customHeight="1">
      <c r="A173" s="33"/>
      <c r="B173" s="150"/>
      <c r="C173" s="151" t="s">
        <v>1183</v>
      </c>
      <c r="D173" s="151" t="s">
        <v>174</v>
      </c>
      <c r="E173" s="152" t="s">
        <v>2764</v>
      </c>
      <c r="F173" s="153" t="s">
        <v>2765</v>
      </c>
      <c r="G173" s="154" t="s">
        <v>630</v>
      </c>
      <c r="H173" s="155">
        <v>4</v>
      </c>
      <c r="I173" s="156"/>
      <c r="J173" s="157">
        <f t="shared" si="1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1"/>
        <v>0</v>
      </c>
      <c r="Q173" s="161">
        <v>0</v>
      </c>
      <c r="R173" s="161">
        <f t="shared" si="12"/>
        <v>0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239</v>
      </c>
      <c r="AT173" s="163" t="s">
        <v>174</v>
      </c>
      <c r="AU173" s="163" t="s">
        <v>87</v>
      </c>
      <c r="AY173" s="18" t="s">
        <v>172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87</v>
      </c>
      <c r="BK173" s="164">
        <f t="shared" si="19"/>
        <v>0</v>
      </c>
      <c r="BL173" s="18" t="s">
        <v>239</v>
      </c>
      <c r="BM173" s="163" t="s">
        <v>2766</v>
      </c>
    </row>
    <row r="174" spans="1:65" s="2" customFormat="1" ht="14.5" customHeight="1">
      <c r="A174" s="33"/>
      <c r="B174" s="150"/>
      <c r="C174" s="201" t="s">
        <v>1188</v>
      </c>
      <c r="D174" s="201" t="s">
        <v>231</v>
      </c>
      <c r="E174" s="202" t="s">
        <v>2767</v>
      </c>
      <c r="F174" s="203" t="s">
        <v>2768</v>
      </c>
      <c r="G174" s="204" t="s">
        <v>630</v>
      </c>
      <c r="H174" s="205">
        <v>4</v>
      </c>
      <c r="I174" s="206"/>
      <c r="J174" s="207">
        <f t="shared" si="10"/>
        <v>0</v>
      </c>
      <c r="K174" s="208"/>
      <c r="L174" s="209"/>
      <c r="M174" s="210" t="s">
        <v>1</v>
      </c>
      <c r="N174" s="211" t="s">
        <v>41</v>
      </c>
      <c r="O174" s="59"/>
      <c r="P174" s="161">
        <f t="shared" si="11"/>
        <v>0</v>
      </c>
      <c r="Q174" s="161">
        <v>0</v>
      </c>
      <c r="R174" s="161">
        <f t="shared" si="12"/>
        <v>0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2241</v>
      </c>
      <c r="AT174" s="163" t="s">
        <v>231</v>
      </c>
      <c r="AU174" s="163" t="s">
        <v>87</v>
      </c>
      <c r="AY174" s="18" t="s">
        <v>172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87</v>
      </c>
      <c r="BK174" s="164">
        <f t="shared" si="19"/>
        <v>0</v>
      </c>
      <c r="BL174" s="18" t="s">
        <v>2241</v>
      </c>
      <c r="BM174" s="163" t="s">
        <v>2769</v>
      </c>
    </row>
    <row r="175" spans="1:65" s="2" customFormat="1" ht="14.5" customHeight="1">
      <c r="A175" s="33"/>
      <c r="B175" s="150"/>
      <c r="C175" s="201" t="s">
        <v>1192</v>
      </c>
      <c r="D175" s="201" t="s">
        <v>231</v>
      </c>
      <c r="E175" s="202" t="s">
        <v>2770</v>
      </c>
      <c r="F175" s="203" t="s">
        <v>2771</v>
      </c>
      <c r="G175" s="204" t="s">
        <v>630</v>
      </c>
      <c r="H175" s="205">
        <v>2</v>
      </c>
      <c r="I175" s="206"/>
      <c r="J175" s="207">
        <f t="shared" si="10"/>
        <v>0</v>
      </c>
      <c r="K175" s="208"/>
      <c r="L175" s="209"/>
      <c r="M175" s="210" t="s">
        <v>1</v>
      </c>
      <c r="N175" s="211" t="s">
        <v>41</v>
      </c>
      <c r="O175" s="59"/>
      <c r="P175" s="161">
        <f t="shared" si="11"/>
        <v>0</v>
      </c>
      <c r="Q175" s="161">
        <v>0</v>
      </c>
      <c r="R175" s="161">
        <f t="shared" si="12"/>
        <v>0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2241</v>
      </c>
      <c r="AT175" s="163" t="s">
        <v>231</v>
      </c>
      <c r="AU175" s="163" t="s">
        <v>87</v>
      </c>
      <c r="AY175" s="18" t="s">
        <v>172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87</v>
      </c>
      <c r="BK175" s="164">
        <f t="shared" si="19"/>
        <v>0</v>
      </c>
      <c r="BL175" s="18" t="s">
        <v>2241</v>
      </c>
      <c r="BM175" s="163" t="s">
        <v>2772</v>
      </c>
    </row>
    <row r="176" spans="1:65" s="2" customFormat="1" ht="24.25" customHeight="1">
      <c r="A176" s="33"/>
      <c r="B176" s="150"/>
      <c r="C176" s="151" t="s">
        <v>1419</v>
      </c>
      <c r="D176" s="151" t="s">
        <v>174</v>
      </c>
      <c r="E176" s="152" t="s">
        <v>2773</v>
      </c>
      <c r="F176" s="153" t="s">
        <v>2774</v>
      </c>
      <c r="G176" s="154" t="s">
        <v>630</v>
      </c>
      <c r="H176" s="155">
        <v>2</v>
      </c>
      <c r="I176" s="156"/>
      <c r="J176" s="157">
        <f t="shared" si="10"/>
        <v>0</v>
      </c>
      <c r="K176" s="158"/>
      <c r="L176" s="34"/>
      <c r="M176" s="159" t="s">
        <v>1</v>
      </c>
      <c r="N176" s="160" t="s">
        <v>41</v>
      </c>
      <c r="O176" s="59"/>
      <c r="P176" s="161">
        <f t="shared" si="11"/>
        <v>0</v>
      </c>
      <c r="Q176" s="161">
        <v>0</v>
      </c>
      <c r="R176" s="161">
        <f t="shared" si="12"/>
        <v>0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239</v>
      </c>
      <c r="AT176" s="163" t="s">
        <v>174</v>
      </c>
      <c r="AU176" s="163" t="s">
        <v>87</v>
      </c>
      <c r="AY176" s="18" t="s">
        <v>172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87</v>
      </c>
      <c r="BK176" s="164">
        <f t="shared" si="19"/>
        <v>0</v>
      </c>
      <c r="BL176" s="18" t="s">
        <v>239</v>
      </c>
      <c r="BM176" s="163" t="s">
        <v>2775</v>
      </c>
    </row>
    <row r="177" spans="1:65" s="2" customFormat="1" ht="14.5" customHeight="1">
      <c r="A177" s="33"/>
      <c r="B177" s="150"/>
      <c r="C177" s="201" t="s">
        <v>1428</v>
      </c>
      <c r="D177" s="201" t="s">
        <v>231</v>
      </c>
      <c r="E177" s="202" t="s">
        <v>2776</v>
      </c>
      <c r="F177" s="203" t="s">
        <v>2777</v>
      </c>
      <c r="G177" s="204" t="s">
        <v>630</v>
      </c>
      <c r="H177" s="205">
        <v>2</v>
      </c>
      <c r="I177" s="206"/>
      <c r="J177" s="207">
        <f t="shared" si="10"/>
        <v>0</v>
      </c>
      <c r="K177" s="208"/>
      <c r="L177" s="209"/>
      <c r="M177" s="210" t="s">
        <v>1</v>
      </c>
      <c r="N177" s="211" t="s">
        <v>41</v>
      </c>
      <c r="O177" s="59"/>
      <c r="P177" s="161">
        <f t="shared" si="11"/>
        <v>0</v>
      </c>
      <c r="Q177" s="161">
        <v>0</v>
      </c>
      <c r="R177" s="161">
        <f t="shared" si="12"/>
        <v>0</v>
      </c>
      <c r="S177" s="161">
        <v>0</v>
      </c>
      <c r="T177" s="162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2241</v>
      </c>
      <c r="AT177" s="163" t="s">
        <v>231</v>
      </c>
      <c r="AU177" s="163" t="s">
        <v>87</v>
      </c>
      <c r="AY177" s="18" t="s">
        <v>172</v>
      </c>
      <c r="BE177" s="164">
        <f t="shared" si="14"/>
        <v>0</v>
      </c>
      <c r="BF177" s="164">
        <f t="shared" si="15"/>
        <v>0</v>
      </c>
      <c r="BG177" s="164">
        <f t="shared" si="16"/>
        <v>0</v>
      </c>
      <c r="BH177" s="164">
        <f t="shared" si="17"/>
        <v>0</v>
      </c>
      <c r="BI177" s="164">
        <f t="shared" si="18"/>
        <v>0</v>
      </c>
      <c r="BJ177" s="18" t="s">
        <v>87</v>
      </c>
      <c r="BK177" s="164">
        <f t="shared" si="19"/>
        <v>0</v>
      </c>
      <c r="BL177" s="18" t="s">
        <v>2241</v>
      </c>
      <c r="BM177" s="163" t="s">
        <v>2778</v>
      </c>
    </row>
    <row r="178" spans="1:65" s="2" customFormat="1" ht="14.5" customHeight="1">
      <c r="A178" s="33"/>
      <c r="B178" s="150"/>
      <c r="C178" s="201" t="s">
        <v>1435</v>
      </c>
      <c r="D178" s="201" t="s">
        <v>231</v>
      </c>
      <c r="E178" s="202" t="s">
        <v>2779</v>
      </c>
      <c r="F178" s="203" t="s">
        <v>2780</v>
      </c>
      <c r="G178" s="204" t="s">
        <v>630</v>
      </c>
      <c r="H178" s="205">
        <v>2</v>
      </c>
      <c r="I178" s="206"/>
      <c r="J178" s="207">
        <f t="shared" si="10"/>
        <v>0</v>
      </c>
      <c r="K178" s="208"/>
      <c r="L178" s="209"/>
      <c r="M178" s="210" t="s">
        <v>1</v>
      </c>
      <c r="N178" s="211" t="s">
        <v>41</v>
      </c>
      <c r="O178" s="59"/>
      <c r="P178" s="161">
        <f t="shared" si="11"/>
        <v>0</v>
      </c>
      <c r="Q178" s="161">
        <v>0</v>
      </c>
      <c r="R178" s="161">
        <f t="shared" si="12"/>
        <v>0</v>
      </c>
      <c r="S178" s="161">
        <v>0</v>
      </c>
      <c r="T178" s="162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2241</v>
      </c>
      <c r="AT178" s="163" t="s">
        <v>231</v>
      </c>
      <c r="AU178" s="163" t="s">
        <v>87</v>
      </c>
      <c r="AY178" s="18" t="s">
        <v>172</v>
      </c>
      <c r="BE178" s="164">
        <f t="shared" si="14"/>
        <v>0</v>
      </c>
      <c r="BF178" s="164">
        <f t="shared" si="15"/>
        <v>0</v>
      </c>
      <c r="BG178" s="164">
        <f t="shared" si="16"/>
        <v>0</v>
      </c>
      <c r="BH178" s="164">
        <f t="shared" si="17"/>
        <v>0</v>
      </c>
      <c r="BI178" s="164">
        <f t="shared" si="18"/>
        <v>0</v>
      </c>
      <c r="BJ178" s="18" t="s">
        <v>87</v>
      </c>
      <c r="BK178" s="164">
        <f t="shared" si="19"/>
        <v>0</v>
      </c>
      <c r="BL178" s="18" t="s">
        <v>2241</v>
      </c>
      <c r="BM178" s="163" t="s">
        <v>2781</v>
      </c>
    </row>
    <row r="179" spans="1:65" s="2" customFormat="1" ht="24.25" customHeight="1">
      <c r="A179" s="33"/>
      <c r="B179" s="150"/>
      <c r="C179" s="151" t="s">
        <v>1444</v>
      </c>
      <c r="D179" s="151" t="s">
        <v>174</v>
      </c>
      <c r="E179" s="152" t="s">
        <v>2782</v>
      </c>
      <c r="F179" s="153" t="s">
        <v>2783</v>
      </c>
      <c r="G179" s="154" t="s">
        <v>630</v>
      </c>
      <c r="H179" s="155">
        <v>2</v>
      </c>
      <c r="I179" s="156"/>
      <c r="J179" s="157">
        <f t="shared" si="10"/>
        <v>0</v>
      </c>
      <c r="K179" s="158"/>
      <c r="L179" s="34"/>
      <c r="M179" s="159" t="s">
        <v>1</v>
      </c>
      <c r="N179" s="160" t="s">
        <v>41</v>
      </c>
      <c r="O179" s="59"/>
      <c r="P179" s="161">
        <f t="shared" si="11"/>
        <v>0</v>
      </c>
      <c r="Q179" s="161">
        <v>0</v>
      </c>
      <c r="R179" s="161">
        <f t="shared" si="12"/>
        <v>0</v>
      </c>
      <c r="S179" s="161">
        <v>0</v>
      </c>
      <c r="T179" s="162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239</v>
      </c>
      <c r="AT179" s="163" t="s">
        <v>174</v>
      </c>
      <c r="AU179" s="163" t="s">
        <v>87</v>
      </c>
      <c r="AY179" s="18" t="s">
        <v>172</v>
      </c>
      <c r="BE179" s="164">
        <f t="shared" si="14"/>
        <v>0</v>
      </c>
      <c r="BF179" s="164">
        <f t="shared" si="15"/>
        <v>0</v>
      </c>
      <c r="BG179" s="164">
        <f t="shared" si="16"/>
        <v>0</v>
      </c>
      <c r="BH179" s="164">
        <f t="shared" si="17"/>
        <v>0</v>
      </c>
      <c r="BI179" s="164">
        <f t="shared" si="18"/>
        <v>0</v>
      </c>
      <c r="BJ179" s="18" t="s">
        <v>87</v>
      </c>
      <c r="BK179" s="164">
        <f t="shared" si="19"/>
        <v>0</v>
      </c>
      <c r="BL179" s="18" t="s">
        <v>239</v>
      </c>
      <c r="BM179" s="163" t="s">
        <v>2784</v>
      </c>
    </row>
    <row r="180" spans="1:65" s="2" customFormat="1" ht="14.5" customHeight="1">
      <c r="A180" s="33"/>
      <c r="B180" s="150"/>
      <c r="C180" s="201" t="s">
        <v>1455</v>
      </c>
      <c r="D180" s="201" t="s">
        <v>231</v>
      </c>
      <c r="E180" s="202" t="s">
        <v>2776</v>
      </c>
      <c r="F180" s="203" t="s">
        <v>2777</v>
      </c>
      <c r="G180" s="204" t="s">
        <v>630</v>
      </c>
      <c r="H180" s="205">
        <v>2</v>
      </c>
      <c r="I180" s="206"/>
      <c r="J180" s="207">
        <f t="shared" si="10"/>
        <v>0</v>
      </c>
      <c r="K180" s="208"/>
      <c r="L180" s="209"/>
      <c r="M180" s="210" t="s">
        <v>1</v>
      </c>
      <c r="N180" s="211" t="s">
        <v>41</v>
      </c>
      <c r="O180" s="59"/>
      <c r="P180" s="161">
        <f t="shared" si="11"/>
        <v>0</v>
      </c>
      <c r="Q180" s="161">
        <v>0</v>
      </c>
      <c r="R180" s="161">
        <f t="shared" si="12"/>
        <v>0</v>
      </c>
      <c r="S180" s="161">
        <v>0</v>
      </c>
      <c r="T180" s="162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2241</v>
      </c>
      <c r="AT180" s="163" t="s">
        <v>231</v>
      </c>
      <c r="AU180" s="163" t="s">
        <v>87</v>
      </c>
      <c r="AY180" s="18" t="s">
        <v>172</v>
      </c>
      <c r="BE180" s="164">
        <f t="shared" si="14"/>
        <v>0</v>
      </c>
      <c r="BF180" s="164">
        <f t="shared" si="15"/>
        <v>0</v>
      </c>
      <c r="BG180" s="164">
        <f t="shared" si="16"/>
        <v>0</v>
      </c>
      <c r="BH180" s="164">
        <f t="shared" si="17"/>
        <v>0</v>
      </c>
      <c r="BI180" s="164">
        <f t="shared" si="18"/>
        <v>0</v>
      </c>
      <c r="BJ180" s="18" t="s">
        <v>87</v>
      </c>
      <c r="BK180" s="164">
        <f t="shared" si="19"/>
        <v>0</v>
      </c>
      <c r="BL180" s="18" t="s">
        <v>2241</v>
      </c>
      <c r="BM180" s="163" t="s">
        <v>2785</v>
      </c>
    </row>
    <row r="181" spans="1:65" s="2" customFormat="1" ht="14.5" customHeight="1">
      <c r="A181" s="33"/>
      <c r="B181" s="150"/>
      <c r="C181" s="201" t="s">
        <v>1460</v>
      </c>
      <c r="D181" s="201" t="s">
        <v>231</v>
      </c>
      <c r="E181" s="202" t="s">
        <v>2779</v>
      </c>
      <c r="F181" s="203" t="s">
        <v>2780</v>
      </c>
      <c r="G181" s="204" t="s">
        <v>630</v>
      </c>
      <c r="H181" s="205">
        <v>2</v>
      </c>
      <c r="I181" s="206"/>
      <c r="J181" s="207">
        <f t="shared" si="10"/>
        <v>0</v>
      </c>
      <c r="K181" s="208"/>
      <c r="L181" s="209"/>
      <c r="M181" s="210" t="s">
        <v>1</v>
      </c>
      <c r="N181" s="211" t="s">
        <v>41</v>
      </c>
      <c r="O181" s="59"/>
      <c r="P181" s="161">
        <f t="shared" si="11"/>
        <v>0</v>
      </c>
      <c r="Q181" s="161">
        <v>0</v>
      </c>
      <c r="R181" s="161">
        <f t="shared" si="12"/>
        <v>0</v>
      </c>
      <c r="S181" s="161">
        <v>0</v>
      </c>
      <c r="T181" s="162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2241</v>
      </c>
      <c r="AT181" s="163" t="s">
        <v>231</v>
      </c>
      <c r="AU181" s="163" t="s">
        <v>87</v>
      </c>
      <c r="AY181" s="18" t="s">
        <v>172</v>
      </c>
      <c r="BE181" s="164">
        <f t="shared" si="14"/>
        <v>0</v>
      </c>
      <c r="BF181" s="164">
        <f t="shared" si="15"/>
        <v>0</v>
      </c>
      <c r="BG181" s="164">
        <f t="shared" si="16"/>
        <v>0</v>
      </c>
      <c r="BH181" s="164">
        <f t="shared" si="17"/>
        <v>0</v>
      </c>
      <c r="BI181" s="164">
        <f t="shared" si="18"/>
        <v>0</v>
      </c>
      <c r="BJ181" s="18" t="s">
        <v>87</v>
      </c>
      <c r="BK181" s="164">
        <f t="shared" si="19"/>
        <v>0</v>
      </c>
      <c r="BL181" s="18" t="s">
        <v>2241</v>
      </c>
      <c r="BM181" s="163" t="s">
        <v>2786</v>
      </c>
    </row>
    <row r="182" spans="1:65" s="2" customFormat="1" ht="24.25" customHeight="1">
      <c r="A182" s="33"/>
      <c r="B182" s="150"/>
      <c r="C182" s="151" t="s">
        <v>1467</v>
      </c>
      <c r="D182" s="151" t="s">
        <v>174</v>
      </c>
      <c r="E182" s="152" t="s">
        <v>2787</v>
      </c>
      <c r="F182" s="153" t="s">
        <v>2788</v>
      </c>
      <c r="G182" s="154" t="s">
        <v>630</v>
      </c>
      <c r="H182" s="155">
        <v>19</v>
      </c>
      <c r="I182" s="156"/>
      <c r="J182" s="157">
        <f t="shared" si="10"/>
        <v>0</v>
      </c>
      <c r="K182" s="158"/>
      <c r="L182" s="34"/>
      <c r="M182" s="159" t="s">
        <v>1</v>
      </c>
      <c r="N182" s="160" t="s">
        <v>41</v>
      </c>
      <c r="O182" s="59"/>
      <c r="P182" s="161">
        <f t="shared" si="11"/>
        <v>0</v>
      </c>
      <c r="Q182" s="161">
        <v>0</v>
      </c>
      <c r="R182" s="161">
        <f t="shared" si="12"/>
        <v>0</v>
      </c>
      <c r="S182" s="161">
        <v>0</v>
      </c>
      <c r="T182" s="162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239</v>
      </c>
      <c r="AT182" s="163" t="s">
        <v>174</v>
      </c>
      <c r="AU182" s="163" t="s">
        <v>87</v>
      </c>
      <c r="AY182" s="18" t="s">
        <v>172</v>
      </c>
      <c r="BE182" s="164">
        <f t="shared" si="14"/>
        <v>0</v>
      </c>
      <c r="BF182" s="164">
        <f t="shared" si="15"/>
        <v>0</v>
      </c>
      <c r="BG182" s="164">
        <f t="shared" si="16"/>
        <v>0</v>
      </c>
      <c r="BH182" s="164">
        <f t="shared" si="17"/>
        <v>0</v>
      </c>
      <c r="BI182" s="164">
        <f t="shared" si="18"/>
        <v>0</v>
      </c>
      <c r="BJ182" s="18" t="s">
        <v>87</v>
      </c>
      <c r="BK182" s="164">
        <f t="shared" si="19"/>
        <v>0</v>
      </c>
      <c r="BL182" s="18" t="s">
        <v>239</v>
      </c>
      <c r="BM182" s="163" t="s">
        <v>2789</v>
      </c>
    </row>
    <row r="183" spans="1:65" s="2" customFormat="1" ht="14.5" customHeight="1">
      <c r="A183" s="33"/>
      <c r="B183" s="150"/>
      <c r="C183" s="201" t="s">
        <v>1469</v>
      </c>
      <c r="D183" s="201" t="s">
        <v>231</v>
      </c>
      <c r="E183" s="202" t="s">
        <v>2779</v>
      </c>
      <c r="F183" s="203" t="s">
        <v>2780</v>
      </c>
      <c r="G183" s="204" t="s">
        <v>630</v>
      </c>
      <c r="H183" s="205">
        <v>19</v>
      </c>
      <c r="I183" s="206"/>
      <c r="J183" s="207">
        <f t="shared" si="10"/>
        <v>0</v>
      </c>
      <c r="K183" s="208"/>
      <c r="L183" s="209"/>
      <c r="M183" s="210" t="s">
        <v>1</v>
      </c>
      <c r="N183" s="211" t="s">
        <v>41</v>
      </c>
      <c r="O183" s="59"/>
      <c r="P183" s="161">
        <f t="shared" si="11"/>
        <v>0</v>
      </c>
      <c r="Q183" s="161">
        <v>0</v>
      </c>
      <c r="R183" s="161">
        <f t="shared" si="12"/>
        <v>0</v>
      </c>
      <c r="S183" s="161">
        <v>0</v>
      </c>
      <c r="T183" s="162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2241</v>
      </c>
      <c r="AT183" s="163" t="s">
        <v>231</v>
      </c>
      <c r="AU183" s="163" t="s">
        <v>87</v>
      </c>
      <c r="AY183" s="18" t="s">
        <v>172</v>
      </c>
      <c r="BE183" s="164">
        <f t="shared" si="14"/>
        <v>0</v>
      </c>
      <c r="BF183" s="164">
        <f t="shared" si="15"/>
        <v>0</v>
      </c>
      <c r="BG183" s="164">
        <f t="shared" si="16"/>
        <v>0</v>
      </c>
      <c r="BH183" s="164">
        <f t="shared" si="17"/>
        <v>0</v>
      </c>
      <c r="BI183" s="164">
        <f t="shared" si="18"/>
        <v>0</v>
      </c>
      <c r="BJ183" s="18" t="s">
        <v>87</v>
      </c>
      <c r="BK183" s="164">
        <f t="shared" si="19"/>
        <v>0</v>
      </c>
      <c r="BL183" s="18" t="s">
        <v>2241</v>
      </c>
      <c r="BM183" s="163" t="s">
        <v>2790</v>
      </c>
    </row>
    <row r="184" spans="1:65" s="2" customFormat="1" ht="14.5" customHeight="1">
      <c r="A184" s="33"/>
      <c r="B184" s="150"/>
      <c r="C184" s="201" t="s">
        <v>1475</v>
      </c>
      <c r="D184" s="201" t="s">
        <v>231</v>
      </c>
      <c r="E184" s="202" t="s">
        <v>2791</v>
      </c>
      <c r="F184" s="203" t="s">
        <v>2792</v>
      </c>
      <c r="G184" s="204" t="s">
        <v>630</v>
      </c>
      <c r="H184" s="205">
        <v>19</v>
      </c>
      <c r="I184" s="206"/>
      <c r="J184" s="207">
        <f t="shared" si="10"/>
        <v>0</v>
      </c>
      <c r="K184" s="208"/>
      <c r="L184" s="209"/>
      <c r="M184" s="210" t="s">
        <v>1</v>
      </c>
      <c r="N184" s="211" t="s">
        <v>41</v>
      </c>
      <c r="O184" s="59"/>
      <c r="P184" s="161">
        <f t="shared" si="11"/>
        <v>0</v>
      </c>
      <c r="Q184" s="161">
        <v>0</v>
      </c>
      <c r="R184" s="161">
        <f t="shared" si="12"/>
        <v>0</v>
      </c>
      <c r="S184" s="161">
        <v>0</v>
      </c>
      <c r="T184" s="162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2241</v>
      </c>
      <c r="AT184" s="163" t="s">
        <v>231</v>
      </c>
      <c r="AU184" s="163" t="s">
        <v>87</v>
      </c>
      <c r="AY184" s="18" t="s">
        <v>172</v>
      </c>
      <c r="BE184" s="164">
        <f t="shared" si="14"/>
        <v>0</v>
      </c>
      <c r="BF184" s="164">
        <f t="shared" si="15"/>
        <v>0</v>
      </c>
      <c r="BG184" s="164">
        <f t="shared" si="16"/>
        <v>0</v>
      </c>
      <c r="BH184" s="164">
        <f t="shared" si="17"/>
        <v>0</v>
      </c>
      <c r="BI184" s="164">
        <f t="shared" si="18"/>
        <v>0</v>
      </c>
      <c r="BJ184" s="18" t="s">
        <v>87</v>
      </c>
      <c r="BK184" s="164">
        <f t="shared" si="19"/>
        <v>0</v>
      </c>
      <c r="BL184" s="18" t="s">
        <v>2241</v>
      </c>
      <c r="BM184" s="163" t="s">
        <v>2793</v>
      </c>
    </row>
    <row r="185" spans="1:65" s="2" customFormat="1" ht="24.25" customHeight="1">
      <c r="A185" s="33"/>
      <c r="B185" s="150"/>
      <c r="C185" s="151" t="s">
        <v>1477</v>
      </c>
      <c r="D185" s="151" t="s">
        <v>174</v>
      </c>
      <c r="E185" s="152" t="s">
        <v>2794</v>
      </c>
      <c r="F185" s="153" t="s">
        <v>2795</v>
      </c>
      <c r="G185" s="154" t="s">
        <v>630</v>
      </c>
      <c r="H185" s="155">
        <v>7</v>
      </c>
      <c r="I185" s="156"/>
      <c r="J185" s="157">
        <f t="shared" si="10"/>
        <v>0</v>
      </c>
      <c r="K185" s="158"/>
      <c r="L185" s="34"/>
      <c r="M185" s="159" t="s">
        <v>1</v>
      </c>
      <c r="N185" s="160" t="s">
        <v>41</v>
      </c>
      <c r="O185" s="59"/>
      <c r="P185" s="161">
        <f t="shared" si="11"/>
        <v>0</v>
      </c>
      <c r="Q185" s="161">
        <v>0</v>
      </c>
      <c r="R185" s="161">
        <f t="shared" si="12"/>
        <v>0</v>
      </c>
      <c r="S185" s="161">
        <v>0</v>
      </c>
      <c r="T185" s="162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239</v>
      </c>
      <c r="AT185" s="163" t="s">
        <v>174</v>
      </c>
      <c r="AU185" s="163" t="s">
        <v>87</v>
      </c>
      <c r="AY185" s="18" t="s">
        <v>172</v>
      </c>
      <c r="BE185" s="164">
        <f t="shared" si="14"/>
        <v>0</v>
      </c>
      <c r="BF185" s="164">
        <f t="shared" si="15"/>
        <v>0</v>
      </c>
      <c r="BG185" s="164">
        <f t="shared" si="16"/>
        <v>0</v>
      </c>
      <c r="BH185" s="164">
        <f t="shared" si="17"/>
        <v>0</v>
      </c>
      <c r="BI185" s="164">
        <f t="shared" si="18"/>
        <v>0</v>
      </c>
      <c r="BJ185" s="18" t="s">
        <v>87</v>
      </c>
      <c r="BK185" s="164">
        <f t="shared" si="19"/>
        <v>0</v>
      </c>
      <c r="BL185" s="18" t="s">
        <v>239</v>
      </c>
      <c r="BM185" s="163" t="s">
        <v>2796</v>
      </c>
    </row>
    <row r="186" spans="1:65" s="2" customFormat="1" ht="14.5" customHeight="1">
      <c r="A186" s="33"/>
      <c r="B186" s="150"/>
      <c r="C186" s="201" t="s">
        <v>1481</v>
      </c>
      <c r="D186" s="201" t="s">
        <v>231</v>
      </c>
      <c r="E186" s="202" t="s">
        <v>2797</v>
      </c>
      <c r="F186" s="203" t="s">
        <v>2798</v>
      </c>
      <c r="G186" s="204" t="s">
        <v>630</v>
      </c>
      <c r="H186" s="205">
        <v>7</v>
      </c>
      <c r="I186" s="206"/>
      <c r="J186" s="207">
        <f t="shared" si="10"/>
        <v>0</v>
      </c>
      <c r="K186" s="208"/>
      <c r="L186" s="209"/>
      <c r="M186" s="210" t="s">
        <v>1</v>
      </c>
      <c r="N186" s="211" t="s">
        <v>41</v>
      </c>
      <c r="O186" s="59"/>
      <c r="P186" s="161">
        <f t="shared" si="11"/>
        <v>0</v>
      </c>
      <c r="Q186" s="161">
        <v>0</v>
      </c>
      <c r="R186" s="161">
        <f t="shared" si="12"/>
        <v>0</v>
      </c>
      <c r="S186" s="161">
        <v>0</v>
      </c>
      <c r="T186" s="162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2241</v>
      </c>
      <c r="AT186" s="163" t="s">
        <v>231</v>
      </c>
      <c r="AU186" s="163" t="s">
        <v>87</v>
      </c>
      <c r="AY186" s="18" t="s">
        <v>172</v>
      </c>
      <c r="BE186" s="164">
        <f t="shared" si="14"/>
        <v>0</v>
      </c>
      <c r="BF186" s="164">
        <f t="shared" si="15"/>
        <v>0</v>
      </c>
      <c r="BG186" s="164">
        <f t="shared" si="16"/>
        <v>0</v>
      </c>
      <c r="BH186" s="164">
        <f t="shared" si="17"/>
        <v>0</v>
      </c>
      <c r="BI186" s="164">
        <f t="shared" si="18"/>
        <v>0</v>
      </c>
      <c r="BJ186" s="18" t="s">
        <v>87</v>
      </c>
      <c r="BK186" s="164">
        <f t="shared" si="19"/>
        <v>0</v>
      </c>
      <c r="BL186" s="18" t="s">
        <v>2241</v>
      </c>
      <c r="BM186" s="163" t="s">
        <v>2799</v>
      </c>
    </row>
    <row r="187" spans="1:65" s="2" customFormat="1" ht="14.5" customHeight="1">
      <c r="A187" s="33"/>
      <c r="B187" s="150"/>
      <c r="C187" s="201" t="s">
        <v>1485</v>
      </c>
      <c r="D187" s="201" t="s">
        <v>231</v>
      </c>
      <c r="E187" s="202" t="s">
        <v>2779</v>
      </c>
      <c r="F187" s="203" t="s">
        <v>2780</v>
      </c>
      <c r="G187" s="204" t="s">
        <v>630</v>
      </c>
      <c r="H187" s="205">
        <v>7</v>
      </c>
      <c r="I187" s="206"/>
      <c r="J187" s="207">
        <f t="shared" si="10"/>
        <v>0</v>
      </c>
      <c r="K187" s="208"/>
      <c r="L187" s="209"/>
      <c r="M187" s="210" t="s">
        <v>1</v>
      </c>
      <c r="N187" s="211" t="s">
        <v>41</v>
      </c>
      <c r="O187" s="59"/>
      <c r="P187" s="161">
        <f t="shared" si="11"/>
        <v>0</v>
      </c>
      <c r="Q187" s="161">
        <v>0</v>
      </c>
      <c r="R187" s="161">
        <f t="shared" si="12"/>
        <v>0</v>
      </c>
      <c r="S187" s="161">
        <v>0</v>
      </c>
      <c r="T187" s="162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2241</v>
      </c>
      <c r="AT187" s="163" t="s">
        <v>231</v>
      </c>
      <c r="AU187" s="163" t="s">
        <v>87</v>
      </c>
      <c r="AY187" s="18" t="s">
        <v>172</v>
      </c>
      <c r="BE187" s="164">
        <f t="shared" si="14"/>
        <v>0</v>
      </c>
      <c r="BF187" s="164">
        <f t="shared" si="15"/>
        <v>0</v>
      </c>
      <c r="BG187" s="164">
        <f t="shared" si="16"/>
        <v>0</v>
      </c>
      <c r="BH187" s="164">
        <f t="shared" si="17"/>
        <v>0</v>
      </c>
      <c r="BI187" s="164">
        <f t="shared" si="18"/>
        <v>0</v>
      </c>
      <c r="BJ187" s="18" t="s">
        <v>87</v>
      </c>
      <c r="BK187" s="164">
        <f t="shared" si="19"/>
        <v>0</v>
      </c>
      <c r="BL187" s="18" t="s">
        <v>2241</v>
      </c>
      <c r="BM187" s="163" t="s">
        <v>2800</v>
      </c>
    </row>
    <row r="188" spans="1:65" s="2" customFormat="1" ht="24.25" customHeight="1">
      <c r="A188" s="33"/>
      <c r="B188" s="150"/>
      <c r="C188" s="151" t="s">
        <v>1491</v>
      </c>
      <c r="D188" s="151" t="s">
        <v>174</v>
      </c>
      <c r="E188" s="152" t="s">
        <v>2801</v>
      </c>
      <c r="F188" s="153" t="s">
        <v>2802</v>
      </c>
      <c r="G188" s="154" t="s">
        <v>630</v>
      </c>
      <c r="H188" s="155">
        <v>28</v>
      </c>
      <c r="I188" s="156"/>
      <c r="J188" s="157">
        <f t="shared" si="10"/>
        <v>0</v>
      </c>
      <c r="K188" s="158"/>
      <c r="L188" s="34"/>
      <c r="M188" s="159" t="s">
        <v>1</v>
      </c>
      <c r="N188" s="160" t="s">
        <v>41</v>
      </c>
      <c r="O188" s="59"/>
      <c r="P188" s="161">
        <f t="shared" si="11"/>
        <v>0</v>
      </c>
      <c r="Q188" s="161">
        <v>0</v>
      </c>
      <c r="R188" s="161">
        <f t="shared" si="12"/>
        <v>0</v>
      </c>
      <c r="S188" s="161">
        <v>0</v>
      </c>
      <c r="T188" s="162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239</v>
      </c>
      <c r="AT188" s="163" t="s">
        <v>174</v>
      </c>
      <c r="AU188" s="163" t="s">
        <v>87</v>
      </c>
      <c r="AY188" s="18" t="s">
        <v>172</v>
      </c>
      <c r="BE188" s="164">
        <f t="shared" si="14"/>
        <v>0</v>
      </c>
      <c r="BF188" s="164">
        <f t="shared" si="15"/>
        <v>0</v>
      </c>
      <c r="BG188" s="164">
        <f t="shared" si="16"/>
        <v>0</v>
      </c>
      <c r="BH188" s="164">
        <f t="shared" si="17"/>
        <v>0</v>
      </c>
      <c r="BI188" s="164">
        <f t="shared" si="18"/>
        <v>0</v>
      </c>
      <c r="BJ188" s="18" t="s">
        <v>87</v>
      </c>
      <c r="BK188" s="164">
        <f t="shared" si="19"/>
        <v>0</v>
      </c>
      <c r="BL188" s="18" t="s">
        <v>239</v>
      </c>
      <c r="BM188" s="163" t="s">
        <v>2803</v>
      </c>
    </row>
    <row r="189" spans="1:65" s="2" customFormat="1" ht="14.5" customHeight="1">
      <c r="A189" s="33"/>
      <c r="B189" s="150"/>
      <c r="C189" s="201" t="s">
        <v>1496</v>
      </c>
      <c r="D189" s="201" t="s">
        <v>231</v>
      </c>
      <c r="E189" s="202" t="s">
        <v>2804</v>
      </c>
      <c r="F189" s="203" t="s">
        <v>2805</v>
      </c>
      <c r="G189" s="204" t="s">
        <v>630</v>
      </c>
      <c r="H189" s="205">
        <v>28</v>
      </c>
      <c r="I189" s="206"/>
      <c r="J189" s="207">
        <f t="shared" si="10"/>
        <v>0</v>
      </c>
      <c r="K189" s="208"/>
      <c r="L189" s="209"/>
      <c r="M189" s="210" t="s">
        <v>1</v>
      </c>
      <c r="N189" s="211" t="s">
        <v>41</v>
      </c>
      <c r="O189" s="59"/>
      <c r="P189" s="161">
        <f t="shared" si="11"/>
        <v>0</v>
      </c>
      <c r="Q189" s="161">
        <v>0</v>
      </c>
      <c r="R189" s="161">
        <f t="shared" si="12"/>
        <v>0</v>
      </c>
      <c r="S189" s="161">
        <v>0</v>
      </c>
      <c r="T189" s="162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2241</v>
      </c>
      <c r="AT189" s="163" t="s">
        <v>231</v>
      </c>
      <c r="AU189" s="163" t="s">
        <v>87</v>
      </c>
      <c r="AY189" s="18" t="s">
        <v>172</v>
      </c>
      <c r="BE189" s="164">
        <f t="shared" si="14"/>
        <v>0</v>
      </c>
      <c r="BF189" s="164">
        <f t="shared" si="15"/>
        <v>0</v>
      </c>
      <c r="BG189" s="164">
        <f t="shared" si="16"/>
        <v>0</v>
      </c>
      <c r="BH189" s="164">
        <f t="shared" si="17"/>
        <v>0</v>
      </c>
      <c r="BI189" s="164">
        <f t="shared" si="18"/>
        <v>0</v>
      </c>
      <c r="BJ189" s="18" t="s">
        <v>87</v>
      </c>
      <c r="BK189" s="164">
        <f t="shared" si="19"/>
        <v>0</v>
      </c>
      <c r="BL189" s="18" t="s">
        <v>2241</v>
      </c>
      <c r="BM189" s="163" t="s">
        <v>2806</v>
      </c>
    </row>
    <row r="190" spans="1:65" s="2" customFormat="1" ht="14.5" customHeight="1">
      <c r="A190" s="33"/>
      <c r="B190" s="150"/>
      <c r="C190" s="201" t="s">
        <v>1207</v>
      </c>
      <c r="D190" s="201" t="s">
        <v>231</v>
      </c>
      <c r="E190" s="202" t="s">
        <v>2779</v>
      </c>
      <c r="F190" s="203" t="s">
        <v>2780</v>
      </c>
      <c r="G190" s="204" t="s">
        <v>630</v>
      </c>
      <c r="H190" s="205">
        <v>28</v>
      </c>
      <c r="I190" s="206"/>
      <c r="J190" s="207">
        <f t="shared" si="10"/>
        <v>0</v>
      </c>
      <c r="K190" s="208"/>
      <c r="L190" s="209"/>
      <c r="M190" s="210" t="s">
        <v>1</v>
      </c>
      <c r="N190" s="211" t="s">
        <v>41</v>
      </c>
      <c r="O190" s="59"/>
      <c r="P190" s="161">
        <f t="shared" si="11"/>
        <v>0</v>
      </c>
      <c r="Q190" s="161">
        <v>0</v>
      </c>
      <c r="R190" s="161">
        <f t="shared" si="12"/>
        <v>0</v>
      </c>
      <c r="S190" s="161">
        <v>0</v>
      </c>
      <c r="T190" s="162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2241</v>
      </c>
      <c r="AT190" s="163" t="s">
        <v>231</v>
      </c>
      <c r="AU190" s="163" t="s">
        <v>87</v>
      </c>
      <c r="AY190" s="18" t="s">
        <v>172</v>
      </c>
      <c r="BE190" s="164">
        <f t="shared" si="14"/>
        <v>0</v>
      </c>
      <c r="BF190" s="164">
        <f t="shared" si="15"/>
        <v>0</v>
      </c>
      <c r="BG190" s="164">
        <f t="shared" si="16"/>
        <v>0</v>
      </c>
      <c r="BH190" s="164">
        <f t="shared" si="17"/>
        <v>0</v>
      </c>
      <c r="BI190" s="164">
        <f t="shared" si="18"/>
        <v>0</v>
      </c>
      <c r="BJ190" s="18" t="s">
        <v>87</v>
      </c>
      <c r="BK190" s="164">
        <f t="shared" si="19"/>
        <v>0</v>
      </c>
      <c r="BL190" s="18" t="s">
        <v>2241</v>
      </c>
      <c r="BM190" s="163" t="s">
        <v>2807</v>
      </c>
    </row>
    <row r="191" spans="1:65" s="2" customFormat="1" ht="24.25" customHeight="1">
      <c r="A191" s="33"/>
      <c r="B191" s="150"/>
      <c r="C191" s="151" t="s">
        <v>1514</v>
      </c>
      <c r="D191" s="151" t="s">
        <v>174</v>
      </c>
      <c r="E191" s="152" t="s">
        <v>2808</v>
      </c>
      <c r="F191" s="153" t="s">
        <v>2809</v>
      </c>
      <c r="G191" s="154" t="s">
        <v>630</v>
      </c>
      <c r="H191" s="155">
        <v>1</v>
      </c>
      <c r="I191" s="156"/>
      <c r="J191" s="157">
        <f t="shared" si="10"/>
        <v>0</v>
      </c>
      <c r="K191" s="158"/>
      <c r="L191" s="34"/>
      <c r="M191" s="159" t="s">
        <v>1</v>
      </c>
      <c r="N191" s="160" t="s">
        <v>41</v>
      </c>
      <c r="O191" s="59"/>
      <c r="P191" s="161">
        <f t="shared" si="11"/>
        <v>0</v>
      </c>
      <c r="Q191" s="161">
        <v>0</v>
      </c>
      <c r="R191" s="161">
        <f t="shared" si="12"/>
        <v>0</v>
      </c>
      <c r="S191" s="161">
        <v>0</v>
      </c>
      <c r="T191" s="162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239</v>
      </c>
      <c r="AT191" s="163" t="s">
        <v>174</v>
      </c>
      <c r="AU191" s="163" t="s">
        <v>87</v>
      </c>
      <c r="AY191" s="18" t="s">
        <v>172</v>
      </c>
      <c r="BE191" s="164">
        <f t="shared" si="14"/>
        <v>0</v>
      </c>
      <c r="BF191" s="164">
        <f t="shared" si="15"/>
        <v>0</v>
      </c>
      <c r="BG191" s="164">
        <f t="shared" si="16"/>
        <v>0</v>
      </c>
      <c r="BH191" s="164">
        <f t="shared" si="17"/>
        <v>0</v>
      </c>
      <c r="BI191" s="164">
        <f t="shared" si="18"/>
        <v>0</v>
      </c>
      <c r="BJ191" s="18" t="s">
        <v>87</v>
      </c>
      <c r="BK191" s="164">
        <f t="shared" si="19"/>
        <v>0</v>
      </c>
      <c r="BL191" s="18" t="s">
        <v>239</v>
      </c>
      <c r="BM191" s="163" t="s">
        <v>2810</v>
      </c>
    </row>
    <row r="192" spans="1:65" s="2" customFormat="1" ht="14.5" customHeight="1">
      <c r="A192" s="33"/>
      <c r="B192" s="150"/>
      <c r="C192" s="201" t="s">
        <v>1518</v>
      </c>
      <c r="D192" s="201" t="s">
        <v>231</v>
      </c>
      <c r="E192" s="202" t="s">
        <v>2811</v>
      </c>
      <c r="F192" s="203" t="s">
        <v>2812</v>
      </c>
      <c r="G192" s="204" t="s">
        <v>630</v>
      </c>
      <c r="H192" s="205">
        <v>1</v>
      </c>
      <c r="I192" s="206"/>
      <c r="J192" s="207">
        <f t="shared" si="10"/>
        <v>0</v>
      </c>
      <c r="K192" s="208"/>
      <c r="L192" s="209"/>
      <c r="M192" s="210" t="s">
        <v>1</v>
      </c>
      <c r="N192" s="211" t="s">
        <v>41</v>
      </c>
      <c r="O192" s="59"/>
      <c r="P192" s="161">
        <f t="shared" si="11"/>
        <v>0</v>
      </c>
      <c r="Q192" s="161">
        <v>0</v>
      </c>
      <c r="R192" s="161">
        <f t="shared" si="12"/>
        <v>0</v>
      </c>
      <c r="S192" s="161">
        <v>0</v>
      </c>
      <c r="T192" s="162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2241</v>
      </c>
      <c r="AT192" s="163" t="s">
        <v>231</v>
      </c>
      <c r="AU192" s="163" t="s">
        <v>87</v>
      </c>
      <c r="AY192" s="18" t="s">
        <v>172</v>
      </c>
      <c r="BE192" s="164">
        <f t="shared" si="14"/>
        <v>0</v>
      </c>
      <c r="BF192" s="164">
        <f t="shared" si="15"/>
        <v>0</v>
      </c>
      <c r="BG192" s="164">
        <f t="shared" si="16"/>
        <v>0</v>
      </c>
      <c r="BH192" s="164">
        <f t="shared" si="17"/>
        <v>0</v>
      </c>
      <c r="BI192" s="164">
        <f t="shared" si="18"/>
        <v>0</v>
      </c>
      <c r="BJ192" s="18" t="s">
        <v>87</v>
      </c>
      <c r="BK192" s="164">
        <f t="shared" si="19"/>
        <v>0</v>
      </c>
      <c r="BL192" s="18" t="s">
        <v>2241</v>
      </c>
      <c r="BM192" s="163" t="s">
        <v>2813</v>
      </c>
    </row>
    <row r="193" spans="1:65" s="2" customFormat="1" ht="14.5" customHeight="1">
      <c r="A193" s="33"/>
      <c r="B193" s="150"/>
      <c r="C193" s="201" t="s">
        <v>1524</v>
      </c>
      <c r="D193" s="201" t="s">
        <v>231</v>
      </c>
      <c r="E193" s="202" t="s">
        <v>2779</v>
      </c>
      <c r="F193" s="203" t="s">
        <v>2780</v>
      </c>
      <c r="G193" s="204" t="s">
        <v>630</v>
      </c>
      <c r="H193" s="205">
        <v>1</v>
      </c>
      <c r="I193" s="206"/>
      <c r="J193" s="207">
        <f t="shared" si="10"/>
        <v>0</v>
      </c>
      <c r="K193" s="208"/>
      <c r="L193" s="209"/>
      <c r="M193" s="210" t="s">
        <v>1</v>
      </c>
      <c r="N193" s="211" t="s">
        <v>41</v>
      </c>
      <c r="O193" s="59"/>
      <c r="P193" s="161">
        <f t="shared" si="11"/>
        <v>0</v>
      </c>
      <c r="Q193" s="161">
        <v>0</v>
      </c>
      <c r="R193" s="161">
        <f t="shared" si="12"/>
        <v>0</v>
      </c>
      <c r="S193" s="161">
        <v>0</v>
      </c>
      <c r="T193" s="162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2241</v>
      </c>
      <c r="AT193" s="163" t="s">
        <v>231</v>
      </c>
      <c r="AU193" s="163" t="s">
        <v>87</v>
      </c>
      <c r="AY193" s="18" t="s">
        <v>172</v>
      </c>
      <c r="BE193" s="164">
        <f t="shared" si="14"/>
        <v>0</v>
      </c>
      <c r="BF193" s="164">
        <f t="shared" si="15"/>
        <v>0</v>
      </c>
      <c r="BG193" s="164">
        <f t="shared" si="16"/>
        <v>0</v>
      </c>
      <c r="BH193" s="164">
        <f t="shared" si="17"/>
        <v>0</v>
      </c>
      <c r="BI193" s="164">
        <f t="shared" si="18"/>
        <v>0</v>
      </c>
      <c r="BJ193" s="18" t="s">
        <v>87</v>
      </c>
      <c r="BK193" s="164">
        <f t="shared" si="19"/>
        <v>0</v>
      </c>
      <c r="BL193" s="18" t="s">
        <v>2241</v>
      </c>
      <c r="BM193" s="163" t="s">
        <v>2814</v>
      </c>
    </row>
    <row r="194" spans="1:65" s="2" customFormat="1" ht="24.25" customHeight="1">
      <c r="A194" s="33"/>
      <c r="B194" s="150"/>
      <c r="C194" s="151" t="s">
        <v>1160</v>
      </c>
      <c r="D194" s="151" t="s">
        <v>174</v>
      </c>
      <c r="E194" s="152" t="s">
        <v>2815</v>
      </c>
      <c r="F194" s="153" t="s">
        <v>2816</v>
      </c>
      <c r="G194" s="154" t="s">
        <v>630</v>
      </c>
      <c r="H194" s="155">
        <v>2</v>
      </c>
      <c r="I194" s="156"/>
      <c r="J194" s="157">
        <f t="shared" si="1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11"/>
        <v>0</v>
      </c>
      <c r="Q194" s="161">
        <v>0</v>
      </c>
      <c r="R194" s="161">
        <f t="shared" si="12"/>
        <v>0</v>
      </c>
      <c r="S194" s="161">
        <v>0</v>
      </c>
      <c r="T194" s="162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239</v>
      </c>
      <c r="AT194" s="163" t="s">
        <v>174</v>
      </c>
      <c r="AU194" s="163" t="s">
        <v>87</v>
      </c>
      <c r="AY194" s="18" t="s">
        <v>172</v>
      </c>
      <c r="BE194" s="164">
        <f t="shared" si="14"/>
        <v>0</v>
      </c>
      <c r="BF194" s="164">
        <f t="shared" si="15"/>
        <v>0</v>
      </c>
      <c r="BG194" s="164">
        <f t="shared" si="16"/>
        <v>0</v>
      </c>
      <c r="BH194" s="164">
        <f t="shared" si="17"/>
        <v>0</v>
      </c>
      <c r="BI194" s="164">
        <f t="shared" si="18"/>
        <v>0</v>
      </c>
      <c r="BJ194" s="18" t="s">
        <v>87</v>
      </c>
      <c r="BK194" s="164">
        <f t="shared" si="19"/>
        <v>0</v>
      </c>
      <c r="BL194" s="18" t="s">
        <v>239</v>
      </c>
      <c r="BM194" s="163" t="s">
        <v>2817</v>
      </c>
    </row>
    <row r="195" spans="1:65" s="2" customFormat="1" ht="24.25" customHeight="1">
      <c r="A195" s="33"/>
      <c r="B195" s="150"/>
      <c r="C195" s="201" t="s">
        <v>1533</v>
      </c>
      <c r="D195" s="201" t="s">
        <v>231</v>
      </c>
      <c r="E195" s="202" t="s">
        <v>2818</v>
      </c>
      <c r="F195" s="203" t="s">
        <v>2819</v>
      </c>
      <c r="G195" s="204" t="s">
        <v>630</v>
      </c>
      <c r="H195" s="205">
        <v>2</v>
      </c>
      <c r="I195" s="206"/>
      <c r="J195" s="207">
        <f t="shared" si="10"/>
        <v>0</v>
      </c>
      <c r="K195" s="208"/>
      <c r="L195" s="209"/>
      <c r="M195" s="210" t="s">
        <v>1</v>
      </c>
      <c r="N195" s="211" t="s">
        <v>41</v>
      </c>
      <c r="O195" s="59"/>
      <c r="P195" s="161">
        <f t="shared" si="11"/>
        <v>0</v>
      </c>
      <c r="Q195" s="161">
        <v>1E-4</v>
      </c>
      <c r="R195" s="161">
        <f t="shared" si="12"/>
        <v>2.0000000000000001E-4</v>
      </c>
      <c r="S195" s="161">
        <v>0</v>
      </c>
      <c r="T195" s="162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2241</v>
      </c>
      <c r="AT195" s="163" t="s">
        <v>231</v>
      </c>
      <c r="AU195" s="163" t="s">
        <v>87</v>
      </c>
      <c r="AY195" s="18" t="s">
        <v>172</v>
      </c>
      <c r="BE195" s="164">
        <f t="shared" si="14"/>
        <v>0</v>
      </c>
      <c r="BF195" s="164">
        <f t="shared" si="15"/>
        <v>0</v>
      </c>
      <c r="BG195" s="164">
        <f t="shared" si="16"/>
        <v>0</v>
      </c>
      <c r="BH195" s="164">
        <f t="shared" si="17"/>
        <v>0</v>
      </c>
      <c r="BI195" s="164">
        <f t="shared" si="18"/>
        <v>0</v>
      </c>
      <c r="BJ195" s="18" t="s">
        <v>87</v>
      </c>
      <c r="BK195" s="164">
        <f t="shared" si="19"/>
        <v>0</v>
      </c>
      <c r="BL195" s="18" t="s">
        <v>2241</v>
      </c>
      <c r="BM195" s="163" t="s">
        <v>2820</v>
      </c>
    </row>
    <row r="196" spans="1:65" s="2" customFormat="1" ht="24.25" customHeight="1">
      <c r="A196" s="33"/>
      <c r="B196" s="150"/>
      <c r="C196" s="151" t="s">
        <v>1535</v>
      </c>
      <c r="D196" s="151" t="s">
        <v>174</v>
      </c>
      <c r="E196" s="152" t="s">
        <v>2821</v>
      </c>
      <c r="F196" s="153" t="s">
        <v>2822</v>
      </c>
      <c r="G196" s="154" t="s">
        <v>630</v>
      </c>
      <c r="H196" s="155">
        <v>1</v>
      </c>
      <c r="I196" s="156"/>
      <c r="J196" s="157">
        <f t="shared" si="10"/>
        <v>0</v>
      </c>
      <c r="K196" s="158"/>
      <c r="L196" s="34"/>
      <c r="M196" s="159" t="s">
        <v>1</v>
      </c>
      <c r="N196" s="160" t="s">
        <v>41</v>
      </c>
      <c r="O196" s="59"/>
      <c r="P196" s="161">
        <f t="shared" si="11"/>
        <v>0</v>
      </c>
      <c r="Q196" s="161">
        <v>0</v>
      </c>
      <c r="R196" s="161">
        <f t="shared" si="12"/>
        <v>0</v>
      </c>
      <c r="S196" s="161">
        <v>0</v>
      </c>
      <c r="T196" s="162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 t="shared" si="14"/>
        <v>0</v>
      </c>
      <c r="BF196" s="164">
        <f t="shared" si="15"/>
        <v>0</v>
      </c>
      <c r="BG196" s="164">
        <f t="shared" si="16"/>
        <v>0</v>
      </c>
      <c r="BH196" s="164">
        <f t="shared" si="17"/>
        <v>0</v>
      </c>
      <c r="BI196" s="164">
        <f t="shared" si="18"/>
        <v>0</v>
      </c>
      <c r="BJ196" s="18" t="s">
        <v>87</v>
      </c>
      <c r="BK196" s="164">
        <f t="shared" si="19"/>
        <v>0</v>
      </c>
      <c r="BL196" s="18" t="s">
        <v>106</v>
      </c>
      <c r="BM196" s="163" t="s">
        <v>2823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79</v>
      </c>
      <c r="H197" s="176">
        <v>1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1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201" t="s">
        <v>1540</v>
      </c>
      <c r="D199" s="201" t="s">
        <v>231</v>
      </c>
      <c r="E199" s="202" t="s">
        <v>2824</v>
      </c>
      <c r="F199" s="203" t="s">
        <v>2825</v>
      </c>
      <c r="G199" s="204" t="s">
        <v>630</v>
      </c>
      <c r="H199" s="205">
        <v>1</v>
      </c>
      <c r="I199" s="206"/>
      <c r="J199" s="207">
        <f t="shared" ref="J199:J231" si="20">ROUND(I199*H199,2)</f>
        <v>0</v>
      </c>
      <c r="K199" s="208"/>
      <c r="L199" s="209"/>
      <c r="M199" s="210" t="s">
        <v>1</v>
      </c>
      <c r="N199" s="211" t="s">
        <v>41</v>
      </c>
      <c r="O199" s="59"/>
      <c r="P199" s="161">
        <f t="shared" ref="P199:P231" si="21">O199*H199</f>
        <v>0</v>
      </c>
      <c r="Q199" s="161">
        <v>3.1E-4</v>
      </c>
      <c r="R199" s="161">
        <f t="shared" ref="R199:R231" si="22">Q199*H199</f>
        <v>3.1E-4</v>
      </c>
      <c r="S199" s="161">
        <v>0</v>
      </c>
      <c r="T199" s="162">
        <f t="shared" ref="T199:T231" si="23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213</v>
      </c>
      <c r="AT199" s="163" t="s">
        <v>231</v>
      </c>
      <c r="AU199" s="163" t="s">
        <v>87</v>
      </c>
      <c r="AY199" s="18" t="s">
        <v>172</v>
      </c>
      <c r="BE199" s="164">
        <f t="shared" ref="BE199:BE231" si="24">IF(N199="základná",J199,0)</f>
        <v>0</v>
      </c>
      <c r="BF199" s="164">
        <f t="shared" ref="BF199:BF231" si="25">IF(N199="znížená",J199,0)</f>
        <v>0</v>
      </c>
      <c r="BG199" s="164">
        <f t="shared" ref="BG199:BG231" si="26">IF(N199="zákl. prenesená",J199,0)</f>
        <v>0</v>
      </c>
      <c r="BH199" s="164">
        <f t="shared" ref="BH199:BH231" si="27">IF(N199="zníž. prenesená",J199,0)</f>
        <v>0</v>
      </c>
      <c r="BI199" s="164">
        <f t="shared" ref="BI199:BI231" si="28">IF(N199="nulová",J199,0)</f>
        <v>0</v>
      </c>
      <c r="BJ199" s="18" t="s">
        <v>87</v>
      </c>
      <c r="BK199" s="164">
        <f t="shared" ref="BK199:BK231" si="29">ROUND(I199*H199,2)</f>
        <v>0</v>
      </c>
      <c r="BL199" s="18" t="s">
        <v>106</v>
      </c>
      <c r="BM199" s="163" t="s">
        <v>2826</v>
      </c>
    </row>
    <row r="200" spans="1:65" s="2" customFormat="1" ht="24.25" customHeight="1">
      <c r="A200" s="33"/>
      <c r="B200" s="150"/>
      <c r="C200" s="151" t="s">
        <v>239</v>
      </c>
      <c r="D200" s="151" t="s">
        <v>174</v>
      </c>
      <c r="E200" s="152" t="s">
        <v>2827</v>
      </c>
      <c r="F200" s="153" t="s">
        <v>2828</v>
      </c>
      <c r="G200" s="154" t="s">
        <v>630</v>
      </c>
      <c r="H200" s="155">
        <v>155</v>
      </c>
      <c r="I200" s="156"/>
      <c r="J200" s="157">
        <f t="shared" si="20"/>
        <v>0</v>
      </c>
      <c r="K200" s="158"/>
      <c r="L200" s="34"/>
      <c r="M200" s="159" t="s">
        <v>1</v>
      </c>
      <c r="N200" s="160" t="s">
        <v>41</v>
      </c>
      <c r="O200" s="59"/>
      <c r="P200" s="161">
        <f t="shared" si="21"/>
        <v>0</v>
      </c>
      <c r="Q200" s="161">
        <v>0</v>
      </c>
      <c r="R200" s="161">
        <f t="shared" si="22"/>
        <v>0</v>
      </c>
      <c r="S200" s="161">
        <v>0</v>
      </c>
      <c r="T200" s="162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239</v>
      </c>
      <c r="AT200" s="163" t="s">
        <v>174</v>
      </c>
      <c r="AU200" s="163" t="s">
        <v>87</v>
      </c>
      <c r="AY200" s="18" t="s">
        <v>172</v>
      </c>
      <c r="BE200" s="164">
        <f t="shared" si="24"/>
        <v>0</v>
      </c>
      <c r="BF200" s="164">
        <f t="shared" si="25"/>
        <v>0</v>
      </c>
      <c r="BG200" s="164">
        <f t="shared" si="26"/>
        <v>0</v>
      </c>
      <c r="BH200" s="164">
        <f t="shared" si="27"/>
        <v>0</v>
      </c>
      <c r="BI200" s="164">
        <f t="shared" si="28"/>
        <v>0</v>
      </c>
      <c r="BJ200" s="18" t="s">
        <v>87</v>
      </c>
      <c r="BK200" s="164">
        <f t="shared" si="29"/>
        <v>0</v>
      </c>
      <c r="BL200" s="18" t="s">
        <v>239</v>
      </c>
      <c r="BM200" s="163" t="s">
        <v>2829</v>
      </c>
    </row>
    <row r="201" spans="1:65" s="2" customFormat="1" ht="14.5" customHeight="1">
      <c r="A201" s="33"/>
      <c r="B201" s="150"/>
      <c r="C201" s="201" t="s">
        <v>1550</v>
      </c>
      <c r="D201" s="201" t="s">
        <v>231</v>
      </c>
      <c r="E201" s="202" t="s">
        <v>2830</v>
      </c>
      <c r="F201" s="203" t="s">
        <v>2831</v>
      </c>
      <c r="G201" s="204" t="s">
        <v>630</v>
      </c>
      <c r="H201" s="205">
        <v>155</v>
      </c>
      <c r="I201" s="206"/>
      <c r="J201" s="207">
        <f t="shared" si="20"/>
        <v>0</v>
      </c>
      <c r="K201" s="208"/>
      <c r="L201" s="209"/>
      <c r="M201" s="210" t="s">
        <v>1</v>
      </c>
      <c r="N201" s="211" t="s">
        <v>41</v>
      </c>
      <c r="O201" s="59"/>
      <c r="P201" s="161">
        <f t="shared" si="21"/>
        <v>0</v>
      </c>
      <c r="Q201" s="161">
        <v>0</v>
      </c>
      <c r="R201" s="161">
        <f t="shared" si="22"/>
        <v>0</v>
      </c>
      <c r="S201" s="161">
        <v>0</v>
      </c>
      <c r="T201" s="162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2241</v>
      </c>
      <c r="AT201" s="163" t="s">
        <v>231</v>
      </c>
      <c r="AU201" s="163" t="s">
        <v>87</v>
      </c>
      <c r="AY201" s="18" t="s">
        <v>172</v>
      </c>
      <c r="BE201" s="164">
        <f t="shared" si="24"/>
        <v>0</v>
      </c>
      <c r="BF201" s="164">
        <f t="shared" si="25"/>
        <v>0</v>
      </c>
      <c r="BG201" s="164">
        <f t="shared" si="26"/>
        <v>0</v>
      </c>
      <c r="BH201" s="164">
        <f t="shared" si="27"/>
        <v>0</v>
      </c>
      <c r="BI201" s="164">
        <f t="shared" si="28"/>
        <v>0</v>
      </c>
      <c r="BJ201" s="18" t="s">
        <v>87</v>
      </c>
      <c r="BK201" s="164">
        <f t="shared" si="29"/>
        <v>0</v>
      </c>
      <c r="BL201" s="18" t="s">
        <v>2241</v>
      </c>
      <c r="BM201" s="163" t="s">
        <v>2832</v>
      </c>
    </row>
    <row r="202" spans="1:65" s="2" customFormat="1" ht="14.5" customHeight="1">
      <c r="A202" s="33"/>
      <c r="B202" s="150"/>
      <c r="C202" s="201" t="s">
        <v>1555</v>
      </c>
      <c r="D202" s="201" t="s">
        <v>231</v>
      </c>
      <c r="E202" s="202" t="s">
        <v>2779</v>
      </c>
      <c r="F202" s="203" t="s">
        <v>2780</v>
      </c>
      <c r="G202" s="204" t="s">
        <v>630</v>
      </c>
      <c r="H202" s="205">
        <v>155</v>
      </c>
      <c r="I202" s="206"/>
      <c r="J202" s="207">
        <f t="shared" si="20"/>
        <v>0</v>
      </c>
      <c r="K202" s="208"/>
      <c r="L202" s="209"/>
      <c r="M202" s="210" t="s">
        <v>1</v>
      </c>
      <c r="N202" s="211" t="s">
        <v>41</v>
      </c>
      <c r="O202" s="59"/>
      <c r="P202" s="161">
        <f t="shared" si="21"/>
        <v>0</v>
      </c>
      <c r="Q202" s="161">
        <v>0</v>
      </c>
      <c r="R202" s="161">
        <f t="shared" si="22"/>
        <v>0</v>
      </c>
      <c r="S202" s="161">
        <v>0</v>
      </c>
      <c r="T202" s="162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2241</v>
      </c>
      <c r="AT202" s="163" t="s">
        <v>231</v>
      </c>
      <c r="AU202" s="163" t="s">
        <v>87</v>
      </c>
      <c r="AY202" s="18" t="s">
        <v>172</v>
      </c>
      <c r="BE202" s="164">
        <f t="shared" si="24"/>
        <v>0</v>
      </c>
      <c r="BF202" s="164">
        <f t="shared" si="25"/>
        <v>0</v>
      </c>
      <c r="BG202" s="164">
        <f t="shared" si="26"/>
        <v>0</v>
      </c>
      <c r="BH202" s="164">
        <f t="shared" si="27"/>
        <v>0</v>
      </c>
      <c r="BI202" s="164">
        <f t="shared" si="28"/>
        <v>0</v>
      </c>
      <c r="BJ202" s="18" t="s">
        <v>87</v>
      </c>
      <c r="BK202" s="164">
        <f t="shared" si="29"/>
        <v>0</v>
      </c>
      <c r="BL202" s="18" t="s">
        <v>2241</v>
      </c>
      <c r="BM202" s="163" t="s">
        <v>2833</v>
      </c>
    </row>
    <row r="203" spans="1:65" s="2" customFormat="1" ht="24.25" customHeight="1">
      <c r="A203" s="33"/>
      <c r="B203" s="150"/>
      <c r="C203" s="151" t="s">
        <v>1563</v>
      </c>
      <c r="D203" s="151" t="s">
        <v>174</v>
      </c>
      <c r="E203" s="152" t="s">
        <v>2834</v>
      </c>
      <c r="F203" s="153" t="s">
        <v>2835</v>
      </c>
      <c r="G203" s="154" t="s">
        <v>630</v>
      </c>
      <c r="H203" s="155">
        <v>13</v>
      </c>
      <c r="I203" s="156"/>
      <c r="J203" s="157">
        <f t="shared" si="20"/>
        <v>0</v>
      </c>
      <c r="K203" s="158"/>
      <c r="L203" s="34"/>
      <c r="M203" s="159" t="s">
        <v>1</v>
      </c>
      <c r="N203" s="160" t="s">
        <v>41</v>
      </c>
      <c r="O203" s="59"/>
      <c r="P203" s="161">
        <f t="shared" si="21"/>
        <v>0</v>
      </c>
      <c r="Q203" s="161">
        <v>0</v>
      </c>
      <c r="R203" s="161">
        <f t="shared" si="22"/>
        <v>0</v>
      </c>
      <c r="S203" s="161">
        <v>0</v>
      </c>
      <c r="T203" s="162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239</v>
      </c>
      <c r="AT203" s="163" t="s">
        <v>174</v>
      </c>
      <c r="AU203" s="163" t="s">
        <v>87</v>
      </c>
      <c r="AY203" s="18" t="s">
        <v>172</v>
      </c>
      <c r="BE203" s="164">
        <f t="shared" si="24"/>
        <v>0</v>
      </c>
      <c r="BF203" s="164">
        <f t="shared" si="25"/>
        <v>0</v>
      </c>
      <c r="BG203" s="164">
        <f t="shared" si="26"/>
        <v>0</v>
      </c>
      <c r="BH203" s="164">
        <f t="shared" si="27"/>
        <v>0</v>
      </c>
      <c r="BI203" s="164">
        <f t="shared" si="28"/>
        <v>0</v>
      </c>
      <c r="BJ203" s="18" t="s">
        <v>87</v>
      </c>
      <c r="BK203" s="164">
        <f t="shared" si="29"/>
        <v>0</v>
      </c>
      <c r="BL203" s="18" t="s">
        <v>239</v>
      </c>
      <c r="BM203" s="163" t="s">
        <v>2836</v>
      </c>
    </row>
    <row r="204" spans="1:65" s="2" customFormat="1" ht="14.5" customHeight="1">
      <c r="A204" s="33"/>
      <c r="B204" s="150"/>
      <c r="C204" s="201" t="s">
        <v>1567</v>
      </c>
      <c r="D204" s="201" t="s">
        <v>231</v>
      </c>
      <c r="E204" s="202" t="s">
        <v>2837</v>
      </c>
      <c r="F204" s="203" t="s">
        <v>2838</v>
      </c>
      <c r="G204" s="204" t="s">
        <v>630</v>
      </c>
      <c r="H204" s="205">
        <v>13</v>
      </c>
      <c r="I204" s="206"/>
      <c r="J204" s="207">
        <f t="shared" si="20"/>
        <v>0</v>
      </c>
      <c r="K204" s="208"/>
      <c r="L204" s="209"/>
      <c r="M204" s="210" t="s">
        <v>1</v>
      </c>
      <c r="N204" s="211" t="s">
        <v>41</v>
      </c>
      <c r="O204" s="59"/>
      <c r="P204" s="161">
        <f t="shared" si="21"/>
        <v>0</v>
      </c>
      <c r="Q204" s="161">
        <v>0</v>
      </c>
      <c r="R204" s="161">
        <f t="shared" si="22"/>
        <v>0</v>
      </c>
      <c r="S204" s="161">
        <v>0</v>
      </c>
      <c r="T204" s="162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2241</v>
      </c>
      <c r="AT204" s="163" t="s">
        <v>231</v>
      </c>
      <c r="AU204" s="163" t="s">
        <v>87</v>
      </c>
      <c r="AY204" s="18" t="s">
        <v>172</v>
      </c>
      <c r="BE204" s="164">
        <f t="shared" si="24"/>
        <v>0</v>
      </c>
      <c r="BF204" s="164">
        <f t="shared" si="25"/>
        <v>0</v>
      </c>
      <c r="BG204" s="164">
        <f t="shared" si="26"/>
        <v>0</v>
      </c>
      <c r="BH204" s="164">
        <f t="shared" si="27"/>
        <v>0</v>
      </c>
      <c r="BI204" s="164">
        <f t="shared" si="28"/>
        <v>0</v>
      </c>
      <c r="BJ204" s="18" t="s">
        <v>87</v>
      </c>
      <c r="BK204" s="164">
        <f t="shared" si="29"/>
        <v>0</v>
      </c>
      <c r="BL204" s="18" t="s">
        <v>2241</v>
      </c>
      <c r="BM204" s="163" t="s">
        <v>2839</v>
      </c>
    </row>
    <row r="205" spans="1:65" s="2" customFormat="1" ht="14.5" customHeight="1">
      <c r="A205" s="33"/>
      <c r="B205" s="150"/>
      <c r="C205" s="201" t="s">
        <v>1572</v>
      </c>
      <c r="D205" s="201" t="s">
        <v>231</v>
      </c>
      <c r="E205" s="202" t="s">
        <v>2830</v>
      </c>
      <c r="F205" s="203" t="s">
        <v>2831</v>
      </c>
      <c r="G205" s="204" t="s">
        <v>630</v>
      </c>
      <c r="H205" s="205">
        <v>13</v>
      </c>
      <c r="I205" s="206"/>
      <c r="J205" s="207">
        <f t="shared" si="20"/>
        <v>0</v>
      </c>
      <c r="K205" s="208"/>
      <c r="L205" s="209"/>
      <c r="M205" s="210" t="s">
        <v>1</v>
      </c>
      <c r="N205" s="211" t="s">
        <v>41</v>
      </c>
      <c r="O205" s="59"/>
      <c r="P205" s="161">
        <f t="shared" si="21"/>
        <v>0</v>
      </c>
      <c r="Q205" s="161">
        <v>0</v>
      </c>
      <c r="R205" s="161">
        <f t="shared" si="22"/>
        <v>0</v>
      </c>
      <c r="S205" s="161">
        <v>0</v>
      </c>
      <c r="T205" s="162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2241</v>
      </c>
      <c r="AT205" s="163" t="s">
        <v>231</v>
      </c>
      <c r="AU205" s="163" t="s">
        <v>87</v>
      </c>
      <c r="AY205" s="18" t="s">
        <v>172</v>
      </c>
      <c r="BE205" s="164">
        <f t="shared" si="24"/>
        <v>0</v>
      </c>
      <c r="BF205" s="164">
        <f t="shared" si="25"/>
        <v>0</v>
      </c>
      <c r="BG205" s="164">
        <f t="shared" si="26"/>
        <v>0</v>
      </c>
      <c r="BH205" s="164">
        <f t="shared" si="27"/>
        <v>0</v>
      </c>
      <c r="BI205" s="164">
        <f t="shared" si="28"/>
        <v>0</v>
      </c>
      <c r="BJ205" s="18" t="s">
        <v>87</v>
      </c>
      <c r="BK205" s="164">
        <f t="shared" si="29"/>
        <v>0</v>
      </c>
      <c r="BL205" s="18" t="s">
        <v>2241</v>
      </c>
      <c r="BM205" s="163" t="s">
        <v>2840</v>
      </c>
    </row>
    <row r="206" spans="1:65" s="2" customFormat="1" ht="14.5" customHeight="1">
      <c r="A206" s="33"/>
      <c r="B206" s="150"/>
      <c r="C206" s="151" t="s">
        <v>1578</v>
      </c>
      <c r="D206" s="151" t="s">
        <v>174</v>
      </c>
      <c r="E206" s="152" t="s">
        <v>2841</v>
      </c>
      <c r="F206" s="153" t="s">
        <v>2842</v>
      </c>
      <c r="G206" s="154" t="s">
        <v>630</v>
      </c>
      <c r="H206" s="155">
        <v>60</v>
      </c>
      <c r="I206" s="156"/>
      <c r="J206" s="157">
        <f t="shared" si="20"/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si="21"/>
        <v>0</v>
      </c>
      <c r="Q206" s="161">
        <v>0</v>
      </c>
      <c r="R206" s="161">
        <f t="shared" si="22"/>
        <v>0</v>
      </c>
      <c r="S206" s="161">
        <v>0</v>
      </c>
      <c r="T206" s="162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239</v>
      </c>
      <c r="AT206" s="163" t="s">
        <v>174</v>
      </c>
      <c r="AU206" s="163" t="s">
        <v>87</v>
      </c>
      <c r="AY206" s="18" t="s">
        <v>172</v>
      </c>
      <c r="BE206" s="164">
        <f t="shared" si="24"/>
        <v>0</v>
      </c>
      <c r="BF206" s="164">
        <f t="shared" si="25"/>
        <v>0</v>
      </c>
      <c r="BG206" s="164">
        <f t="shared" si="26"/>
        <v>0</v>
      </c>
      <c r="BH206" s="164">
        <f t="shared" si="27"/>
        <v>0</v>
      </c>
      <c r="BI206" s="164">
        <f t="shared" si="28"/>
        <v>0</v>
      </c>
      <c r="BJ206" s="18" t="s">
        <v>87</v>
      </c>
      <c r="BK206" s="164">
        <f t="shared" si="29"/>
        <v>0</v>
      </c>
      <c r="BL206" s="18" t="s">
        <v>239</v>
      </c>
      <c r="BM206" s="163" t="s">
        <v>2843</v>
      </c>
    </row>
    <row r="207" spans="1:65" s="2" customFormat="1" ht="24.25" customHeight="1">
      <c r="A207" s="33"/>
      <c r="B207" s="150"/>
      <c r="C207" s="201" t="s">
        <v>1584</v>
      </c>
      <c r="D207" s="201" t="s">
        <v>231</v>
      </c>
      <c r="E207" s="202" t="s">
        <v>2844</v>
      </c>
      <c r="F207" s="203" t="s">
        <v>2845</v>
      </c>
      <c r="G207" s="204" t="s">
        <v>630</v>
      </c>
      <c r="H207" s="205">
        <v>60</v>
      </c>
      <c r="I207" s="206"/>
      <c r="J207" s="207">
        <f t="shared" si="20"/>
        <v>0</v>
      </c>
      <c r="K207" s="208"/>
      <c r="L207" s="209"/>
      <c r="M207" s="210" t="s">
        <v>1</v>
      </c>
      <c r="N207" s="211" t="s">
        <v>41</v>
      </c>
      <c r="O207" s="59"/>
      <c r="P207" s="161">
        <f t="shared" si="21"/>
        <v>0</v>
      </c>
      <c r="Q207" s="161">
        <v>0</v>
      </c>
      <c r="R207" s="161">
        <f t="shared" si="22"/>
        <v>0</v>
      </c>
      <c r="S207" s="161">
        <v>0</v>
      </c>
      <c r="T207" s="162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2241</v>
      </c>
      <c r="AT207" s="163" t="s">
        <v>231</v>
      </c>
      <c r="AU207" s="163" t="s">
        <v>87</v>
      </c>
      <c r="AY207" s="18" t="s">
        <v>172</v>
      </c>
      <c r="BE207" s="164">
        <f t="shared" si="24"/>
        <v>0</v>
      </c>
      <c r="BF207" s="164">
        <f t="shared" si="25"/>
        <v>0</v>
      </c>
      <c r="BG207" s="164">
        <f t="shared" si="26"/>
        <v>0</v>
      </c>
      <c r="BH207" s="164">
        <f t="shared" si="27"/>
        <v>0</v>
      </c>
      <c r="BI207" s="164">
        <f t="shared" si="28"/>
        <v>0</v>
      </c>
      <c r="BJ207" s="18" t="s">
        <v>87</v>
      </c>
      <c r="BK207" s="164">
        <f t="shared" si="29"/>
        <v>0</v>
      </c>
      <c r="BL207" s="18" t="s">
        <v>2241</v>
      </c>
      <c r="BM207" s="163" t="s">
        <v>2846</v>
      </c>
    </row>
    <row r="208" spans="1:65" s="2" customFormat="1" ht="14.5" customHeight="1">
      <c r="A208" s="33"/>
      <c r="B208" s="150"/>
      <c r="C208" s="201" t="s">
        <v>1590</v>
      </c>
      <c r="D208" s="201" t="s">
        <v>231</v>
      </c>
      <c r="E208" s="202" t="s">
        <v>2847</v>
      </c>
      <c r="F208" s="203" t="s">
        <v>2848</v>
      </c>
      <c r="G208" s="204" t="s">
        <v>630</v>
      </c>
      <c r="H208" s="205">
        <v>60</v>
      </c>
      <c r="I208" s="206"/>
      <c r="J208" s="207">
        <f t="shared" si="20"/>
        <v>0</v>
      </c>
      <c r="K208" s="208"/>
      <c r="L208" s="209"/>
      <c r="M208" s="210" t="s">
        <v>1</v>
      </c>
      <c r="N208" s="211" t="s">
        <v>41</v>
      </c>
      <c r="O208" s="59"/>
      <c r="P208" s="161">
        <f t="shared" si="21"/>
        <v>0</v>
      </c>
      <c r="Q208" s="161">
        <v>0</v>
      </c>
      <c r="R208" s="161">
        <f t="shared" si="22"/>
        <v>0</v>
      </c>
      <c r="S208" s="161">
        <v>0</v>
      </c>
      <c r="T208" s="162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2241</v>
      </c>
      <c r="AT208" s="163" t="s">
        <v>231</v>
      </c>
      <c r="AU208" s="163" t="s">
        <v>87</v>
      </c>
      <c r="AY208" s="18" t="s">
        <v>172</v>
      </c>
      <c r="BE208" s="164">
        <f t="shared" si="24"/>
        <v>0</v>
      </c>
      <c r="BF208" s="164">
        <f t="shared" si="25"/>
        <v>0</v>
      </c>
      <c r="BG208" s="164">
        <f t="shared" si="26"/>
        <v>0</v>
      </c>
      <c r="BH208" s="164">
        <f t="shared" si="27"/>
        <v>0</v>
      </c>
      <c r="BI208" s="164">
        <f t="shared" si="28"/>
        <v>0</v>
      </c>
      <c r="BJ208" s="18" t="s">
        <v>87</v>
      </c>
      <c r="BK208" s="164">
        <f t="shared" si="29"/>
        <v>0</v>
      </c>
      <c r="BL208" s="18" t="s">
        <v>2241</v>
      </c>
      <c r="BM208" s="163" t="s">
        <v>2849</v>
      </c>
    </row>
    <row r="209" spans="1:65" s="2" customFormat="1" ht="14.5" customHeight="1">
      <c r="A209" s="33"/>
      <c r="B209" s="150"/>
      <c r="C209" s="151" t="s">
        <v>1594</v>
      </c>
      <c r="D209" s="151" t="s">
        <v>174</v>
      </c>
      <c r="E209" s="152" t="s">
        <v>2850</v>
      </c>
      <c r="F209" s="153" t="s">
        <v>2851</v>
      </c>
      <c r="G209" s="154" t="s">
        <v>630</v>
      </c>
      <c r="H209" s="155">
        <v>29</v>
      </c>
      <c r="I209" s="156"/>
      <c r="J209" s="157">
        <f t="shared" si="20"/>
        <v>0</v>
      </c>
      <c r="K209" s="158"/>
      <c r="L209" s="34"/>
      <c r="M209" s="159" t="s">
        <v>1</v>
      </c>
      <c r="N209" s="160" t="s">
        <v>41</v>
      </c>
      <c r="O209" s="59"/>
      <c r="P209" s="161">
        <f t="shared" si="21"/>
        <v>0</v>
      </c>
      <c r="Q209" s="161">
        <v>0</v>
      </c>
      <c r="R209" s="161">
        <f t="shared" si="22"/>
        <v>0</v>
      </c>
      <c r="S209" s="161">
        <v>0</v>
      </c>
      <c r="T209" s="162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239</v>
      </c>
      <c r="AT209" s="163" t="s">
        <v>174</v>
      </c>
      <c r="AU209" s="163" t="s">
        <v>87</v>
      </c>
      <c r="AY209" s="18" t="s">
        <v>172</v>
      </c>
      <c r="BE209" s="164">
        <f t="shared" si="24"/>
        <v>0</v>
      </c>
      <c r="BF209" s="164">
        <f t="shared" si="25"/>
        <v>0</v>
      </c>
      <c r="BG209" s="164">
        <f t="shared" si="26"/>
        <v>0</v>
      </c>
      <c r="BH209" s="164">
        <f t="shared" si="27"/>
        <v>0</v>
      </c>
      <c r="BI209" s="164">
        <f t="shared" si="28"/>
        <v>0</v>
      </c>
      <c r="BJ209" s="18" t="s">
        <v>87</v>
      </c>
      <c r="BK209" s="164">
        <f t="shared" si="29"/>
        <v>0</v>
      </c>
      <c r="BL209" s="18" t="s">
        <v>239</v>
      </c>
      <c r="BM209" s="163" t="s">
        <v>2852</v>
      </c>
    </row>
    <row r="210" spans="1:65" s="2" customFormat="1" ht="24.25" customHeight="1">
      <c r="A210" s="33"/>
      <c r="B210" s="150"/>
      <c r="C210" s="201" t="s">
        <v>1598</v>
      </c>
      <c r="D210" s="201" t="s">
        <v>231</v>
      </c>
      <c r="E210" s="202" t="s">
        <v>2853</v>
      </c>
      <c r="F210" s="203" t="s">
        <v>2854</v>
      </c>
      <c r="G210" s="204" t="s">
        <v>630</v>
      </c>
      <c r="H210" s="205">
        <v>29</v>
      </c>
      <c r="I210" s="206"/>
      <c r="J210" s="207">
        <f t="shared" si="20"/>
        <v>0</v>
      </c>
      <c r="K210" s="208"/>
      <c r="L210" s="209"/>
      <c r="M210" s="210" t="s">
        <v>1</v>
      </c>
      <c r="N210" s="211" t="s">
        <v>41</v>
      </c>
      <c r="O210" s="59"/>
      <c r="P210" s="161">
        <f t="shared" si="21"/>
        <v>0</v>
      </c>
      <c r="Q210" s="161">
        <v>0</v>
      </c>
      <c r="R210" s="161">
        <f t="shared" si="22"/>
        <v>0</v>
      </c>
      <c r="S210" s="161">
        <v>0</v>
      </c>
      <c r="T210" s="162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3" t="s">
        <v>2241</v>
      </c>
      <c r="AT210" s="163" t="s">
        <v>231</v>
      </c>
      <c r="AU210" s="163" t="s">
        <v>87</v>
      </c>
      <c r="AY210" s="18" t="s">
        <v>172</v>
      </c>
      <c r="BE210" s="164">
        <f t="shared" si="24"/>
        <v>0</v>
      </c>
      <c r="BF210" s="164">
        <f t="shared" si="25"/>
        <v>0</v>
      </c>
      <c r="BG210" s="164">
        <f t="shared" si="26"/>
        <v>0</v>
      </c>
      <c r="BH210" s="164">
        <f t="shared" si="27"/>
        <v>0</v>
      </c>
      <c r="BI210" s="164">
        <f t="shared" si="28"/>
        <v>0</v>
      </c>
      <c r="BJ210" s="18" t="s">
        <v>87</v>
      </c>
      <c r="BK210" s="164">
        <f t="shared" si="29"/>
        <v>0</v>
      </c>
      <c r="BL210" s="18" t="s">
        <v>2241</v>
      </c>
      <c r="BM210" s="163" t="s">
        <v>2855</v>
      </c>
    </row>
    <row r="211" spans="1:65" s="2" customFormat="1" ht="14.5" customHeight="1">
      <c r="A211" s="33"/>
      <c r="B211" s="150"/>
      <c r="C211" s="151" t="s">
        <v>1603</v>
      </c>
      <c r="D211" s="151" t="s">
        <v>174</v>
      </c>
      <c r="E211" s="152" t="s">
        <v>2856</v>
      </c>
      <c r="F211" s="153" t="s">
        <v>2842</v>
      </c>
      <c r="G211" s="154" t="s">
        <v>630</v>
      </c>
      <c r="H211" s="155">
        <v>61</v>
      </c>
      <c r="I211" s="156"/>
      <c r="J211" s="157">
        <f t="shared" si="20"/>
        <v>0</v>
      </c>
      <c r="K211" s="158"/>
      <c r="L211" s="34"/>
      <c r="M211" s="159" t="s">
        <v>1</v>
      </c>
      <c r="N211" s="160" t="s">
        <v>41</v>
      </c>
      <c r="O211" s="59"/>
      <c r="P211" s="161">
        <f t="shared" si="21"/>
        <v>0</v>
      </c>
      <c r="Q211" s="161">
        <v>0</v>
      </c>
      <c r="R211" s="161">
        <f t="shared" si="22"/>
        <v>0</v>
      </c>
      <c r="S211" s="161">
        <v>0</v>
      </c>
      <c r="T211" s="162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239</v>
      </c>
      <c r="AT211" s="163" t="s">
        <v>174</v>
      </c>
      <c r="AU211" s="163" t="s">
        <v>87</v>
      </c>
      <c r="AY211" s="18" t="s">
        <v>172</v>
      </c>
      <c r="BE211" s="164">
        <f t="shared" si="24"/>
        <v>0</v>
      </c>
      <c r="BF211" s="164">
        <f t="shared" si="25"/>
        <v>0</v>
      </c>
      <c r="BG211" s="164">
        <f t="shared" si="26"/>
        <v>0</v>
      </c>
      <c r="BH211" s="164">
        <f t="shared" si="27"/>
        <v>0</v>
      </c>
      <c r="BI211" s="164">
        <f t="shared" si="28"/>
        <v>0</v>
      </c>
      <c r="BJ211" s="18" t="s">
        <v>87</v>
      </c>
      <c r="BK211" s="164">
        <f t="shared" si="29"/>
        <v>0</v>
      </c>
      <c r="BL211" s="18" t="s">
        <v>239</v>
      </c>
      <c r="BM211" s="163" t="s">
        <v>2857</v>
      </c>
    </row>
    <row r="212" spans="1:65" s="2" customFormat="1" ht="24.25" customHeight="1">
      <c r="A212" s="33"/>
      <c r="B212" s="150"/>
      <c r="C212" s="201" t="s">
        <v>1607</v>
      </c>
      <c r="D212" s="201" t="s">
        <v>231</v>
      </c>
      <c r="E212" s="202" t="s">
        <v>2858</v>
      </c>
      <c r="F212" s="203" t="s">
        <v>2859</v>
      </c>
      <c r="G212" s="204" t="s">
        <v>630</v>
      </c>
      <c r="H212" s="205">
        <v>61</v>
      </c>
      <c r="I212" s="206"/>
      <c r="J212" s="207">
        <f t="shared" si="20"/>
        <v>0</v>
      </c>
      <c r="K212" s="208"/>
      <c r="L212" s="209"/>
      <c r="M212" s="210" t="s">
        <v>1</v>
      </c>
      <c r="N212" s="211" t="s">
        <v>41</v>
      </c>
      <c r="O212" s="59"/>
      <c r="P212" s="161">
        <f t="shared" si="21"/>
        <v>0</v>
      </c>
      <c r="Q212" s="161">
        <v>0</v>
      </c>
      <c r="R212" s="161">
        <f t="shared" si="22"/>
        <v>0</v>
      </c>
      <c r="S212" s="161">
        <v>0</v>
      </c>
      <c r="T212" s="162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2241</v>
      </c>
      <c r="AT212" s="163" t="s">
        <v>231</v>
      </c>
      <c r="AU212" s="163" t="s">
        <v>87</v>
      </c>
      <c r="AY212" s="18" t="s">
        <v>172</v>
      </c>
      <c r="BE212" s="164">
        <f t="shared" si="24"/>
        <v>0</v>
      </c>
      <c r="BF212" s="164">
        <f t="shared" si="25"/>
        <v>0</v>
      </c>
      <c r="BG212" s="164">
        <f t="shared" si="26"/>
        <v>0</v>
      </c>
      <c r="BH212" s="164">
        <f t="shared" si="27"/>
        <v>0</v>
      </c>
      <c r="BI212" s="164">
        <f t="shared" si="28"/>
        <v>0</v>
      </c>
      <c r="BJ212" s="18" t="s">
        <v>87</v>
      </c>
      <c r="BK212" s="164">
        <f t="shared" si="29"/>
        <v>0</v>
      </c>
      <c r="BL212" s="18" t="s">
        <v>2241</v>
      </c>
      <c r="BM212" s="163" t="s">
        <v>2860</v>
      </c>
    </row>
    <row r="213" spans="1:65" s="2" customFormat="1" ht="14.5" customHeight="1">
      <c r="A213" s="33"/>
      <c r="B213" s="150"/>
      <c r="C213" s="151" t="s">
        <v>1611</v>
      </c>
      <c r="D213" s="151" t="s">
        <v>174</v>
      </c>
      <c r="E213" s="152" t="s">
        <v>2861</v>
      </c>
      <c r="F213" s="153" t="s">
        <v>2862</v>
      </c>
      <c r="G213" s="154" t="s">
        <v>427</v>
      </c>
      <c r="H213" s="155">
        <v>20</v>
      </c>
      <c r="I213" s="156"/>
      <c r="J213" s="157">
        <f t="shared" si="20"/>
        <v>0</v>
      </c>
      <c r="K213" s="158"/>
      <c r="L213" s="34"/>
      <c r="M213" s="159" t="s">
        <v>1</v>
      </c>
      <c r="N213" s="160" t="s">
        <v>41</v>
      </c>
      <c r="O213" s="59"/>
      <c r="P213" s="161">
        <f t="shared" si="21"/>
        <v>0</v>
      </c>
      <c r="Q213" s="161">
        <v>0</v>
      </c>
      <c r="R213" s="161">
        <f t="shared" si="22"/>
        <v>0</v>
      </c>
      <c r="S213" s="161">
        <v>0</v>
      </c>
      <c r="T213" s="162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239</v>
      </c>
      <c r="AT213" s="163" t="s">
        <v>174</v>
      </c>
      <c r="AU213" s="163" t="s">
        <v>87</v>
      </c>
      <c r="AY213" s="18" t="s">
        <v>172</v>
      </c>
      <c r="BE213" s="164">
        <f t="shared" si="24"/>
        <v>0</v>
      </c>
      <c r="BF213" s="164">
        <f t="shared" si="25"/>
        <v>0</v>
      </c>
      <c r="BG213" s="164">
        <f t="shared" si="26"/>
        <v>0</v>
      </c>
      <c r="BH213" s="164">
        <f t="shared" si="27"/>
        <v>0</v>
      </c>
      <c r="BI213" s="164">
        <f t="shared" si="28"/>
        <v>0</v>
      </c>
      <c r="BJ213" s="18" t="s">
        <v>87</v>
      </c>
      <c r="BK213" s="164">
        <f t="shared" si="29"/>
        <v>0</v>
      </c>
      <c r="BL213" s="18" t="s">
        <v>239</v>
      </c>
      <c r="BM213" s="163" t="s">
        <v>2863</v>
      </c>
    </row>
    <row r="214" spans="1:65" s="2" customFormat="1" ht="24.25" customHeight="1">
      <c r="A214" s="33"/>
      <c r="B214" s="150"/>
      <c r="C214" s="201" t="s">
        <v>1615</v>
      </c>
      <c r="D214" s="201" t="s">
        <v>231</v>
      </c>
      <c r="E214" s="202" t="s">
        <v>2864</v>
      </c>
      <c r="F214" s="203" t="s">
        <v>2865</v>
      </c>
      <c r="G214" s="204" t="s">
        <v>427</v>
      </c>
      <c r="H214" s="205">
        <v>20</v>
      </c>
      <c r="I214" s="206"/>
      <c r="J214" s="207">
        <f t="shared" si="20"/>
        <v>0</v>
      </c>
      <c r="K214" s="208"/>
      <c r="L214" s="209"/>
      <c r="M214" s="210" t="s">
        <v>1</v>
      </c>
      <c r="N214" s="211" t="s">
        <v>41</v>
      </c>
      <c r="O214" s="59"/>
      <c r="P214" s="161">
        <f t="shared" si="21"/>
        <v>0</v>
      </c>
      <c r="Q214" s="161">
        <v>0</v>
      </c>
      <c r="R214" s="161">
        <f t="shared" si="22"/>
        <v>0</v>
      </c>
      <c r="S214" s="161">
        <v>0</v>
      </c>
      <c r="T214" s="162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2241</v>
      </c>
      <c r="AT214" s="163" t="s">
        <v>231</v>
      </c>
      <c r="AU214" s="163" t="s">
        <v>87</v>
      </c>
      <c r="AY214" s="18" t="s">
        <v>172</v>
      </c>
      <c r="BE214" s="164">
        <f t="shared" si="24"/>
        <v>0</v>
      </c>
      <c r="BF214" s="164">
        <f t="shared" si="25"/>
        <v>0</v>
      </c>
      <c r="BG214" s="164">
        <f t="shared" si="26"/>
        <v>0</v>
      </c>
      <c r="BH214" s="164">
        <f t="shared" si="27"/>
        <v>0</v>
      </c>
      <c r="BI214" s="164">
        <f t="shared" si="28"/>
        <v>0</v>
      </c>
      <c r="BJ214" s="18" t="s">
        <v>87</v>
      </c>
      <c r="BK214" s="164">
        <f t="shared" si="29"/>
        <v>0</v>
      </c>
      <c r="BL214" s="18" t="s">
        <v>2241</v>
      </c>
      <c r="BM214" s="163" t="s">
        <v>2866</v>
      </c>
    </row>
    <row r="215" spans="1:65" s="2" customFormat="1" ht="14.5" customHeight="1">
      <c r="A215" s="33"/>
      <c r="B215" s="150"/>
      <c r="C215" s="201" t="s">
        <v>1619</v>
      </c>
      <c r="D215" s="201" t="s">
        <v>231</v>
      </c>
      <c r="E215" s="202" t="s">
        <v>2867</v>
      </c>
      <c r="F215" s="203" t="s">
        <v>2868</v>
      </c>
      <c r="G215" s="204" t="s">
        <v>1719</v>
      </c>
      <c r="H215" s="205">
        <v>2</v>
      </c>
      <c r="I215" s="206"/>
      <c r="J215" s="207">
        <f t="shared" si="20"/>
        <v>0</v>
      </c>
      <c r="K215" s="208"/>
      <c r="L215" s="209"/>
      <c r="M215" s="210" t="s">
        <v>1</v>
      </c>
      <c r="N215" s="211" t="s">
        <v>41</v>
      </c>
      <c r="O215" s="59"/>
      <c r="P215" s="161">
        <f t="shared" si="21"/>
        <v>0</v>
      </c>
      <c r="Q215" s="161">
        <v>0</v>
      </c>
      <c r="R215" s="161">
        <f t="shared" si="22"/>
        <v>0</v>
      </c>
      <c r="S215" s="161">
        <v>0</v>
      </c>
      <c r="T215" s="162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2241</v>
      </c>
      <c r="AT215" s="163" t="s">
        <v>231</v>
      </c>
      <c r="AU215" s="163" t="s">
        <v>87</v>
      </c>
      <c r="AY215" s="18" t="s">
        <v>172</v>
      </c>
      <c r="BE215" s="164">
        <f t="shared" si="24"/>
        <v>0</v>
      </c>
      <c r="BF215" s="164">
        <f t="shared" si="25"/>
        <v>0</v>
      </c>
      <c r="BG215" s="164">
        <f t="shared" si="26"/>
        <v>0</v>
      </c>
      <c r="BH215" s="164">
        <f t="shared" si="27"/>
        <v>0</v>
      </c>
      <c r="BI215" s="164">
        <f t="shared" si="28"/>
        <v>0</v>
      </c>
      <c r="BJ215" s="18" t="s">
        <v>87</v>
      </c>
      <c r="BK215" s="164">
        <f t="shared" si="29"/>
        <v>0</v>
      </c>
      <c r="BL215" s="18" t="s">
        <v>2241</v>
      </c>
      <c r="BM215" s="163" t="s">
        <v>2869</v>
      </c>
    </row>
    <row r="216" spans="1:65" s="2" customFormat="1" ht="14.5" customHeight="1">
      <c r="A216" s="33"/>
      <c r="B216" s="150"/>
      <c r="C216" s="201" t="s">
        <v>1625</v>
      </c>
      <c r="D216" s="201" t="s">
        <v>231</v>
      </c>
      <c r="E216" s="202" t="s">
        <v>2870</v>
      </c>
      <c r="F216" s="203" t="s">
        <v>2871</v>
      </c>
      <c r="G216" s="204" t="s">
        <v>427</v>
      </c>
      <c r="H216" s="205">
        <v>20</v>
      </c>
      <c r="I216" s="206"/>
      <c r="J216" s="207">
        <f t="shared" si="20"/>
        <v>0</v>
      </c>
      <c r="K216" s="208"/>
      <c r="L216" s="209"/>
      <c r="M216" s="210" t="s">
        <v>1</v>
      </c>
      <c r="N216" s="211" t="s">
        <v>41</v>
      </c>
      <c r="O216" s="59"/>
      <c r="P216" s="161">
        <f t="shared" si="21"/>
        <v>0</v>
      </c>
      <c r="Q216" s="161">
        <v>0</v>
      </c>
      <c r="R216" s="161">
        <f t="shared" si="22"/>
        <v>0</v>
      </c>
      <c r="S216" s="161">
        <v>0</v>
      </c>
      <c r="T216" s="162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2241</v>
      </c>
      <c r="AT216" s="163" t="s">
        <v>231</v>
      </c>
      <c r="AU216" s="163" t="s">
        <v>87</v>
      </c>
      <c r="AY216" s="18" t="s">
        <v>172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18" t="s">
        <v>87</v>
      </c>
      <c r="BK216" s="164">
        <f t="shared" si="29"/>
        <v>0</v>
      </c>
      <c r="BL216" s="18" t="s">
        <v>2241</v>
      </c>
      <c r="BM216" s="163" t="s">
        <v>2872</v>
      </c>
    </row>
    <row r="217" spans="1:65" s="2" customFormat="1" ht="14.5" customHeight="1">
      <c r="A217" s="33"/>
      <c r="B217" s="150"/>
      <c r="C217" s="151" t="s">
        <v>1630</v>
      </c>
      <c r="D217" s="151" t="s">
        <v>174</v>
      </c>
      <c r="E217" s="152" t="s">
        <v>2873</v>
      </c>
      <c r="F217" s="153" t="s">
        <v>2874</v>
      </c>
      <c r="G217" s="154" t="s">
        <v>630</v>
      </c>
      <c r="H217" s="155">
        <v>2</v>
      </c>
      <c r="I217" s="156"/>
      <c r="J217" s="157">
        <f t="shared" si="20"/>
        <v>0</v>
      </c>
      <c r="K217" s="158"/>
      <c r="L217" s="34"/>
      <c r="M217" s="159" t="s">
        <v>1</v>
      </c>
      <c r="N217" s="160" t="s">
        <v>41</v>
      </c>
      <c r="O217" s="59"/>
      <c r="P217" s="161">
        <f t="shared" si="21"/>
        <v>0</v>
      </c>
      <c r="Q217" s="161">
        <v>0</v>
      </c>
      <c r="R217" s="161">
        <f t="shared" si="22"/>
        <v>0</v>
      </c>
      <c r="S217" s="161">
        <v>0</v>
      </c>
      <c r="T217" s="162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239</v>
      </c>
      <c r="AT217" s="163" t="s">
        <v>174</v>
      </c>
      <c r="AU217" s="163" t="s">
        <v>87</v>
      </c>
      <c r="AY217" s="18" t="s">
        <v>172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18" t="s">
        <v>87</v>
      </c>
      <c r="BK217" s="164">
        <f t="shared" si="29"/>
        <v>0</v>
      </c>
      <c r="BL217" s="18" t="s">
        <v>239</v>
      </c>
      <c r="BM217" s="163" t="s">
        <v>2875</v>
      </c>
    </row>
    <row r="218" spans="1:65" s="2" customFormat="1" ht="24.25" customHeight="1">
      <c r="A218" s="33"/>
      <c r="B218" s="150"/>
      <c r="C218" s="201" t="s">
        <v>2058</v>
      </c>
      <c r="D218" s="201" t="s">
        <v>231</v>
      </c>
      <c r="E218" s="202" t="s">
        <v>2876</v>
      </c>
      <c r="F218" s="203" t="s">
        <v>2877</v>
      </c>
      <c r="G218" s="204" t="s">
        <v>630</v>
      </c>
      <c r="H218" s="205">
        <v>2</v>
      </c>
      <c r="I218" s="206"/>
      <c r="J218" s="207">
        <f t="shared" si="20"/>
        <v>0</v>
      </c>
      <c r="K218" s="208"/>
      <c r="L218" s="209"/>
      <c r="M218" s="210" t="s">
        <v>1</v>
      </c>
      <c r="N218" s="211" t="s">
        <v>41</v>
      </c>
      <c r="O218" s="59"/>
      <c r="P218" s="161">
        <f t="shared" si="21"/>
        <v>0</v>
      </c>
      <c r="Q218" s="161">
        <v>0</v>
      </c>
      <c r="R218" s="161">
        <f t="shared" si="22"/>
        <v>0</v>
      </c>
      <c r="S218" s="161">
        <v>0</v>
      </c>
      <c r="T218" s="162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2241</v>
      </c>
      <c r="AT218" s="163" t="s">
        <v>231</v>
      </c>
      <c r="AU218" s="163" t="s">
        <v>87</v>
      </c>
      <c r="AY218" s="18" t="s">
        <v>172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18" t="s">
        <v>87</v>
      </c>
      <c r="BK218" s="164">
        <f t="shared" si="29"/>
        <v>0</v>
      </c>
      <c r="BL218" s="18" t="s">
        <v>2241</v>
      </c>
      <c r="BM218" s="163" t="s">
        <v>2878</v>
      </c>
    </row>
    <row r="219" spans="1:65" s="2" customFormat="1" ht="14.5" customHeight="1">
      <c r="A219" s="33"/>
      <c r="B219" s="150"/>
      <c r="C219" s="151" t="s">
        <v>2062</v>
      </c>
      <c r="D219" s="151" t="s">
        <v>174</v>
      </c>
      <c r="E219" s="152" t="s">
        <v>2879</v>
      </c>
      <c r="F219" s="153" t="s">
        <v>2880</v>
      </c>
      <c r="G219" s="154" t="s">
        <v>630</v>
      </c>
      <c r="H219" s="155">
        <v>24</v>
      </c>
      <c r="I219" s="156"/>
      <c r="J219" s="157">
        <f t="shared" si="20"/>
        <v>0</v>
      </c>
      <c r="K219" s="158"/>
      <c r="L219" s="34"/>
      <c r="M219" s="159" t="s">
        <v>1</v>
      </c>
      <c r="N219" s="160" t="s">
        <v>41</v>
      </c>
      <c r="O219" s="59"/>
      <c r="P219" s="161">
        <f t="shared" si="21"/>
        <v>0</v>
      </c>
      <c r="Q219" s="161">
        <v>0</v>
      </c>
      <c r="R219" s="161">
        <f t="shared" si="22"/>
        <v>0</v>
      </c>
      <c r="S219" s="161">
        <v>0</v>
      </c>
      <c r="T219" s="162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239</v>
      </c>
      <c r="AT219" s="163" t="s">
        <v>174</v>
      </c>
      <c r="AU219" s="163" t="s">
        <v>87</v>
      </c>
      <c r="AY219" s="18" t="s">
        <v>172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18" t="s">
        <v>87</v>
      </c>
      <c r="BK219" s="164">
        <f t="shared" si="29"/>
        <v>0</v>
      </c>
      <c r="BL219" s="18" t="s">
        <v>239</v>
      </c>
      <c r="BM219" s="163" t="s">
        <v>2881</v>
      </c>
    </row>
    <row r="220" spans="1:65" s="2" customFormat="1" ht="24.25" customHeight="1">
      <c r="A220" s="33"/>
      <c r="B220" s="150"/>
      <c r="C220" s="201" t="s">
        <v>2066</v>
      </c>
      <c r="D220" s="201" t="s">
        <v>231</v>
      </c>
      <c r="E220" s="202" t="s">
        <v>2882</v>
      </c>
      <c r="F220" s="203" t="s">
        <v>2883</v>
      </c>
      <c r="G220" s="204" t="s">
        <v>630</v>
      </c>
      <c r="H220" s="205">
        <v>24</v>
      </c>
      <c r="I220" s="206"/>
      <c r="J220" s="207">
        <f t="shared" si="20"/>
        <v>0</v>
      </c>
      <c r="K220" s="208"/>
      <c r="L220" s="209"/>
      <c r="M220" s="210" t="s">
        <v>1</v>
      </c>
      <c r="N220" s="211" t="s">
        <v>41</v>
      </c>
      <c r="O220" s="59"/>
      <c r="P220" s="161">
        <f t="shared" si="21"/>
        <v>0</v>
      </c>
      <c r="Q220" s="161">
        <v>0</v>
      </c>
      <c r="R220" s="161">
        <f t="shared" si="22"/>
        <v>0</v>
      </c>
      <c r="S220" s="161">
        <v>0</v>
      </c>
      <c r="T220" s="162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2241</v>
      </c>
      <c r="AT220" s="163" t="s">
        <v>231</v>
      </c>
      <c r="AU220" s="163" t="s">
        <v>87</v>
      </c>
      <c r="AY220" s="18" t="s">
        <v>172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18" t="s">
        <v>87</v>
      </c>
      <c r="BK220" s="164">
        <f t="shared" si="29"/>
        <v>0</v>
      </c>
      <c r="BL220" s="18" t="s">
        <v>2241</v>
      </c>
      <c r="BM220" s="163" t="s">
        <v>2884</v>
      </c>
    </row>
    <row r="221" spans="1:65" s="2" customFormat="1" ht="14.5" customHeight="1">
      <c r="A221" s="33"/>
      <c r="B221" s="150"/>
      <c r="C221" s="151" t="s">
        <v>2073</v>
      </c>
      <c r="D221" s="151" t="s">
        <v>174</v>
      </c>
      <c r="E221" s="152" t="s">
        <v>2885</v>
      </c>
      <c r="F221" s="153" t="s">
        <v>2886</v>
      </c>
      <c r="G221" s="154" t="s">
        <v>630</v>
      </c>
      <c r="H221" s="155">
        <v>2</v>
      </c>
      <c r="I221" s="156"/>
      <c r="J221" s="157">
        <f t="shared" si="20"/>
        <v>0</v>
      </c>
      <c r="K221" s="158"/>
      <c r="L221" s="34"/>
      <c r="M221" s="159" t="s">
        <v>1</v>
      </c>
      <c r="N221" s="160" t="s">
        <v>41</v>
      </c>
      <c r="O221" s="59"/>
      <c r="P221" s="161">
        <f t="shared" si="21"/>
        <v>0</v>
      </c>
      <c r="Q221" s="161">
        <v>0</v>
      </c>
      <c r="R221" s="161">
        <f t="shared" si="22"/>
        <v>0</v>
      </c>
      <c r="S221" s="161">
        <v>0</v>
      </c>
      <c r="T221" s="162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239</v>
      </c>
      <c r="AT221" s="163" t="s">
        <v>174</v>
      </c>
      <c r="AU221" s="163" t="s">
        <v>87</v>
      </c>
      <c r="AY221" s="18" t="s">
        <v>172</v>
      </c>
      <c r="BE221" s="164">
        <f t="shared" si="24"/>
        <v>0</v>
      </c>
      <c r="BF221" s="164">
        <f t="shared" si="25"/>
        <v>0</v>
      </c>
      <c r="BG221" s="164">
        <f t="shared" si="26"/>
        <v>0</v>
      </c>
      <c r="BH221" s="164">
        <f t="shared" si="27"/>
        <v>0</v>
      </c>
      <c r="BI221" s="164">
        <f t="shared" si="28"/>
        <v>0</v>
      </c>
      <c r="BJ221" s="18" t="s">
        <v>87</v>
      </c>
      <c r="BK221" s="164">
        <f t="shared" si="29"/>
        <v>0</v>
      </c>
      <c r="BL221" s="18" t="s">
        <v>239</v>
      </c>
      <c r="BM221" s="163" t="s">
        <v>2887</v>
      </c>
    </row>
    <row r="222" spans="1:65" s="2" customFormat="1" ht="14.5" customHeight="1">
      <c r="A222" s="33"/>
      <c r="B222" s="150"/>
      <c r="C222" s="201" t="s">
        <v>2077</v>
      </c>
      <c r="D222" s="201" t="s">
        <v>231</v>
      </c>
      <c r="E222" s="202" t="s">
        <v>2888</v>
      </c>
      <c r="F222" s="203" t="s">
        <v>2889</v>
      </c>
      <c r="G222" s="204" t="s">
        <v>630</v>
      </c>
      <c r="H222" s="205">
        <v>1</v>
      </c>
      <c r="I222" s="206"/>
      <c r="J222" s="207">
        <f t="shared" si="20"/>
        <v>0</v>
      </c>
      <c r="K222" s="208"/>
      <c r="L222" s="209"/>
      <c r="M222" s="210" t="s">
        <v>1</v>
      </c>
      <c r="N222" s="211" t="s">
        <v>41</v>
      </c>
      <c r="O222" s="59"/>
      <c r="P222" s="161">
        <f t="shared" si="21"/>
        <v>0</v>
      </c>
      <c r="Q222" s="161">
        <v>1.5869999999999999E-2</v>
      </c>
      <c r="R222" s="161">
        <f t="shared" si="22"/>
        <v>1.5869999999999999E-2</v>
      </c>
      <c r="S222" s="161">
        <v>0</v>
      </c>
      <c r="T222" s="162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991</v>
      </c>
      <c r="AT222" s="163" t="s">
        <v>231</v>
      </c>
      <c r="AU222" s="163" t="s">
        <v>87</v>
      </c>
      <c r="AY222" s="18" t="s">
        <v>172</v>
      </c>
      <c r="BE222" s="164">
        <f t="shared" si="24"/>
        <v>0</v>
      </c>
      <c r="BF222" s="164">
        <f t="shared" si="25"/>
        <v>0</v>
      </c>
      <c r="BG222" s="164">
        <f t="shared" si="26"/>
        <v>0</v>
      </c>
      <c r="BH222" s="164">
        <f t="shared" si="27"/>
        <v>0</v>
      </c>
      <c r="BI222" s="164">
        <f t="shared" si="28"/>
        <v>0</v>
      </c>
      <c r="BJ222" s="18" t="s">
        <v>87</v>
      </c>
      <c r="BK222" s="164">
        <f t="shared" si="29"/>
        <v>0</v>
      </c>
      <c r="BL222" s="18" t="s">
        <v>239</v>
      </c>
      <c r="BM222" s="163" t="s">
        <v>2890</v>
      </c>
    </row>
    <row r="223" spans="1:65" s="2" customFormat="1" ht="14.5" customHeight="1">
      <c r="A223" s="33"/>
      <c r="B223" s="150"/>
      <c r="C223" s="201" t="s">
        <v>2081</v>
      </c>
      <c r="D223" s="201" t="s">
        <v>231</v>
      </c>
      <c r="E223" s="202" t="s">
        <v>2891</v>
      </c>
      <c r="F223" s="203" t="s">
        <v>2892</v>
      </c>
      <c r="G223" s="204" t="s">
        <v>630</v>
      </c>
      <c r="H223" s="205">
        <v>1</v>
      </c>
      <c r="I223" s="206"/>
      <c r="J223" s="207">
        <f t="shared" si="20"/>
        <v>0</v>
      </c>
      <c r="K223" s="208"/>
      <c r="L223" s="209"/>
      <c r="M223" s="210" t="s">
        <v>1</v>
      </c>
      <c r="N223" s="211" t="s">
        <v>41</v>
      </c>
      <c r="O223" s="59"/>
      <c r="P223" s="161">
        <f t="shared" si="21"/>
        <v>0</v>
      </c>
      <c r="Q223" s="161">
        <v>1.5869999999999999E-2</v>
      </c>
      <c r="R223" s="161">
        <f t="shared" si="22"/>
        <v>1.5869999999999999E-2</v>
      </c>
      <c r="S223" s="161">
        <v>0</v>
      </c>
      <c r="T223" s="162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991</v>
      </c>
      <c r="AT223" s="163" t="s">
        <v>231</v>
      </c>
      <c r="AU223" s="163" t="s">
        <v>87</v>
      </c>
      <c r="AY223" s="18" t="s">
        <v>172</v>
      </c>
      <c r="BE223" s="164">
        <f t="shared" si="24"/>
        <v>0</v>
      </c>
      <c r="BF223" s="164">
        <f t="shared" si="25"/>
        <v>0</v>
      </c>
      <c r="BG223" s="164">
        <f t="shared" si="26"/>
        <v>0</v>
      </c>
      <c r="BH223" s="164">
        <f t="shared" si="27"/>
        <v>0</v>
      </c>
      <c r="BI223" s="164">
        <f t="shared" si="28"/>
        <v>0</v>
      </c>
      <c r="BJ223" s="18" t="s">
        <v>87</v>
      </c>
      <c r="BK223" s="164">
        <f t="shared" si="29"/>
        <v>0</v>
      </c>
      <c r="BL223" s="18" t="s">
        <v>239</v>
      </c>
      <c r="BM223" s="163" t="s">
        <v>2893</v>
      </c>
    </row>
    <row r="224" spans="1:65" s="2" customFormat="1" ht="24.25" customHeight="1">
      <c r="A224" s="33"/>
      <c r="B224" s="150"/>
      <c r="C224" s="151" t="s">
        <v>2085</v>
      </c>
      <c r="D224" s="151" t="s">
        <v>174</v>
      </c>
      <c r="E224" s="152" t="s">
        <v>2894</v>
      </c>
      <c r="F224" s="153" t="s">
        <v>2895</v>
      </c>
      <c r="G224" s="154" t="s">
        <v>630</v>
      </c>
      <c r="H224" s="155">
        <v>20</v>
      </c>
      <c r="I224" s="156"/>
      <c r="J224" s="157">
        <f t="shared" si="20"/>
        <v>0</v>
      </c>
      <c r="K224" s="158"/>
      <c r="L224" s="34"/>
      <c r="M224" s="159" t="s">
        <v>1</v>
      </c>
      <c r="N224" s="160" t="s">
        <v>41</v>
      </c>
      <c r="O224" s="59"/>
      <c r="P224" s="161">
        <f t="shared" si="21"/>
        <v>0</v>
      </c>
      <c r="Q224" s="161">
        <v>0</v>
      </c>
      <c r="R224" s="161">
        <f t="shared" si="22"/>
        <v>0</v>
      </c>
      <c r="S224" s="161">
        <v>0</v>
      </c>
      <c r="T224" s="162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239</v>
      </c>
      <c r="AT224" s="163" t="s">
        <v>174</v>
      </c>
      <c r="AU224" s="163" t="s">
        <v>87</v>
      </c>
      <c r="AY224" s="18" t="s">
        <v>172</v>
      </c>
      <c r="BE224" s="164">
        <f t="shared" si="24"/>
        <v>0</v>
      </c>
      <c r="BF224" s="164">
        <f t="shared" si="25"/>
        <v>0</v>
      </c>
      <c r="BG224" s="164">
        <f t="shared" si="26"/>
        <v>0</v>
      </c>
      <c r="BH224" s="164">
        <f t="shared" si="27"/>
        <v>0</v>
      </c>
      <c r="BI224" s="164">
        <f t="shared" si="28"/>
        <v>0</v>
      </c>
      <c r="BJ224" s="18" t="s">
        <v>87</v>
      </c>
      <c r="BK224" s="164">
        <f t="shared" si="29"/>
        <v>0</v>
      </c>
      <c r="BL224" s="18" t="s">
        <v>239</v>
      </c>
      <c r="BM224" s="163" t="s">
        <v>2896</v>
      </c>
    </row>
    <row r="225" spans="1:65" s="2" customFormat="1" ht="14.5" customHeight="1">
      <c r="A225" s="33"/>
      <c r="B225" s="150"/>
      <c r="C225" s="201" t="s">
        <v>2089</v>
      </c>
      <c r="D225" s="201" t="s">
        <v>231</v>
      </c>
      <c r="E225" s="202" t="s">
        <v>2897</v>
      </c>
      <c r="F225" s="203" t="s">
        <v>2898</v>
      </c>
      <c r="G225" s="204" t="s">
        <v>630</v>
      </c>
      <c r="H225" s="205">
        <v>20</v>
      </c>
      <c r="I225" s="206"/>
      <c r="J225" s="207">
        <f t="shared" si="20"/>
        <v>0</v>
      </c>
      <c r="K225" s="208"/>
      <c r="L225" s="209"/>
      <c r="M225" s="210" t="s">
        <v>1</v>
      </c>
      <c r="N225" s="211" t="s">
        <v>41</v>
      </c>
      <c r="O225" s="59"/>
      <c r="P225" s="161">
        <f t="shared" si="21"/>
        <v>0</v>
      </c>
      <c r="Q225" s="161">
        <v>1E-3</v>
      </c>
      <c r="R225" s="161">
        <f t="shared" si="22"/>
        <v>0.02</v>
      </c>
      <c r="S225" s="161">
        <v>0</v>
      </c>
      <c r="T225" s="162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2241</v>
      </c>
      <c r="AT225" s="163" t="s">
        <v>231</v>
      </c>
      <c r="AU225" s="163" t="s">
        <v>87</v>
      </c>
      <c r="AY225" s="18" t="s">
        <v>172</v>
      </c>
      <c r="BE225" s="164">
        <f t="shared" si="24"/>
        <v>0</v>
      </c>
      <c r="BF225" s="164">
        <f t="shared" si="25"/>
        <v>0</v>
      </c>
      <c r="BG225" s="164">
        <f t="shared" si="26"/>
        <v>0</v>
      </c>
      <c r="BH225" s="164">
        <f t="shared" si="27"/>
        <v>0</v>
      </c>
      <c r="BI225" s="164">
        <f t="shared" si="28"/>
        <v>0</v>
      </c>
      <c r="BJ225" s="18" t="s">
        <v>87</v>
      </c>
      <c r="BK225" s="164">
        <f t="shared" si="29"/>
        <v>0</v>
      </c>
      <c r="BL225" s="18" t="s">
        <v>2241</v>
      </c>
      <c r="BM225" s="163" t="s">
        <v>2899</v>
      </c>
    </row>
    <row r="226" spans="1:65" s="2" customFormat="1" ht="14.5" customHeight="1">
      <c r="A226" s="33"/>
      <c r="B226" s="150"/>
      <c r="C226" s="151" t="s">
        <v>2093</v>
      </c>
      <c r="D226" s="151" t="s">
        <v>174</v>
      </c>
      <c r="E226" s="152" t="s">
        <v>2900</v>
      </c>
      <c r="F226" s="153" t="s">
        <v>2901</v>
      </c>
      <c r="G226" s="154" t="s">
        <v>2902</v>
      </c>
      <c r="H226" s="155">
        <v>2</v>
      </c>
      <c r="I226" s="156"/>
      <c r="J226" s="157">
        <f t="shared" si="20"/>
        <v>0</v>
      </c>
      <c r="K226" s="158"/>
      <c r="L226" s="34"/>
      <c r="M226" s="159" t="s">
        <v>1</v>
      </c>
      <c r="N226" s="160" t="s">
        <v>41</v>
      </c>
      <c r="O226" s="59"/>
      <c r="P226" s="161">
        <f t="shared" si="21"/>
        <v>0</v>
      </c>
      <c r="Q226" s="161">
        <v>0</v>
      </c>
      <c r="R226" s="161">
        <f t="shared" si="22"/>
        <v>0</v>
      </c>
      <c r="S226" s="161">
        <v>0</v>
      </c>
      <c r="T226" s="162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239</v>
      </c>
      <c r="AT226" s="163" t="s">
        <v>174</v>
      </c>
      <c r="AU226" s="163" t="s">
        <v>87</v>
      </c>
      <c r="AY226" s="18" t="s">
        <v>172</v>
      </c>
      <c r="BE226" s="164">
        <f t="shared" si="24"/>
        <v>0</v>
      </c>
      <c r="BF226" s="164">
        <f t="shared" si="25"/>
        <v>0</v>
      </c>
      <c r="BG226" s="164">
        <f t="shared" si="26"/>
        <v>0</v>
      </c>
      <c r="BH226" s="164">
        <f t="shared" si="27"/>
        <v>0</v>
      </c>
      <c r="BI226" s="164">
        <f t="shared" si="28"/>
        <v>0</v>
      </c>
      <c r="BJ226" s="18" t="s">
        <v>87</v>
      </c>
      <c r="BK226" s="164">
        <f t="shared" si="29"/>
        <v>0</v>
      </c>
      <c r="BL226" s="18" t="s">
        <v>239</v>
      </c>
      <c r="BM226" s="163" t="s">
        <v>2903</v>
      </c>
    </row>
    <row r="227" spans="1:65" s="2" customFormat="1" ht="38.5" customHeight="1">
      <c r="A227" s="33"/>
      <c r="B227" s="150"/>
      <c r="C227" s="201" t="s">
        <v>2097</v>
      </c>
      <c r="D227" s="201" t="s">
        <v>231</v>
      </c>
      <c r="E227" s="202" t="s">
        <v>2904</v>
      </c>
      <c r="F227" s="203" t="s">
        <v>2905</v>
      </c>
      <c r="G227" s="204" t="s">
        <v>630</v>
      </c>
      <c r="H227" s="205">
        <v>2</v>
      </c>
      <c r="I227" s="206"/>
      <c r="J227" s="207">
        <f t="shared" si="20"/>
        <v>0</v>
      </c>
      <c r="K227" s="208"/>
      <c r="L227" s="209"/>
      <c r="M227" s="210" t="s">
        <v>1</v>
      </c>
      <c r="N227" s="211" t="s">
        <v>41</v>
      </c>
      <c r="O227" s="59"/>
      <c r="P227" s="161">
        <f t="shared" si="21"/>
        <v>0</v>
      </c>
      <c r="Q227" s="161">
        <v>0</v>
      </c>
      <c r="R227" s="161">
        <f t="shared" si="22"/>
        <v>0</v>
      </c>
      <c r="S227" s="161">
        <v>0</v>
      </c>
      <c r="T227" s="162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2241</v>
      </c>
      <c r="AT227" s="163" t="s">
        <v>231</v>
      </c>
      <c r="AU227" s="163" t="s">
        <v>87</v>
      </c>
      <c r="AY227" s="18" t="s">
        <v>172</v>
      </c>
      <c r="BE227" s="164">
        <f t="shared" si="24"/>
        <v>0</v>
      </c>
      <c r="BF227" s="164">
        <f t="shared" si="25"/>
        <v>0</v>
      </c>
      <c r="BG227" s="164">
        <f t="shared" si="26"/>
        <v>0</v>
      </c>
      <c r="BH227" s="164">
        <f t="shared" si="27"/>
        <v>0</v>
      </c>
      <c r="BI227" s="164">
        <f t="shared" si="28"/>
        <v>0</v>
      </c>
      <c r="BJ227" s="18" t="s">
        <v>87</v>
      </c>
      <c r="BK227" s="164">
        <f t="shared" si="29"/>
        <v>0</v>
      </c>
      <c r="BL227" s="18" t="s">
        <v>2241</v>
      </c>
      <c r="BM227" s="163" t="s">
        <v>2906</v>
      </c>
    </row>
    <row r="228" spans="1:65" s="2" customFormat="1" ht="14.5" customHeight="1">
      <c r="A228" s="33"/>
      <c r="B228" s="150"/>
      <c r="C228" s="151" t="s">
        <v>2101</v>
      </c>
      <c r="D228" s="151" t="s">
        <v>174</v>
      </c>
      <c r="E228" s="152" t="s">
        <v>2907</v>
      </c>
      <c r="F228" s="153" t="s">
        <v>2908</v>
      </c>
      <c r="G228" s="154" t="s">
        <v>427</v>
      </c>
      <c r="H228" s="155">
        <v>400</v>
      </c>
      <c r="I228" s="156"/>
      <c r="J228" s="157">
        <f t="shared" si="20"/>
        <v>0</v>
      </c>
      <c r="K228" s="158"/>
      <c r="L228" s="34"/>
      <c r="M228" s="159" t="s">
        <v>1</v>
      </c>
      <c r="N228" s="160" t="s">
        <v>41</v>
      </c>
      <c r="O228" s="59"/>
      <c r="P228" s="161">
        <f t="shared" si="21"/>
        <v>0</v>
      </c>
      <c r="Q228" s="161">
        <v>0</v>
      </c>
      <c r="R228" s="161">
        <f t="shared" si="22"/>
        <v>0</v>
      </c>
      <c r="S228" s="161">
        <v>0</v>
      </c>
      <c r="T228" s="162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239</v>
      </c>
      <c r="AT228" s="163" t="s">
        <v>174</v>
      </c>
      <c r="AU228" s="163" t="s">
        <v>87</v>
      </c>
      <c r="AY228" s="18" t="s">
        <v>172</v>
      </c>
      <c r="BE228" s="164">
        <f t="shared" si="24"/>
        <v>0</v>
      </c>
      <c r="BF228" s="164">
        <f t="shared" si="25"/>
        <v>0</v>
      </c>
      <c r="BG228" s="164">
        <f t="shared" si="26"/>
        <v>0</v>
      </c>
      <c r="BH228" s="164">
        <f t="shared" si="27"/>
        <v>0</v>
      </c>
      <c r="BI228" s="164">
        <f t="shared" si="28"/>
        <v>0</v>
      </c>
      <c r="BJ228" s="18" t="s">
        <v>87</v>
      </c>
      <c r="BK228" s="164">
        <f t="shared" si="29"/>
        <v>0</v>
      </c>
      <c r="BL228" s="18" t="s">
        <v>239</v>
      </c>
      <c r="BM228" s="163" t="s">
        <v>2909</v>
      </c>
    </row>
    <row r="229" spans="1:65" s="2" customFormat="1" ht="14.5" customHeight="1">
      <c r="A229" s="33"/>
      <c r="B229" s="150"/>
      <c r="C229" s="201" t="s">
        <v>2105</v>
      </c>
      <c r="D229" s="201" t="s">
        <v>231</v>
      </c>
      <c r="E229" s="202" t="s">
        <v>2910</v>
      </c>
      <c r="F229" s="203" t="s">
        <v>2911</v>
      </c>
      <c r="G229" s="204" t="s">
        <v>427</v>
      </c>
      <c r="H229" s="205">
        <v>420</v>
      </c>
      <c r="I229" s="206"/>
      <c r="J229" s="207">
        <f t="shared" si="20"/>
        <v>0</v>
      </c>
      <c r="K229" s="208"/>
      <c r="L229" s="209"/>
      <c r="M229" s="210" t="s">
        <v>1</v>
      </c>
      <c r="N229" s="211" t="s">
        <v>41</v>
      </c>
      <c r="O229" s="59"/>
      <c r="P229" s="161">
        <f t="shared" si="21"/>
        <v>0</v>
      </c>
      <c r="Q229" s="161">
        <v>7.3999999999999996E-5</v>
      </c>
      <c r="R229" s="161">
        <f t="shared" si="22"/>
        <v>3.108E-2</v>
      </c>
      <c r="S229" s="161">
        <v>0</v>
      </c>
      <c r="T229" s="162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2241</v>
      </c>
      <c r="AT229" s="163" t="s">
        <v>231</v>
      </c>
      <c r="AU229" s="163" t="s">
        <v>87</v>
      </c>
      <c r="AY229" s="18" t="s">
        <v>172</v>
      </c>
      <c r="BE229" s="164">
        <f t="shared" si="24"/>
        <v>0</v>
      </c>
      <c r="BF229" s="164">
        <f t="shared" si="25"/>
        <v>0</v>
      </c>
      <c r="BG229" s="164">
        <f t="shared" si="26"/>
        <v>0</v>
      </c>
      <c r="BH229" s="164">
        <f t="shared" si="27"/>
        <v>0</v>
      </c>
      <c r="BI229" s="164">
        <f t="shared" si="28"/>
        <v>0</v>
      </c>
      <c r="BJ229" s="18" t="s">
        <v>87</v>
      </c>
      <c r="BK229" s="164">
        <f t="shared" si="29"/>
        <v>0</v>
      </c>
      <c r="BL229" s="18" t="s">
        <v>2241</v>
      </c>
      <c r="BM229" s="163" t="s">
        <v>2912</v>
      </c>
    </row>
    <row r="230" spans="1:65" s="2" customFormat="1" ht="14.5" customHeight="1">
      <c r="A230" s="33"/>
      <c r="B230" s="150"/>
      <c r="C230" s="151" t="s">
        <v>431</v>
      </c>
      <c r="D230" s="151" t="s">
        <v>174</v>
      </c>
      <c r="E230" s="152" t="s">
        <v>2913</v>
      </c>
      <c r="F230" s="153" t="s">
        <v>2914</v>
      </c>
      <c r="G230" s="154" t="s">
        <v>427</v>
      </c>
      <c r="H230" s="155">
        <v>30</v>
      </c>
      <c r="I230" s="156"/>
      <c r="J230" s="157">
        <f t="shared" si="20"/>
        <v>0</v>
      </c>
      <c r="K230" s="158"/>
      <c r="L230" s="34"/>
      <c r="M230" s="159" t="s">
        <v>1</v>
      </c>
      <c r="N230" s="160" t="s">
        <v>41</v>
      </c>
      <c r="O230" s="59"/>
      <c r="P230" s="161">
        <f t="shared" si="21"/>
        <v>0</v>
      </c>
      <c r="Q230" s="161">
        <v>0</v>
      </c>
      <c r="R230" s="161">
        <f t="shared" si="22"/>
        <v>0</v>
      </c>
      <c r="S230" s="161">
        <v>0</v>
      </c>
      <c r="T230" s="162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239</v>
      </c>
      <c r="AT230" s="163" t="s">
        <v>174</v>
      </c>
      <c r="AU230" s="163" t="s">
        <v>87</v>
      </c>
      <c r="AY230" s="18" t="s">
        <v>172</v>
      </c>
      <c r="BE230" s="164">
        <f t="shared" si="24"/>
        <v>0</v>
      </c>
      <c r="BF230" s="164">
        <f t="shared" si="25"/>
        <v>0</v>
      </c>
      <c r="BG230" s="164">
        <f t="shared" si="26"/>
        <v>0</v>
      </c>
      <c r="BH230" s="164">
        <f t="shared" si="27"/>
        <v>0</v>
      </c>
      <c r="BI230" s="164">
        <f t="shared" si="28"/>
        <v>0</v>
      </c>
      <c r="BJ230" s="18" t="s">
        <v>87</v>
      </c>
      <c r="BK230" s="164">
        <f t="shared" si="29"/>
        <v>0</v>
      </c>
      <c r="BL230" s="18" t="s">
        <v>239</v>
      </c>
      <c r="BM230" s="163" t="s">
        <v>2915</v>
      </c>
    </row>
    <row r="231" spans="1:65" s="2" customFormat="1" ht="14.5" customHeight="1">
      <c r="A231" s="33"/>
      <c r="B231" s="150"/>
      <c r="C231" s="201" t="s">
        <v>2112</v>
      </c>
      <c r="D231" s="201" t="s">
        <v>231</v>
      </c>
      <c r="E231" s="202" t="s">
        <v>2916</v>
      </c>
      <c r="F231" s="203" t="s">
        <v>2917</v>
      </c>
      <c r="G231" s="204" t="s">
        <v>427</v>
      </c>
      <c r="H231" s="205">
        <v>31.5</v>
      </c>
      <c r="I231" s="206"/>
      <c r="J231" s="207">
        <f t="shared" si="20"/>
        <v>0</v>
      </c>
      <c r="K231" s="208"/>
      <c r="L231" s="209"/>
      <c r="M231" s="210" t="s">
        <v>1</v>
      </c>
      <c r="N231" s="211" t="s">
        <v>41</v>
      </c>
      <c r="O231" s="59"/>
      <c r="P231" s="161">
        <f t="shared" si="21"/>
        <v>0</v>
      </c>
      <c r="Q231" s="161">
        <v>2.7999999999999998E-4</v>
      </c>
      <c r="R231" s="161">
        <f t="shared" si="22"/>
        <v>8.8199999999999997E-3</v>
      </c>
      <c r="S231" s="161">
        <v>0</v>
      </c>
      <c r="T231" s="162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2241</v>
      </c>
      <c r="AT231" s="163" t="s">
        <v>231</v>
      </c>
      <c r="AU231" s="163" t="s">
        <v>87</v>
      </c>
      <c r="AY231" s="18" t="s">
        <v>172</v>
      </c>
      <c r="BE231" s="164">
        <f t="shared" si="24"/>
        <v>0</v>
      </c>
      <c r="BF231" s="164">
        <f t="shared" si="25"/>
        <v>0</v>
      </c>
      <c r="BG231" s="164">
        <f t="shared" si="26"/>
        <v>0</v>
      </c>
      <c r="BH231" s="164">
        <f t="shared" si="27"/>
        <v>0</v>
      </c>
      <c r="BI231" s="164">
        <f t="shared" si="28"/>
        <v>0</v>
      </c>
      <c r="BJ231" s="18" t="s">
        <v>87</v>
      </c>
      <c r="BK231" s="164">
        <f t="shared" si="29"/>
        <v>0</v>
      </c>
      <c r="BL231" s="18" t="s">
        <v>2241</v>
      </c>
      <c r="BM231" s="163" t="s">
        <v>2918</v>
      </c>
    </row>
    <row r="232" spans="1:65" s="14" customFormat="1" ht="12">
      <c r="B232" s="173"/>
      <c r="D232" s="166" t="s">
        <v>179</v>
      </c>
      <c r="F232" s="175" t="s">
        <v>2919</v>
      </c>
      <c r="H232" s="176">
        <v>31.5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</v>
      </c>
      <c r="AX232" s="14" t="s">
        <v>79</v>
      </c>
      <c r="AY232" s="174" t="s">
        <v>172</v>
      </c>
    </row>
    <row r="233" spans="1:65" s="2" customFormat="1" ht="24.25" customHeight="1">
      <c r="A233" s="33"/>
      <c r="B233" s="150"/>
      <c r="C233" s="151" t="s">
        <v>2116</v>
      </c>
      <c r="D233" s="151" t="s">
        <v>174</v>
      </c>
      <c r="E233" s="152" t="s">
        <v>2920</v>
      </c>
      <c r="F233" s="153" t="s">
        <v>2921</v>
      </c>
      <c r="G233" s="154" t="s">
        <v>427</v>
      </c>
      <c r="H233" s="155">
        <v>800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0</v>
      </c>
      <c r="R233" s="161">
        <f>Q233*H233</f>
        <v>0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239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239</v>
      </c>
      <c r="BM233" s="163" t="s">
        <v>2922</v>
      </c>
    </row>
    <row r="234" spans="1:65" s="2" customFormat="1" ht="24.25" customHeight="1">
      <c r="A234" s="33"/>
      <c r="B234" s="150"/>
      <c r="C234" s="201" t="s">
        <v>190</v>
      </c>
      <c r="D234" s="201" t="s">
        <v>231</v>
      </c>
      <c r="E234" s="202" t="s">
        <v>2923</v>
      </c>
      <c r="F234" s="203" t="s">
        <v>2924</v>
      </c>
      <c r="G234" s="204" t="s">
        <v>427</v>
      </c>
      <c r="H234" s="205">
        <v>840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1.8000000000000001E-4</v>
      </c>
      <c r="R234" s="161">
        <f>Q234*H234</f>
        <v>0.1512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2241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2241</v>
      </c>
      <c r="BM234" s="163" t="s">
        <v>2925</v>
      </c>
    </row>
    <row r="235" spans="1:65" s="14" customFormat="1" ht="12">
      <c r="B235" s="173"/>
      <c r="D235" s="166" t="s">
        <v>179</v>
      </c>
      <c r="F235" s="175" t="s">
        <v>2926</v>
      </c>
      <c r="H235" s="176">
        <v>840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</v>
      </c>
      <c r="AX235" s="14" t="s">
        <v>79</v>
      </c>
      <c r="AY235" s="174" t="s">
        <v>172</v>
      </c>
    </row>
    <row r="236" spans="1:65" s="2" customFormat="1" ht="24.25" customHeight="1">
      <c r="A236" s="33"/>
      <c r="B236" s="150"/>
      <c r="C236" s="151" t="s">
        <v>2124</v>
      </c>
      <c r="D236" s="151" t="s">
        <v>174</v>
      </c>
      <c r="E236" s="152" t="s">
        <v>2920</v>
      </c>
      <c r="F236" s="153" t="s">
        <v>2921</v>
      </c>
      <c r="G236" s="154" t="s">
        <v>427</v>
      </c>
      <c r="H236" s="155">
        <v>250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239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239</v>
      </c>
      <c r="BM236" s="163" t="s">
        <v>2927</v>
      </c>
    </row>
    <row r="237" spans="1:65" s="2" customFormat="1" ht="24.25" customHeight="1">
      <c r="A237" s="33"/>
      <c r="B237" s="150"/>
      <c r="C237" s="201" t="s">
        <v>469</v>
      </c>
      <c r="D237" s="201" t="s">
        <v>231</v>
      </c>
      <c r="E237" s="202" t="s">
        <v>2928</v>
      </c>
      <c r="F237" s="203" t="s">
        <v>2929</v>
      </c>
      <c r="G237" s="204" t="s">
        <v>427</v>
      </c>
      <c r="H237" s="205">
        <v>275.625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41</v>
      </c>
      <c r="O237" s="59"/>
      <c r="P237" s="161">
        <f>O237*H237</f>
        <v>0</v>
      </c>
      <c r="Q237" s="161">
        <v>1.8000000000000001E-4</v>
      </c>
      <c r="R237" s="161">
        <f>Q237*H237</f>
        <v>4.9612500000000004E-2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2241</v>
      </c>
      <c r="AT237" s="163" t="s">
        <v>231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2241</v>
      </c>
      <c r="BM237" s="163" t="s">
        <v>2930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2931</v>
      </c>
      <c r="H238" s="176">
        <v>262.5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79</v>
      </c>
      <c r="AY238" s="174" t="s">
        <v>172</v>
      </c>
    </row>
    <row r="239" spans="1:65" s="14" customFormat="1" ht="12">
      <c r="B239" s="173"/>
      <c r="D239" s="166" t="s">
        <v>179</v>
      </c>
      <c r="F239" s="175" t="s">
        <v>2932</v>
      </c>
      <c r="H239" s="176">
        <v>275.625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</v>
      </c>
      <c r="AX239" s="14" t="s">
        <v>79</v>
      </c>
      <c r="AY239" s="174" t="s">
        <v>172</v>
      </c>
    </row>
    <row r="240" spans="1:65" s="2" customFormat="1" ht="24.25" customHeight="1">
      <c r="A240" s="33"/>
      <c r="B240" s="150"/>
      <c r="C240" s="151" t="s">
        <v>241</v>
      </c>
      <c r="D240" s="151" t="s">
        <v>174</v>
      </c>
      <c r="E240" s="152" t="s">
        <v>2920</v>
      </c>
      <c r="F240" s="153" t="s">
        <v>2921</v>
      </c>
      <c r="G240" s="154" t="s">
        <v>427</v>
      </c>
      <c r="H240" s="155">
        <v>200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239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239</v>
      </c>
      <c r="BM240" s="163" t="s">
        <v>2933</v>
      </c>
    </row>
    <row r="241" spans="1:65" s="2" customFormat="1" ht="14.5" customHeight="1">
      <c r="A241" s="33"/>
      <c r="B241" s="150"/>
      <c r="C241" s="201" t="s">
        <v>2134</v>
      </c>
      <c r="D241" s="201" t="s">
        <v>231</v>
      </c>
      <c r="E241" s="202" t="s">
        <v>2934</v>
      </c>
      <c r="F241" s="203" t="s">
        <v>2935</v>
      </c>
      <c r="G241" s="204" t="s">
        <v>427</v>
      </c>
      <c r="H241" s="205">
        <v>210</v>
      </c>
      <c r="I241" s="206"/>
      <c r="J241" s="207">
        <f>ROUND(I241*H241,2)</f>
        <v>0</v>
      </c>
      <c r="K241" s="208"/>
      <c r="L241" s="209"/>
      <c r="M241" s="210" t="s">
        <v>1</v>
      </c>
      <c r="N241" s="211" t="s">
        <v>41</v>
      </c>
      <c r="O241" s="59"/>
      <c r="P241" s="161">
        <f>O241*H241</f>
        <v>0</v>
      </c>
      <c r="Q241" s="161">
        <v>1E-4</v>
      </c>
      <c r="R241" s="161">
        <f>Q241*H241</f>
        <v>2.1000000000000001E-2</v>
      </c>
      <c r="S241" s="161">
        <v>0</v>
      </c>
      <c r="T241" s="162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3" t="s">
        <v>2241</v>
      </c>
      <c r="AT241" s="163" t="s">
        <v>231</v>
      </c>
      <c r="AU241" s="163" t="s">
        <v>87</v>
      </c>
      <c r="AY241" s="18" t="s">
        <v>172</v>
      </c>
      <c r="BE241" s="164">
        <f>IF(N241="základná",J241,0)</f>
        <v>0</v>
      </c>
      <c r="BF241" s="164">
        <f>IF(N241="znížená",J241,0)</f>
        <v>0</v>
      </c>
      <c r="BG241" s="164">
        <f>IF(N241="zákl. prenesená",J241,0)</f>
        <v>0</v>
      </c>
      <c r="BH241" s="164">
        <f>IF(N241="zníž. prenesená",J241,0)</f>
        <v>0</v>
      </c>
      <c r="BI241" s="164">
        <f>IF(N241="nulová",J241,0)</f>
        <v>0</v>
      </c>
      <c r="BJ241" s="18" t="s">
        <v>87</v>
      </c>
      <c r="BK241" s="164">
        <f>ROUND(I241*H241,2)</f>
        <v>0</v>
      </c>
      <c r="BL241" s="18" t="s">
        <v>2241</v>
      </c>
      <c r="BM241" s="163" t="s">
        <v>2936</v>
      </c>
    </row>
    <row r="242" spans="1:65" s="14" customFormat="1" ht="12">
      <c r="B242" s="173"/>
      <c r="D242" s="166" t="s">
        <v>179</v>
      </c>
      <c r="E242" s="174" t="s">
        <v>1</v>
      </c>
      <c r="F242" s="175" t="s">
        <v>2727</v>
      </c>
      <c r="H242" s="176">
        <v>210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79</v>
      </c>
      <c r="AY242" s="174" t="s">
        <v>172</v>
      </c>
    </row>
    <row r="243" spans="1:65" s="2" customFormat="1" ht="24.25" customHeight="1">
      <c r="A243" s="33"/>
      <c r="B243" s="150"/>
      <c r="C243" s="151" t="s">
        <v>2138</v>
      </c>
      <c r="D243" s="151" t="s">
        <v>174</v>
      </c>
      <c r="E243" s="152" t="s">
        <v>2937</v>
      </c>
      <c r="F243" s="153" t="s">
        <v>2938</v>
      </c>
      <c r="G243" s="154" t="s">
        <v>427</v>
      </c>
      <c r="H243" s="155">
        <v>1500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239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239</v>
      </c>
      <c r="BM243" s="163" t="s">
        <v>2939</v>
      </c>
    </row>
    <row r="244" spans="1:65" s="2" customFormat="1" ht="14.5" customHeight="1">
      <c r="A244" s="33"/>
      <c r="B244" s="150"/>
      <c r="C244" s="201" t="s">
        <v>2142</v>
      </c>
      <c r="D244" s="201" t="s">
        <v>231</v>
      </c>
      <c r="E244" s="202" t="s">
        <v>2940</v>
      </c>
      <c r="F244" s="203" t="s">
        <v>2941</v>
      </c>
      <c r="G244" s="204" t="s">
        <v>427</v>
      </c>
      <c r="H244" s="205">
        <v>1575</v>
      </c>
      <c r="I244" s="206"/>
      <c r="J244" s="207">
        <f>ROUND(I244*H244,2)</f>
        <v>0</v>
      </c>
      <c r="K244" s="208"/>
      <c r="L244" s="209"/>
      <c r="M244" s="210" t="s">
        <v>1</v>
      </c>
      <c r="N244" s="211" t="s">
        <v>41</v>
      </c>
      <c r="O244" s="59"/>
      <c r="P244" s="161">
        <f>O244*H244</f>
        <v>0</v>
      </c>
      <c r="Q244" s="161">
        <v>1.2E-4</v>
      </c>
      <c r="R244" s="161">
        <f>Q244*H244</f>
        <v>0.189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2241</v>
      </c>
      <c r="AT244" s="163" t="s">
        <v>231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2241</v>
      </c>
      <c r="BM244" s="163" t="s">
        <v>2942</v>
      </c>
    </row>
    <row r="245" spans="1:65" s="14" customFormat="1" ht="12">
      <c r="B245" s="173"/>
      <c r="D245" s="166" t="s">
        <v>179</v>
      </c>
      <c r="F245" s="175" t="s">
        <v>2943</v>
      </c>
      <c r="H245" s="176">
        <v>1575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</v>
      </c>
      <c r="AX245" s="14" t="s">
        <v>79</v>
      </c>
      <c r="AY245" s="174" t="s">
        <v>172</v>
      </c>
    </row>
    <row r="246" spans="1:65" s="2" customFormat="1" ht="24.25" customHeight="1">
      <c r="A246" s="33"/>
      <c r="B246" s="150"/>
      <c r="C246" s="151" t="s">
        <v>2146</v>
      </c>
      <c r="D246" s="151" t="s">
        <v>174</v>
      </c>
      <c r="E246" s="152" t="s">
        <v>2944</v>
      </c>
      <c r="F246" s="153" t="s">
        <v>2945</v>
      </c>
      <c r="G246" s="154" t="s">
        <v>427</v>
      </c>
      <c r="H246" s="155">
        <v>50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239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239</v>
      </c>
      <c r="BM246" s="163" t="s">
        <v>2946</v>
      </c>
    </row>
    <row r="247" spans="1:65" s="2" customFormat="1" ht="14.5" customHeight="1">
      <c r="A247" s="33"/>
      <c r="B247" s="150"/>
      <c r="C247" s="201" t="s">
        <v>2150</v>
      </c>
      <c r="D247" s="201" t="s">
        <v>231</v>
      </c>
      <c r="E247" s="202" t="s">
        <v>2947</v>
      </c>
      <c r="F247" s="203" t="s">
        <v>2948</v>
      </c>
      <c r="G247" s="204" t="s">
        <v>427</v>
      </c>
      <c r="H247" s="205">
        <v>52.5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41</v>
      </c>
      <c r="O247" s="59"/>
      <c r="P247" s="161">
        <f>O247*H247</f>
        <v>0</v>
      </c>
      <c r="Q247" s="161">
        <v>6.3000000000000003E-4</v>
      </c>
      <c r="R247" s="161">
        <f>Q247*H247</f>
        <v>3.3075E-2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2241</v>
      </c>
      <c r="AT247" s="163" t="s">
        <v>231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2241</v>
      </c>
      <c r="BM247" s="163" t="s">
        <v>2949</v>
      </c>
    </row>
    <row r="248" spans="1:65" s="14" customFormat="1" ht="12">
      <c r="B248" s="173"/>
      <c r="D248" s="166" t="s">
        <v>179</v>
      </c>
      <c r="F248" s="175" t="s">
        <v>2950</v>
      </c>
      <c r="H248" s="176">
        <v>52.5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</v>
      </c>
      <c r="AX248" s="14" t="s">
        <v>79</v>
      </c>
      <c r="AY248" s="174" t="s">
        <v>172</v>
      </c>
    </row>
    <row r="249" spans="1:65" s="2" customFormat="1" ht="24.25" customHeight="1">
      <c r="A249" s="33"/>
      <c r="B249" s="150"/>
      <c r="C249" s="151" t="s">
        <v>2154</v>
      </c>
      <c r="D249" s="151" t="s">
        <v>174</v>
      </c>
      <c r="E249" s="152" t="s">
        <v>2951</v>
      </c>
      <c r="F249" s="153" t="s">
        <v>2952</v>
      </c>
      <c r="G249" s="154" t="s">
        <v>427</v>
      </c>
      <c r="H249" s="155">
        <v>50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239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239</v>
      </c>
      <c r="BM249" s="163" t="s">
        <v>2953</v>
      </c>
    </row>
    <row r="250" spans="1:65" s="2" customFormat="1" ht="14.5" customHeight="1">
      <c r="A250" s="33"/>
      <c r="B250" s="150"/>
      <c r="C250" s="201" t="s">
        <v>2158</v>
      </c>
      <c r="D250" s="201" t="s">
        <v>231</v>
      </c>
      <c r="E250" s="202" t="s">
        <v>2954</v>
      </c>
      <c r="F250" s="203" t="s">
        <v>2955</v>
      </c>
      <c r="G250" s="204" t="s">
        <v>427</v>
      </c>
      <c r="H250" s="205">
        <v>52.5</v>
      </c>
      <c r="I250" s="206"/>
      <c r="J250" s="207">
        <f>ROUND(I250*H250,2)</f>
        <v>0</v>
      </c>
      <c r="K250" s="208"/>
      <c r="L250" s="209"/>
      <c r="M250" s="210" t="s">
        <v>1</v>
      </c>
      <c r="N250" s="211" t="s">
        <v>41</v>
      </c>
      <c r="O250" s="59"/>
      <c r="P250" s="161">
        <f>O250*H250</f>
        <v>0</v>
      </c>
      <c r="Q250" s="161">
        <v>3.5E-4</v>
      </c>
      <c r="R250" s="161">
        <f>Q250*H250</f>
        <v>1.8374999999999999E-2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2241</v>
      </c>
      <c r="AT250" s="163" t="s">
        <v>231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2241</v>
      </c>
      <c r="BM250" s="163" t="s">
        <v>2956</v>
      </c>
    </row>
    <row r="251" spans="1:65" s="14" customFormat="1" ht="12">
      <c r="B251" s="173"/>
      <c r="D251" s="166" t="s">
        <v>179</v>
      </c>
      <c r="F251" s="175" t="s">
        <v>2950</v>
      </c>
      <c r="H251" s="176">
        <v>52.5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</v>
      </c>
      <c r="AX251" s="14" t="s">
        <v>79</v>
      </c>
      <c r="AY251" s="174" t="s">
        <v>172</v>
      </c>
    </row>
    <row r="252" spans="1:65" s="2" customFormat="1" ht="24.25" customHeight="1">
      <c r="A252" s="33"/>
      <c r="B252" s="150"/>
      <c r="C252" s="151" t="s">
        <v>2162</v>
      </c>
      <c r="D252" s="151" t="s">
        <v>174</v>
      </c>
      <c r="E252" s="152" t="s">
        <v>2957</v>
      </c>
      <c r="F252" s="153" t="s">
        <v>2958</v>
      </c>
      <c r="G252" s="154" t="s">
        <v>427</v>
      </c>
      <c r="H252" s="155">
        <v>30</v>
      </c>
      <c r="I252" s="156"/>
      <c r="J252" s="157">
        <f t="shared" ref="J252:J258" si="30"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 t="shared" ref="P252:P258" si="31">O252*H252</f>
        <v>0</v>
      </c>
      <c r="Q252" s="161">
        <v>0</v>
      </c>
      <c r="R252" s="161">
        <f t="shared" ref="R252:R258" si="32">Q252*H252</f>
        <v>0</v>
      </c>
      <c r="S252" s="161">
        <v>0</v>
      </c>
      <c r="T252" s="162">
        <f t="shared" ref="T252:T258" si="33"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239</v>
      </c>
      <c r="AT252" s="163" t="s">
        <v>174</v>
      </c>
      <c r="AU252" s="163" t="s">
        <v>87</v>
      </c>
      <c r="AY252" s="18" t="s">
        <v>172</v>
      </c>
      <c r="BE252" s="164">
        <f t="shared" ref="BE252:BE258" si="34">IF(N252="základná",J252,0)</f>
        <v>0</v>
      </c>
      <c r="BF252" s="164">
        <f t="shared" ref="BF252:BF258" si="35">IF(N252="znížená",J252,0)</f>
        <v>0</v>
      </c>
      <c r="BG252" s="164">
        <f t="shared" ref="BG252:BG258" si="36">IF(N252="zákl. prenesená",J252,0)</f>
        <v>0</v>
      </c>
      <c r="BH252" s="164">
        <f t="shared" ref="BH252:BH258" si="37">IF(N252="zníž. prenesená",J252,0)</f>
        <v>0</v>
      </c>
      <c r="BI252" s="164">
        <f t="shared" ref="BI252:BI258" si="38">IF(N252="nulová",J252,0)</f>
        <v>0</v>
      </c>
      <c r="BJ252" s="18" t="s">
        <v>87</v>
      </c>
      <c r="BK252" s="164">
        <f t="shared" ref="BK252:BK258" si="39">ROUND(I252*H252,2)</f>
        <v>0</v>
      </c>
      <c r="BL252" s="18" t="s">
        <v>239</v>
      </c>
      <c r="BM252" s="163" t="s">
        <v>2959</v>
      </c>
    </row>
    <row r="253" spans="1:65" s="2" customFormat="1" ht="14.5" customHeight="1">
      <c r="A253" s="33"/>
      <c r="B253" s="150"/>
      <c r="C253" s="201" t="s">
        <v>2166</v>
      </c>
      <c r="D253" s="201" t="s">
        <v>231</v>
      </c>
      <c r="E253" s="202" t="s">
        <v>2960</v>
      </c>
      <c r="F253" s="203" t="s">
        <v>2961</v>
      </c>
      <c r="G253" s="204" t="s">
        <v>427</v>
      </c>
      <c r="H253" s="205">
        <v>31.5</v>
      </c>
      <c r="I253" s="206"/>
      <c r="J253" s="207">
        <f t="shared" si="30"/>
        <v>0</v>
      </c>
      <c r="K253" s="208"/>
      <c r="L253" s="209"/>
      <c r="M253" s="210" t="s">
        <v>1</v>
      </c>
      <c r="N253" s="211" t="s">
        <v>41</v>
      </c>
      <c r="O253" s="59"/>
      <c r="P253" s="161">
        <f t="shared" si="31"/>
        <v>0</v>
      </c>
      <c r="Q253" s="161">
        <v>1.565E-3</v>
      </c>
      <c r="R253" s="161">
        <f t="shared" si="32"/>
        <v>4.9297500000000001E-2</v>
      </c>
      <c r="S253" s="161">
        <v>0</v>
      </c>
      <c r="T253" s="162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2241</v>
      </c>
      <c r="AT253" s="163" t="s">
        <v>231</v>
      </c>
      <c r="AU253" s="163" t="s">
        <v>87</v>
      </c>
      <c r="AY253" s="18" t="s">
        <v>172</v>
      </c>
      <c r="BE253" s="164">
        <f t="shared" si="34"/>
        <v>0</v>
      </c>
      <c r="BF253" s="164">
        <f t="shared" si="35"/>
        <v>0</v>
      </c>
      <c r="BG253" s="164">
        <f t="shared" si="36"/>
        <v>0</v>
      </c>
      <c r="BH253" s="164">
        <f t="shared" si="37"/>
        <v>0</v>
      </c>
      <c r="BI253" s="164">
        <f t="shared" si="38"/>
        <v>0</v>
      </c>
      <c r="BJ253" s="18" t="s">
        <v>87</v>
      </c>
      <c r="BK253" s="164">
        <f t="shared" si="39"/>
        <v>0</v>
      </c>
      <c r="BL253" s="18" t="s">
        <v>2241</v>
      </c>
      <c r="BM253" s="163" t="s">
        <v>2962</v>
      </c>
    </row>
    <row r="254" spans="1:65" s="2" customFormat="1" ht="14.5" customHeight="1">
      <c r="A254" s="33"/>
      <c r="B254" s="150"/>
      <c r="C254" s="151" t="s">
        <v>2170</v>
      </c>
      <c r="D254" s="151" t="s">
        <v>174</v>
      </c>
      <c r="E254" s="152" t="s">
        <v>2963</v>
      </c>
      <c r="F254" s="153" t="s">
        <v>2964</v>
      </c>
      <c r="G254" s="154" t="s">
        <v>1831</v>
      </c>
      <c r="H254" s="217"/>
      <c r="I254" s="156"/>
      <c r="J254" s="157">
        <f t="shared" si="30"/>
        <v>0</v>
      </c>
      <c r="K254" s="158"/>
      <c r="L254" s="34"/>
      <c r="M254" s="159" t="s">
        <v>1</v>
      </c>
      <c r="N254" s="160" t="s">
        <v>41</v>
      </c>
      <c r="O254" s="59"/>
      <c r="P254" s="161">
        <f t="shared" si="31"/>
        <v>0</v>
      </c>
      <c r="Q254" s="161">
        <v>0</v>
      </c>
      <c r="R254" s="161">
        <f t="shared" si="32"/>
        <v>0</v>
      </c>
      <c r="S254" s="161">
        <v>0</v>
      </c>
      <c r="T254" s="162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239</v>
      </c>
      <c r="AT254" s="163" t="s">
        <v>174</v>
      </c>
      <c r="AU254" s="163" t="s">
        <v>87</v>
      </c>
      <c r="AY254" s="18" t="s">
        <v>172</v>
      </c>
      <c r="BE254" s="164">
        <f t="shared" si="34"/>
        <v>0</v>
      </c>
      <c r="BF254" s="164">
        <f t="shared" si="35"/>
        <v>0</v>
      </c>
      <c r="BG254" s="164">
        <f t="shared" si="36"/>
        <v>0</v>
      </c>
      <c r="BH254" s="164">
        <f t="shared" si="37"/>
        <v>0</v>
      </c>
      <c r="BI254" s="164">
        <f t="shared" si="38"/>
        <v>0</v>
      </c>
      <c r="BJ254" s="18" t="s">
        <v>87</v>
      </c>
      <c r="BK254" s="164">
        <f t="shared" si="39"/>
        <v>0</v>
      </c>
      <c r="BL254" s="18" t="s">
        <v>239</v>
      </c>
      <c r="BM254" s="163" t="s">
        <v>2965</v>
      </c>
    </row>
    <row r="255" spans="1:65" s="2" customFormat="1" ht="14.5" customHeight="1">
      <c r="A255" s="33"/>
      <c r="B255" s="150"/>
      <c r="C255" s="151" t="s">
        <v>2174</v>
      </c>
      <c r="D255" s="151" t="s">
        <v>174</v>
      </c>
      <c r="E255" s="152" t="s">
        <v>2966</v>
      </c>
      <c r="F255" s="153" t="s">
        <v>2967</v>
      </c>
      <c r="G255" s="154" t="s">
        <v>1831</v>
      </c>
      <c r="H255" s="217"/>
      <c r="I255" s="156"/>
      <c r="J255" s="157">
        <f t="shared" si="30"/>
        <v>0</v>
      </c>
      <c r="K255" s="158"/>
      <c r="L255" s="34"/>
      <c r="M255" s="159" t="s">
        <v>1</v>
      </c>
      <c r="N255" s="160" t="s">
        <v>41</v>
      </c>
      <c r="O255" s="59"/>
      <c r="P255" s="161">
        <f t="shared" si="31"/>
        <v>0</v>
      </c>
      <c r="Q255" s="161">
        <v>0</v>
      </c>
      <c r="R255" s="161">
        <f t="shared" si="32"/>
        <v>0</v>
      </c>
      <c r="S255" s="161">
        <v>0</v>
      </c>
      <c r="T255" s="162">
        <f t="shared" si="3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239</v>
      </c>
      <c r="AT255" s="163" t="s">
        <v>174</v>
      </c>
      <c r="AU255" s="163" t="s">
        <v>87</v>
      </c>
      <c r="AY255" s="18" t="s">
        <v>172</v>
      </c>
      <c r="BE255" s="164">
        <f t="shared" si="34"/>
        <v>0</v>
      </c>
      <c r="BF255" s="164">
        <f t="shared" si="35"/>
        <v>0</v>
      </c>
      <c r="BG255" s="164">
        <f t="shared" si="36"/>
        <v>0</v>
      </c>
      <c r="BH255" s="164">
        <f t="shared" si="37"/>
        <v>0</v>
      </c>
      <c r="BI255" s="164">
        <f t="shared" si="38"/>
        <v>0</v>
      </c>
      <c r="BJ255" s="18" t="s">
        <v>87</v>
      </c>
      <c r="BK255" s="164">
        <f t="shared" si="39"/>
        <v>0</v>
      </c>
      <c r="BL255" s="18" t="s">
        <v>239</v>
      </c>
      <c r="BM255" s="163" t="s">
        <v>2968</v>
      </c>
    </row>
    <row r="256" spans="1:65" s="2" customFormat="1" ht="14.5" customHeight="1">
      <c r="A256" s="33"/>
      <c r="B256" s="150"/>
      <c r="C256" s="151" t="s">
        <v>2178</v>
      </c>
      <c r="D256" s="151" t="s">
        <v>174</v>
      </c>
      <c r="E256" s="152" t="s">
        <v>2969</v>
      </c>
      <c r="F256" s="153" t="s">
        <v>2970</v>
      </c>
      <c r="G256" s="154" t="s">
        <v>1831</v>
      </c>
      <c r="H256" s="217"/>
      <c r="I256" s="156"/>
      <c r="J256" s="157">
        <f t="shared" si="30"/>
        <v>0</v>
      </c>
      <c r="K256" s="158"/>
      <c r="L256" s="34"/>
      <c r="M256" s="159" t="s">
        <v>1</v>
      </c>
      <c r="N256" s="160" t="s">
        <v>41</v>
      </c>
      <c r="O256" s="59"/>
      <c r="P256" s="161">
        <f t="shared" si="31"/>
        <v>0</v>
      </c>
      <c r="Q256" s="161">
        <v>0</v>
      </c>
      <c r="R256" s="161">
        <f t="shared" si="32"/>
        <v>0</v>
      </c>
      <c r="S256" s="161">
        <v>0</v>
      </c>
      <c r="T256" s="162">
        <f t="shared" si="3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239</v>
      </c>
      <c r="AT256" s="163" t="s">
        <v>174</v>
      </c>
      <c r="AU256" s="163" t="s">
        <v>87</v>
      </c>
      <c r="AY256" s="18" t="s">
        <v>172</v>
      </c>
      <c r="BE256" s="164">
        <f t="shared" si="34"/>
        <v>0</v>
      </c>
      <c r="BF256" s="164">
        <f t="shared" si="35"/>
        <v>0</v>
      </c>
      <c r="BG256" s="164">
        <f t="shared" si="36"/>
        <v>0</v>
      </c>
      <c r="BH256" s="164">
        <f t="shared" si="37"/>
        <v>0</v>
      </c>
      <c r="BI256" s="164">
        <f t="shared" si="38"/>
        <v>0</v>
      </c>
      <c r="BJ256" s="18" t="s">
        <v>87</v>
      </c>
      <c r="BK256" s="164">
        <f t="shared" si="39"/>
        <v>0</v>
      </c>
      <c r="BL256" s="18" t="s">
        <v>239</v>
      </c>
      <c r="BM256" s="163" t="s">
        <v>2971</v>
      </c>
    </row>
    <row r="257" spans="1:65" s="2" customFormat="1" ht="14.5" customHeight="1">
      <c r="A257" s="33"/>
      <c r="B257" s="150"/>
      <c r="C257" s="151" t="s">
        <v>2182</v>
      </c>
      <c r="D257" s="151" t="s">
        <v>174</v>
      </c>
      <c r="E257" s="152" t="s">
        <v>2972</v>
      </c>
      <c r="F257" s="153" t="s">
        <v>2973</v>
      </c>
      <c r="G257" s="154" t="s">
        <v>1831</v>
      </c>
      <c r="H257" s="217"/>
      <c r="I257" s="156"/>
      <c r="J257" s="157">
        <f t="shared" si="30"/>
        <v>0</v>
      </c>
      <c r="K257" s="158"/>
      <c r="L257" s="34"/>
      <c r="M257" s="159" t="s">
        <v>1</v>
      </c>
      <c r="N257" s="160" t="s">
        <v>41</v>
      </c>
      <c r="O257" s="59"/>
      <c r="P257" s="161">
        <f t="shared" si="31"/>
        <v>0</v>
      </c>
      <c r="Q257" s="161">
        <v>0</v>
      </c>
      <c r="R257" s="161">
        <f t="shared" si="32"/>
        <v>0</v>
      </c>
      <c r="S257" s="161">
        <v>0</v>
      </c>
      <c r="T257" s="162">
        <f t="shared" si="3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2241</v>
      </c>
      <c r="AT257" s="163" t="s">
        <v>174</v>
      </c>
      <c r="AU257" s="163" t="s">
        <v>87</v>
      </c>
      <c r="AY257" s="18" t="s">
        <v>172</v>
      </c>
      <c r="BE257" s="164">
        <f t="shared" si="34"/>
        <v>0</v>
      </c>
      <c r="BF257" s="164">
        <f t="shared" si="35"/>
        <v>0</v>
      </c>
      <c r="BG257" s="164">
        <f t="shared" si="36"/>
        <v>0</v>
      </c>
      <c r="BH257" s="164">
        <f t="shared" si="37"/>
        <v>0</v>
      </c>
      <c r="BI257" s="164">
        <f t="shared" si="38"/>
        <v>0</v>
      </c>
      <c r="BJ257" s="18" t="s">
        <v>87</v>
      </c>
      <c r="BK257" s="164">
        <f t="shared" si="39"/>
        <v>0</v>
      </c>
      <c r="BL257" s="18" t="s">
        <v>2241</v>
      </c>
      <c r="BM257" s="163" t="s">
        <v>2974</v>
      </c>
    </row>
    <row r="258" spans="1:65" s="2" customFormat="1" ht="14.5" customHeight="1">
      <c r="A258" s="33"/>
      <c r="B258" s="150"/>
      <c r="C258" s="151" t="s">
        <v>2186</v>
      </c>
      <c r="D258" s="151" t="s">
        <v>174</v>
      </c>
      <c r="E258" s="152" t="s">
        <v>2975</v>
      </c>
      <c r="F258" s="153" t="s">
        <v>2976</v>
      </c>
      <c r="G258" s="154" t="s">
        <v>1831</v>
      </c>
      <c r="H258" s="217"/>
      <c r="I258" s="156"/>
      <c r="J258" s="157">
        <f t="shared" si="30"/>
        <v>0</v>
      </c>
      <c r="K258" s="158"/>
      <c r="L258" s="34"/>
      <c r="M258" s="159" t="s">
        <v>1</v>
      </c>
      <c r="N258" s="160" t="s">
        <v>41</v>
      </c>
      <c r="O258" s="59"/>
      <c r="P258" s="161">
        <f t="shared" si="31"/>
        <v>0</v>
      </c>
      <c r="Q258" s="161">
        <v>0</v>
      </c>
      <c r="R258" s="161">
        <f t="shared" si="32"/>
        <v>0</v>
      </c>
      <c r="S258" s="161">
        <v>0</v>
      </c>
      <c r="T258" s="162">
        <f t="shared" si="3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239</v>
      </c>
      <c r="AT258" s="163" t="s">
        <v>174</v>
      </c>
      <c r="AU258" s="163" t="s">
        <v>87</v>
      </c>
      <c r="AY258" s="18" t="s">
        <v>172</v>
      </c>
      <c r="BE258" s="164">
        <f t="shared" si="34"/>
        <v>0</v>
      </c>
      <c r="BF258" s="164">
        <f t="shared" si="35"/>
        <v>0</v>
      </c>
      <c r="BG258" s="164">
        <f t="shared" si="36"/>
        <v>0</v>
      </c>
      <c r="BH258" s="164">
        <f t="shared" si="37"/>
        <v>0</v>
      </c>
      <c r="BI258" s="164">
        <f t="shared" si="38"/>
        <v>0</v>
      </c>
      <c r="BJ258" s="18" t="s">
        <v>87</v>
      </c>
      <c r="BK258" s="164">
        <f t="shared" si="39"/>
        <v>0</v>
      </c>
      <c r="BL258" s="18" t="s">
        <v>239</v>
      </c>
      <c r="BM258" s="163" t="s">
        <v>2977</v>
      </c>
    </row>
    <row r="259" spans="1:65" s="12" customFormat="1" ht="26" customHeight="1">
      <c r="B259" s="137"/>
      <c r="D259" s="138" t="s">
        <v>74</v>
      </c>
      <c r="E259" s="139" t="s">
        <v>2978</v>
      </c>
      <c r="F259" s="139" t="s">
        <v>2979</v>
      </c>
      <c r="I259" s="140"/>
      <c r="J259" s="141">
        <f>BK259</f>
        <v>0</v>
      </c>
      <c r="L259" s="137"/>
      <c r="M259" s="142"/>
      <c r="N259" s="143"/>
      <c r="O259" s="143"/>
      <c r="P259" s="144">
        <f>SUM(P260:P268)</f>
        <v>0</v>
      </c>
      <c r="Q259" s="143"/>
      <c r="R259" s="144">
        <f>SUM(R260:R268)</f>
        <v>0</v>
      </c>
      <c r="S259" s="143"/>
      <c r="T259" s="145">
        <f>SUM(T260:T268)</f>
        <v>0</v>
      </c>
      <c r="AR259" s="138" t="s">
        <v>106</v>
      </c>
      <c r="AT259" s="146" t="s">
        <v>74</v>
      </c>
      <c r="AU259" s="146" t="s">
        <v>75</v>
      </c>
      <c r="AY259" s="138" t="s">
        <v>172</v>
      </c>
      <c r="BK259" s="147">
        <f>SUM(BK260:BK268)</f>
        <v>0</v>
      </c>
    </row>
    <row r="260" spans="1:65" s="2" customFormat="1" ht="14.5" customHeight="1">
      <c r="A260" s="33"/>
      <c r="B260" s="150"/>
      <c r="C260" s="151" t="s">
        <v>2190</v>
      </c>
      <c r="D260" s="151" t="s">
        <v>174</v>
      </c>
      <c r="E260" s="152" t="s">
        <v>2980</v>
      </c>
      <c r="F260" s="153" t="s">
        <v>2981</v>
      </c>
      <c r="G260" s="154" t="s">
        <v>306</v>
      </c>
      <c r="H260" s="155">
        <v>1</v>
      </c>
      <c r="I260" s="156"/>
      <c r="J260" s="157">
        <f>ROUND(I260*H260,2)</f>
        <v>0</v>
      </c>
      <c r="K260" s="158"/>
      <c r="L260" s="34"/>
      <c r="M260" s="159" t="s">
        <v>1</v>
      </c>
      <c r="N260" s="160" t="s">
        <v>41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239</v>
      </c>
      <c r="AT260" s="163" t="s">
        <v>174</v>
      </c>
      <c r="AU260" s="163" t="s">
        <v>79</v>
      </c>
      <c r="AY260" s="18" t="s">
        <v>172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239</v>
      </c>
      <c r="BM260" s="163" t="s">
        <v>2982</v>
      </c>
    </row>
    <row r="261" spans="1:65" s="14" customFormat="1" ht="12">
      <c r="B261" s="173"/>
      <c r="D261" s="166" t="s">
        <v>179</v>
      </c>
      <c r="E261" s="174" t="s">
        <v>1</v>
      </c>
      <c r="F261" s="175" t="s">
        <v>79</v>
      </c>
      <c r="H261" s="176">
        <v>1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4" t="s">
        <v>179</v>
      </c>
      <c r="AU261" s="174" t="s">
        <v>79</v>
      </c>
      <c r="AV261" s="14" t="s">
        <v>87</v>
      </c>
      <c r="AW261" s="14" t="s">
        <v>30</v>
      </c>
      <c r="AX261" s="14" t="s">
        <v>75</v>
      </c>
      <c r="AY261" s="174" t="s">
        <v>172</v>
      </c>
    </row>
    <row r="262" spans="1:65" s="15" customFormat="1" ht="12">
      <c r="B262" s="181"/>
      <c r="D262" s="166" t="s">
        <v>179</v>
      </c>
      <c r="E262" s="182" t="s">
        <v>1</v>
      </c>
      <c r="F262" s="183" t="s">
        <v>184</v>
      </c>
      <c r="H262" s="184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2" t="s">
        <v>179</v>
      </c>
      <c r="AU262" s="182" t="s">
        <v>79</v>
      </c>
      <c r="AV262" s="15" t="s">
        <v>106</v>
      </c>
      <c r="AW262" s="15" t="s">
        <v>30</v>
      </c>
      <c r="AX262" s="15" t="s">
        <v>79</v>
      </c>
      <c r="AY262" s="182" t="s">
        <v>172</v>
      </c>
    </row>
    <row r="263" spans="1:65" s="2" customFormat="1" ht="14.5" customHeight="1">
      <c r="A263" s="33"/>
      <c r="B263" s="150"/>
      <c r="C263" s="151" t="s">
        <v>2194</v>
      </c>
      <c r="D263" s="151" t="s">
        <v>174</v>
      </c>
      <c r="E263" s="152" t="s">
        <v>2983</v>
      </c>
      <c r="F263" s="153" t="s">
        <v>2984</v>
      </c>
      <c r="G263" s="154" t="s">
        <v>238</v>
      </c>
      <c r="H263" s="155">
        <v>5</v>
      </c>
      <c r="I263" s="156"/>
      <c r="J263" s="157">
        <f>ROUND(I263*H263,2)</f>
        <v>0</v>
      </c>
      <c r="K263" s="158"/>
      <c r="L263" s="34"/>
      <c r="M263" s="159" t="s">
        <v>1</v>
      </c>
      <c r="N263" s="160" t="s">
        <v>41</v>
      </c>
      <c r="O263" s="59"/>
      <c r="P263" s="161">
        <f>O263*H263</f>
        <v>0</v>
      </c>
      <c r="Q263" s="161">
        <v>0</v>
      </c>
      <c r="R263" s="161">
        <f>Q263*H263</f>
        <v>0</v>
      </c>
      <c r="S263" s="161">
        <v>0</v>
      </c>
      <c r="T263" s="162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3" t="s">
        <v>239</v>
      </c>
      <c r="AT263" s="163" t="s">
        <v>174</v>
      </c>
      <c r="AU263" s="163" t="s">
        <v>79</v>
      </c>
      <c r="AY263" s="18" t="s">
        <v>172</v>
      </c>
      <c r="BE263" s="164">
        <f>IF(N263="základná",J263,0)</f>
        <v>0</v>
      </c>
      <c r="BF263" s="164">
        <f>IF(N263="znížená",J263,0)</f>
        <v>0</v>
      </c>
      <c r="BG263" s="164">
        <f>IF(N263="zákl. prenesená",J263,0)</f>
        <v>0</v>
      </c>
      <c r="BH263" s="164">
        <f>IF(N263="zníž. prenesená",J263,0)</f>
        <v>0</v>
      </c>
      <c r="BI263" s="164">
        <f>IF(N263="nulová",J263,0)</f>
        <v>0</v>
      </c>
      <c r="BJ263" s="18" t="s">
        <v>87</v>
      </c>
      <c r="BK263" s="164">
        <f>ROUND(I263*H263,2)</f>
        <v>0</v>
      </c>
      <c r="BL263" s="18" t="s">
        <v>239</v>
      </c>
      <c r="BM263" s="163" t="s">
        <v>2985</v>
      </c>
    </row>
    <row r="264" spans="1:65" s="14" customFormat="1" ht="12">
      <c r="B264" s="173"/>
      <c r="D264" s="166" t="s">
        <v>179</v>
      </c>
      <c r="E264" s="174" t="s">
        <v>1</v>
      </c>
      <c r="F264" s="175" t="s">
        <v>200</v>
      </c>
      <c r="H264" s="176">
        <v>5</v>
      </c>
      <c r="I264" s="177"/>
      <c r="L264" s="173"/>
      <c r="M264" s="178"/>
      <c r="N264" s="179"/>
      <c r="O264" s="179"/>
      <c r="P264" s="179"/>
      <c r="Q264" s="179"/>
      <c r="R264" s="179"/>
      <c r="S264" s="179"/>
      <c r="T264" s="180"/>
      <c r="AT264" s="174" t="s">
        <v>179</v>
      </c>
      <c r="AU264" s="174" t="s">
        <v>79</v>
      </c>
      <c r="AV264" s="14" t="s">
        <v>87</v>
      </c>
      <c r="AW264" s="14" t="s">
        <v>30</v>
      </c>
      <c r="AX264" s="14" t="s">
        <v>75</v>
      </c>
      <c r="AY264" s="174" t="s">
        <v>172</v>
      </c>
    </row>
    <row r="265" spans="1:65" s="15" customFormat="1" ht="12">
      <c r="B265" s="181"/>
      <c r="D265" s="166" t="s">
        <v>179</v>
      </c>
      <c r="E265" s="182" t="s">
        <v>1</v>
      </c>
      <c r="F265" s="183" t="s">
        <v>184</v>
      </c>
      <c r="H265" s="184">
        <v>5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2" t="s">
        <v>179</v>
      </c>
      <c r="AU265" s="182" t="s">
        <v>79</v>
      </c>
      <c r="AV265" s="15" t="s">
        <v>106</v>
      </c>
      <c r="AW265" s="15" t="s">
        <v>30</v>
      </c>
      <c r="AX265" s="15" t="s">
        <v>79</v>
      </c>
      <c r="AY265" s="182" t="s">
        <v>172</v>
      </c>
    </row>
    <row r="266" spans="1:65" s="2" customFormat="1" ht="24.25" customHeight="1">
      <c r="A266" s="33"/>
      <c r="B266" s="150"/>
      <c r="C266" s="151" t="s">
        <v>2198</v>
      </c>
      <c r="D266" s="151" t="s">
        <v>174</v>
      </c>
      <c r="E266" s="152" t="s">
        <v>2986</v>
      </c>
      <c r="F266" s="153" t="s">
        <v>2987</v>
      </c>
      <c r="G266" s="154" t="s">
        <v>306</v>
      </c>
      <c r="H266" s="155">
        <v>1</v>
      </c>
      <c r="I266" s="156"/>
      <c r="J266" s="157">
        <f>ROUND(I266*H266,2)</f>
        <v>0</v>
      </c>
      <c r="K266" s="158"/>
      <c r="L266" s="34"/>
      <c r="M266" s="159" t="s">
        <v>1</v>
      </c>
      <c r="N266" s="160" t="s">
        <v>41</v>
      </c>
      <c r="O266" s="59"/>
      <c r="P266" s="161">
        <f>O266*H266</f>
        <v>0</v>
      </c>
      <c r="Q266" s="161">
        <v>0</v>
      </c>
      <c r="R266" s="161">
        <f>Q266*H266</f>
        <v>0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239</v>
      </c>
      <c r="AT266" s="163" t="s">
        <v>174</v>
      </c>
      <c r="AU266" s="163" t="s">
        <v>79</v>
      </c>
      <c r="AY266" s="18" t="s">
        <v>172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87</v>
      </c>
      <c r="BK266" s="164">
        <f>ROUND(I266*H266,2)</f>
        <v>0</v>
      </c>
      <c r="BL266" s="18" t="s">
        <v>239</v>
      </c>
      <c r="BM266" s="163" t="s">
        <v>2988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79</v>
      </c>
      <c r="H267" s="176">
        <v>1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79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5" customFormat="1" ht="12">
      <c r="B268" s="181"/>
      <c r="D268" s="166" t="s">
        <v>179</v>
      </c>
      <c r="E268" s="182" t="s">
        <v>1</v>
      </c>
      <c r="F268" s="183" t="s">
        <v>184</v>
      </c>
      <c r="H268" s="184">
        <v>1</v>
      </c>
      <c r="I268" s="185"/>
      <c r="L268" s="181"/>
      <c r="M268" s="197"/>
      <c r="N268" s="198"/>
      <c r="O268" s="198"/>
      <c r="P268" s="198"/>
      <c r="Q268" s="198"/>
      <c r="R268" s="198"/>
      <c r="S268" s="198"/>
      <c r="T268" s="199"/>
      <c r="AT268" s="182" t="s">
        <v>179</v>
      </c>
      <c r="AU268" s="182" t="s">
        <v>79</v>
      </c>
      <c r="AV268" s="15" t="s">
        <v>106</v>
      </c>
      <c r="AW268" s="15" t="s">
        <v>30</v>
      </c>
      <c r="AX268" s="15" t="s">
        <v>79</v>
      </c>
      <c r="AY268" s="182" t="s">
        <v>172</v>
      </c>
    </row>
    <row r="269" spans="1:65" s="2" customFormat="1" ht="7" customHeight="1">
      <c r="A269" s="33"/>
      <c r="B269" s="48"/>
      <c r="C269" s="49"/>
      <c r="D269" s="49"/>
      <c r="E269" s="49"/>
      <c r="F269" s="49"/>
      <c r="G269" s="49"/>
      <c r="H269" s="49"/>
      <c r="I269" s="49"/>
      <c r="J269" s="49"/>
      <c r="K269" s="49"/>
      <c r="L269" s="34"/>
      <c r="M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</row>
  </sheetData>
  <autoFilter ref="C124:K268" xr:uid="{00000000-0009-0000-0000-00000C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1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132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2989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ROUND((SUM(BE124:BE170)),  2)</f>
        <v>0</v>
      </c>
      <c r="G35" s="33"/>
      <c r="H35" s="33"/>
      <c r="I35" s="106">
        <v>0.2</v>
      </c>
      <c r="J35" s="105">
        <f>ROUND(((SUM(BE124:BE170))*I35),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ROUND((SUM(BF124:BF170)),  2)</f>
        <v>0</v>
      </c>
      <c r="G36" s="33"/>
      <c r="H36" s="33"/>
      <c r="I36" s="106">
        <v>0.2</v>
      </c>
      <c r="J36" s="105">
        <f>ROUND(((SUM(BF124:BF170))*I36),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ROUND((SUM(BG124:BG170)),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ROUND((SUM(BH124:BH170)),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ROUND((SUM(BI124:BI170)),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SO01.8 - SO01.8  Bleskozvod a uzemnenie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156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20" customHeight="1">
      <c r="B100" s="122"/>
      <c r="D100" s="123" t="s">
        <v>157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20" customHeight="1">
      <c r="B101" s="122"/>
      <c r="D101" s="123" t="s">
        <v>2990</v>
      </c>
      <c r="E101" s="124"/>
      <c r="F101" s="124"/>
      <c r="G101" s="124"/>
      <c r="H101" s="124"/>
      <c r="I101" s="124"/>
      <c r="J101" s="125">
        <f>J164</f>
        <v>0</v>
      </c>
      <c r="L101" s="122"/>
    </row>
    <row r="102" spans="1:47" s="9" customFormat="1" ht="25" customHeight="1">
      <c r="B102" s="118"/>
      <c r="D102" s="119" t="s">
        <v>2647</v>
      </c>
      <c r="E102" s="120"/>
      <c r="F102" s="120"/>
      <c r="G102" s="120"/>
      <c r="H102" s="120"/>
      <c r="I102" s="120"/>
      <c r="J102" s="121">
        <f>J169</f>
        <v>0</v>
      </c>
      <c r="L102" s="118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158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69" t="str">
        <f>E7</f>
        <v>RP pre zníženie energetickej náročnosti budovy ZŠ a MŠ ČADCA -Podzávoz  19.7.2021</v>
      </c>
      <c r="F112" s="270"/>
      <c r="G112" s="270"/>
      <c r="H112" s="270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143</v>
      </c>
      <c r="L113" s="21"/>
    </row>
    <row r="114" spans="1:65" s="2" customFormat="1" ht="16.5" customHeight="1">
      <c r="A114" s="33"/>
      <c r="B114" s="34"/>
      <c r="C114" s="33"/>
      <c r="D114" s="33"/>
      <c r="E114" s="269" t="s">
        <v>980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145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31" t="str">
        <f>E11</f>
        <v>SO01.8 - SO01.8  Bleskozvod a uzemnenie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Podzávoz  2739, Čadca</v>
      </c>
      <c r="G118" s="33"/>
      <c r="H118" s="33"/>
      <c r="I118" s="28" t="s">
        <v>21</v>
      </c>
      <c r="J118" s="56">
        <f>IF(J14="","",J14)</f>
        <v>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" customHeight="1">
      <c r="A120" s="33"/>
      <c r="B120" s="34"/>
      <c r="C120" s="28" t="s">
        <v>22</v>
      </c>
      <c r="D120" s="33"/>
      <c r="E120" s="33"/>
      <c r="F120" s="26" t="str">
        <f>E17</f>
        <v>Mesto Čadca ,MU Námestie Slobody 30, ČADCA 02201</v>
      </c>
      <c r="G120" s="33"/>
      <c r="H120" s="33"/>
      <c r="I120" s="28" t="s">
        <v>28</v>
      </c>
      <c r="J120" s="31" t="str">
        <f>E23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159</v>
      </c>
      <c r="D123" s="129" t="s">
        <v>60</v>
      </c>
      <c r="E123" s="129" t="s">
        <v>56</v>
      </c>
      <c r="F123" s="129" t="s">
        <v>57</v>
      </c>
      <c r="G123" s="129" t="s">
        <v>160</v>
      </c>
      <c r="H123" s="129" t="s">
        <v>161</v>
      </c>
      <c r="I123" s="129" t="s">
        <v>162</v>
      </c>
      <c r="J123" s="130" t="s">
        <v>149</v>
      </c>
      <c r="K123" s="131" t="s">
        <v>163</v>
      </c>
      <c r="L123" s="132"/>
      <c r="M123" s="63" t="s">
        <v>1</v>
      </c>
      <c r="N123" s="64" t="s">
        <v>39</v>
      </c>
      <c r="O123" s="64" t="s">
        <v>164</v>
      </c>
      <c r="P123" s="64" t="s">
        <v>165</v>
      </c>
      <c r="Q123" s="64" t="s">
        <v>166</v>
      </c>
      <c r="R123" s="64" t="s">
        <v>167</v>
      </c>
      <c r="S123" s="64" t="s">
        <v>168</v>
      </c>
      <c r="T123" s="65" t="s">
        <v>169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75" customHeight="1">
      <c r="A124" s="33"/>
      <c r="B124" s="34"/>
      <c r="C124" s="70" t="s">
        <v>150</v>
      </c>
      <c r="D124" s="33"/>
      <c r="E124" s="33"/>
      <c r="F124" s="33"/>
      <c r="G124" s="33"/>
      <c r="H124" s="33"/>
      <c r="I124" s="33"/>
      <c r="J124" s="133">
        <f>BK124</f>
        <v>0</v>
      </c>
      <c r="K124" s="33"/>
      <c r="L124" s="34"/>
      <c r="M124" s="66"/>
      <c r="N124" s="57"/>
      <c r="O124" s="67"/>
      <c r="P124" s="134">
        <f>P125+P169</f>
        <v>0</v>
      </c>
      <c r="Q124" s="67"/>
      <c r="R124" s="134">
        <f>R125+R169</f>
        <v>0.57906218629766981</v>
      </c>
      <c r="S124" s="67"/>
      <c r="T124" s="135">
        <f>T125+T169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151</v>
      </c>
      <c r="BK124" s="136">
        <f>BK125+BK169</f>
        <v>0</v>
      </c>
    </row>
    <row r="125" spans="1:65" s="12" customFormat="1" ht="26" customHeight="1">
      <c r="B125" s="137"/>
      <c r="D125" s="138" t="s">
        <v>74</v>
      </c>
      <c r="E125" s="139" t="s">
        <v>231</v>
      </c>
      <c r="F125" s="139" t="s">
        <v>232</v>
      </c>
      <c r="I125" s="140"/>
      <c r="J125" s="141">
        <f>BK125</f>
        <v>0</v>
      </c>
      <c r="L125" s="137"/>
      <c r="M125" s="142"/>
      <c r="N125" s="143"/>
      <c r="O125" s="143"/>
      <c r="P125" s="144">
        <f>P126+P127+P164</f>
        <v>0</v>
      </c>
      <c r="Q125" s="143"/>
      <c r="R125" s="144">
        <f>R126+R127+R164</f>
        <v>0.57906218629766981</v>
      </c>
      <c r="S125" s="143"/>
      <c r="T125" s="145">
        <f>T126+T127+T164</f>
        <v>0</v>
      </c>
      <c r="AR125" s="138" t="s">
        <v>97</v>
      </c>
      <c r="AT125" s="146" t="s">
        <v>74</v>
      </c>
      <c r="AU125" s="146" t="s">
        <v>75</v>
      </c>
      <c r="AY125" s="138" t="s">
        <v>172</v>
      </c>
      <c r="BK125" s="147">
        <f>BK126+BK127+BK164</f>
        <v>0</v>
      </c>
    </row>
    <row r="126" spans="1:65" s="2" customFormat="1" ht="62.75" customHeight="1">
      <c r="A126" s="33"/>
      <c r="B126" s="150"/>
      <c r="C126" s="201" t="s">
        <v>79</v>
      </c>
      <c r="D126" s="201" t="s">
        <v>231</v>
      </c>
      <c r="E126" s="202" t="s">
        <v>989</v>
      </c>
      <c r="F126" s="203" t="s">
        <v>990</v>
      </c>
      <c r="G126" s="204" t="s">
        <v>1</v>
      </c>
      <c r="H126" s="205">
        <v>0</v>
      </c>
      <c r="I126" s="206"/>
      <c r="J126" s="207">
        <f>ROUND(I126*H126,2)</f>
        <v>0</v>
      </c>
      <c r="K126" s="208"/>
      <c r="L126" s="209"/>
      <c r="M126" s="210" t="s">
        <v>1</v>
      </c>
      <c r="N126" s="211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991</v>
      </c>
      <c r="AT126" s="163" t="s">
        <v>231</v>
      </c>
      <c r="AU126" s="163" t="s">
        <v>79</v>
      </c>
      <c r="AY126" s="18" t="s">
        <v>172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87</v>
      </c>
      <c r="BK126" s="164">
        <f>ROUND(I126*H126,2)</f>
        <v>0</v>
      </c>
      <c r="BL126" s="18" t="s">
        <v>239</v>
      </c>
      <c r="BM126" s="163" t="s">
        <v>2991</v>
      </c>
    </row>
    <row r="127" spans="1:65" s="12" customFormat="1" ht="22.75" customHeight="1">
      <c r="B127" s="137"/>
      <c r="D127" s="138" t="s">
        <v>74</v>
      </c>
      <c r="E127" s="148" t="s">
        <v>233</v>
      </c>
      <c r="F127" s="148" t="s">
        <v>234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SUM(P128:P163)</f>
        <v>0</v>
      </c>
      <c r="Q127" s="143"/>
      <c r="R127" s="144">
        <f>SUM(R128:R163)</f>
        <v>0.57906218629766981</v>
      </c>
      <c r="S127" s="143"/>
      <c r="T127" s="145">
        <f>SUM(T128:T163)</f>
        <v>0</v>
      </c>
      <c r="AR127" s="138" t="s">
        <v>97</v>
      </c>
      <c r="AT127" s="146" t="s">
        <v>74</v>
      </c>
      <c r="AU127" s="146" t="s">
        <v>79</v>
      </c>
      <c r="AY127" s="138" t="s">
        <v>172</v>
      </c>
      <c r="BK127" s="147">
        <f>SUM(BK128:BK163)</f>
        <v>0</v>
      </c>
    </row>
    <row r="128" spans="1:65" s="2" customFormat="1" ht="24.25" customHeight="1">
      <c r="A128" s="33"/>
      <c r="B128" s="150"/>
      <c r="C128" s="151" t="s">
        <v>87</v>
      </c>
      <c r="D128" s="151" t="s">
        <v>174</v>
      </c>
      <c r="E128" s="152" t="s">
        <v>2992</v>
      </c>
      <c r="F128" s="153" t="s">
        <v>2993</v>
      </c>
      <c r="G128" s="154" t="s">
        <v>427</v>
      </c>
      <c r="H128" s="155">
        <v>130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239</v>
      </c>
      <c r="AT128" s="163" t="s">
        <v>174</v>
      </c>
      <c r="AU128" s="163" t="s">
        <v>87</v>
      </c>
      <c r="AY128" s="18" t="s">
        <v>172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239</v>
      </c>
      <c r="BM128" s="163" t="s">
        <v>2994</v>
      </c>
    </row>
    <row r="129" spans="1:65" s="2" customFormat="1" ht="14.5" customHeight="1">
      <c r="A129" s="33"/>
      <c r="B129" s="150"/>
      <c r="C129" s="201" t="s">
        <v>97</v>
      </c>
      <c r="D129" s="201" t="s">
        <v>231</v>
      </c>
      <c r="E129" s="202" t="s">
        <v>2995</v>
      </c>
      <c r="F129" s="203" t="s">
        <v>2996</v>
      </c>
      <c r="G129" s="204" t="s">
        <v>630</v>
      </c>
      <c r="H129" s="205">
        <v>136.5</v>
      </c>
      <c r="I129" s="206"/>
      <c r="J129" s="207">
        <f>ROUND(I129*H129,2)</f>
        <v>0</v>
      </c>
      <c r="K129" s="208"/>
      <c r="L129" s="209"/>
      <c r="M129" s="210" t="s">
        <v>1</v>
      </c>
      <c r="N129" s="211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2241</v>
      </c>
      <c r="AT129" s="163" t="s">
        <v>231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2241</v>
      </c>
      <c r="BM129" s="163" t="s">
        <v>2997</v>
      </c>
    </row>
    <row r="130" spans="1:65" s="14" customFormat="1" ht="12">
      <c r="B130" s="173"/>
      <c r="D130" s="166" t="s">
        <v>179</v>
      </c>
      <c r="F130" s="175" t="s">
        <v>2998</v>
      </c>
      <c r="H130" s="176">
        <v>136.5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179</v>
      </c>
      <c r="AU130" s="174" t="s">
        <v>87</v>
      </c>
      <c r="AV130" s="14" t="s">
        <v>87</v>
      </c>
      <c r="AW130" s="14" t="s">
        <v>3</v>
      </c>
      <c r="AX130" s="14" t="s">
        <v>79</v>
      </c>
      <c r="AY130" s="174" t="s">
        <v>172</v>
      </c>
    </row>
    <row r="131" spans="1:65" s="2" customFormat="1" ht="24.25" customHeight="1">
      <c r="A131" s="33"/>
      <c r="B131" s="150"/>
      <c r="C131" s="151" t="s">
        <v>106</v>
      </c>
      <c r="D131" s="151" t="s">
        <v>174</v>
      </c>
      <c r="E131" s="152" t="s">
        <v>2999</v>
      </c>
      <c r="F131" s="153" t="s">
        <v>3000</v>
      </c>
      <c r="G131" s="154" t="s">
        <v>630</v>
      </c>
      <c r="H131" s="155">
        <v>8</v>
      </c>
      <c r="I131" s="156"/>
      <c r="J131" s="157">
        <f t="shared" ref="J131:J163" si="0">ROUND(I131*H131,2)</f>
        <v>0</v>
      </c>
      <c r="K131" s="158"/>
      <c r="L131" s="34"/>
      <c r="M131" s="159" t="s">
        <v>1</v>
      </c>
      <c r="N131" s="160" t="s">
        <v>41</v>
      </c>
      <c r="O131" s="59"/>
      <c r="P131" s="161">
        <f t="shared" ref="P131:P163" si="1">O131*H131</f>
        <v>0</v>
      </c>
      <c r="Q131" s="161">
        <v>0</v>
      </c>
      <c r="R131" s="161">
        <f t="shared" ref="R131:R163" si="2">Q131*H131</f>
        <v>0</v>
      </c>
      <c r="S131" s="161">
        <v>0</v>
      </c>
      <c r="T131" s="162">
        <f t="shared" ref="T131:T163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239</v>
      </c>
      <c r="AT131" s="163" t="s">
        <v>174</v>
      </c>
      <c r="AU131" s="163" t="s">
        <v>87</v>
      </c>
      <c r="AY131" s="18" t="s">
        <v>172</v>
      </c>
      <c r="BE131" s="164">
        <f t="shared" ref="BE131:BE163" si="4">IF(N131="základná",J131,0)</f>
        <v>0</v>
      </c>
      <c r="BF131" s="164">
        <f t="shared" ref="BF131:BF163" si="5">IF(N131="znížená",J131,0)</f>
        <v>0</v>
      </c>
      <c r="BG131" s="164">
        <f t="shared" ref="BG131:BG163" si="6">IF(N131="zákl. prenesená",J131,0)</f>
        <v>0</v>
      </c>
      <c r="BH131" s="164">
        <f t="shared" ref="BH131:BH163" si="7">IF(N131="zníž. prenesená",J131,0)</f>
        <v>0</v>
      </c>
      <c r="BI131" s="164">
        <f t="shared" ref="BI131:BI163" si="8">IF(N131="nulová",J131,0)</f>
        <v>0</v>
      </c>
      <c r="BJ131" s="18" t="s">
        <v>87</v>
      </c>
      <c r="BK131" s="164">
        <f t="shared" ref="BK131:BK163" si="9">ROUND(I131*H131,2)</f>
        <v>0</v>
      </c>
      <c r="BL131" s="18" t="s">
        <v>239</v>
      </c>
      <c r="BM131" s="163" t="s">
        <v>3001</v>
      </c>
    </row>
    <row r="132" spans="1:65" s="2" customFormat="1" ht="25" customHeight="1">
      <c r="A132" s="33"/>
      <c r="B132" s="150"/>
      <c r="C132" s="201" t="s">
        <v>200</v>
      </c>
      <c r="D132" s="201" t="s">
        <v>231</v>
      </c>
      <c r="E132" s="202" t="s">
        <v>3002</v>
      </c>
      <c r="F132" s="203" t="s">
        <v>3003</v>
      </c>
      <c r="G132" s="204" t="s">
        <v>630</v>
      </c>
      <c r="H132" s="205">
        <v>8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41</v>
      </c>
      <c r="O132" s="59"/>
      <c r="P132" s="161">
        <f t="shared" si="1"/>
        <v>0</v>
      </c>
      <c r="Q132" s="161">
        <v>0</v>
      </c>
      <c r="R132" s="161">
        <f t="shared" si="2"/>
        <v>0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2241</v>
      </c>
      <c r="AT132" s="163" t="s">
        <v>231</v>
      </c>
      <c r="AU132" s="163" t="s">
        <v>87</v>
      </c>
      <c r="AY132" s="18" t="s">
        <v>172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2241</v>
      </c>
      <c r="BM132" s="163" t="s">
        <v>3004</v>
      </c>
    </row>
    <row r="133" spans="1:65" s="2" customFormat="1" ht="14.5" customHeight="1">
      <c r="A133" s="33"/>
      <c r="B133" s="150"/>
      <c r="C133" s="151" t="s">
        <v>204</v>
      </c>
      <c r="D133" s="151" t="s">
        <v>174</v>
      </c>
      <c r="E133" s="152" t="s">
        <v>3005</v>
      </c>
      <c r="F133" s="153" t="s">
        <v>3006</v>
      </c>
      <c r="G133" s="154" t="s">
        <v>427</v>
      </c>
      <c r="H133" s="155">
        <v>60</v>
      </c>
      <c r="I133" s="156"/>
      <c r="J133" s="157">
        <f t="shared" si="0"/>
        <v>0</v>
      </c>
      <c r="K133" s="158"/>
      <c r="L133" s="34"/>
      <c r="M133" s="159" t="s">
        <v>1</v>
      </c>
      <c r="N133" s="160" t="s">
        <v>41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239</v>
      </c>
      <c r="AT133" s="163" t="s">
        <v>174</v>
      </c>
      <c r="AU133" s="163" t="s">
        <v>87</v>
      </c>
      <c r="AY133" s="18" t="s">
        <v>172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239</v>
      </c>
      <c r="BM133" s="163" t="s">
        <v>3007</v>
      </c>
    </row>
    <row r="134" spans="1:65" s="2" customFormat="1" ht="14.5" customHeight="1">
      <c r="A134" s="33"/>
      <c r="B134" s="150"/>
      <c r="C134" s="201" t="s">
        <v>209</v>
      </c>
      <c r="D134" s="201" t="s">
        <v>231</v>
      </c>
      <c r="E134" s="202" t="s">
        <v>3008</v>
      </c>
      <c r="F134" s="203" t="s">
        <v>3009</v>
      </c>
      <c r="G134" s="204" t="s">
        <v>597</v>
      </c>
      <c r="H134" s="205">
        <v>2.88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41</v>
      </c>
      <c r="O134" s="59"/>
      <c r="P134" s="161">
        <f t="shared" si="1"/>
        <v>0</v>
      </c>
      <c r="Q134" s="161">
        <v>1E-3</v>
      </c>
      <c r="R134" s="161">
        <f t="shared" si="2"/>
        <v>2.8799999999999997E-3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2241</v>
      </c>
      <c r="AT134" s="163" t="s">
        <v>231</v>
      </c>
      <c r="AU134" s="163" t="s">
        <v>87</v>
      </c>
      <c r="AY134" s="18" t="s">
        <v>172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2241</v>
      </c>
      <c r="BM134" s="163" t="s">
        <v>3010</v>
      </c>
    </row>
    <row r="135" spans="1:65" s="2" customFormat="1" ht="14.5" customHeight="1">
      <c r="A135" s="33"/>
      <c r="B135" s="150"/>
      <c r="C135" s="201" t="s">
        <v>213</v>
      </c>
      <c r="D135" s="201" t="s">
        <v>231</v>
      </c>
      <c r="E135" s="202" t="s">
        <v>3011</v>
      </c>
      <c r="F135" s="203" t="s">
        <v>3012</v>
      </c>
      <c r="G135" s="204" t="s">
        <v>597</v>
      </c>
      <c r="H135" s="205">
        <v>1.44</v>
      </c>
      <c r="I135" s="206"/>
      <c r="J135" s="207">
        <f t="shared" si="0"/>
        <v>0</v>
      </c>
      <c r="K135" s="208"/>
      <c r="L135" s="209"/>
      <c r="M135" s="210" t="s">
        <v>1</v>
      </c>
      <c r="N135" s="211" t="s">
        <v>41</v>
      </c>
      <c r="O135" s="59"/>
      <c r="P135" s="161">
        <f t="shared" si="1"/>
        <v>0</v>
      </c>
      <c r="Q135" s="161">
        <v>1E-3</v>
      </c>
      <c r="R135" s="161">
        <f t="shared" si="2"/>
        <v>1.4399999999999999E-3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2241</v>
      </c>
      <c r="AT135" s="163" t="s">
        <v>231</v>
      </c>
      <c r="AU135" s="163" t="s">
        <v>87</v>
      </c>
      <c r="AY135" s="18" t="s">
        <v>172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87</v>
      </c>
      <c r="BK135" s="164">
        <f t="shared" si="9"/>
        <v>0</v>
      </c>
      <c r="BL135" s="18" t="s">
        <v>2241</v>
      </c>
      <c r="BM135" s="163" t="s">
        <v>3013</v>
      </c>
    </row>
    <row r="136" spans="1:65" s="2" customFormat="1" ht="25" customHeight="1">
      <c r="A136" s="33"/>
      <c r="B136" s="150"/>
      <c r="C136" s="201" t="s">
        <v>220</v>
      </c>
      <c r="D136" s="201" t="s">
        <v>231</v>
      </c>
      <c r="E136" s="202" t="s">
        <v>3014</v>
      </c>
      <c r="F136" s="203" t="s">
        <v>3015</v>
      </c>
      <c r="G136" s="204" t="s">
        <v>597</v>
      </c>
      <c r="H136" s="205">
        <v>2</v>
      </c>
      <c r="I136" s="206"/>
      <c r="J136" s="207">
        <f t="shared" si="0"/>
        <v>0</v>
      </c>
      <c r="K136" s="208"/>
      <c r="L136" s="209"/>
      <c r="M136" s="210" t="s">
        <v>1</v>
      </c>
      <c r="N136" s="211" t="s">
        <v>41</v>
      </c>
      <c r="O136" s="59"/>
      <c r="P136" s="161">
        <f t="shared" si="1"/>
        <v>0</v>
      </c>
      <c r="Q136" s="161">
        <v>1E-3</v>
      </c>
      <c r="R136" s="161">
        <f t="shared" si="2"/>
        <v>2E-3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2241</v>
      </c>
      <c r="AT136" s="163" t="s">
        <v>231</v>
      </c>
      <c r="AU136" s="163" t="s">
        <v>87</v>
      </c>
      <c r="AY136" s="18" t="s">
        <v>172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87</v>
      </c>
      <c r="BK136" s="164">
        <f t="shared" si="9"/>
        <v>0</v>
      </c>
      <c r="BL136" s="18" t="s">
        <v>2241</v>
      </c>
      <c r="BM136" s="163" t="s">
        <v>3016</v>
      </c>
    </row>
    <row r="137" spans="1:65" s="2" customFormat="1" ht="24.25" customHeight="1">
      <c r="A137" s="33"/>
      <c r="B137" s="150"/>
      <c r="C137" s="151" t="s">
        <v>226</v>
      </c>
      <c r="D137" s="151" t="s">
        <v>174</v>
      </c>
      <c r="E137" s="152" t="s">
        <v>3017</v>
      </c>
      <c r="F137" s="153" t="s">
        <v>3018</v>
      </c>
      <c r="G137" s="154" t="s">
        <v>427</v>
      </c>
      <c r="H137" s="155">
        <v>150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239</v>
      </c>
      <c r="AT137" s="163" t="s">
        <v>174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3019</v>
      </c>
    </row>
    <row r="138" spans="1:65" s="2" customFormat="1" ht="38.5" customHeight="1">
      <c r="A138" s="33"/>
      <c r="B138" s="150"/>
      <c r="C138" s="201" t="s">
        <v>235</v>
      </c>
      <c r="D138" s="201" t="s">
        <v>231</v>
      </c>
      <c r="E138" s="202" t="s">
        <v>3020</v>
      </c>
      <c r="F138" s="203" t="s">
        <v>3021</v>
      </c>
      <c r="G138" s="204" t="s">
        <v>427</v>
      </c>
      <c r="H138" s="205">
        <v>150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1E-3</v>
      </c>
      <c r="R138" s="161">
        <f t="shared" si="2"/>
        <v>0.15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2241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2241</v>
      </c>
      <c r="BM138" s="163" t="s">
        <v>3022</v>
      </c>
    </row>
    <row r="139" spans="1:65" s="2" customFormat="1" ht="24.25" customHeight="1">
      <c r="A139" s="33"/>
      <c r="B139" s="150"/>
      <c r="C139" s="151" t="s">
        <v>243</v>
      </c>
      <c r="D139" s="151" t="s">
        <v>174</v>
      </c>
      <c r="E139" s="152" t="s">
        <v>3023</v>
      </c>
      <c r="F139" s="153" t="s">
        <v>3024</v>
      </c>
      <c r="G139" s="154" t="s">
        <v>427</v>
      </c>
      <c r="H139" s="155">
        <v>75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239</v>
      </c>
      <c r="AT139" s="163" t="s">
        <v>174</v>
      </c>
      <c r="AU139" s="163" t="s">
        <v>87</v>
      </c>
      <c r="AY139" s="18" t="s">
        <v>172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87</v>
      </c>
      <c r="BK139" s="164">
        <f t="shared" si="9"/>
        <v>0</v>
      </c>
      <c r="BL139" s="18" t="s">
        <v>239</v>
      </c>
      <c r="BM139" s="163" t="s">
        <v>3025</v>
      </c>
    </row>
    <row r="140" spans="1:65" s="2" customFormat="1" ht="25" customHeight="1">
      <c r="A140" s="33"/>
      <c r="B140" s="150"/>
      <c r="C140" s="201" t="s">
        <v>424</v>
      </c>
      <c r="D140" s="201" t="s">
        <v>231</v>
      </c>
      <c r="E140" s="202" t="s">
        <v>3026</v>
      </c>
      <c r="F140" s="203" t="s">
        <v>3027</v>
      </c>
      <c r="G140" s="204" t="s">
        <v>597</v>
      </c>
      <c r="H140" s="205">
        <v>75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41</v>
      </c>
      <c r="O140" s="59"/>
      <c r="P140" s="161">
        <f t="shared" si="1"/>
        <v>0</v>
      </c>
      <c r="Q140" s="161">
        <v>1E-3</v>
      </c>
      <c r="R140" s="161">
        <f t="shared" si="2"/>
        <v>7.4999999999999997E-2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2241</v>
      </c>
      <c r="AT140" s="163" t="s">
        <v>231</v>
      </c>
      <c r="AU140" s="163" t="s">
        <v>87</v>
      </c>
      <c r="AY140" s="18" t="s">
        <v>172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87</v>
      </c>
      <c r="BK140" s="164">
        <f t="shared" si="9"/>
        <v>0</v>
      </c>
      <c r="BL140" s="18" t="s">
        <v>2241</v>
      </c>
      <c r="BM140" s="163" t="s">
        <v>3028</v>
      </c>
    </row>
    <row r="141" spans="1:65" s="2" customFormat="1" ht="24.25" customHeight="1">
      <c r="A141" s="33"/>
      <c r="B141" s="150"/>
      <c r="C141" s="151" t="s">
        <v>433</v>
      </c>
      <c r="D141" s="151" t="s">
        <v>174</v>
      </c>
      <c r="E141" s="152" t="s">
        <v>3029</v>
      </c>
      <c r="F141" s="153" t="s">
        <v>3030</v>
      </c>
      <c r="G141" s="154" t="s">
        <v>427</v>
      </c>
      <c r="H141" s="155">
        <v>250</v>
      </c>
      <c r="I141" s="156"/>
      <c r="J141" s="157">
        <f t="shared" si="0"/>
        <v>0</v>
      </c>
      <c r="K141" s="158"/>
      <c r="L141" s="34"/>
      <c r="M141" s="159" t="s">
        <v>1</v>
      </c>
      <c r="N141" s="160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239</v>
      </c>
      <c r="AT141" s="163" t="s">
        <v>174</v>
      </c>
      <c r="AU141" s="163" t="s">
        <v>87</v>
      </c>
      <c r="AY141" s="18" t="s">
        <v>172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87</v>
      </c>
      <c r="BK141" s="164">
        <f t="shared" si="9"/>
        <v>0</v>
      </c>
      <c r="BL141" s="18" t="s">
        <v>239</v>
      </c>
      <c r="BM141" s="163" t="s">
        <v>3031</v>
      </c>
    </row>
    <row r="142" spans="1:65" s="2" customFormat="1" ht="25" customHeight="1">
      <c r="A142" s="33"/>
      <c r="B142" s="150"/>
      <c r="C142" s="201" t="s">
        <v>440</v>
      </c>
      <c r="D142" s="201" t="s">
        <v>231</v>
      </c>
      <c r="E142" s="202" t="s">
        <v>3032</v>
      </c>
      <c r="F142" s="203" t="s">
        <v>3033</v>
      </c>
      <c r="G142" s="204" t="s">
        <v>427</v>
      </c>
      <c r="H142" s="205">
        <v>150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41</v>
      </c>
      <c r="O142" s="59"/>
      <c r="P142" s="161">
        <f t="shared" si="1"/>
        <v>0</v>
      </c>
      <c r="Q142" s="161">
        <v>1E-3</v>
      </c>
      <c r="R142" s="161">
        <f t="shared" si="2"/>
        <v>0.15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2241</v>
      </c>
      <c r="AT142" s="163" t="s">
        <v>231</v>
      </c>
      <c r="AU142" s="163" t="s">
        <v>87</v>
      </c>
      <c r="AY142" s="18" t="s">
        <v>172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87</v>
      </c>
      <c r="BK142" s="164">
        <f t="shared" si="9"/>
        <v>0</v>
      </c>
      <c r="BL142" s="18" t="s">
        <v>2241</v>
      </c>
      <c r="BM142" s="163" t="s">
        <v>3034</v>
      </c>
    </row>
    <row r="143" spans="1:65" s="2" customFormat="1" ht="25" customHeight="1">
      <c r="A143" s="33"/>
      <c r="B143" s="150"/>
      <c r="C143" s="201" t="s">
        <v>445</v>
      </c>
      <c r="D143" s="201" t="s">
        <v>231</v>
      </c>
      <c r="E143" s="202" t="s">
        <v>3035</v>
      </c>
      <c r="F143" s="203" t="s">
        <v>3036</v>
      </c>
      <c r="G143" s="204" t="s">
        <v>427</v>
      </c>
      <c r="H143" s="205">
        <v>100</v>
      </c>
      <c r="I143" s="206"/>
      <c r="J143" s="207">
        <f t="shared" si="0"/>
        <v>0</v>
      </c>
      <c r="K143" s="208"/>
      <c r="L143" s="209"/>
      <c r="M143" s="210" t="s">
        <v>1</v>
      </c>
      <c r="N143" s="211" t="s">
        <v>41</v>
      </c>
      <c r="O143" s="59"/>
      <c r="P143" s="161">
        <f t="shared" si="1"/>
        <v>0</v>
      </c>
      <c r="Q143" s="161">
        <v>1E-3</v>
      </c>
      <c r="R143" s="161">
        <f t="shared" si="2"/>
        <v>0.1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2241</v>
      </c>
      <c r="AT143" s="163" t="s">
        <v>231</v>
      </c>
      <c r="AU143" s="163" t="s">
        <v>87</v>
      </c>
      <c r="AY143" s="18" t="s">
        <v>172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87</v>
      </c>
      <c r="BK143" s="164">
        <f t="shared" si="9"/>
        <v>0</v>
      </c>
      <c r="BL143" s="18" t="s">
        <v>2241</v>
      </c>
      <c r="BM143" s="163" t="s">
        <v>3037</v>
      </c>
    </row>
    <row r="144" spans="1:65" s="2" customFormat="1" ht="25" customHeight="1">
      <c r="A144" s="33"/>
      <c r="B144" s="150"/>
      <c r="C144" s="201" t="s">
        <v>449</v>
      </c>
      <c r="D144" s="201" t="s">
        <v>231</v>
      </c>
      <c r="E144" s="202" t="s">
        <v>3038</v>
      </c>
      <c r="F144" s="203" t="s">
        <v>3039</v>
      </c>
      <c r="G144" s="204" t="s">
        <v>630</v>
      </c>
      <c r="H144" s="205">
        <v>50</v>
      </c>
      <c r="I144" s="206"/>
      <c r="J144" s="207">
        <f t="shared" si="0"/>
        <v>0</v>
      </c>
      <c r="K144" s="208"/>
      <c r="L144" s="209"/>
      <c r="M144" s="210" t="s">
        <v>1</v>
      </c>
      <c r="N144" s="211" t="s">
        <v>41</v>
      </c>
      <c r="O144" s="59"/>
      <c r="P144" s="161">
        <f t="shared" si="1"/>
        <v>0</v>
      </c>
      <c r="Q144" s="161">
        <v>1.6035298408098299E-4</v>
      </c>
      <c r="R144" s="161">
        <f t="shared" si="2"/>
        <v>8.0176492040491491E-3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2241</v>
      </c>
      <c r="AT144" s="163" t="s">
        <v>231</v>
      </c>
      <c r="AU144" s="163" t="s">
        <v>87</v>
      </c>
      <c r="AY144" s="18" t="s">
        <v>172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87</v>
      </c>
      <c r="BK144" s="164">
        <f t="shared" si="9"/>
        <v>0</v>
      </c>
      <c r="BL144" s="18" t="s">
        <v>2241</v>
      </c>
      <c r="BM144" s="163" t="s">
        <v>3040</v>
      </c>
    </row>
    <row r="145" spans="1:65" s="2" customFormat="1" ht="25" customHeight="1">
      <c r="A145" s="33"/>
      <c r="B145" s="150"/>
      <c r="C145" s="201" t="s">
        <v>453</v>
      </c>
      <c r="D145" s="201" t="s">
        <v>231</v>
      </c>
      <c r="E145" s="202" t="s">
        <v>3041</v>
      </c>
      <c r="F145" s="203" t="s">
        <v>3042</v>
      </c>
      <c r="G145" s="204" t="s">
        <v>630</v>
      </c>
      <c r="H145" s="205">
        <v>70</v>
      </c>
      <c r="I145" s="206"/>
      <c r="J145" s="207">
        <f t="shared" si="0"/>
        <v>0</v>
      </c>
      <c r="K145" s="208"/>
      <c r="L145" s="209"/>
      <c r="M145" s="210" t="s">
        <v>1</v>
      </c>
      <c r="N145" s="211" t="s">
        <v>41</v>
      </c>
      <c r="O145" s="59"/>
      <c r="P145" s="161">
        <f t="shared" si="1"/>
        <v>0</v>
      </c>
      <c r="Q145" s="161">
        <v>2.00524921637806E-4</v>
      </c>
      <c r="R145" s="161">
        <f t="shared" si="2"/>
        <v>1.403674451464642E-2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2241</v>
      </c>
      <c r="AT145" s="163" t="s">
        <v>231</v>
      </c>
      <c r="AU145" s="163" t="s">
        <v>87</v>
      </c>
      <c r="AY145" s="18" t="s">
        <v>172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87</v>
      </c>
      <c r="BK145" s="164">
        <f t="shared" si="9"/>
        <v>0</v>
      </c>
      <c r="BL145" s="18" t="s">
        <v>2241</v>
      </c>
      <c r="BM145" s="163" t="s">
        <v>3043</v>
      </c>
    </row>
    <row r="146" spans="1:65" s="2" customFormat="1" ht="24.25" customHeight="1">
      <c r="A146" s="33"/>
      <c r="B146" s="150"/>
      <c r="C146" s="151" t="s">
        <v>457</v>
      </c>
      <c r="D146" s="151" t="s">
        <v>174</v>
      </c>
      <c r="E146" s="152" t="s">
        <v>3044</v>
      </c>
      <c r="F146" s="153" t="s">
        <v>3045</v>
      </c>
      <c r="G146" s="154" t="s">
        <v>630</v>
      </c>
      <c r="H146" s="155">
        <v>7</v>
      </c>
      <c r="I146" s="156"/>
      <c r="J146" s="157">
        <f t="shared" si="0"/>
        <v>0</v>
      </c>
      <c r="K146" s="158"/>
      <c r="L146" s="34"/>
      <c r="M146" s="159" t="s">
        <v>1</v>
      </c>
      <c r="N146" s="160" t="s">
        <v>41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239</v>
      </c>
      <c r="AT146" s="163" t="s">
        <v>174</v>
      </c>
      <c r="AU146" s="163" t="s">
        <v>87</v>
      </c>
      <c r="AY146" s="18" t="s">
        <v>172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87</v>
      </c>
      <c r="BK146" s="164">
        <f t="shared" si="9"/>
        <v>0</v>
      </c>
      <c r="BL146" s="18" t="s">
        <v>239</v>
      </c>
      <c r="BM146" s="163" t="s">
        <v>3046</v>
      </c>
    </row>
    <row r="147" spans="1:65" s="2" customFormat="1" ht="25" customHeight="1">
      <c r="A147" s="33"/>
      <c r="B147" s="150"/>
      <c r="C147" s="201" t="s">
        <v>7</v>
      </c>
      <c r="D147" s="201" t="s">
        <v>231</v>
      </c>
      <c r="E147" s="202" t="s">
        <v>3047</v>
      </c>
      <c r="F147" s="203" t="s">
        <v>3048</v>
      </c>
      <c r="G147" s="204" t="s">
        <v>630</v>
      </c>
      <c r="H147" s="205">
        <v>2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41</v>
      </c>
      <c r="O147" s="59"/>
      <c r="P147" s="161">
        <f t="shared" si="1"/>
        <v>0</v>
      </c>
      <c r="Q147" s="161">
        <v>1.6979338940683599E-3</v>
      </c>
      <c r="R147" s="161">
        <f t="shared" si="2"/>
        <v>3.3958677881367198E-3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2241</v>
      </c>
      <c r="AT147" s="163" t="s">
        <v>231</v>
      </c>
      <c r="AU147" s="163" t="s">
        <v>87</v>
      </c>
      <c r="AY147" s="18" t="s">
        <v>172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87</v>
      </c>
      <c r="BK147" s="164">
        <f t="shared" si="9"/>
        <v>0</v>
      </c>
      <c r="BL147" s="18" t="s">
        <v>2241</v>
      </c>
      <c r="BM147" s="163" t="s">
        <v>3049</v>
      </c>
    </row>
    <row r="148" spans="1:65" s="2" customFormat="1" ht="38.5" customHeight="1">
      <c r="A148" s="33"/>
      <c r="B148" s="150"/>
      <c r="C148" s="201" t="s">
        <v>465</v>
      </c>
      <c r="D148" s="201" t="s">
        <v>231</v>
      </c>
      <c r="E148" s="202" t="s">
        <v>3050</v>
      </c>
      <c r="F148" s="203" t="s">
        <v>3051</v>
      </c>
      <c r="G148" s="204" t="s">
        <v>630</v>
      </c>
      <c r="H148" s="205">
        <v>7</v>
      </c>
      <c r="I148" s="206"/>
      <c r="J148" s="207">
        <f t="shared" si="0"/>
        <v>0</v>
      </c>
      <c r="K148" s="208"/>
      <c r="L148" s="209"/>
      <c r="M148" s="210" t="s">
        <v>1</v>
      </c>
      <c r="N148" s="211" t="s">
        <v>41</v>
      </c>
      <c r="O148" s="59"/>
      <c r="P148" s="161">
        <f t="shared" si="1"/>
        <v>0</v>
      </c>
      <c r="Q148" s="161">
        <v>9.6580033209527397E-4</v>
      </c>
      <c r="R148" s="161">
        <f t="shared" si="2"/>
        <v>6.7606023246669176E-3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2241</v>
      </c>
      <c r="AT148" s="163" t="s">
        <v>231</v>
      </c>
      <c r="AU148" s="163" t="s">
        <v>87</v>
      </c>
      <c r="AY148" s="18" t="s">
        <v>172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87</v>
      </c>
      <c r="BK148" s="164">
        <f t="shared" si="9"/>
        <v>0</v>
      </c>
      <c r="BL148" s="18" t="s">
        <v>2241</v>
      </c>
      <c r="BM148" s="163" t="s">
        <v>3052</v>
      </c>
    </row>
    <row r="149" spans="1:65" s="2" customFormat="1" ht="24.25" customHeight="1">
      <c r="A149" s="33"/>
      <c r="B149" s="150"/>
      <c r="C149" s="151" t="s">
        <v>471</v>
      </c>
      <c r="D149" s="151" t="s">
        <v>174</v>
      </c>
      <c r="E149" s="152" t="s">
        <v>3053</v>
      </c>
      <c r="F149" s="153" t="s">
        <v>3054</v>
      </c>
      <c r="G149" s="154" t="s">
        <v>630</v>
      </c>
      <c r="H149" s="155">
        <v>66</v>
      </c>
      <c r="I149" s="156"/>
      <c r="J149" s="157">
        <f t="shared" si="0"/>
        <v>0</v>
      </c>
      <c r="K149" s="158"/>
      <c r="L149" s="34"/>
      <c r="M149" s="159" t="s">
        <v>1</v>
      </c>
      <c r="N149" s="160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239</v>
      </c>
      <c r="AT149" s="163" t="s">
        <v>174</v>
      </c>
      <c r="AU149" s="163" t="s">
        <v>87</v>
      </c>
      <c r="AY149" s="18" t="s">
        <v>172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87</v>
      </c>
      <c r="BK149" s="164">
        <f t="shared" si="9"/>
        <v>0</v>
      </c>
      <c r="BL149" s="18" t="s">
        <v>239</v>
      </c>
      <c r="BM149" s="163" t="s">
        <v>3055</v>
      </c>
    </row>
    <row r="150" spans="1:65" s="2" customFormat="1" ht="25" customHeight="1">
      <c r="A150" s="33"/>
      <c r="B150" s="150"/>
      <c r="C150" s="201" t="s">
        <v>479</v>
      </c>
      <c r="D150" s="201" t="s">
        <v>231</v>
      </c>
      <c r="E150" s="202" t="s">
        <v>3056</v>
      </c>
      <c r="F150" s="203" t="s">
        <v>3057</v>
      </c>
      <c r="G150" s="204" t="s">
        <v>630</v>
      </c>
      <c r="H150" s="205">
        <v>8</v>
      </c>
      <c r="I150" s="206"/>
      <c r="J150" s="207">
        <f t="shared" si="0"/>
        <v>0</v>
      </c>
      <c r="K150" s="208"/>
      <c r="L150" s="209"/>
      <c r="M150" s="210" t="s">
        <v>1</v>
      </c>
      <c r="N150" s="211" t="s">
        <v>41</v>
      </c>
      <c r="O150" s="59"/>
      <c r="P150" s="161">
        <f t="shared" si="1"/>
        <v>0</v>
      </c>
      <c r="Q150" s="161">
        <v>2.6151069081674702E-4</v>
      </c>
      <c r="R150" s="161">
        <f t="shared" si="2"/>
        <v>2.0920855265339762E-3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2241</v>
      </c>
      <c r="AT150" s="163" t="s">
        <v>231</v>
      </c>
      <c r="AU150" s="163" t="s">
        <v>87</v>
      </c>
      <c r="AY150" s="18" t="s">
        <v>172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87</v>
      </c>
      <c r="BK150" s="164">
        <f t="shared" si="9"/>
        <v>0</v>
      </c>
      <c r="BL150" s="18" t="s">
        <v>2241</v>
      </c>
      <c r="BM150" s="163" t="s">
        <v>3058</v>
      </c>
    </row>
    <row r="151" spans="1:65" s="2" customFormat="1" ht="25" customHeight="1">
      <c r="A151" s="33"/>
      <c r="B151" s="150"/>
      <c r="C151" s="201" t="s">
        <v>488</v>
      </c>
      <c r="D151" s="201" t="s">
        <v>231</v>
      </c>
      <c r="E151" s="202" t="s">
        <v>3059</v>
      </c>
      <c r="F151" s="203" t="s">
        <v>3060</v>
      </c>
      <c r="G151" s="204" t="s">
        <v>630</v>
      </c>
      <c r="H151" s="205">
        <v>1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41</v>
      </c>
      <c r="O151" s="59"/>
      <c r="P151" s="161">
        <f t="shared" si="1"/>
        <v>0</v>
      </c>
      <c r="Q151" s="161">
        <v>1.3788097731073701E-4</v>
      </c>
      <c r="R151" s="161">
        <f t="shared" si="2"/>
        <v>1.3788097731073701E-4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2241</v>
      </c>
      <c r="AT151" s="163" t="s">
        <v>231</v>
      </c>
      <c r="AU151" s="163" t="s">
        <v>87</v>
      </c>
      <c r="AY151" s="18" t="s">
        <v>172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87</v>
      </c>
      <c r="BK151" s="164">
        <f t="shared" si="9"/>
        <v>0</v>
      </c>
      <c r="BL151" s="18" t="s">
        <v>2241</v>
      </c>
      <c r="BM151" s="163" t="s">
        <v>3061</v>
      </c>
    </row>
    <row r="152" spans="1:65" s="2" customFormat="1" ht="25" customHeight="1">
      <c r="A152" s="33"/>
      <c r="B152" s="150"/>
      <c r="C152" s="201" t="s">
        <v>494</v>
      </c>
      <c r="D152" s="201" t="s">
        <v>231</v>
      </c>
      <c r="E152" s="202" t="s">
        <v>3062</v>
      </c>
      <c r="F152" s="203" t="s">
        <v>3063</v>
      </c>
      <c r="G152" s="204" t="s">
        <v>630</v>
      </c>
      <c r="H152" s="205">
        <v>33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41</v>
      </c>
      <c r="O152" s="59"/>
      <c r="P152" s="161">
        <f t="shared" si="1"/>
        <v>0</v>
      </c>
      <c r="Q152" s="161">
        <v>2.6151069081674702E-4</v>
      </c>
      <c r="R152" s="161">
        <f t="shared" si="2"/>
        <v>8.6298527969526518E-3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2241</v>
      </c>
      <c r="AT152" s="163" t="s">
        <v>231</v>
      </c>
      <c r="AU152" s="163" t="s">
        <v>87</v>
      </c>
      <c r="AY152" s="18" t="s">
        <v>172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87</v>
      </c>
      <c r="BK152" s="164">
        <f t="shared" si="9"/>
        <v>0</v>
      </c>
      <c r="BL152" s="18" t="s">
        <v>2241</v>
      </c>
      <c r="BM152" s="163" t="s">
        <v>3064</v>
      </c>
    </row>
    <row r="153" spans="1:65" s="2" customFormat="1" ht="25" customHeight="1">
      <c r="A153" s="33"/>
      <c r="B153" s="150"/>
      <c r="C153" s="201" t="s">
        <v>501</v>
      </c>
      <c r="D153" s="201" t="s">
        <v>231</v>
      </c>
      <c r="E153" s="202" t="s">
        <v>3065</v>
      </c>
      <c r="F153" s="203" t="s">
        <v>3066</v>
      </c>
      <c r="G153" s="204" t="s">
        <v>630</v>
      </c>
      <c r="H153" s="205">
        <v>8</v>
      </c>
      <c r="I153" s="206"/>
      <c r="J153" s="207">
        <f t="shared" si="0"/>
        <v>0</v>
      </c>
      <c r="K153" s="208"/>
      <c r="L153" s="209"/>
      <c r="M153" s="210" t="s">
        <v>1</v>
      </c>
      <c r="N153" s="211" t="s">
        <v>41</v>
      </c>
      <c r="O153" s="59"/>
      <c r="P153" s="161">
        <f t="shared" si="1"/>
        <v>0</v>
      </c>
      <c r="Q153" s="161">
        <v>2.6828004112399302E-4</v>
      </c>
      <c r="R153" s="161">
        <f t="shared" si="2"/>
        <v>2.1462403289919441E-3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2241</v>
      </c>
      <c r="AT153" s="163" t="s">
        <v>231</v>
      </c>
      <c r="AU153" s="163" t="s">
        <v>87</v>
      </c>
      <c r="AY153" s="18" t="s">
        <v>172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87</v>
      </c>
      <c r="BK153" s="164">
        <f t="shared" si="9"/>
        <v>0</v>
      </c>
      <c r="BL153" s="18" t="s">
        <v>2241</v>
      </c>
      <c r="BM153" s="163" t="s">
        <v>3067</v>
      </c>
    </row>
    <row r="154" spans="1:65" s="2" customFormat="1" ht="25" customHeight="1">
      <c r="A154" s="33"/>
      <c r="B154" s="150"/>
      <c r="C154" s="201" t="s">
        <v>506</v>
      </c>
      <c r="D154" s="201" t="s">
        <v>231</v>
      </c>
      <c r="E154" s="202" t="s">
        <v>3068</v>
      </c>
      <c r="F154" s="203" t="s">
        <v>3069</v>
      </c>
      <c r="G154" s="204" t="s">
        <v>630</v>
      </c>
      <c r="H154" s="205">
        <v>16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41</v>
      </c>
      <c r="O154" s="59"/>
      <c r="P154" s="161">
        <f t="shared" si="1"/>
        <v>0</v>
      </c>
      <c r="Q154" s="161">
        <v>3.74451956469211E-4</v>
      </c>
      <c r="R154" s="161">
        <f t="shared" si="2"/>
        <v>5.991231303507376E-3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2241</v>
      </c>
      <c r="AT154" s="163" t="s">
        <v>231</v>
      </c>
      <c r="AU154" s="163" t="s">
        <v>87</v>
      </c>
      <c r="AY154" s="18" t="s">
        <v>172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87</v>
      </c>
      <c r="BK154" s="164">
        <f t="shared" si="9"/>
        <v>0</v>
      </c>
      <c r="BL154" s="18" t="s">
        <v>2241</v>
      </c>
      <c r="BM154" s="163" t="s">
        <v>3070</v>
      </c>
    </row>
    <row r="155" spans="1:65" s="2" customFormat="1" ht="14.5" customHeight="1">
      <c r="A155" s="33"/>
      <c r="B155" s="150"/>
      <c r="C155" s="151" t="s">
        <v>510</v>
      </c>
      <c r="D155" s="151" t="s">
        <v>174</v>
      </c>
      <c r="E155" s="152" t="s">
        <v>2900</v>
      </c>
      <c r="F155" s="153" t="s">
        <v>3071</v>
      </c>
      <c r="G155" s="154" t="s">
        <v>630</v>
      </c>
      <c r="H155" s="155">
        <v>195</v>
      </c>
      <c r="I155" s="156"/>
      <c r="J155" s="157">
        <f t="shared" si="0"/>
        <v>0</v>
      </c>
      <c r="K155" s="158"/>
      <c r="L155" s="34"/>
      <c r="M155" s="159" t="s">
        <v>1</v>
      </c>
      <c r="N155" s="160" t="s">
        <v>41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239</v>
      </c>
      <c r="AT155" s="163" t="s">
        <v>174</v>
      </c>
      <c r="AU155" s="163" t="s">
        <v>87</v>
      </c>
      <c r="AY155" s="18" t="s">
        <v>172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87</v>
      </c>
      <c r="BK155" s="164">
        <f t="shared" si="9"/>
        <v>0</v>
      </c>
      <c r="BL155" s="18" t="s">
        <v>239</v>
      </c>
      <c r="BM155" s="163" t="s">
        <v>3072</v>
      </c>
    </row>
    <row r="156" spans="1:65" s="2" customFormat="1" ht="25" customHeight="1">
      <c r="A156" s="33"/>
      <c r="B156" s="150"/>
      <c r="C156" s="201" t="s">
        <v>515</v>
      </c>
      <c r="D156" s="201" t="s">
        <v>231</v>
      </c>
      <c r="E156" s="202" t="s">
        <v>3073</v>
      </c>
      <c r="F156" s="203" t="s">
        <v>3074</v>
      </c>
      <c r="G156" s="204" t="s">
        <v>630</v>
      </c>
      <c r="H156" s="205">
        <v>170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41</v>
      </c>
      <c r="O156" s="59"/>
      <c r="P156" s="161">
        <f t="shared" si="1"/>
        <v>0</v>
      </c>
      <c r="Q156" s="161">
        <v>1.23193941840922E-4</v>
      </c>
      <c r="R156" s="161">
        <f t="shared" si="2"/>
        <v>2.0942970112956739E-2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2241</v>
      </c>
      <c r="AT156" s="163" t="s">
        <v>231</v>
      </c>
      <c r="AU156" s="163" t="s">
        <v>87</v>
      </c>
      <c r="AY156" s="18" t="s">
        <v>172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87</v>
      </c>
      <c r="BK156" s="164">
        <f t="shared" si="9"/>
        <v>0</v>
      </c>
      <c r="BL156" s="18" t="s">
        <v>2241</v>
      </c>
      <c r="BM156" s="163" t="s">
        <v>3075</v>
      </c>
    </row>
    <row r="157" spans="1:65" s="2" customFormat="1" ht="25" customHeight="1">
      <c r="A157" s="33"/>
      <c r="B157" s="150"/>
      <c r="C157" s="201" t="s">
        <v>525</v>
      </c>
      <c r="D157" s="201" t="s">
        <v>231</v>
      </c>
      <c r="E157" s="202" t="s">
        <v>3076</v>
      </c>
      <c r="F157" s="203" t="s">
        <v>3077</v>
      </c>
      <c r="G157" s="204" t="s">
        <v>630</v>
      </c>
      <c r="H157" s="205">
        <v>170</v>
      </c>
      <c r="I157" s="206"/>
      <c r="J157" s="207">
        <f t="shared" si="0"/>
        <v>0</v>
      </c>
      <c r="K157" s="208"/>
      <c r="L157" s="209"/>
      <c r="M157" s="210" t="s">
        <v>1</v>
      </c>
      <c r="N157" s="211" t="s">
        <v>41</v>
      </c>
      <c r="O157" s="59"/>
      <c r="P157" s="161">
        <f t="shared" si="1"/>
        <v>0</v>
      </c>
      <c r="Q157" s="161">
        <v>1.23193941840922E-4</v>
      </c>
      <c r="R157" s="161">
        <f t="shared" si="2"/>
        <v>2.0942970112956739E-2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2241</v>
      </c>
      <c r="AT157" s="163" t="s">
        <v>231</v>
      </c>
      <c r="AU157" s="163" t="s">
        <v>87</v>
      </c>
      <c r="AY157" s="18" t="s">
        <v>172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87</v>
      </c>
      <c r="BK157" s="164">
        <f t="shared" si="9"/>
        <v>0</v>
      </c>
      <c r="BL157" s="18" t="s">
        <v>2241</v>
      </c>
      <c r="BM157" s="163" t="s">
        <v>3078</v>
      </c>
    </row>
    <row r="158" spans="1:65" s="2" customFormat="1" ht="25" customHeight="1">
      <c r="A158" s="33"/>
      <c r="B158" s="150"/>
      <c r="C158" s="201" t="s">
        <v>530</v>
      </c>
      <c r="D158" s="201" t="s">
        <v>231</v>
      </c>
      <c r="E158" s="202" t="s">
        <v>3079</v>
      </c>
      <c r="F158" s="203" t="s">
        <v>3080</v>
      </c>
      <c r="G158" s="204" t="s">
        <v>630</v>
      </c>
      <c r="H158" s="205">
        <v>25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41</v>
      </c>
      <c r="O158" s="59"/>
      <c r="P158" s="161">
        <f t="shared" si="1"/>
        <v>0</v>
      </c>
      <c r="Q158" s="161">
        <v>1.3792365227842401E-4</v>
      </c>
      <c r="R158" s="161">
        <f t="shared" si="2"/>
        <v>3.4480913069606001E-3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2241</v>
      </c>
      <c r="AT158" s="163" t="s">
        <v>231</v>
      </c>
      <c r="AU158" s="163" t="s">
        <v>87</v>
      </c>
      <c r="AY158" s="18" t="s">
        <v>172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87</v>
      </c>
      <c r="BK158" s="164">
        <f t="shared" si="9"/>
        <v>0</v>
      </c>
      <c r="BL158" s="18" t="s">
        <v>2241</v>
      </c>
      <c r="BM158" s="163" t="s">
        <v>3081</v>
      </c>
    </row>
    <row r="159" spans="1:65" s="2" customFormat="1" ht="14.5" customHeight="1">
      <c r="A159" s="33"/>
      <c r="B159" s="150"/>
      <c r="C159" s="151" t="s">
        <v>491</v>
      </c>
      <c r="D159" s="151" t="s">
        <v>174</v>
      </c>
      <c r="E159" s="152" t="s">
        <v>3082</v>
      </c>
      <c r="F159" s="153" t="s">
        <v>3083</v>
      </c>
      <c r="G159" s="154" t="s">
        <v>630</v>
      </c>
      <c r="H159" s="155">
        <v>8</v>
      </c>
      <c r="I159" s="156"/>
      <c r="J159" s="157">
        <f t="shared" si="0"/>
        <v>0</v>
      </c>
      <c r="K159" s="158"/>
      <c r="L159" s="34"/>
      <c r="M159" s="159" t="s">
        <v>1</v>
      </c>
      <c r="N159" s="160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239</v>
      </c>
      <c r="AT159" s="163" t="s">
        <v>174</v>
      </c>
      <c r="AU159" s="163" t="s">
        <v>87</v>
      </c>
      <c r="AY159" s="18" t="s">
        <v>172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87</v>
      </c>
      <c r="BK159" s="164">
        <f t="shared" si="9"/>
        <v>0</v>
      </c>
      <c r="BL159" s="18" t="s">
        <v>239</v>
      </c>
      <c r="BM159" s="163" t="s">
        <v>3084</v>
      </c>
    </row>
    <row r="160" spans="1:65" s="2" customFormat="1" ht="25" customHeight="1">
      <c r="A160" s="33"/>
      <c r="B160" s="150"/>
      <c r="C160" s="201" t="s">
        <v>539</v>
      </c>
      <c r="D160" s="201" t="s">
        <v>231</v>
      </c>
      <c r="E160" s="202" t="s">
        <v>3085</v>
      </c>
      <c r="F160" s="203" t="s">
        <v>3086</v>
      </c>
      <c r="G160" s="204" t="s">
        <v>3087</v>
      </c>
      <c r="H160" s="205">
        <v>8</v>
      </c>
      <c r="I160" s="206"/>
      <c r="J160" s="207">
        <f t="shared" si="0"/>
        <v>0</v>
      </c>
      <c r="K160" s="208"/>
      <c r="L160" s="209"/>
      <c r="M160" s="210" t="s">
        <v>1</v>
      </c>
      <c r="N160" s="211" t="s">
        <v>41</v>
      </c>
      <c r="O160" s="59"/>
      <c r="P160" s="161">
        <f t="shared" si="1"/>
        <v>0</v>
      </c>
      <c r="Q160" s="161">
        <v>1.4999999999999999E-4</v>
      </c>
      <c r="R160" s="161">
        <f t="shared" si="2"/>
        <v>1.1999999999999999E-3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2241</v>
      </c>
      <c r="AT160" s="163" t="s">
        <v>231</v>
      </c>
      <c r="AU160" s="163" t="s">
        <v>87</v>
      </c>
      <c r="AY160" s="18" t="s">
        <v>172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87</v>
      </c>
      <c r="BK160" s="164">
        <f t="shared" si="9"/>
        <v>0</v>
      </c>
      <c r="BL160" s="18" t="s">
        <v>2241</v>
      </c>
      <c r="BM160" s="163" t="s">
        <v>3088</v>
      </c>
    </row>
    <row r="161" spans="1:65" s="2" customFormat="1" ht="14.5" customHeight="1">
      <c r="A161" s="33"/>
      <c r="B161" s="150"/>
      <c r="C161" s="151" t="s">
        <v>545</v>
      </c>
      <c r="D161" s="151" t="s">
        <v>174</v>
      </c>
      <c r="E161" s="152" t="s">
        <v>2966</v>
      </c>
      <c r="F161" s="153" t="s">
        <v>2967</v>
      </c>
      <c r="G161" s="154" t="s">
        <v>1831</v>
      </c>
      <c r="H161" s="217"/>
      <c r="I161" s="156"/>
      <c r="J161" s="157">
        <f t="shared" si="0"/>
        <v>0</v>
      </c>
      <c r="K161" s="158"/>
      <c r="L161" s="34"/>
      <c r="M161" s="159" t="s">
        <v>1</v>
      </c>
      <c r="N161" s="160" t="s">
        <v>41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239</v>
      </c>
      <c r="AT161" s="163" t="s">
        <v>174</v>
      </c>
      <c r="AU161" s="163" t="s">
        <v>87</v>
      </c>
      <c r="AY161" s="18" t="s">
        <v>172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87</v>
      </c>
      <c r="BK161" s="164">
        <f t="shared" si="9"/>
        <v>0</v>
      </c>
      <c r="BL161" s="18" t="s">
        <v>239</v>
      </c>
      <c r="BM161" s="163" t="s">
        <v>3089</v>
      </c>
    </row>
    <row r="162" spans="1:65" s="2" customFormat="1" ht="14.5" customHeight="1">
      <c r="A162" s="33"/>
      <c r="B162" s="150"/>
      <c r="C162" s="151" t="s">
        <v>556</v>
      </c>
      <c r="D162" s="151" t="s">
        <v>174</v>
      </c>
      <c r="E162" s="152" t="s">
        <v>2972</v>
      </c>
      <c r="F162" s="153" t="s">
        <v>2973</v>
      </c>
      <c r="G162" s="154" t="s">
        <v>1831</v>
      </c>
      <c r="H162" s="217"/>
      <c r="I162" s="156"/>
      <c r="J162" s="157">
        <f t="shared" si="0"/>
        <v>0</v>
      </c>
      <c r="K162" s="158"/>
      <c r="L162" s="34"/>
      <c r="M162" s="159" t="s">
        <v>1</v>
      </c>
      <c r="N162" s="160" t="s">
        <v>41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2241</v>
      </c>
      <c r="AT162" s="163" t="s">
        <v>174</v>
      </c>
      <c r="AU162" s="163" t="s">
        <v>87</v>
      </c>
      <c r="AY162" s="18" t="s">
        <v>172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87</v>
      </c>
      <c r="BK162" s="164">
        <f t="shared" si="9"/>
        <v>0</v>
      </c>
      <c r="BL162" s="18" t="s">
        <v>2241</v>
      </c>
      <c r="BM162" s="163" t="s">
        <v>3090</v>
      </c>
    </row>
    <row r="163" spans="1:65" s="2" customFormat="1" ht="14.5" customHeight="1">
      <c r="A163" s="33"/>
      <c r="B163" s="150"/>
      <c r="C163" s="151" t="s">
        <v>561</v>
      </c>
      <c r="D163" s="151" t="s">
        <v>174</v>
      </c>
      <c r="E163" s="152" t="s">
        <v>2975</v>
      </c>
      <c r="F163" s="153" t="s">
        <v>2976</v>
      </c>
      <c r="G163" s="154" t="s">
        <v>1831</v>
      </c>
      <c r="H163" s="217"/>
      <c r="I163" s="156"/>
      <c r="J163" s="157">
        <f t="shared" si="0"/>
        <v>0</v>
      </c>
      <c r="K163" s="158"/>
      <c r="L163" s="34"/>
      <c r="M163" s="159" t="s">
        <v>1</v>
      </c>
      <c r="N163" s="160" t="s">
        <v>41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239</v>
      </c>
      <c r="AT163" s="163" t="s">
        <v>174</v>
      </c>
      <c r="AU163" s="163" t="s">
        <v>87</v>
      </c>
      <c r="AY163" s="18" t="s">
        <v>172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87</v>
      </c>
      <c r="BK163" s="164">
        <f t="shared" si="9"/>
        <v>0</v>
      </c>
      <c r="BL163" s="18" t="s">
        <v>239</v>
      </c>
      <c r="BM163" s="163" t="s">
        <v>3091</v>
      </c>
    </row>
    <row r="164" spans="1:65" s="12" customFormat="1" ht="22.75" customHeight="1">
      <c r="B164" s="137"/>
      <c r="D164" s="138" t="s">
        <v>74</v>
      </c>
      <c r="E164" s="148" t="s">
        <v>3092</v>
      </c>
      <c r="F164" s="148" t="s">
        <v>3093</v>
      </c>
      <c r="I164" s="140"/>
      <c r="J164" s="149">
        <f>BK164</f>
        <v>0</v>
      </c>
      <c r="L164" s="137"/>
      <c r="M164" s="142"/>
      <c r="N164" s="143"/>
      <c r="O164" s="143"/>
      <c r="P164" s="144">
        <f>SUM(P165:P168)</f>
        <v>0</v>
      </c>
      <c r="Q164" s="143"/>
      <c r="R164" s="144">
        <f>SUM(R165:R168)</f>
        <v>0</v>
      </c>
      <c r="S164" s="143"/>
      <c r="T164" s="145">
        <f>SUM(T165:T168)</f>
        <v>0</v>
      </c>
      <c r="AR164" s="138" t="s">
        <v>97</v>
      </c>
      <c r="AT164" s="146" t="s">
        <v>74</v>
      </c>
      <c r="AU164" s="146" t="s">
        <v>79</v>
      </c>
      <c r="AY164" s="138" t="s">
        <v>172</v>
      </c>
      <c r="BK164" s="147">
        <f>SUM(BK165:BK168)</f>
        <v>0</v>
      </c>
    </row>
    <row r="165" spans="1:65" s="2" customFormat="1" ht="24.25" customHeight="1">
      <c r="A165" s="33"/>
      <c r="B165" s="150"/>
      <c r="C165" s="151" t="s">
        <v>1170</v>
      </c>
      <c r="D165" s="151" t="s">
        <v>174</v>
      </c>
      <c r="E165" s="152" t="s">
        <v>3094</v>
      </c>
      <c r="F165" s="153" t="s">
        <v>3095</v>
      </c>
      <c r="G165" s="154" t="s">
        <v>427</v>
      </c>
      <c r="H165" s="155">
        <v>150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0</v>
      </c>
      <c r="R165" s="161">
        <f>Q165*H165</f>
        <v>0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239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239</v>
      </c>
      <c r="BM165" s="163" t="s">
        <v>3096</v>
      </c>
    </row>
    <row r="166" spans="1:65" s="2" customFormat="1" ht="24.25" customHeight="1">
      <c r="A166" s="33"/>
      <c r="B166" s="150"/>
      <c r="C166" s="151" t="s">
        <v>1176</v>
      </c>
      <c r="D166" s="151" t="s">
        <v>174</v>
      </c>
      <c r="E166" s="152" t="s">
        <v>3097</v>
      </c>
      <c r="F166" s="153" t="s">
        <v>3098</v>
      </c>
      <c r="G166" s="154" t="s">
        <v>427</v>
      </c>
      <c r="H166" s="155">
        <v>150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239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239</v>
      </c>
      <c r="BM166" s="163" t="s">
        <v>3099</v>
      </c>
    </row>
    <row r="167" spans="1:65" s="2" customFormat="1" ht="24.25" customHeight="1">
      <c r="A167" s="33"/>
      <c r="B167" s="150"/>
      <c r="C167" s="151" t="s">
        <v>1183</v>
      </c>
      <c r="D167" s="151" t="s">
        <v>174</v>
      </c>
      <c r="E167" s="152" t="s">
        <v>3100</v>
      </c>
      <c r="F167" s="153" t="s">
        <v>3101</v>
      </c>
      <c r="G167" s="154" t="s">
        <v>177</v>
      </c>
      <c r="H167" s="155">
        <v>75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239</v>
      </c>
      <c r="AT167" s="163" t="s">
        <v>174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239</v>
      </c>
      <c r="BM167" s="163" t="s">
        <v>3102</v>
      </c>
    </row>
    <row r="168" spans="1:65" s="2" customFormat="1" ht="14.5" customHeight="1">
      <c r="A168" s="33"/>
      <c r="B168" s="150"/>
      <c r="C168" s="151" t="s">
        <v>1188</v>
      </c>
      <c r="D168" s="151" t="s">
        <v>174</v>
      </c>
      <c r="E168" s="152" t="s">
        <v>2975</v>
      </c>
      <c r="F168" s="153" t="s">
        <v>2976</v>
      </c>
      <c r="G168" s="154" t="s">
        <v>1831</v>
      </c>
      <c r="H168" s="217"/>
      <c r="I168" s="156"/>
      <c r="J168" s="157">
        <f>ROUND(I168*H168,2)</f>
        <v>0</v>
      </c>
      <c r="K168" s="158"/>
      <c r="L168" s="34"/>
      <c r="M168" s="159" t="s">
        <v>1</v>
      </c>
      <c r="N168" s="160" t="s">
        <v>41</v>
      </c>
      <c r="O168" s="59"/>
      <c r="P168" s="161">
        <f>O168*H168</f>
        <v>0</v>
      </c>
      <c r="Q168" s="161">
        <v>0</v>
      </c>
      <c r="R168" s="161">
        <f>Q168*H168</f>
        <v>0</v>
      </c>
      <c r="S168" s="161">
        <v>0</v>
      </c>
      <c r="T168" s="16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239</v>
      </c>
      <c r="AT168" s="163" t="s">
        <v>174</v>
      </c>
      <c r="AU168" s="163" t="s">
        <v>87</v>
      </c>
      <c r="AY168" s="18" t="s">
        <v>172</v>
      </c>
      <c r="BE168" s="164">
        <f>IF(N168="základná",J168,0)</f>
        <v>0</v>
      </c>
      <c r="BF168" s="164">
        <f>IF(N168="znížená",J168,0)</f>
        <v>0</v>
      </c>
      <c r="BG168" s="164">
        <f>IF(N168="zákl. prenesená",J168,0)</f>
        <v>0</v>
      </c>
      <c r="BH168" s="164">
        <f>IF(N168="zníž. prenesená",J168,0)</f>
        <v>0</v>
      </c>
      <c r="BI168" s="164">
        <f>IF(N168="nulová",J168,0)</f>
        <v>0</v>
      </c>
      <c r="BJ168" s="18" t="s">
        <v>87</v>
      </c>
      <c r="BK168" s="164">
        <f>ROUND(I168*H168,2)</f>
        <v>0</v>
      </c>
      <c r="BL168" s="18" t="s">
        <v>239</v>
      </c>
      <c r="BM168" s="163" t="s">
        <v>3103</v>
      </c>
    </row>
    <row r="169" spans="1:65" s="12" customFormat="1" ht="26" customHeight="1">
      <c r="B169" s="137"/>
      <c r="D169" s="138" t="s">
        <v>74</v>
      </c>
      <c r="E169" s="139" t="s">
        <v>2978</v>
      </c>
      <c r="F169" s="139" t="s">
        <v>2979</v>
      </c>
      <c r="I169" s="140"/>
      <c r="J169" s="141">
        <f>BK169</f>
        <v>0</v>
      </c>
      <c r="L169" s="137"/>
      <c r="M169" s="142"/>
      <c r="N169" s="143"/>
      <c r="O169" s="143"/>
      <c r="P169" s="144">
        <f>P170</f>
        <v>0</v>
      </c>
      <c r="Q169" s="143"/>
      <c r="R169" s="144">
        <f>R170</f>
        <v>0</v>
      </c>
      <c r="S169" s="143"/>
      <c r="T169" s="145">
        <f>T170</f>
        <v>0</v>
      </c>
      <c r="AR169" s="138" t="s">
        <v>106</v>
      </c>
      <c r="AT169" s="146" t="s">
        <v>74</v>
      </c>
      <c r="AU169" s="146" t="s">
        <v>75</v>
      </c>
      <c r="AY169" s="138" t="s">
        <v>172</v>
      </c>
      <c r="BK169" s="147">
        <f>BK170</f>
        <v>0</v>
      </c>
    </row>
    <row r="170" spans="1:65" s="2" customFormat="1" ht="24.25" customHeight="1">
      <c r="A170" s="33"/>
      <c r="B170" s="150"/>
      <c r="C170" s="151" t="s">
        <v>1192</v>
      </c>
      <c r="D170" s="151" t="s">
        <v>174</v>
      </c>
      <c r="E170" s="152" t="s">
        <v>3104</v>
      </c>
      <c r="F170" s="153" t="s">
        <v>3105</v>
      </c>
      <c r="G170" s="154" t="s">
        <v>238</v>
      </c>
      <c r="H170" s="155">
        <v>10</v>
      </c>
      <c r="I170" s="156"/>
      <c r="J170" s="157">
        <f>ROUND(I170*H170,2)</f>
        <v>0</v>
      </c>
      <c r="K170" s="158"/>
      <c r="L170" s="34"/>
      <c r="M170" s="212" t="s">
        <v>1</v>
      </c>
      <c r="N170" s="213" t="s">
        <v>41</v>
      </c>
      <c r="O170" s="214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239</v>
      </c>
      <c r="AT170" s="163" t="s">
        <v>174</v>
      </c>
      <c r="AU170" s="163" t="s">
        <v>79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239</v>
      </c>
      <c r="BM170" s="163" t="s">
        <v>3106</v>
      </c>
    </row>
    <row r="171" spans="1:65" s="2" customFormat="1" ht="7" customHeight="1">
      <c r="A171" s="33"/>
      <c r="B171" s="48"/>
      <c r="C171" s="49"/>
      <c r="D171" s="49"/>
      <c r="E171" s="49"/>
      <c r="F171" s="49"/>
      <c r="G171" s="49"/>
      <c r="H171" s="49"/>
      <c r="I171" s="49"/>
      <c r="J171" s="49"/>
      <c r="K171" s="49"/>
      <c r="L171" s="34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autoFilter ref="C123:K170" xr:uid="{00000000-0009-0000-0000-00000D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284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135</v>
      </c>
      <c r="AZ2" s="200" t="s">
        <v>3107</v>
      </c>
      <c r="BA2" s="200" t="s">
        <v>1</v>
      </c>
      <c r="BB2" s="200" t="s">
        <v>1</v>
      </c>
      <c r="BC2" s="200" t="s">
        <v>106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3108</v>
      </c>
      <c r="BA3" s="200" t="s">
        <v>1</v>
      </c>
      <c r="BB3" s="200" t="s">
        <v>1</v>
      </c>
      <c r="BC3" s="200" t="s">
        <v>1477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3109</v>
      </c>
      <c r="BA4" s="200" t="s">
        <v>1</v>
      </c>
      <c r="BB4" s="200" t="s">
        <v>1</v>
      </c>
      <c r="BC4" s="200" t="s">
        <v>3110</v>
      </c>
      <c r="BD4" s="200" t="s">
        <v>87</v>
      </c>
    </row>
    <row r="5" spans="1:56" s="1" customFormat="1" ht="7" customHeight="1">
      <c r="B5" s="21"/>
      <c r="L5" s="21"/>
      <c r="AZ5" s="200" t="s">
        <v>3111</v>
      </c>
      <c r="BA5" s="200" t="s">
        <v>1</v>
      </c>
      <c r="BB5" s="200" t="s">
        <v>1</v>
      </c>
      <c r="BC5" s="200" t="s">
        <v>3112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3113</v>
      </c>
      <c r="BA6" s="200" t="s">
        <v>1</v>
      </c>
      <c r="BB6" s="200" t="s">
        <v>1</v>
      </c>
      <c r="BC6" s="200" t="s">
        <v>106</v>
      </c>
      <c r="BD6" s="200" t="s">
        <v>87</v>
      </c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  <c r="AZ7" s="200" t="s">
        <v>3114</v>
      </c>
      <c r="BA7" s="200" t="s">
        <v>1</v>
      </c>
      <c r="BB7" s="200" t="s">
        <v>1</v>
      </c>
      <c r="BC7" s="200" t="s">
        <v>3115</v>
      </c>
      <c r="BD7" s="200" t="s">
        <v>87</v>
      </c>
    </row>
    <row r="8" spans="1:56" s="1" customFormat="1" ht="12" customHeight="1">
      <c r="B8" s="21"/>
      <c r="D8" s="28" t="s">
        <v>143</v>
      </c>
      <c r="L8" s="21"/>
      <c r="AZ8" s="200" t="s">
        <v>3116</v>
      </c>
      <c r="BA8" s="200" t="s">
        <v>1</v>
      </c>
      <c r="BB8" s="200" t="s">
        <v>1</v>
      </c>
      <c r="BC8" s="200" t="s">
        <v>3117</v>
      </c>
      <c r="BD8" s="200" t="s">
        <v>87</v>
      </c>
    </row>
    <row r="9" spans="1:5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200" t="s">
        <v>3118</v>
      </c>
      <c r="BA9" s="200" t="s">
        <v>1</v>
      </c>
      <c r="BB9" s="200" t="s">
        <v>1</v>
      </c>
      <c r="BC9" s="200" t="s">
        <v>1496</v>
      </c>
      <c r="BD9" s="200" t="s">
        <v>87</v>
      </c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200" t="s">
        <v>3119</v>
      </c>
      <c r="BA10" s="200" t="s">
        <v>1</v>
      </c>
      <c r="BB10" s="200" t="s">
        <v>1</v>
      </c>
      <c r="BC10" s="200" t="s">
        <v>3120</v>
      </c>
      <c r="BD10" s="200" t="s">
        <v>87</v>
      </c>
    </row>
    <row r="11" spans="1:56" s="2" customFormat="1" ht="16.5" customHeight="1">
      <c r="A11" s="33"/>
      <c r="B11" s="34"/>
      <c r="C11" s="33"/>
      <c r="D11" s="33"/>
      <c r="E11" s="231" t="s">
        <v>3121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200" t="s">
        <v>3122</v>
      </c>
      <c r="BA11" s="200" t="s">
        <v>1</v>
      </c>
      <c r="BB11" s="200" t="s">
        <v>1</v>
      </c>
      <c r="BC11" s="200" t="s">
        <v>3123</v>
      </c>
      <c r="BD11" s="200" t="s">
        <v>87</v>
      </c>
    </row>
    <row r="12" spans="1:5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1791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ROUND((SUM(BE136:BE283)),  2)</f>
        <v>0</v>
      </c>
      <c r="G35" s="33"/>
      <c r="H35" s="33"/>
      <c r="I35" s="106">
        <v>0.2</v>
      </c>
      <c r="J35" s="105">
        <f>ROUND(((SUM(BE136:BE283))*I35),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ROUND((SUM(BF136:BF283)),  2)</f>
        <v>0</v>
      </c>
      <c r="G36" s="33"/>
      <c r="H36" s="33"/>
      <c r="I36" s="106">
        <v>0.2</v>
      </c>
      <c r="J36" s="105">
        <f>ROUND(((SUM(BF136:BF283))*I36),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ROUND((SUM(BG136:BG283)),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ROUND((SUM(BH136:BH283)),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ROUND((SUM(BI136:BI283)),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SO02 - SO02  VONKAJŠÍ ROZVOD NTL PLYNOVODU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20" customHeight="1">
      <c r="B100" s="122"/>
      <c r="D100" s="123" t="s">
        <v>3124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47" s="10" customFormat="1" ht="20" customHeight="1">
      <c r="B101" s="122"/>
      <c r="D101" s="123" t="s">
        <v>153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47" s="10" customFormat="1" ht="20" customHeight="1">
      <c r="B102" s="122"/>
      <c r="D102" s="123" t="s">
        <v>1214</v>
      </c>
      <c r="E102" s="124"/>
      <c r="F102" s="124"/>
      <c r="G102" s="124"/>
      <c r="H102" s="124"/>
      <c r="I102" s="124"/>
      <c r="J102" s="125">
        <f>J185</f>
        <v>0</v>
      </c>
      <c r="L102" s="122"/>
    </row>
    <row r="103" spans="1:47" s="10" customFormat="1" ht="20" customHeight="1">
      <c r="B103" s="122"/>
      <c r="D103" s="123" t="s">
        <v>1215</v>
      </c>
      <c r="E103" s="124"/>
      <c r="F103" s="124"/>
      <c r="G103" s="124"/>
      <c r="H103" s="124"/>
      <c r="I103" s="124"/>
      <c r="J103" s="125">
        <f>J188</f>
        <v>0</v>
      </c>
      <c r="L103" s="122"/>
    </row>
    <row r="104" spans="1:47" s="10" customFormat="1" ht="20" customHeight="1">
      <c r="B104" s="122"/>
      <c r="D104" s="123" t="s">
        <v>1216</v>
      </c>
      <c r="E104" s="124"/>
      <c r="F104" s="124"/>
      <c r="G104" s="124"/>
      <c r="H104" s="124"/>
      <c r="I104" s="124"/>
      <c r="J104" s="125">
        <f>J195</f>
        <v>0</v>
      </c>
      <c r="L104" s="122"/>
    </row>
    <row r="105" spans="1:47" s="10" customFormat="1" ht="20" customHeight="1">
      <c r="B105" s="122"/>
      <c r="D105" s="123" t="s">
        <v>269</v>
      </c>
      <c r="E105" s="124"/>
      <c r="F105" s="124"/>
      <c r="G105" s="124"/>
      <c r="H105" s="124"/>
      <c r="I105" s="124"/>
      <c r="J105" s="125">
        <f>J204</f>
        <v>0</v>
      </c>
      <c r="L105" s="122"/>
    </row>
    <row r="106" spans="1:47" s="10" customFormat="1" ht="20" customHeight="1">
      <c r="B106" s="122"/>
      <c r="D106" s="123" t="s">
        <v>3125</v>
      </c>
      <c r="E106" s="124"/>
      <c r="F106" s="124"/>
      <c r="G106" s="124"/>
      <c r="H106" s="124"/>
      <c r="I106" s="124"/>
      <c r="J106" s="125">
        <f>J210</f>
        <v>0</v>
      </c>
      <c r="L106" s="122"/>
    </row>
    <row r="107" spans="1:47" s="9" customFormat="1" ht="25" customHeight="1">
      <c r="B107" s="118"/>
      <c r="D107" s="119" t="s">
        <v>272</v>
      </c>
      <c r="E107" s="120"/>
      <c r="F107" s="120"/>
      <c r="G107" s="120"/>
      <c r="H107" s="120"/>
      <c r="I107" s="120"/>
      <c r="J107" s="121">
        <f>J217</f>
        <v>0</v>
      </c>
      <c r="L107" s="118"/>
    </row>
    <row r="108" spans="1:47" s="10" customFormat="1" ht="20" customHeight="1">
      <c r="B108" s="122"/>
      <c r="D108" s="123" t="s">
        <v>3126</v>
      </c>
      <c r="E108" s="124"/>
      <c r="F108" s="124"/>
      <c r="G108" s="124"/>
      <c r="H108" s="124"/>
      <c r="I108" s="124"/>
      <c r="J108" s="125">
        <f>J218</f>
        <v>0</v>
      </c>
      <c r="L108" s="122"/>
    </row>
    <row r="109" spans="1:47" s="10" customFormat="1" ht="20" customHeight="1">
      <c r="B109" s="122"/>
      <c r="D109" s="123" t="s">
        <v>987</v>
      </c>
      <c r="E109" s="124"/>
      <c r="F109" s="124"/>
      <c r="G109" s="124"/>
      <c r="H109" s="124"/>
      <c r="I109" s="124"/>
      <c r="J109" s="125">
        <f>J226</f>
        <v>0</v>
      </c>
      <c r="L109" s="122"/>
    </row>
    <row r="110" spans="1:47" s="10" customFormat="1" ht="20" customHeight="1">
      <c r="B110" s="122"/>
      <c r="D110" s="123" t="s">
        <v>2301</v>
      </c>
      <c r="E110" s="124"/>
      <c r="F110" s="124"/>
      <c r="G110" s="124"/>
      <c r="H110" s="124"/>
      <c r="I110" s="124"/>
      <c r="J110" s="125">
        <f>J229</f>
        <v>0</v>
      </c>
      <c r="L110" s="122"/>
    </row>
    <row r="111" spans="1:47" s="9" customFormat="1" ht="25" customHeight="1">
      <c r="B111" s="118"/>
      <c r="D111" s="119" t="s">
        <v>156</v>
      </c>
      <c r="E111" s="120"/>
      <c r="F111" s="120"/>
      <c r="G111" s="120"/>
      <c r="H111" s="120"/>
      <c r="I111" s="120"/>
      <c r="J111" s="121">
        <f>J232</f>
        <v>0</v>
      </c>
      <c r="L111" s="118"/>
    </row>
    <row r="112" spans="1:47" s="10" customFormat="1" ht="20" customHeight="1">
      <c r="B112" s="122"/>
      <c r="D112" s="123" t="s">
        <v>3127</v>
      </c>
      <c r="E112" s="124"/>
      <c r="F112" s="124"/>
      <c r="G112" s="124"/>
      <c r="H112" s="124"/>
      <c r="I112" s="124"/>
      <c r="J112" s="125">
        <f>J233</f>
        <v>0</v>
      </c>
      <c r="L112" s="122"/>
    </row>
    <row r="113" spans="1:31" s="9" customFormat="1" ht="25" customHeight="1">
      <c r="B113" s="118"/>
      <c r="D113" s="119" t="s">
        <v>988</v>
      </c>
      <c r="E113" s="120"/>
      <c r="F113" s="120"/>
      <c r="G113" s="120"/>
      <c r="H113" s="120"/>
      <c r="I113" s="120"/>
      <c r="J113" s="121">
        <f>J269</f>
        <v>0</v>
      </c>
      <c r="L113" s="118"/>
    </row>
    <row r="114" spans="1:31" s="9" customFormat="1" ht="25" customHeight="1">
      <c r="B114" s="118"/>
      <c r="D114" s="119" t="s">
        <v>3128</v>
      </c>
      <c r="E114" s="120"/>
      <c r="F114" s="120"/>
      <c r="G114" s="120"/>
      <c r="H114" s="120"/>
      <c r="I114" s="120"/>
      <c r="J114" s="121">
        <f>J282</f>
        <v>0</v>
      </c>
      <c r="L114" s="118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7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5" customHeight="1">
      <c r="A121" s="33"/>
      <c r="B121" s="34"/>
      <c r="C121" s="22" t="s">
        <v>158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6.25" customHeight="1">
      <c r="A124" s="33"/>
      <c r="B124" s="34"/>
      <c r="C124" s="33"/>
      <c r="D124" s="33"/>
      <c r="E124" s="269" t="str">
        <f>E7</f>
        <v>RP pre zníženie energetickej náročnosti budovy ZŠ a MŠ ČADCA -Podzávoz  19.7.2021</v>
      </c>
      <c r="F124" s="270"/>
      <c r="G124" s="270"/>
      <c r="H124" s="270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143</v>
      </c>
      <c r="L125" s="21"/>
    </row>
    <row r="126" spans="1:31" s="2" customFormat="1" ht="16.5" customHeight="1">
      <c r="A126" s="33"/>
      <c r="B126" s="34"/>
      <c r="C126" s="33"/>
      <c r="D126" s="33"/>
      <c r="E126" s="269" t="s">
        <v>980</v>
      </c>
      <c r="F126" s="271"/>
      <c r="G126" s="271"/>
      <c r="H126" s="271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145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31" t="str">
        <f>E11</f>
        <v>SO02 - SO02  VONKAJŠÍ ROZVOD NTL PLYNOVODU</v>
      </c>
      <c r="F128" s="271"/>
      <c r="G128" s="271"/>
      <c r="H128" s="271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F14</f>
        <v>Podzávoz  2739, Čadca</v>
      </c>
      <c r="G130" s="33"/>
      <c r="H130" s="33"/>
      <c r="I130" s="28" t="s">
        <v>21</v>
      </c>
      <c r="J130" s="56">
        <f>IF(J14="","",J14)</f>
        <v>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7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40" customHeight="1">
      <c r="A132" s="33"/>
      <c r="B132" s="34"/>
      <c r="C132" s="28" t="s">
        <v>22</v>
      </c>
      <c r="D132" s="33"/>
      <c r="E132" s="33"/>
      <c r="F132" s="26" t="str">
        <f>E17</f>
        <v>Mesto Čadca ,MU Námestie Slobody 30, ČADCA 02201</v>
      </c>
      <c r="G132" s="33"/>
      <c r="H132" s="33"/>
      <c r="I132" s="28" t="s">
        <v>28</v>
      </c>
      <c r="J132" s="31" t="str">
        <f>E23</f>
        <v xml:space="preserve">Mbarch Ing.Arch.Matej Babuliak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5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31</v>
      </c>
      <c r="J133" s="31" t="str">
        <f>E26</f>
        <v>K.Šinská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2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159</v>
      </c>
      <c r="D135" s="129" t="s">
        <v>60</v>
      </c>
      <c r="E135" s="129" t="s">
        <v>56</v>
      </c>
      <c r="F135" s="129" t="s">
        <v>57</v>
      </c>
      <c r="G135" s="129" t="s">
        <v>160</v>
      </c>
      <c r="H135" s="129" t="s">
        <v>161</v>
      </c>
      <c r="I135" s="129" t="s">
        <v>162</v>
      </c>
      <c r="J135" s="130" t="s">
        <v>149</v>
      </c>
      <c r="K135" s="131" t="s">
        <v>163</v>
      </c>
      <c r="L135" s="132"/>
      <c r="M135" s="63" t="s">
        <v>1</v>
      </c>
      <c r="N135" s="64" t="s">
        <v>39</v>
      </c>
      <c r="O135" s="64" t="s">
        <v>164</v>
      </c>
      <c r="P135" s="64" t="s">
        <v>165</v>
      </c>
      <c r="Q135" s="64" t="s">
        <v>166</v>
      </c>
      <c r="R135" s="64" t="s">
        <v>167</v>
      </c>
      <c r="S135" s="64" t="s">
        <v>168</v>
      </c>
      <c r="T135" s="65" t="s">
        <v>169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2.75" customHeight="1">
      <c r="A136" s="33"/>
      <c r="B136" s="34"/>
      <c r="C136" s="70" t="s">
        <v>150</v>
      </c>
      <c r="D136" s="33"/>
      <c r="E136" s="33"/>
      <c r="F136" s="33"/>
      <c r="G136" s="33"/>
      <c r="H136" s="33"/>
      <c r="I136" s="33"/>
      <c r="J136" s="133">
        <f>BK136</f>
        <v>0</v>
      </c>
      <c r="K136" s="33"/>
      <c r="L136" s="34"/>
      <c r="M136" s="66"/>
      <c r="N136" s="57"/>
      <c r="O136" s="67"/>
      <c r="P136" s="134">
        <f>P137+P217+P232+P269+P282</f>
        <v>0</v>
      </c>
      <c r="Q136" s="67"/>
      <c r="R136" s="134">
        <f>R137+R217+R232+R269+R282</f>
        <v>37.723261199999996</v>
      </c>
      <c r="S136" s="67"/>
      <c r="T136" s="135">
        <f>T137+T217+T232+T269+T282</f>
        <v>7.0937999999999999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74</v>
      </c>
      <c r="AU136" s="18" t="s">
        <v>151</v>
      </c>
      <c r="BK136" s="136">
        <f>BK137+BK217+BK232+BK269+BK282</f>
        <v>0</v>
      </c>
    </row>
    <row r="137" spans="1:65" s="12" customFormat="1" ht="26" customHeight="1">
      <c r="B137" s="137"/>
      <c r="D137" s="138" t="s">
        <v>74</v>
      </c>
      <c r="E137" s="139" t="s">
        <v>170</v>
      </c>
      <c r="F137" s="139" t="s">
        <v>171</v>
      </c>
      <c r="I137" s="140"/>
      <c r="J137" s="141">
        <f>BK137</f>
        <v>0</v>
      </c>
      <c r="L137" s="137"/>
      <c r="M137" s="142"/>
      <c r="N137" s="143"/>
      <c r="O137" s="143"/>
      <c r="P137" s="144">
        <f>P138+P139+P146+P185+P188+P195+P204+P210</f>
        <v>0</v>
      </c>
      <c r="Q137" s="143"/>
      <c r="R137" s="144">
        <f>R138+R139+R146+R185+R188+R195+R204+R210</f>
        <v>37.616220299999995</v>
      </c>
      <c r="S137" s="143"/>
      <c r="T137" s="145">
        <f>T138+T139+T146+T185+T188+T195+T204+T210</f>
        <v>7.0937999999999999</v>
      </c>
      <c r="AR137" s="138" t="s">
        <v>79</v>
      </c>
      <c r="AT137" s="146" t="s">
        <v>74</v>
      </c>
      <c r="AU137" s="146" t="s">
        <v>75</v>
      </c>
      <c r="AY137" s="138" t="s">
        <v>172</v>
      </c>
      <c r="BK137" s="147">
        <f>BK138+BK139+BK146+BK185+BK188+BK195+BK204+BK210</f>
        <v>0</v>
      </c>
    </row>
    <row r="138" spans="1:65" s="2" customFormat="1" ht="62.75" customHeight="1">
      <c r="A138" s="33"/>
      <c r="B138" s="150"/>
      <c r="C138" s="201" t="s">
        <v>79</v>
      </c>
      <c r="D138" s="201" t="s">
        <v>231</v>
      </c>
      <c r="E138" s="202" t="s">
        <v>989</v>
      </c>
      <c r="F138" s="203" t="s">
        <v>990</v>
      </c>
      <c r="G138" s="204" t="s">
        <v>1</v>
      </c>
      <c r="H138" s="205">
        <v>0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991</v>
      </c>
      <c r="AT138" s="163" t="s">
        <v>231</v>
      </c>
      <c r="AU138" s="163" t="s">
        <v>79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239</v>
      </c>
      <c r="BM138" s="163" t="s">
        <v>3129</v>
      </c>
    </row>
    <row r="139" spans="1:65" s="12" customFormat="1" ht="22.75" customHeight="1">
      <c r="B139" s="137"/>
      <c r="D139" s="138" t="s">
        <v>74</v>
      </c>
      <c r="E139" s="148" t="s">
        <v>3130</v>
      </c>
      <c r="F139" s="148" t="s">
        <v>3131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SUM(P140:P145)</f>
        <v>0</v>
      </c>
      <c r="Q139" s="143"/>
      <c r="R139" s="144">
        <f>SUM(R140:R145)</f>
        <v>0</v>
      </c>
      <c r="S139" s="143"/>
      <c r="T139" s="145">
        <f>SUM(T140:T145)</f>
        <v>7.0937999999999999</v>
      </c>
      <c r="AR139" s="138" t="s">
        <v>79</v>
      </c>
      <c r="AT139" s="146" t="s">
        <v>74</v>
      </c>
      <c r="AU139" s="146" t="s">
        <v>79</v>
      </c>
      <c r="AY139" s="138" t="s">
        <v>172</v>
      </c>
      <c r="BK139" s="147">
        <f>SUM(BK140:BK145)</f>
        <v>0</v>
      </c>
    </row>
    <row r="140" spans="1:65" s="2" customFormat="1" ht="24.25" customHeight="1">
      <c r="A140" s="33"/>
      <c r="B140" s="150"/>
      <c r="C140" s="151" t="s">
        <v>87</v>
      </c>
      <c r="D140" s="151" t="s">
        <v>174</v>
      </c>
      <c r="E140" s="152" t="s">
        <v>3132</v>
      </c>
      <c r="F140" s="153" t="s">
        <v>3133</v>
      </c>
      <c r="G140" s="154" t="s">
        <v>177</v>
      </c>
      <c r="H140" s="155">
        <v>12.6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9.8000000000000004E-2</v>
      </c>
      <c r="T140" s="162">
        <f>S140*H140</f>
        <v>1.2348000000000001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106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106</v>
      </c>
      <c r="BM140" s="163" t="s">
        <v>3134</v>
      </c>
    </row>
    <row r="141" spans="1:65" s="14" customFormat="1" ht="24">
      <c r="B141" s="173"/>
      <c r="D141" s="166" t="s">
        <v>179</v>
      </c>
      <c r="E141" s="174" t="s">
        <v>3114</v>
      </c>
      <c r="F141" s="175" t="s">
        <v>3135</v>
      </c>
      <c r="H141" s="176">
        <v>12.6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79</v>
      </c>
      <c r="AY141" s="174" t="s">
        <v>172</v>
      </c>
    </row>
    <row r="142" spans="1:65" s="2" customFormat="1" ht="24.25" customHeight="1">
      <c r="A142" s="33"/>
      <c r="B142" s="150"/>
      <c r="C142" s="151" t="s">
        <v>97</v>
      </c>
      <c r="D142" s="151" t="s">
        <v>174</v>
      </c>
      <c r="E142" s="152" t="s">
        <v>175</v>
      </c>
      <c r="F142" s="153" t="s">
        <v>3136</v>
      </c>
      <c r="G142" s="154" t="s">
        <v>177</v>
      </c>
      <c r="H142" s="155">
        <v>12.6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0.22500000000000001</v>
      </c>
      <c r="T142" s="162">
        <f>S142*H142</f>
        <v>2.835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3137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3114</v>
      </c>
      <c r="H143" s="176">
        <v>12.6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79</v>
      </c>
      <c r="AY143" s="174" t="s">
        <v>172</v>
      </c>
    </row>
    <row r="144" spans="1:65" s="2" customFormat="1" ht="24.25" customHeight="1">
      <c r="A144" s="33"/>
      <c r="B144" s="150"/>
      <c r="C144" s="151" t="s">
        <v>106</v>
      </c>
      <c r="D144" s="151" t="s">
        <v>174</v>
      </c>
      <c r="E144" s="152" t="s">
        <v>3138</v>
      </c>
      <c r="F144" s="153" t="s">
        <v>3139</v>
      </c>
      <c r="G144" s="154" t="s">
        <v>177</v>
      </c>
      <c r="H144" s="155">
        <v>12.6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0.24</v>
      </c>
      <c r="T144" s="162">
        <f>S144*H144</f>
        <v>3.024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106</v>
      </c>
      <c r="AT144" s="163" t="s">
        <v>174</v>
      </c>
      <c r="AU144" s="163" t="s">
        <v>87</v>
      </c>
      <c r="AY144" s="18" t="s">
        <v>172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106</v>
      </c>
      <c r="BM144" s="163" t="s">
        <v>3140</v>
      </c>
    </row>
    <row r="145" spans="1:65" s="14" customFormat="1" ht="12">
      <c r="B145" s="173"/>
      <c r="D145" s="166" t="s">
        <v>179</v>
      </c>
      <c r="E145" s="174" t="s">
        <v>1</v>
      </c>
      <c r="F145" s="175" t="s">
        <v>3114</v>
      </c>
      <c r="H145" s="176">
        <v>12.6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179</v>
      </c>
      <c r="AU145" s="174" t="s">
        <v>87</v>
      </c>
      <c r="AV145" s="14" t="s">
        <v>87</v>
      </c>
      <c r="AW145" s="14" t="s">
        <v>30</v>
      </c>
      <c r="AX145" s="14" t="s">
        <v>79</v>
      </c>
      <c r="AY145" s="174" t="s">
        <v>172</v>
      </c>
    </row>
    <row r="146" spans="1:65" s="12" customFormat="1" ht="22.75" customHeight="1">
      <c r="B146" s="137"/>
      <c r="D146" s="138" t="s">
        <v>74</v>
      </c>
      <c r="E146" s="148" t="s">
        <v>79</v>
      </c>
      <c r="F146" s="148" t="s">
        <v>173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SUM(P147:P184)</f>
        <v>0</v>
      </c>
      <c r="Q146" s="143"/>
      <c r="R146" s="144">
        <f>SUM(R147:R184)</f>
        <v>19.689</v>
      </c>
      <c r="S146" s="143"/>
      <c r="T146" s="145">
        <f>SUM(T147:T184)</f>
        <v>0</v>
      </c>
      <c r="AR146" s="138" t="s">
        <v>79</v>
      </c>
      <c r="AT146" s="146" t="s">
        <v>74</v>
      </c>
      <c r="AU146" s="146" t="s">
        <v>79</v>
      </c>
      <c r="AY146" s="138" t="s">
        <v>172</v>
      </c>
      <c r="BK146" s="147">
        <f>SUM(BK147:BK184)</f>
        <v>0</v>
      </c>
    </row>
    <row r="147" spans="1:65" s="2" customFormat="1" ht="14.5" customHeight="1">
      <c r="A147" s="33"/>
      <c r="B147" s="150"/>
      <c r="C147" s="151" t="s">
        <v>200</v>
      </c>
      <c r="D147" s="151" t="s">
        <v>174</v>
      </c>
      <c r="E147" s="152" t="s">
        <v>3141</v>
      </c>
      <c r="F147" s="153" t="s">
        <v>3142</v>
      </c>
      <c r="G147" s="154" t="s">
        <v>602</v>
      </c>
      <c r="H147" s="155">
        <v>30.78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106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3143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3144</v>
      </c>
      <c r="H148" s="176">
        <v>35.19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3145</v>
      </c>
      <c r="H149" s="176">
        <v>-4.41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3" customFormat="1" ht="24">
      <c r="B150" s="165"/>
      <c r="D150" s="166" t="s">
        <v>179</v>
      </c>
      <c r="E150" s="167" t="s">
        <v>1</v>
      </c>
      <c r="F150" s="168" t="s">
        <v>3146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5" customFormat="1" ht="12">
      <c r="B151" s="181"/>
      <c r="D151" s="166" t="s">
        <v>179</v>
      </c>
      <c r="E151" s="182" t="s">
        <v>3119</v>
      </c>
      <c r="F151" s="183" t="s">
        <v>184</v>
      </c>
      <c r="H151" s="184">
        <v>30.78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179</v>
      </c>
      <c r="AU151" s="182" t="s">
        <v>87</v>
      </c>
      <c r="AV151" s="15" t="s">
        <v>106</v>
      </c>
      <c r="AW151" s="15" t="s">
        <v>30</v>
      </c>
      <c r="AX151" s="15" t="s">
        <v>79</v>
      </c>
      <c r="AY151" s="182" t="s">
        <v>172</v>
      </c>
    </row>
    <row r="152" spans="1:65" s="2" customFormat="1" ht="24.25" customHeight="1">
      <c r="A152" s="33"/>
      <c r="B152" s="150"/>
      <c r="C152" s="151" t="s">
        <v>204</v>
      </c>
      <c r="D152" s="151" t="s">
        <v>174</v>
      </c>
      <c r="E152" s="152" t="s">
        <v>3147</v>
      </c>
      <c r="F152" s="153" t="s">
        <v>3148</v>
      </c>
      <c r="G152" s="154" t="s">
        <v>602</v>
      </c>
      <c r="H152" s="155">
        <v>9.234</v>
      </c>
      <c r="I152" s="156"/>
      <c r="J152" s="157">
        <f>ROUND(I152*H152,2)</f>
        <v>0</v>
      </c>
      <c r="K152" s="158"/>
      <c r="L152" s="34"/>
      <c r="M152" s="159" t="s">
        <v>1</v>
      </c>
      <c r="N152" s="160" t="s">
        <v>41</v>
      </c>
      <c r="O152" s="59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106</v>
      </c>
      <c r="AT152" s="163" t="s">
        <v>174</v>
      </c>
      <c r="AU152" s="163" t="s">
        <v>87</v>
      </c>
      <c r="AY152" s="18" t="s">
        <v>172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8" t="s">
        <v>87</v>
      </c>
      <c r="BK152" s="164">
        <f>ROUND(I152*H152,2)</f>
        <v>0</v>
      </c>
      <c r="BL152" s="18" t="s">
        <v>106</v>
      </c>
      <c r="BM152" s="163" t="s">
        <v>3149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3150</v>
      </c>
      <c r="H153" s="176">
        <v>9.234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79</v>
      </c>
      <c r="AY153" s="174" t="s">
        <v>172</v>
      </c>
    </row>
    <row r="154" spans="1:65" s="2" customFormat="1" ht="24.25" customHeight="1">
      <c r="A154" s="33"/>
      <c r="B154" s="150"/>
      <c r="C154" s="151" t="s">
        <v>209</v>
      </c>
      <c r="D154" s="151" t="s">
        <v>174</v>
      </c>
      <c r="E154" s="152" t="s">
        <v>3151</v>
      </c>
      <c r="F154" s="153" t="s">
        <v>3152</v>
      </c>
      <c r="G154" s="154" t="s">
        <v>602</v>
      </c>
      <c r="H154" s="155">
        <v>16.38</v>
      </c>
      <c r="I154" s="156"/>
      <c r="J154" s="157">
        <f>ROUND(I154*H154,2)</f>
        <v>0</v>
      </c>
      <c r="K154" s="158"/>
      <c r="L154" s="34"/>
      <c r="M154" s="159" t="s">
        <v>1</v>
      </c>
      <c r="N154" s="160" t="s">
        <v>41</v>
      </c>
      <c r="O154" s="59"/>
      <c r="P154" s="161">
        <f>O154*H154</f>
        <v>0</v>
      </c>
      <c r="Q154" s="161">
        <v>0</v>
      </c>
      <c r="R154" s="161">
        <f>Q154*H154</f>
        <v>0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106</v>
      </c>
      <c r="AT154" s="163" t="s">
        <v>174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106</v>
      </c>
      <c r="BM154" s="163" t="s">
        <v>3153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3109</v>
      </c>
      <c r="H155" s="176">
        <v>4.59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3111</v>
      </c>
      <c r="H156" s="176">
        <v>6.12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3116</v>
      </c>
      <c r="H157" s="176">
        <v>5.67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5" customFormat="1" ht="12">
      <c r="B158" s="181"/>
      <c r="D158" s="166" t="s">
        <v>179</v>
      </c>
      <c r="E158" s="182" t="s">
        <v>3122</v>
      </c>
      <c r="F158" s="183" t="s">
        <v>184</v>
      </c>
      <c r="H158" s="184">
        <v>16.38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179</v>
      </c>
      <c r="AU158" s="182" t="s">
        <v>87</v>
      </c>
      <c r="AV158" s="15" t="s">
        <v>106</v>
      </c>
      <c r="AW158" s="15" t="s">
        <v>30</v>
      </c>
      <c r="AX158" s="15" t="s">
        <v>79</v>
      </c>
      <c r="AY158" s="182" t="s">
        <v>172</v>
      </c>
    </row>
    <row r="159" spans="1:65" s="2" customFormat="1" ht="37.75" customHeight="1">
      <c r="A159" s="33"/>
      <c r="B159" s="150"/>
      <c r="C159" s="151" t="s">
        <v>213</v>
      </c>
      <c r="D159" s="151" t="s">
        <v>174</v>
      </c>
      <c r="E159" s="152" t="s">
        <v>3154</v>
      </c>
      <c r="F159" s="153" t="s">
        <v>3155</v>
      </c>
      <c r="G159" s="154" t="s">
        <v>602</v>
      </c>
      <c r="H159" s="155">
        <v>32.76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106</v>
      </c>
      <c r="AT159" s="163" t="s">
        <v>174</v>
      </c>
      <c r="AU159" s="163" t="s">
        <v>87</v>
      </c>
      <c r="AY159" s="18" t="s">
        <v>172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87</v>
      </c>
      <c r="BK159" s="164">
        <f>ROUND(I159*H159,2)</f>
        <v>0</v>
      </c>
      <c r="BL159" s="18" t="s">
        <v>106</v>
      </c>
      <c r="BM159" s="163" t="s">
        <v>3156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3122</v>
      </c>
      <c r="H160" s="176">
        <v>16.38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79</v>
      </c>
      <c r="AY160" s="174" t="s">
        <v>172</v>
      </c>
    </row>
    <row r="161" spans="1:65" s="14" customFormat="1" ht="12">
      <c r="B161" s="173"/>
      <c r="D161" s="166" t="s">
        <v>179</v>
      </c>
      <c r="F161" s="175" t="s">
        <v>3157</v>
      </c>
      <c r="H161" s="176">
        <v>32.76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</v>
      </c>
      <c r="AX161" s="14" t="s">
        <v>79</v>
      </c>
      <c r="AY161" s="174" t="s">
        <v>172</v>
      </c>
    </row>
    <row r="162" spans="1:65" s="2" customFormat="1" ht="14.5" customHeight="1">
      <c r="A162" s="33"/>
      <c r="B162" s="150"/>
      <c r="C162" s="151" t="s">
        <v>220</v>
      </c>
      <c r="D162" s="151" t="s">
        <v>174</v>
      </c>
      <c r="E162" s="152" t="s">
        <v>3158</v>
      </c>
      <c r="F162" s="153" t="s">
        <v>3159</v>
      </c>
      <c r="G162" s="154" t="s">
        <v>602</v>
      </c>
      <c r="H162" s="155">
        <v>16.38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106</v>
      </c>
      <c r="AT162" s="163" t="s">
        <v>174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106</v>
      </c>
      <c r="BM162" s="163" t="s">
        <v>3160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3122</v>
      </c>
      <c r="H163" s="176">
        <v>16.38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79</v>
      </c>
      <c r="AY163" s="174" t="s">
        <v>172</v>
      </c>
    </row>
    <row r="164" spans="1:65" s="2" customFormat="1" ht="14.5" customHeight="1">
      <c r="A164" s="33"/>
      <c r="B164" s="150"/>
      <c r="C164" s="151" t="s">
        <v>226</v>
      </c>
      <c r="D164" s="151" t="s">
        <v>174</v>
      </c>
      <c r="E164" s="152" t="s">
        <v>3161</v>
      </c>
      <c r="F164" s="153" t="s">
        <v>3162</v>
      </c>
      <c r="G164" s="154" t="s">
        <v>194</v>
      </c>
      <c r="H164" s="155">
        <v>28.992999999999999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106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106</v>
      </c>
      <c r="BM164" s="163" t="s">
        <v>3163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3164</v>
      </c>
      <c r="H165" s="176">
        <v>28.992999999999999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79</v>
      </c>
      <c r="AY165" s="174" t="s">
        <v>172</v>
      </c>
    </row>
    <row r="166" spans="1:65" s="2" customFormat="1" ht="37.75" customHeight="1">
      <c r="A166" s="33"/>
      <c r="B166" s="150"/>
      <c r="C166" s="151" t="s">
        <v>235</v>
      </c>
      <c r="D166" s="151" t="s">
        <v>174</v>
      </c>
      <c r="E166" s="152" t="s">
        <v>3165</v>
      </c>
      <c r="F166" s="153" t="s">
        <v>3166</v>
      </c>
      <c r="G166" s="154" t="s">
        <v>602</v>
      </c>
      <c r="H166" s="155">
        <v>5.67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3167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3168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3169</v>
      </c>
      <c r="H168" s="176">
        <v>5.67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3" customFormat="1" ht="24">
      <c r="B169" s="165"/>
      <c r="D169" s="166" t="s">
        <v>179</v>
      </c>
      <c r="E169" s="167" t="s">
        <v>1</v>
      </c>
      <c r="F169" s="168" t="s">
        <v>3170</v>
      </c>
      <c r="H169" s="167" t="s">
        <v>1</v>
      </c>
      <c r="I169" s="169"/>
      <c r="L169" s="165"/>
      <c r="M169" s="170"/>
      <c r="N169" s="171"/>
      <c r="O169" s="171"/>
      <c r="P169" s="171"/>
      <c r="Q169" s="171"/>
      <c r="R169" s="171"/>
      <c r="S169" s="171"/>
      <c r="T169" s="172"/>
      <c r="AT169" s="167" t="s">
        <v>179</v>
      </c>
      <c r="AU169" s="167" t="s">
        <v>87</v>
      </c>
      <c r="AV169" s="13" t="s">
        <v>79</v>
      </c>
      <c r="AW169" s="13" t="s">
        <v>30</v>
      </c>
      <c r="AX169" s="13" t="s">
        <v>75</v>
      </c>
      <c r="AY169" s="167" t="s">
        <v>172</v>
      </c>
    </row>
    <row r="170" spans="1:65" s="15" customFormat="1" ht="12">
      <c r="B170" s="181"/>
      <c r="D170" s="166" t="s">
        <v>179</v>
      </c>
      <c r="E170" s="182" t="s">
        <v>3116</v>
      </c>
      <c r="F170" s="183" t="s">
        <v>184</v>
      </c>
      <c r="H170" s="184">
        <v>5.67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201" t="s">
        <v>243</v>
      </c>
      <c r="D171" s="201" t="s">
        <v>231</v>
      </c>
      <c r="E171" s="202" t="s">
        <v>3171</v>
      </c>
      <c r="F171" s="203" t="s">
        <v>3172</v>
      </c>
      <c r="G171" s="204" t="s">
        <v>194</v>
      </c>
      <c r="H171" s="205">
        <v>9.4689999999999994</v>
      </c>
      <c r="I171" s="206"/>
      <c r="J171" s="207">
        <f>ROUND(I171*H171,2)</f>
        <v>0</v>
      </c>
      <c r="K171" s="208"/>
      <c r="L171" s="209"/>
      <c r="M171" s="210" t="s">
        <v>1</v>
      </c>
      <c r="N171" s="211" t="s">
        <v>41</v>
      </c>
      <c r="O171" s="59"/>
      <c r="P171" s="161">
        <f>O171*H171</f>
        <v>0</v>
      </c>
      <c r="Q171" s="161">
        <v>1</v>
      </c>
      <c r="R171" s="161">
        <f>Q171*H171</f>
        <v>9.4689999999999994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213</v>
      </c>
      <c r="AT171" s="163" t="s">
        <v>231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106</v>
      </c>
      <c r="BM171" s="163" t="s">
        <v>3173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3174</v>
      </c>
      <c r="H172" s="176">
        <v>9.4689999999999994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79</v>
      </c>
      <c r="AY172" s="174" t="s">
        <v>172</v>
      </c>
    </row>
    <row r="173" spans="1:65" s="2" customFormat="1" ht="24.25" customHeight="1">
      <c r="A173" s="33"/>
      <c r="B173" s="150"/>
      <c r="C173" s="151" t="s">
        <v>424</v>
      </c>
      <c r="D173" s="151" t="s">
        <v>174</v>
      </c>
      <c r="E173" s="152" t="s">
        <v>3175</v>
      </c>
      <c r="F173" s="153" t="s">
        <v>3176</v>
      </c>
      <c r="G173" s="154" t="s">
        <v>602</v>
      </c>
      <c r="H173" s="155">
        <v>6.12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106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3177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3178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3179</v>
      </c>
      <c r="H175" s="176">
        <v>6.12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5" customFormat="1" ht="12">
      <c r="B176" s="181"/>
      <c r="D176" s="166" t="s">
        <v>179</v>
      </c>
      <c r="E176" s="182" t="s">
        <v>3111</v>
      </c>
      <c r="F176" s="183" t="s">
        <v>184</v>
      </c>
      <c r="H176" s="184">
        <v>6.12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2" t="s">
        <v>179</v>
      </c>
      <c r="AU176" s="182" t="s">
        <v>87</v>
      </c>
      <c r="AV176" s="15" t="s">
        <v>106</v>
      </c>
      <c r="AW176" s="15" t="s">
        <v>30</v>
      </c>
      <c r="AX176" s="15" t="s">
        <v>79</v>
      </c>
      <c r="AY176" s="182" t="s">
        <v>172</v>
      </c>
    </row>
    <row r="177" spans="1:65" s="2" customFormat="1" ht="24.25" customHeight="1">
      <c r="A177" s="33"/>
      <c r="B177" s="150"/>
      <c r="C177" s="201" t="s">
        <v>433</v>
      </c>
      <c r="D177" s="201" t="s">
        <v>231</v>
      </c>
      <c r="E177" s="202" t="s">
        <v>3180</v>
      </c>
      <c r="F177" s="203" t="s">
        <v>3181</v>
      </c>
      <c r="G177" s="204" t="s">
        <v>194</v>
      </c>
      <c r="H177" s="205">
        <v>10.220000000000001</v>
      </c>
      <c r="I177" s="206"/>
      <c r="J177" s="207">
        <f>ROUND(I177*H177,2)</f>
        <v>0</v>
      </c>
      <c r="K177" s="208"/>
      <c r="L177" s="209"/>
      <c r="M177" s="210" t="s">
        <v>1</v>
      </c>
      <c r="N177" s="211" t="s">
        <v>41</v>
      </c>
      <c r="O177" s="59"/>
      <c r="P177" s="161">
        <f>O177*H177</f>
        <v>0</v>
      </c>
      <c r="Q177" s="161">
        <v>1</v>
      </c>
      <c r="R177" s="161">
        <f>Q177*H177</f>
        <v>10.220000000000001</v>
      </c>
      <c r="S177" s="161">
        <v>0</v>
      </c>
      <c r="T177" s="16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213</v>
      </c>
      <c r="AT177" s="163" t="s">
        <v>231</v>
      </c>
      <c r="AU177" s="163" t="s">
        <v>87</v>
      </c>
      <c r="AY177" s="18" t="s">
        <v>172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8" t="s">
        <v>87</v>
      </c>
      <c r="BK177" s="164">
        <f>ROUND(I177*H177,2)</f>
        <v>0</v>
      </c>
      <c r="BL177" s="18" t="s">
        <v>106</v>
      </c>
      <c r="BM177" s="163" t="s">
        <v>3182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3183</v>
      </c>
      <c r="H178" s="176">
        <v>10.220000000000001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79</v>
      </c>
      <c r="AY178" s="174" t="s">
        <v>172</v>
      </c>
    </row>
    <row r="179" spans="1:65" s="2" customFormat="1" ht="24.25" customHeight="1">
      <c r="A179" s="33"/>
      <c r="B179" s="150"/>
      <c r="C179" s="151" t="s">
        <v>440</v>
      </c>
      <c r="D179" s="151" t="s">
        <v>174</v>
      </c>
      <c r="E179" s="152" t="s">
        <v>3184</v>
      </c>
      <c r="F179" s="153" t="s">
        <v>3185</v>
      </c>
      <c r="G179" s="154" t="s">
        <v>602</v>
      </c>
      <c r="H179" s="155">
        <v>14.4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0</v>
      </c>
      <c r="R179" s="161">
        <f>Q179*H179</f>
        <v>0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106</v>
      </c>
      <c r="AT179" s="163" t="s">
        <v>174</v>
      </c>
      <c r="AU179" s="163" t="s">
        <v>87</v>
      </c>
      <c r="AY179" s="18" t="s">
        <v>172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87</v>
      </c>
      <c r="BK179" s="164">
        <f>ROUND(I179*H179,2)</f>
        <v>0</v>
      </c>
      <c r="BL179" s="18" t="s">
        <v>106</v>
      </c>
      <c r="BM179" s="163" t="s">
        <v>3186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3119</v>
      </c>
      <c r="H180" s="176">
        <v>30.78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3187</v>
      </c>
      <c r="H181" s="176">
        <v>-4.59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3188</v>
      </c>
      <c r="H182" s="176">
        <v>-6.12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3189</v>
      </c>
      <c r="H183" s="176">
        <v>-5.67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14.4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12" customFormat="1" ht="22.75" customHeight="1">
      <c r="B185" s="137"/>
      <c r="D185" s="138" t="s">
        <v>74</v>
      </c>
      <c r="E185" s="148" t="s">
        <v>106</v>
      </c>
      <c r="F185" s="148" t="s">
        <v>1328</v>
      </c>
      <c r="I185" s="140"/>
      <c r="J185" s="149">
        <f>BK185</f>
        <v>0</v>
      </c>
      <c r="L185" s="137"/>
      <c r="M185" s="142"/>
      <c r="N185" s="143"/>
      <c r="O185" s="143"/>
      <c r="P185" s="144">
        <f>SUM(P186:P187)</f>
        <v>0</v>
      </c>
      <c r="Q185" s="143"/>
      <c r="R185" s="144">
        <f>SUM(R186:R187)</f>
        <v>8.6786343000000006</v>
      </c>
      <c r="S185" s="143"/>
      <c r="T185" s="145">
        <f>SUM(T186:T187)</f>
        <v>0</v>
      </c>
      <c r="AR185" s="138" t="s">
        <v>79</v>
      </c>
      <c r="AT185" s="146" t="s">
        <v>74</v>
      </c>
      <c r="AU185" s="146" t="s">
        <v>79</v>
      </c>
      <c r="AY185" s="138" t="s">
        <v>172</v>
      </c>
      <c r="BK185" s="147">
        <f>SUM(BK186:BK187)</f>
        <v>0</v>
      </c>
    </row>
    <row r="186" spans="1:65" s="2" customFormat="1" ht="24.25" customHeight="1">
      <c r="A186" s="33"/>
      <c r="B186" s="150"/>
      <c r="C186" s="151" t="s">
        <v>445</v>
      </c>
      <c r="D186" s="151" t="s">
        <v>174</v>
      </c>
      <c r="E186" s="152" t="s">
        <v>3190</v>
      </c>
      <c r="F186" s="153" t="s">
        <v>3191</v>
      </c>
      <c r="G186" s="154" t="s">
        <v>602</v>
      </c>
      <c r="H186" s="155">
        <v>4.59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41</v>
      </c>
      <c r="O186" s="59"/>
      <c r="P186" s="161">
        <f>O186*H186</f>
        <v>0</v>
      </c>
      <c r="Q186" s="161">
        <v>1.8907700000000001</v>
      </c>
      <c r="R186" s="161">
        <f>Q186*H186</f>
        <v>8.6786343000000006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106</v>
      </c>
      <c r="AT186" s="163" t="s">
        <v>174</v>
      </c>
      <c r="AU186" s="163" t="s">
        <v>87</v>
      </c>
      <c r="AY186" s="18" t="s">
        <v>172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87</v>
      </c>
      <c r="BK186" s="164">
        <f>ROUND(I186*H186,2)</f>
        <v>0</v>
      </c>
      <c r="BL186" s="18" t="s">
        <v>106</v>
      </c>
      <c r="BM186" s="163" t="s">
        <v>3192</v>
      </c>
    </row>
    <row r="187" spans="1:65" s="14" customFormat="1" ht="12">
      <c r="B187" s="173"/>
      <c r="D187" s="166" t="s">
        <v>179</v>
      </c>
      <c r="E187" s="174" t="s">
        <v>3109</v>
      </c>
      <c r="F187" s="175" t="s">
        <v>3193</v>
      </c>
      <c r="H187" s="176">
        <v>4.59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79</v>
      </c>
      <c r="AY187" s="174" t="s">
        <v>172</v>
      </c>
    </row>
    <row r="188" spans="1:65" s="12" customFormat="1" ht="22.75" customHeight="1">
      <c r="B188" s="137"/>
      <c r="D188" s="138" t="s">
        <v>74</v>
      </c>
      <c r="E188" s="148" t="s">
        <v>200</v>
      </c>
      <c r="F188" s="148" t="s">
        <v>1345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SUM(P189:P194)</f>
        <v>0</v>
      </c>
      <c r="Q188" s="143"/>
      <c r="R188" s="144">
        <f>SUM(R189:R194)</f>
        <v>9.2409660000000002</v>
      </c>
      <c r="S188" s="143"/>
      <c r="T188" s="145">
        <f>SUM(T189:T194)</f>
        <v>0</v>
      </c>
      <c r="AR188" s="138" t="s">
        <v>79</v>
      </c>
      <c r="AT188" s="146" t="s">
        <v>74</v>
      </c>
      <c r="AU188" s="146" t="s">
        <v>79</v>
      </c>
      <c r="AY188" s="138" t="s">
        <v>172</v>
      </c>
      <c r="BK188" s="147">
        <f>SUM(BK189:BK194)</f>
        <v>0</v>
      </c>
    </row>
    <row r="189" spans="1:65" s="2" customFormat="1" ht="37.75" customHeight="1">
      <c r="A189" s="33"/>
      <c r="B189" s="150"/>
      <c r="C189" s="151" t="s">
        <v>449</v>
      </c>
      <c r="D189" s="151" t="s">
        <v>174</v>
      </c>
      <c r="E189" s="152" t="s">
        <v>3194</v>
      </c>
      <c r="F189" s="153" t="s">
        <v>3195</v>
      </c>
      <c r="G189" s="154" t="s">
        <v>177</v>
      </c>
      <c r="H189" s="155">
        <v>12.6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0.26244000000000001</v>
      </c>
      <c r="R189" s="161">
        <f>Q189*H189</f>
        <v>3.3067440000000001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106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106</v>
      </c>
      <c r="BM189" s="163" t="s">
        <v>3196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3114</v>
      </c>
      <c r="H190" s="176">
        <v>12.6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79</v>
      </c>
      <c r="AY190" s="174" t="s">
        <v>172</v>
      </c>
    </row>
    <row r="191" spans="1:65" s="2" customFormat="1" ht="37.75" customHeight="1">
      <c r="A191" s="33"/>
      <c r="B191" s="150"/>
      <c r="C191" s="151" t="s">
        <v>453</v>
      </c>
      <c r="D191" s="151" t="s">
        <v>174</v>
      </c>
      <c r="E191" s="152" t="s">
        <v>3197</v>
      </c>
      <c r="F191" s="153" t="s">
        <v>3198</v>
      </c>
      <c r="G191" s="154" t="s">
        <v>177</v>
      </c>
      <c r="H191" s="155">
        <v>12.6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0.34131</v>
      </c>
      <c r="R191" s="161">
        <f>Q191*H191</f>
        <v>4.3005059999999995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106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106</v>
      </c>
      <c r="BM191" s="163" t="s">
        <v>3199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3114</v>
      </c>
      <c r="H192" s="176">
        <v>12.6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79</v>
      </c>
      <c r="AY192" s="174" t="s">
        <v>172</v>
      </c>
    </row>
    <row r="193" spans="1:65" s="2" customFormat="1" ht="37.75" customHeight="1">
      <c r="A193" s="33"/>
      <c r="B193" s="150"/>
      <c r="C193" s="151" t="s">
        <v>457</v>
      </c>
      <c r="D193" s="151" t="s">
        <v>174</v>
      </c>
      <c r="E193" s="152" t="s">
        <v>3200</v>
      </c>
      <c r="F193" s="153" t="s">
        <v>3201</v>
      </c>
      <c r="G193" s="154" t="s">
        <v>177</v>
      </c>
      <c r="H193" s="155">
        <v>12.6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0.12966</v>
      </c>
      <c r="R193" s="161">
        <f>Q193*H193</f>
        <v>1.6337159999999999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3202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3114</v>
      </c>
      <c r="H194" s="176">
        <v>12.6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79</v>
      </c>
      <c r="AY194" s="174" t="s">
        <v>172</v>
      </c>
    </row>
    <row r="195" spans="1:65" s="12" customFormat="1" ht="22.75" customHeight="1">
      <c r="B195" s="137"/>
      <c r="D195" s="138" t="s">
        <v>74</v>
      </c>
      <c r="E195" s="148" t="s">
        <v>213</v>
      </c>
      <c r="F195" s="148" t="s">
        <v>1427</v>
      </c>
      <c r="I195" s="140"/>
      <c r="J195" s="149">
        <f>BK195</f>
        <v>0</v>
      </c>
      <c r="L195" s="137"/>
      <c r="M195" s="142"/>
      <c r="N195" s="143"/>
      <c r="O195" s="143"/>
      <c r="P195" s="144">
        <f>SUM(P196:P203)</f>
        <v>0</v>
      </c>
      <c r="Q195" s="143"/>
      <c r="R195" s="144">
        <f>SUM(R196:R203)</f>
        <v>5.5200000000000006E-3</v>
      </c>
      <c r="S195" s="143"/>
      <c r="T195" s="145">
        <f>SUM(T196:T203)</f>
        <v>0</v>
      </c>
      <c r="AR195" s="138" t="s">
        <v>79</v>
      </c>
      <c r="AT195" s="146" t="s">
        <v>74</v>
      </c>
      <c r="AU195" s="146" t="s">
        <v>79</v>
      </c>
      <c r="AY195" s="138" t="s">
        <v>172</v>
      </c>
      <c r="BK195" s="147">
        <f>SUM(BK196:BK203)</f>
        <v>0</v>
      </c>
    </row>
    <row r="196" spans="1:65" s="2" customFormat="1" ht="24.25" customHeight="1">
      <c r="A196" s="33"/>
      <c r="B196" s="150"/>
      <c r="C196" s="151" t="s">
        <v>7</v>
      </c>
      <c r="D196" s="151" t="s">
        <v>174</v>
      </c>
      <c r="E196" s="152" t="s">
        <v>3203</v>
      </c>
      <c r="F196" s="153" t="s">
        <v>3204</v>
      </c>
      <c r="G196" s="154" t="s">
        <v>630</v>
      </c>
      <c r="H196" s="155">
        <v>2</v>
      </c>
      <c r="I196" s="156"/>
      <c r="J196" s="157">
        <f>ROUND(I196*H196,2)</f>
        <v>0</v>
      </c>
      <c r="K196" s="158"/>
      <c r="L196" s="34"/>
      <c r="M196" s="159" t="s">
        <v>1</v>
      </c>
      <c r="N196" s="160" t="s">
        <v>41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106</v>
      </c>
      <c r="BM196" s="163" t="s">
        <v>3205</v>
      </c>
    </row>
    <row r="197" spans="1:65" s="2" customFormat="1" ht="24.25" customHeight="1">
      <c r="A197" s="33"/>
      <c r="B197" s="150"/>
      <c r="C197" s="201" t="s">
        <v>465</v>
      </c>
      <c r="D197" s="201" t="s">
        <v>231</v>
      </c>
      <c r="E197" s="202" t="s">
        <v>3206</v>
      </c>
      <c r="F197" s="203" t="s">
        <v>3207</v>
      </c>
      <c r="G197" s="204" t="s">
        <v>630</v>
      </c>
      <c r="H197" s="205">
        <v>2</v>
      </c>
      <c r="I197" s="206"/>
      <c r="J197" s="207">
        <f>ROUND(I197*H197,2)</f>
        <v>0</v>
      </c>
      <c r="K197" s="208"/>
      <c r="L197" s="209"/>
      <c r="M197" s="210" t="s">
        <v>1</v>
      </c>
      <c r="N197" s="211" t="s">
        <v>41</v>
      </c>
      <c r="O197" s="59"/>
      <c r="P197" s="161">
        <f>O197*H197</f>
        <v>0</v>
      </c>
      <c r="Q197" s="161">
        <v>2.1000000000000001E-4</v>
      </c>
      <c r="R197" s="161">
        <f>Q197*H197</f>
        <v>4.2000000000000002E-4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213</v>
      </c>
      <c r="AT197" s="163" t="s">
        <v>231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106</v>
      </c>
      <c r="BM197" s="163" t="s">
        <v>3208</v>
      </c>
    </row>
    <row r="198" spans="1:65" s="2" customFormat="1" ht="14.5" customHeight="1">
      <c r="A198" s="33"/>
      <c r="B198" s="150"/>
      <c r="C198" s="151" t="s">
        <v>471</v>
      </c>
      <c r="D198" s="151" t="s">
        <v>174</v>
      </c>
      <c r="E198" s="152" t="s">
        <v>3209</v>
      </c>
      <c r="F198" s="153" t="s">
        <v>3210</v>
      </c>
      <c r="G198" s="154" t="s">
        <v>427</v>
      </c>
      <c r="H198" s="155">
        <v>55</v>
      </c>
      <c r="I198" s="156"/>
      <c r="J198" s="157">
        <f>ROUND(I198*H198,2)</f>
        <v>0</v>
      </c>
      <c r="K198" s="158"/>
      <c r="L198" s="34"/>
      <c r="M198" s="159" t="s">
        <v>1</v>
      </c>
      <c r="N198" s="160" t="s">
        <v>41</v>
      </c>
      <c r="O198" s="59"/>
      <c r="P198" s="161">
        <f>O198*H198</f>
        <v>0</v>
      </c>
      <c r="Q198" s="161">
        <v>0</v>
      </c>
      <c r="R198" s="161">
        <f>Q198*H198</f>
        <v>0</v>
      </c>
      <c r="S198" s="161">
        <v>0</v>
      </c>
      <c r="T198" s="16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106</v>
      </c>
      <c r="AT198" s="163" t="s">
        <v>174</v>
      </c>
      <c r="AU198" s="163" t="s">
        <v>87</v>
      </c>
      <c r="AY198" s="18" t="s">
        <v>172</v>
      </c>
      <c r="BE198" s="164">
        <f>IF(N198="základná",J198,0)</f>
        <v>0</v>
      </c>
      <c r="BF198" s="164">
        <f>IF(N198="znížená",J198,0)</f>
        <v>0</v>
      </c>
      <c r="BG198" s="164">
        <f>IF(N198="zákl. prenesená",J198,0)</f>
        <v>0</v>
      </c>
      <c r="BH198" s="164">
        <f>IF(N198="zníž. prenesená",J198,0)</f>
        <v>0</v>
      </c>
      <c r="BI198" s="164">
        <f>IF(N198="nulová",J198,0)</f>
        <v>0</v>
      </c>
      <c r="BJ198" s="18" t="s">
        <v>87</v>
      </c>
      <c r="BK198" s="164">
        <f>ROUND(I198*H198,2)</f>
        <v>0</v>
      </c>
      <c r="BL198" s="18" t="s">
        <v>106</v>
      </c>
      <c r="BM198" s="163" t="s">
        <v>3211</v>
      </c>
    </row>
    <row r="199" spans="1:65" s="14" customFormat="1" ht="12">
      <c r="B199" s="173"/>
      <c r="D199" s="166" t="s">
        <v>179</v>
      </c>
      <c r="E199" s="174" t="s">
        <v>3118</v>
      </c>
      <c r="F199" s="175" t="s">
        <v>3212</v>
      </c>
      <c r="H199" s="176">
        <v>55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79</v>
      </c>
      <c r="AY199" s="174" t="s">
        <v>172</v>
      </c>
    </row>
    <row r="200" spans="1:65" s="2" customFormat="1" ht="24.25" customHeight="1">
      <c r="A200" s="33"/>
      <c r="B200" s="150"/>
      <c r="C200" s="201" t="s">
        <v>479</v>
      </c>
      <c r="D200" s="201" t="s">
        <v>231</v>
      </c>
      <c r="E200" s="202" t="s">
        <v>3213</v>
      </c>
      <c r="F200" s="203" t="s">
        <v>3214</v>
      </c>
      <c r="G200" s="204" t="s">
        <v>427</v>
      </c>
      <c r="H200" s="205">
        <v>57.75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0</v>
      </c>
      <c r="R200" s="161">
        <f>Q200*H200</f>
        <v>0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213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106</v>
      </c>
      <c r="BM200" s="163" t="s">
        <v>3215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3216</v>
      </c>
      <c r="H201" s="176">
        <v>57.75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79</v>
      </c>
      <c r="AY201" s="174" t="s">
        <v>172</v>
      </c>
    </row>
    <row r="202" spans="1:65" s="2" customFormat="1" ht="24.25" customHeight="1">
      <c r="A202" s="33"/>
      <c r="B202" s="150"/>
      <c r="C202" s="151" t="s">
        <v>488</v>
      </c>
      <c r="D202" s="151" t="s">
        <v>174</v>
      </c>
      <c r="E202" s="152" t="s">
        <v>3217</v>
      </c>
      <c r="F202" s="153" t="s">
        <v>3218</v>
      </c>
      <c r="G202" s="154" t="s">
        <v>427</v>
      </c>
      <c r="H202" s="155">
        <v>51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1E-4</v>
      </c>
      <c r="R202" s="161">
        <f>Q202*H202</f>
        <v>5.1000000000000004E-3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106</v>
      </c>
      <c r="AT202" s="163" t="s">
        <v>174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106</v>
      </c>
      <c r="BM202" s="163" t="s">
        <v>3219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3220</v>
      </c>
      <c r="H203" s="176">
        <v>51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79</v>
      </c>
      <c r="AY203" s="174" t="s">
        <v>172</v>
      </c>
    </row>
    <row r="204" spans="1:65" s="12" customFormat="1" ht="22.75" customHeight="1">
      <c r="B204" s="137"/>
      <c r="D204" s="138" t="s">
        <v>74</v>
      </c>
      <c r="E204" s="148" t="s">
        <v>220</v>
      </c>
      <c r="F204" s="148" t="s">
        <v>423</v>
      </c>
      <c r="I204" s="140"/>
      <c r="J204" s="149">
        <f>BK204</f>
        <v>0</v>
      </c>
      <c r="L204" s="137"/>
      <c r="M204" s="142"/>
      <c r="N204" s="143"/>
      <c r="O204" s="143"/>
      <c r="P204" s="144">
        <f>SUM(P205:P209)</f>
        <v>0</v>
      </c>
      <c r="Q204" s="143"/>
      <c r="R204" s="144">
        <f>SUM(R205:R209)</f>
        <v>2.1000000000000003E-3</v>
      </c>
      <c r="S204" s="143"/>
      <c r="T204" s="145">
        <f>SUM(T205:T209)</f>
        <v>0</v>
      </c>
      <c r="AR204" s="138" t="s">
        <v>79</v>
      </c>
      <c r="AT204" s="146" t="s">
        <v>74</v>
      </c>
      <c r="AU204" s="146" t="s">
        <v>79</v>
      </c>
      <c r="AY204" s="138" t="s">
        <v>172</v>
      </c>
      <c r="BK204" s="147">
        <f>SUM(BK205:BK209)</f>
        <v>0</v>
      </c>
    </row>
    <row r="205" spans="1:65" s="2" customFormat="1" ht="24.25" customHeight="1">
      <c r="A205" s="33"/>
      <c r="B205" s="150"/>
      <c r="C205" s="151" t="s">
        <v>494</v>
      </c>
      <c r="D205" s="151" t="s">
        <v>174</v>
      </c>
      <c r="E205" s="152" t="s">
        <v>3221</v>
      </c>
      <c r="F205" s="153" t="s">
        <v>3222</v>
      </c>
      <c r="G205" s="154" t="s">
        <v>427</v>
      </c>
      <c r="H205" s="155">
        <v>42</v>
      </c>
      <c r="I205" s="156"/>
      <c r="J205" s="157">
        <f>ROUND(I205*H205,2)</f>
        <v>0</v>
      </c>
      <c r="K205" s="158"/>
      <c r="L205" s="34"/>
      <c r="M205" s="159" t="s">
        <v>1</v>
      </c>
      <c r="N205" s="160" t="s">
        <v>41</v>
      </c>
      <c r="O205" s="59"/>
      <c r="P205" s="161">
        <f>O205*H205</f>
        <v>0</v>
      </c>
      <c r="Q205" s="161">
        <v>2.0000000000000002E-5</v>
      </c>
      <c r="R205" s="161">
        <f>Q205*H205</f>
        <v>8.4000000000000003E-4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106</v>
      </c>
      <c r="AT205" s="163" t="s">
        <v>174</v>
      </c>
      <c r="AU205" s="163" t="s">
        <v>87</v>
      </c>
      <c r="AY205" s="18" t="s">
        <v>172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87</v>
      </c>
      <c r="BK205" s="164">
        <f>ROUND(I205*H205,2)</f>
        <v>0</v>
      </c>
      <c r="BL205" s="18" t="s">
        <v>106</v>
      </c>
      <c r="BM205" s="163" t="s">
        <v>3223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3224</v>
      </c>
      <c r="H206" s="176">
        <v>42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79</v>
      </c>
      <c r="AY206" s="174" t="s">
        <v>172</v>
      </c>
    </row>
    <row r="207" spans="1:65" s="2" customFormat="1" ht="24.25" customHeight="1">
      <c r="A207" s="33"/>
      <c r="B207" s="150"/>
      <c r="C207" s="151" t="s">
        <v>501</v>
      </c>
      <c r="D207" s="151" t="s">
        <v>174</v>
      </c>
      <c r="E207" s="152" t="s">
        <v>3225</v>
      </c>
      <c r="F207" s="153" t="s">
        <v>3226</v>
      </c>
      <c r="G207" s="154" t="s">
        <v>427</v>
      </c>
      <c r="H207" s="155">
        <v>42</v>
      </c>
      <c r="I207" s="156"/>
      <c r="J207" s="157">
        <f>ROUND(I207*H207,2)</f>
        <v>0</v>
      </c>
      <c r="K207" s="158"/>
      <c r="L207" s="34"/>
      <c r="M207" s="159" t="s">
        <v>1</v>
      </c>
      <c r="N207" s="160" t="s">
        <v>41</v>
      </c>
      <c r="O207" s="59"/>
      <c r="P207" s="161">
        <f>O207*H207</f>
        <v>0</v>
      </c>
      <c r="Q207" s="161">
        <v>3.0000000000000001E-5</v>
      </c>
      <c r="R207" s="161">
        <f>Q207*H207</f>
        <v>1.2600000000000001E-3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106</v>
      </c>
      <c r="AT207" s="163" t="s">
        <v>174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106</v>
      </c>
      <c r="BM207" s="163" t="s">
        <v>3227</v>
      </c>
    </row>
    <row r="208" spans="1:65" s="2" customFormat="1" ht="24.25" customHeight="1">
      <c r="A208" s="33"/>
      <c r="B208" s="150"/>
      <c r="C208" s="151" t="s">
        <v>506</v>
      </c>
      <c r="D208" s="151" t="s">
        <v>174</v>
      </c>
      <c r="E208" s="152" t="s">
        <v>3228</v>
      </c>
      <c r="F208" s="153" t="s">
        <v>3229</v>
      </c>
      <c r="G208" s="154" t="s">
        <v>427</v>
      </c>
      <c r="H208" s="155">
        <v>42</v>
      </c>
      <c r="I208" s="156"/>
      <c r="J208" s="157">
        <f>ROUND(I208*H208,2)</f>
        <v>0</v>
      </c>
      <c r="K208" s="158"/>
      <c r="L208" s="34"/>
      <c r="M208" s="159" t="s">
        <v>1</v>
      </c>
      <c r="N208" s="160" t="s">
        <v>41</v>
      </c>
      <c r="O208" s="59"/>
      <c r="P208" s="161">
        <f>O208*H208</f>
        <v>0</v>
      </c>
      <c r="Q208" s="161">
        <v>0</v>
      </c>
      <c r="R208" s="161">
        <f>Q208*H208</f>
        <v>0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106</v>
      </c>
      <c r="AT208" s="163" t="s">
        <v>174</v>
      </c>
      <c r="AU208" s="163" t="s">
        <v>87</v>
      </c>
      <c r="AY208" s="18" t="s">
        <v>172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106</v>
      </c>
      <c r="BM208" s="163" t="s">
        <v>3230</v>
      </c>
    </row>
    <row r="209" spans="1:65" s="2" customFormat="1" ht="24.25" customHeight="1">
      <c r="A209" s="33"/>
      <c r="B209" s="150"/>
      <c r="C209" s="151" t="s">
        <v>510</v>
      </c>
      <c r="D209" s="151" t="s">
        <v>174</v>
      </c>
      <c r="E209" s="152" t="s">
        <v>3231</v>
      </c>
      <c r="F209" s="153" t="s">
        <v>3232</v>
      </c>
      <c r="G209" s="154" t="s">
        <v>427</v>
      </c>
      <c r="H209" s="155">
        <v>42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0</v>
      </c>
      <c r="R209" s="161">
        <f>Q209*H209</f>
        <v>0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106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106</v>
      </c>
      <c r="BM209" s="163" t="s">
        <v>3233</v>
      </c>
    </row>
    <row r="210" spans="1:65" s="12" customFormat="1" ht="22.75" customHeight="1">
      <c r="B210" s="137"/>
      <c r="D210" s="138" t="s">
        <v>74</v>
      </c>
      <c r="E210" s="148" t="s">
        <v>3234</v>
      </c>
      <c r="F210" s="148" t="s">
        <v>3235</v>
      </c>
      <c r="I210" s="140"/>
      <c r="J210" s="149">
        <f>BK210</f>
        <v>0</v>
      </c>
      <c r="L210" s="137"/>
      <c r="M210" s="142"/>
      <c r="N210" s="143"/>
      <c r="O210" s="143"/>
      <c r="P210" s="144">
        <f>SUM(P211:P216)</f>
        <v>0</v>
      </c>
      <c r="Q210" s="143"/>
      <c r="R210" s="144">
        <f>SUM(R211:R216)</f>
        <v>0</v>
      </c>
      <c r="S210" s="143"/>
      <c r="T210" s="145">
        <f>SUM(T211:T216)</f>
        <v>0</v>
      </c>
      <c r="AR210" s="138" t="s">
        <v>79</v>
      </c>
      <c r="AT210" s="146" t="s">
        <v>74</v>
      </c>
      <c r="AU210" s="146" t="s">
        <v>79</v>
      </c>
      <c r="AY210" s="138" t="s">
        <v>172</v>
      </c>
      <c r="BK210" s="147">
        <f>SUM(BK211:BK216)</f>
        <v>0</v>
      </c>
    </row>
    <row r="211" spans="1:65" s="2" customFormat="1" ht="24.25" customHeight="1">
      <c r="A211" s="33"/>
      <c r="B211" s="150"/>
      <c r="C211" s="151" t="s">
        <v>515</v>
      </c>
      <c r="D211" s="151" t="s">
        <v>174</v>
      </c>
      <c r="E211" s="152" t="s">
        <v>3236</v>
      </c>
      <c r="F211" s="153" t="s">
        <v>3237</v>
      </c>
      <c r="G211" s="154" t="s">
        <v>194</v>
      </c>
      <c r="H211" s="155">
        <v>7.0940000000000003</v>
      </c>
      <c r="I211" s="156"/>
      <c r="J211" s="157">
        <f>ROUND(I211*H211,2)</f>
        <v>0</v>
      </c>
      <c r="K211" s="158"/>
      <c r="L211" s="34"/>
      <c r="M211" s="159" t="s">
        <v>1</v>
      </c>
      <c r="N211" s="160" t="s">
        <v>41</v>
      </c>
      <c r="O211" s="59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106</v>
      </c>
      <c r="AT211" s="163" t="s">
        <v>174</v>
      </c>
      <c r="AU211" s="163" t="s">
        <v>87</v>
      </c>
      <c r="AY211" s="18" t="s">
        <v>172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106</v>
      </c>
      <c r="BM211" s="163" t="s">
        <v>3238</v>
      </c>
    </row>
    <row r="212" spans="1:65" s="2" customFormat="1" ht="24.25" customHeight="1">
      <c r="A212" s="33"/>
      <c r="B212" s="150"/>
      <c r="C212" s="151" t="s">
        <v>525</v>
      </c>
      <c r="D212" s="151" t="s">
        <v>174</v>
      </c>
      <c r="E212" s="152" t="s">
        <v>3239</v>
      </c>
      <c r="F212" s="153" t="s">
        <v>3240</v>
      </c>
      <c r="G212" s="154" t="s">
        <v>194</v>
      </c>
      <c r="H212" s="155">
        <v>7.0940000000000003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41</v>
      </c>
      <c r="O212" s="59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106</v>
      </c>
      <c r="AT212" s="163" t="s">
        <v>174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106</v>
      </c>
      <c r="BM212" s="163" t="s">
        <v>3241</v>
      </c>
    </row>
    <row r="213" spans="1:65" s="2" customFormat="1" ht="24.25" customHeight="1">
      <c r="A213" s="33"/>
      <c r="B213" s="150"/>
      <c r="C213" s="151" t="s">
        <v>530</v>
      </c>
      <c r="D213" s="151" t="s">
        <v>174</v>
      </c>
      <c r="E213" s="152" t="s">
        <v>3242</v>
      </c>
      <c r="F213" s="153" t="s">
        <v>3243</v>
      </c>
      <c r="G213" s="154" t="s">
        <v>194</v>
      </c>
      <c r="H213" s="155">
        <v>28.376000000000001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106</v>
      </c>
      <c r="AT213" s="163" t="s">
        <v>174</v>
      </c>
      <c r="AU213" s="163" t="s">
        <v>87</v>
      </c>
      <c r="AY213" s="18" t="s">
        <v>172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87</v>
      </c>
      <c r="BK213" s="164">
        <f>ROUND(I213*H213,2)</f>
        <v>0</v>
      </c>
      <c r="BL213" s="18" t="s">
        <v>106</v>
      </c>
      <c r="BM213" s="163" t="s">
        <v>3244</v>
      </c>
    </row>
    <row r="214" spans="1:65" s="14" customFormat="1" ht="12">
      <c r="B214" s="173"/>
      <c r="D214" s="166" t="s">
        <v>179</v>
      </c>
      <c r="F214" s="175" t="s">
        <v>3245</v>
      </c>
      <c r="H214" s="176">
        <v>28.376000000000001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</v>
      </c>
      <c r="AX214" s="14" t="s">
        <v>79</v>
      </c>
      <c r="AY214" s="174" t="s">
        <v>172</v>
      </c>
    </row>
    <row r="215" spans="1:65" s="2" customFormat="1" ht="24.25" customHeight="1">
      <c r="A215" s="33"/>
      <c r="B215" s="150"/>
      <c r="C215" s="151" t="s">
        <v>491</v>
      </c>
      <c r="D215" s="151" t="s">
        <v>174</v>
      </c>
      <c r="E215" s="152" t="s">
        <v>221</v>
      </c>
      <c r="F215" s="153" t="s">
        <v>3246</v>
      </c>
      <c r="G215" s="154" t="s">
        <v>194</v>
      </c>
      <c r="H215" s="155">
        <v>5.859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106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106</v>
      </c>
      <c r="BM215" s="163" t="s">
        <v>3247</v>
      </c>
    </row>
    <row r="216" spans="1:65" s="2" customFormat="1" ht="24.25" customHeight="1">
      <c r="A216" s="33"/>
      <c r="B216" s="150"/>
      <c r="C216" s="151" t="s">
        <v>539</v>
      </c>
      <c r="D216" s="151" t="s">
        <v>174</v>
      </c>
      <c r="E216" s="152" t="s">
        <v>227</v>
      </c>
      <c r="F216" s="153" t="s">
        <v>228</v>
      </c>
      <c r="G216" s="154" t="s">
        <v>194</v>
      </c>
      <c r="H216" s="155">
        <v>1.2350000000000001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106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106</v>
      </c>
      <c r="BM216" s="163" t="s">
        <v>3248</v>
      </c>
    </row>
    <row r="217" spans="1:65" s="12" customFormat="1" ht="26" customHeight="1">
      <c r="B217" s="137"/>
      <c r="D217" s="138" t="s">
        <v>74</v>
      </c>
      <c r="E217" s="139" t="s">
        <v>475</v>
      </c>
      <c r="F217" s="139" t="s">
        <v>476</v>
      </c>
      <c r="I217" s="140"/>
      <c r="J217" s="141">
        <f>BK217</f>
        <v>0</v>
      </c>
      <c r="L217" s="137"/>
      <c r="M217" s="142"/>
      <c r="N217" s="143"/>
      <c r="O217" s="143"/>
      <c r="P217" s="144">
        <f>P218+P226+P229</f>
        <v>0</v>
      </c>
      <c r="Q217" s="143"/>
      <c r="R217" s="144">
        <f>R218+R226+R229</f>
        <v>2.2609999999999998E-2</v>
      </c>
      <c r="S217" s="143"/>
      <c r="T217" s="145">
        <f>T218+T226+T229</f>
        <v>0</v>
      </c>
      <c r="AR217" s="138" t="s">
        <v>87</v>
      </c>
      <c r="AT217" s="146" t="s">
        <v>74</v>
      </c>
      <c r="AU217" s="146" t="s">
        <v>75</v>
      </c>
      <c r="AY217" s="138" t="s">
        <v>172</v>
      </c>
      <c r="BK217" s="147">
        <f>BK218+BK226+BK229</f>
        <v>0</v>
      </c>
    </row>
    <row r="218" spans="1:65" s="12" customFormat="1" ht="22.75" customHeight="1">
      <c r="B218" s="137"/>
      <c r="D218" s="138" t="s">
        <v>74</v>
      </c>
      <c r="E218" s="148" t="s">
        <v>2310</v>
      </c>
      <c r="F218" s="148" t="s">
        <v>3249</v>
      </c>
      <c r="I218" s="140"/>
      <c r="J218" s="149">
        <f>BK218</f>
        <v>0</v>
      </c>
      <c r="L218" s="137"/>
      <c r="M218" s="142"/>
      <c r="N218" s="143"/>
      <c r="O218" s="143"/>
      <c r="P218" s="144">
        <f>SUM(P219:P225)</f>
        <v>0</v>
      </c>
      <c r="Q218" s="143"/>
      <c r="R218" s="144">
        <f>SUM(R219:R225)</f>
        <v>2.2249999999999999E-2</v>
      </c>
      <c r="S218" s="143"/>
      <c r="T218" s="145">
        <f>SUM(T219:T225)</f>
        <v>0</v>
      </c>
      <c r="AR218" s="138" t="s">
        <v>87</v>
      </c>
      <c r="AT218" s="146" t="s">
        <v>74</v>
      </c>
      <c r="AU218" s="146" t="s">
        <v>79</v>
      </c>
      <c r="AY218" s="138" t="s">
        <v>172</v>
      </c>
      <c r="BK218" s="147">
        <f>SUM(BK219:BK225)</f>
        <v>0</v>
      </c>
    </row>
    <row r="219" spans="1:65" s="2" customFormat="1" ht="14.5" customHeight="1">
      <c r="A219" s="33"/>
      <c r="B219" s="150"/>
      <c r="C219" s="151" t="s">
        <v>545</v>
      </c>
      <c r="D219" s="151" t="s">
        <v>174</v>
      </c>
      <c r="E219" s="152" t="s">
        <v>3250</v>
      </c>
      <c r="F219" s="153" t="s">
        <v>3251</v>
      </c>
      <c r="G219" s="154" t="s">
        <v>630</v>
      </c>
      <c r="H219" s="155">
        <v>1</v>
      </c>
      <c r="I219" s="156"/>
      <c r="J219" s="157">
        <f t="shared" ref="J219:J224" si="0"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 t="shared" ref="P219:P224" si="1">O219*H219</f>
        <v>0</v>
      </c>
      <c r="Q219" s="161">
        <v>0</v>
      </c>
      <c r="R219" s="161">
        <f t="shared" ref="R219:R224" si="2">Q219*H219</f>
        <v>0</v>
      </c>
      <c r="S219" s="161">
        <v>0</v>
      </c>
      <c r="T219" s="162">
        <f t="shared" ref="T219:T224" si="3"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 t="shared" ref="BE219:BE224" si="4">IF(N219="základná",J219,0)</f>
        <v>0</v>
      </c>
      <c r="BF219" s="164">
        <f t="shared" ref="BF219:BF224" si="5">IF(N219="znížená",J219,0)</f>
        <v>0</v>
      </c>
      <c r="BG219" s="164">
        <f t="shared" ref="BG219:BG224" si="6">IF(N219="zákl. prenesená",J219,0)</f>
        <v>0</v>
      </c>
      <c r="BH219" s="164">
        <f t="shared" ref="BH219:BH224" si="7">IF(N219="zníž. prenesená",J219,0)</f>
        <v>0</v>
      </c>
      <c r="BI219" s="164">
        <f t="shared" ref="BI219:BI224" si="8">IF(N219="nulová",J219,0)</f>
        <v>0</v>
      </c>
      <c r="BJ219" s="18" t="s">
        <v>87</v>
      </c>
      <c r="BK219" s="164">
        <f t="shared" ref="BK219:BK224" si="9">ROUND(I219*H219,2)</f>
        <v>0</v>
      </c>
      <c r="BL219" s="18" t="s">
        <v>445</v>
      </c>
      <c r="BM219" s="163" t="s">
        <v>3252</v>
      </c>
    </row>
    <row r="220" spans="1:65" s="2" customFormat="1" ht="24.25" customHeight="1">
      <c r="A220" s="33"/>
      <c r="B220" s="150"/>
      <c r="C220" s="151" t="s">
        <v>556</v>
      </c>
      <c r="D220" s="151" t="s">
        <v>174</v>
      </c>
      <c r="E220" s="152" t="s">
        <v>3253</v>
      </c>
      <c r="F220" s="153" t="s">
        <v>3254</v>
      </c>
      <c r="G220" s="154" t="s">
        <v>630</v>
      </c>
      <c r="H220" s="155">
        <v>1</v>
      </c>
      <c r="I220" s="156"/>
      <c r="J220" s="157">
        <f t="shared" si="0"/>
        <v>0</v>
      </c>
      <c r="K220" s="158"/>
      <c r="L220" s="34"/>
      <c r="M220" s="159" t="s">
        <v>1</v>
      </c>
      <c r="N220" s="160" t="s">
        <v>41</v>
      </c>
      <c r="O220" s="59"/>
      <c r="P220" s="161">
        <f t="shared" si="1"/>
        <v>0</v>
      </c>
      <c r="Q220" s="161">
        <v>0</v>
      </c>
      <c r="R220" s="161">
        <f t="shared" si="2"/>
        <v>0</v>
      </c>
      <c r="S220" s="161">
        <v>0</v>
      </c>
      <c r="T220" s="162">
        <f t="shared" si="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445</v>
      </c>
      <c r="AT220" s="163" t="s">
        <v>174</v>
      </c>
      <c r="AU220" s="163" t="s">
        <v>87</v>
      </c>
      <c r="AY220" s="18" t="s">
        <v>172</v>
      </c>
      <c r="BE220" s="164">
        <f t="shared" si="4"/>
        <v>0</v>
      </c>
      <c r="BF220" s="164">
        <f t="shared" si="5"/>
        <v>0</v>
      </c>
      <c r="BG220" s="164">
        <f t="shared" si="6"/>
        <v>0</v>
      </c>
      <c r="BH220" s="164">
        <f t="shared" si="7"/>
        <v>0</v>
      </c>
      <c r="BI220" s="164">
        <f t="shared" si="8"/>
        <v>0</v>
      </c>
      <c r="BJ220" s="18" t="s">
        <v>87</v>
      </c>
      <c r="BK220" s="164">
        <f t="shared" si="9"/>
        <v>0</v>
      </c>
      <c r="BL220" s="18" t="s">
        <v>445</v>
      </c>
      <c r="BM220" s="163" t="s">
        <v>3255</v>
      </c>
    </row>
    <row r="221" spans="1:65" s="2" customFormat="1" ht="24.25" customHeight="1">
      <c r="A221" s="33"/>
      <c r="B221" s="150"/>
      <c r="C221" s="151" t="s">
        <v>561</v>
      </c>
      <c r="D221" s="151" t="s">
        <v>174</v>
      </c>
      <c r="E221" s="152" t="s">
        <v>3256</v>
      </c>
      <c r="F221" s="153" t="s">
        <v>3257</v>
      </c>
      <c r="G221" s="154" t="s">
        <v>630</v>
      </c>
      <c r="H221" s="155">
        <v>1</v>
      </c>
      <c r="I221" s="156"/>
      <c r="J221" s="157">
        <f t="shared" si="0"/>
        <v>0</v>
      </c>
      <c r="K221" s="158"/>
      <c r="L221" s="34"/>
      <c r="M221" s="159" t="s">
        <v>1</v>
      </c>
      <c r="N221" s="160" t="s">
        <v>41</v>
      </c>
      <c r="O221" s="59"/>
      <c r="P221" s="161">
        <f t="shared" si="1"/>
        <v>0</v>
      </c>
      <c r="Q221" s="161">
        <v>4.4999999999999999E-4</v>
      </c>
      <c r="R221" s="161">
        <f t="shared" si="2"/>
        <v>4.4999999999999999E-4</v>
      </c>
      <c r="S221" s="161">
        <v>0</v>
      </c>
      <c r="T221" s="162">
        <f t="shared" si="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 t="shared" si="4"/>
        <v>0</v>
      </c>
      <c r="BF221" s="164">
        <f t="shared" si="5"/>
        <v>0</v>
      </c>
      <c r="BG221" s="164">
        <f t="shared" si="6"/>
        <v>0</v>
      </c>
      <c r="BH221" s="164">
        <f t="shared" si="7"/>
        <v>0</v>
      </c>
      <c r="BI221" s="164">
        <f t="shared" si="8"/>
        <v>0</v>
      </c>
      <c r="BJ221" s="18" t="s">
        <v>87</v>
      </c>
      <c r="BK221" s="164">
        <f t="shared" si="9"/>
        <v>0</v>
      </c>
      <c r="BL221" s="18" t="s">
        <v>445</v>
      </c>
      <c r="BM221" s="163" t="s">
        <v>3258</v>
      </c>
    </row>
    <row r="222" spans="1:65" s="2" customFormat="1" ht="24.25" customHeight="1">
      <c r="A222" s="33"/>
      <c r="B222" s="150"/>
      <c r="C222" s="201" t="s">
        <v>1170</v>
      </c>
      <c r="D222" s="201" t="s">
        <v>231</v>
      </c>
      <c r="E222" s="202" t="s">
        <v>3259</v>
      </c>
      <c r="F222" s="203" t="s">
        <v>3260</v>
      </c>
      <c r="G222" s="204" t="s">
        <v>630</v>
      </c>
      <c r="H222" s="205">
        <v>1</v>
      </c>
      <c r="I222" s="206"/>
      <c r="J222" s="207">
        <f t="shared" si="0"/>
        <v>0</v>
      </c>
      <c r="K222" s="208"/>
      <c r="L222" s="209"/>
      <c r="M222" s="210" t="s">
        <v>1</v>
      </c>
      <c r="N222" s="211" t="s">
        <v>41</v>
      </c>
      <c r="O222" s="59"/>
      <c r="P222" s="161">
        <f t="shared" si="1"/>
        <v>0</v>
      </c>
      <c r="Q222" s="161">
        <v>1.9499999999999999E-3</v>
      </c>
      <c r="R222" s="161">
        <f t="shared" si="2"/>
        <v>1.9499999999999999E-3</v>
      </c>
      <c r="S222" s="161">
        <v>0</v>
      </c>
      <c r="T222" s="162">
        <f t="shared" si="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 t="shared" si="4"/>
        <v>0</v>
      </c>
      <c r="BF222" s="164">
        <f t="shared" si="5"/>
        <v>0</v>
      </c>
      <c r="BG222" s="164">
        <f t="shared" si="6"/>
        <v>0</v>
      </c>
      <c r="BH222" s="164">
        <f t="shared" si="7"/>
        <v>0</v>
      </c>
      <c r="BI222" s="164">
        <f t="shared" si="8"/>
        <v>0</v>
      </c>
      <c r="BJ222" s="18" t="s">
        <v>87</v>
      </c>
      <c r="BK222" s="164">
        <f t="shared" si="9"/>
        <v>0</v>
      </c>
      <c r="BL222" s="18" t="s">
        <v>445</v>
      </c>
      <c r="BM222" s="163" t="s">
        <v>3261</v>
      </c>
    </row>
    <row r="223" spans="1:65" s="2" customFormat="1" ht="24.25" customHeight="1">
      <c r="A223" s="33"/>
      <c r="B223" s="150"/>
      <c r="C223" s="201" t="s">
        <v>1176</v>
      </c>
      <c r="D223" s="201" t="s">
        <v>231</v>
      </c>
      <c r="E223" s="202" t="s">
        <v>3262</v>
      </c>
      <c r="F223" s="203" t="s">
        <v>3263</v>
      </c>
      <c r="G223" s="204" t="s">
        <v>630</v>
      </c>
      <c r="H223" s="205">
        <v>1</v>
      </c>
      <c r="I223" s="206"/>
      <c r="J223" s="207">
        <f t="shared" si="0"/>
        <v>0</v>
      </c>
      <c r="K223" s="208"/>
      <c r="L223" s="209"/>
      <c r="M223" s="210" t="s">
        <v>1</v>
      </c>
      <c r="N223" s="211" t="s">
        <v>41</v>
      </c>
      <c r="O223" s="59"/>
      <c r="P223" s="161">
        <f t="shared" si="1"/>
        <v>0</v>
      </c>
      <c r="Q223" s="161">
        <v>6.0999999999999997E-4</v>
      </c>
      <c r="R223" s="161">
        <f t="shared" si="2"/>
        <v>6.0999999999999997E-4</v>
      </c>
      <c r="S223" s="161">
        <v>0</v>
      </c>
      <c r="T223" s="162">
        <f t="shared" si="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491</v>
      </c>
      <c r="AT223" s="163" t="s">
        <v>231</v>
      </c>
      <c r="AU223" s="163" t="s">
        <v>87</v>
      </c>
      <c r="AY223" s="18" t="s">
        <v>172</v>
      </c>
      <c r="BE223" s="164">
        <f t="shared" si="4"/>
        <v>0</v>
      </c>
      <c r="BF223" s="164">
        <f t="shared" si="5"/>
        <v>0</v>
      </c>
      <c r="BG223" s="164">
        <f t="shared" si="6"/>
        <v>0</v>
      </c>
      <c r="BH223" s="164">
        <f t="shared" si="7"/>
        <v>0</v>
      </c>
      <c r="BI223" s="164">
        <f t="shared" si="8"/>
        <v>0</v>
      </c>
      <c r="BJ223" s="18" t="s">
        <v>87</v>
      </c>
      <c r="BK223" s="164">
        <f t="shared" si="9"/>
        <v>0</v>
      </c>
      <c r="BL223" s="18" t="s">
        <v>445</v>
      </c>
      <c r="BM223" s="163" t="s">
        <v>3264</v>
      </c>
    </row>
    <row r="224" spans="1:65" s="2" customFormat="1" ht="24.25" customHeight="1">
      <c r="A224" s="33"/>
      <c r="B224" s="150"/>
      <c r="C224" s="151" t="s">
        <v>1183</v>
      </c>
      <c r="D224" s="151" t="s">
        <v>174</v>
      </c>
      <c r="E224" s="152" t="s">
        <v>2318</v>
      </c>
      <c r="F224" s="153" t="s">
        <v>2319</v>
      </c>
      <c r="G224" s="154" t="s">
        <v>427</v>
      </c>
      <c r="H224" s="155">
        <v>4</v>
      </c>
      <c r="I224" s="156"/>
      <c r="J224" s="157">
        <f t="shared" si="0"/>
        <v>0</v>
      </c>
      <c r="K224" s="158"/>
      <c r="L224" s="34"/>
      <c r="M224" s="159" t="s">
        <v>1</v>
      </c>
      <c r="N224" s="160" t="s">
        <v>41</v>
      </c>
      <c r="O224" s="59"/>
      <c r="P224" s="161">
        <f t="shared" si="1"/>
        <v>0</v>
      </c>
      <c r="Q224" s="161">
        <v>4.81E-3</v>
      </c>
      <c r="R224" s="161">
        <f t="shared" si="2"/>
        <v>1.924E-2</v>
      </c>
      <c r="S224" s="161">
        <v>0</v>
      </c>
      <c r="T224" s="162">
        <f t="shared" si="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445</v>
      </c>
      <c r="AT224" s="163" t="s">
        <v>174</v>
      </c>
      <c r="AU224" s="163" t="s">
        <v>87</v>
      </c>
      <c r="AY224" s="18" t="s">
        <v>172</v>
      </c>
      <c r="BE224" s="164">
        <f t="shared" si="4"/>
        <v>0</v>
      </c>
      <c r="BF224" s="164">
        <f t="shared" si="5"/>
        <v>0</v>
      </c>
      <c r="BG224" s="164">
        <f t="shared" si="6"/>
        <v>0</v>
      </c>
      <c r="BH224" s="164">
        <f t="shared" si="7"/>
        <v>0</v>
      </c>
      <c r="BI224" s="164">
        <f t="shared" si="8"/>
        <v>0</v>
      </c>
      <c r="BJ224" s="18" t="s">
        <v>87</v>
      </c>
      <c r="BK224" s="164">
        <f t="shared" si="9"/>
        <v>0</v>
      </c>
      <c r="BL224" s="18" t="s">
        <v>445</v>
      </c>
      <c r="BM224" s="163" t="s">
        <v>3265</v>
      </c>
    </row>
    <row r="225" spans="1:65" s="14" customFormat="1" ht="24">
      <c r="B225" s="173"/>
      <c r="D225" s="166" t="s">
        <v>179</v>
      </c>
      <c r="E225" s="174" t="s">
        <v>3113</v>
      </c>
      <c r="F225" s="175" t="s">
        <v>3266</v>
      </c>
      <c r="H225" s="176">
        <v>4</v>
      </c>
      <c r="I225" s="177"/>
      <c r="L225" s="173"/>
      <c r="M225" s="178"/>
      <c r="N225" s="179"/>
      <c r="O225" s="179"/>
      <c r="P225" s="179"/>
      <c r="Q225" s="179"/>
      <c r="R225" s="179"/>
      <c r="S225" s="179"/>
      <c r="T225" s="180"/>
      <c r="AT225" s="174" t="s">
        <v>179</v>
      </c>
      <c r="AU225" s="174" t="s">
        <v>87</v>
      </c>
      <c r="AV225" s="14" t="s">
        <v>87</v>
      </c>
      <c r="AW225" s="14" t="s">
        <v>30</v>
      </c>
      <c r="AX225" s="14" t="s">
        <v>79</v>
      </c>
      <c r="AY225" s="174" t="s">
        <v>172</v>
      </c>
    </row>
    <row r="226" spans="1:65" s="12" customFormat="1" ht="22.75" customHeight="1">
      <c r="B226" s="137"/>
      <c r="D226" s="138" t="s">
        <v>74</v>
      </c>
      <c r="E226" s="148" t="s">
        <v>1168</v>
      </c>
      <c r="F226" s="148" t="s">
        <v>1169</v>
      </c>
      <c r="I226" s="140"/>
      <c r="J226" s="149">
        <f>BK226</f>
        <v>0</v>
      </c>
      <c r="L226" s="137"/>
      <c r="M226" s="142"/>
      <c r="N226" s="143"/>
      <c r="O226" s="143"/>
      <c r="P226" s="144">
        <f>SUM(P227:P228)</f>
        <v>0</v>
      </c>
      <c r="Q226" s="143"/>
      <c r="R226" s="144">
        <f>SUM(R227:R228)</f>
        <v>0</v>
      </c>
      <c r="S226" s="143"/>
      <c r="T226" s="145">
        <f>SUM(T227:T228)</f>
        <v>0</v>
      </c>
      <c r="AR226" s="138" t="s">
        <v>87</v>
      </c>
      <c r="AT226" s="146" t="s">
        <v>74</v>
      </c>
      <c r="AU226" s="146" t="s">
        <v>79</v>
      </c>
      <c r="AY226" s="138" t="s">
        <v>172</v>
      </c>
      <c r="BK226" s="147">
        <f>SUM(BK227:BK228)</f>
        <v>0</v>
      </c>
    </row>
    <row r="227" spans="1:65" s="2" customFormat="1" ht="24.25" customHeight="1">
      <c r="A227" s="33"/>
      <c r="B227" s="150"/>
      <c r="C227" s="151" t="s">
        <v>1188</v>
      </c>
      <c r="D227" s="151" t="s">
        <v>174</v>
      </c>
      <c r="E227" s="152" t="s">
        <v>2250</v>
      </c>
      <c r="F227" s="153" t="s">
        <v>2385</v>
      </c>
      <c r="G227" s="154" t="s">
        <v>630</v>
      </c>
      <c r="H227" s="155">
        <v>5</v>
      </c>
      <c r="I227" s="156"/>
      <c r="J227" s="157">
        <f>ROUND(I227*H227,2)</f>
        <v>0</v>
      </c>
      <c r="K227" s="158"/>
      <c r="L227" s="34"/>
      <c r="M227" s="159" t="s">
        <v>1</v>
      </c>
      <c r="N227" s="160" t="s">
        <v>41</v>
      </c>
      <c r="O227" s="59"/>
      <c r="P227" s="161">
        <f>O227*H227</f>
        <v>0</v>
      </c>
      <c r="Q227" s="161">
        <v>0</v>
      </c>
      <c r="R227" s="161">
        <f>Q227*H227</f>
        <v>0</v>
      </c>
      <c r="S227" s="161">
        <v>0</v>
      </c>
      <c r="T227" s="162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445</v>
      </c>
      <c r="AT227" s="163" t="s">
        <v>174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445</v>
      </c>
      <c r="BM227" s="163" t="s">
        <v>3267</v>
      </c>
    </row>
    <row r="228" spans="1:65" s="2" customFormat="1" ht="24.25" customHeight="1">
      <c r="A228" s="33"/>
      <c r="B228" s="150"/>
      <c r="C228" s="201" t="s">
        <v>1192</v>
      </c>
      <c r="D228" s="201" t="s">
        <v>231</v>
      </c>
      <c r="E228" s="202" t="s">
        <v>2254</v>
      </c>
      <c r="F228" s="203" t="s">
        <v>2255</v>
      </c>
      <c r="G228" s="204" t="s">
        <v>1837</v>
      </c>
      <c r="H228" s="205">
        <v>5</v>
      </c>
      <c r="I228" s="206"/>
      <c r="J228" s="207">
        <f>ROUND(I228*H228,2)</f>
        <v>0</v>
      </c>
      <c r="K228" s="208"/>
      <c r="L228" s="209"/>
      <c r="M228" s="210" t="s">
        <v>1</v>
      </c>
      <c r="N228" s="211" t="s">
        <v>41</v>
      </c>
      <c r="O228" s="59"/>
      <c r="P228" s="161">
        <f>O228*H228</f>
        <v>0</v>
      </c>
      <c r="Q228" s="161">
        <v>0</v>
      </c>
      <c r="R228" s="161">
        <f>Q228*H228</f>
        <v>0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491</v>
      </c>
      <c r="AT228" s="163" t="s">
        <v>231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445</v>
      </c>
      <c r="BM228" s="163" t="s">
        <v>3268</v>
      </c>
    </row>
    <row r="229" spans="1:65" s="12" customFormat="1" ht="22.75" customHeight="1">
      <c r="B229" s="137"/>
      <c r="D229" s="138" t="s">
        <v>74</v>
      </c>
      <c r="E229" s="148" t="s">
        <v>680</v>
      </c>
      <c r="F229" s="148" t="s">
        <v>2388</v>
      </c>
      <c r="I229" s="140"/>
      <c r="J229" s="149">
        <f>BK229</f>
        <v>0</v>
      </c>
      <c r="L229" s="137"/>
      <c r="M229" s="142"/>
      <c r="N229" s="143"/>
      <c r="O229" s="143"/>
      <c r="P229" s="144">
        <f>SUM(P230:P231)</f>
        <v>0</v>
      </c>
      <c r="Q229" s="143"/>
      <c r="R229" s="144">
        <f>SUM(R230:R231)</f>
        <v>3.6000000000000002E-4</v>
      </c>
      <c r="S229" s="143"/>
      <c r="T229" s="145">
        <f>SUM(T230:T231)</f>
        <v>0</v>
      </c>
      <c r="AR229" s="138" t="s">
        <v>87</v>
      </c>
      <c r="AT229" s="146" t="s">
        <v>74</v>
      </c>
      <c r="AU229" s="146" t="s">
        <v>79</v>
      </c>
      <c r="AY229" s="138" t="s">
        <v>172</v>
      </c>
      <c r="BK229" s="147">
        <f>SUM(BK230:BK231)</f>
        <v>0</v>
      </c>
    </row>
    <row r="230" spans="1:65" s="2" customFormat="1" ht="24.25" customHeight="1">
      <c r="A230" s="33"/>
      <c r="B230" s="150"/>
      <c r="C230" s="151" t="s">
        <v>1419</v>
      </c>
      <c r="D230" s="151" t="s">
        <v>174</v>
      </c>
      <c r="E230" s="152" t="s">
        <v>2389</v>
      </c>
      <c r="F230" s="153" t="s">
        <v>2390</v>
      </c>
      <c r="G230" s="154" t="s">
        <v>427</v>
      </c>
      <c r="H230" s="155">
        <v>4</v>
      </c>
      <c r="I230" s="156"/>
      <c r="J230" s="157">
        <f>ROUND(I230*H230,2)</f>
        <v>0</v>
      </c>
      <c r="K230" s="158"/>
      <c r="L230" s="34"/>
      <c r="M230" s="159" t="s">
        <v>1</v>
      </c>
      <c r="N230" s="160" t="s">
        <v>41</v>
      </c>
      <c r="O230" s="59"/>
      <c r="P230" s="161">
        <f>O230*H230</f>
        <v>0</v>
      </c>
      <c r="Q230" s="161">
        <v>9.0000000000000006E-5</v>
      </c>
      <c r="R230" s="161">
        <f>Q230*H230</f>
        <v>3.6000000000000002E-4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445</v>
      </c>
      <c r="AT230" s="163" t="s">
        <v>174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3269</v>
      </c>
    </row>
    <row r="231" spans="1:65" s="14" customFormat="1" ht="12">
      <c r="B231" s="173"/>
      <c r="D231" s="166" t="s">
        <v>179</v>
      </c>
      <c r="E231" s="174" t="s">
        <v>1</v>
      </c>
      <c r="F231" s="175" t="s">
        <v>3270</v>
      </c>
      <c r="H231" s="176">
        <v>4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30</v>
      </c>
      <c r="AX231" s="14" t="s">
        <v>79</v>
      </c>
      <c r="AY231" s="174" t="s">
        <v>172</v>
      </c>
    </row>
    <row r="232" spans="1:65" s="12" customFormat="1" ht="26" customHeight="1">
      <c r="B232" s="137"/>
      <c r="D232" s="138" t="s">
        <v>74</v>
      </c>
      <c r="E232" s="139" t="s">
        <v>231</v>
      </c>
      <c r="F232" s="139" t="s">
        <v>232</v>
      </c>
      <c r="I232" s="140"/>
      <c r="J232" s="141">
        <f>BK232</f>
        <v>0</v>
      </c>
      <c r="L232" s="137"/>
      <c r="M232" s="142"/>
      <c r="N232" s="143"/>
      <c r="O232" s="143"/>
      <c r="P232" s="144">
        <f>P233</f>
        <v>0</v>
      </c>
      <c r="Q232" s="143"/>
      <c r="R232" s="144">
        <f>R233</f>
        <v>8.4430899999999989E-2</v>
      </c>
      <c r="S232" s="143"/>
      <c r="T232" s="145">
        <f>T233</f>
        <v>0</v>
      </c>
      <c r="AR232" s="138" t="s">
        <v>97</v>
      </c>
      <c r="AT232" s="146" t="s">
        <v>74</v>
      </c>
      <c r="AU232" s="146" t="s">
        <v>75</v>
      </c>
      <c r="AY232" s="138" t="s">
        <v>172</v>
      </c>
      <c r="BK232" s="147">
        <f>BK233</f>
        <v>0</v>
      </c>
    </row>
    <row r="233" spans="1:65" s="12" customFormat="1" ht="22.75" customHeight="1">
      <c r="B233" s="137"/>
      <c r="D233" s="138" t="s">
        <v>74</v>
      </c>
      <c r="E233" s="148" t="s">
        <v>3271</v>
      </c>
      <c r="F233" s="148" t="s">
        <v>3272</v>
      </c>
      <c r="I233" s="140"/>
      <c r="J233" s="149">
        <f>BK233</f>
        <v>0</v>
      </c>
      <c r="L233" s="137"/>
      <c r="M233" s="142"/>
      <c r="N233" s="143"/>
      <c r="O233" s="143"/>
      <c r="P233" s="144">
        <f>SUM(P234:P268)</f>
        <v>0</v>
      </c>
      <c r="Q233" s="143"/>
      <c r="R233" s="144">
        <f>SUM(R234:R268)</f>
        <v>8.4430899999999989E-2</v>
      </c>
      <c r="S233" s="143"/>
      <c r="T233" s="145">
        <f>SUM(T234:T268)</f>
        <v>0</v>
      </c>
      <c r="AR233" s="138" t="s">
        <v>97</v>
      </c>
      <c r="AT233" s="146" t="s">
        <v>74</v>
      </c>
      <c r="AU233" s="146" t="s">
        <v>79</v>
      </c>
      <c r="AY233" s="138" t="s">
        <v>172</v>
      </c>
      <c r="BK233" s="147">
        <f>SUM(BK234:BK268)</f>
        <v>0</v>
      </c>
    </row>
    <row r="234" spans="1:65" s="2" customFormat="1" ht="24.25" customHeight="1">
      <c r="A234" s="33"/>
      <c r="B234" s="150"/>
      <c r="C234" s="151" t="s">
        <v>1428</v>
      </c>
      <c r="D234" s="151" t="s">
        <v>174</v>
      </c>
      <c r="E234" s="152" t="s">
        <v>3273</v>
      </c>
      <c r="F234" s="153" t="s">
        <v>3274</v>
      </c>
      <c r="G234" s="154" t="s">
        <v>427</v>
      </c>
      <c r="H234" s="155">
        <v>59</v>
      </c>
      <c r="I234" s="156"/>
      <c r="J234" s="157">
        <f>ROUND(I234*H234,2)</f>
        <v>0</v>
      </c>
      <c r="K234" s="158"/>
      <c r="L234" s="34"/>
      <c r="M234" s="159" t="s">
        <v>1</v>
      </c>
      <c r="N234" s="160" t="s">
        <v>41</v>
      </c>
      <c r="O234" s="59"/>
      <c r="P234" s="161">
        <f>O234*H234</f>
        <v>0</v>
      </c>
      <c r="Q234" s="161">
        <v>0</v>
      </c>
      <c r="R234" s="161">
        <f>Q234*H234</f>
        <v>0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239</v>
      </c>
      <c r="AT234" s="163" t="s">
        <v>174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239</v>
      </c>
      <c r="BM234" s="163" t="s">
        <v>3275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3276</v>
      </c>
      <c r="H235" s="176">
        <v>4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4" customFormat="1" ht="12">
      <c r="B236" s="173"/>
      <c r="D236" s="166" t="s">
        <v>179</v>
      </c>
      <c r="E236" s="174" t="s">
        <v>1</v>
      </c>
      <c r="F236" s="175" t="s">
        <v>3277</v>
      </c>
      <c r="H236" s="176">
        <v>4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179</v>
      </c>
      <c r="AU236" s="174" t="s">
        <v>87</v>
      </c>
      <c r="AV236" s="14" t="s">
        <v>87</v>
      </c>
      <c r="AW236" s="14" t="s">
        <v>30</v>
      </c>
      <c r="AX236" s="14" t="s">
        <v>75</v>
      </c>
      <c r="AY236" s="174" t="s">
        <v>172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3278</v>
      </c>
      <c r="H237" s="176">
        <v>51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1:65" s="15" customFormat="1" ht="12">
      <c r="B238" s="181"/>
      <c r="D238" s="166" t="s">
        <v>179</v>
      </c>
      <c r="E238" s="182" t="s">
        <v>1</v>
      </c>
      <c r="F238" s="183" t="s">
        <v>184</v>
      </c>
      <c r="H238" s="184">
        <v>59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179</v>
      </c>
      <c r="AU238" s="182" t="s">
        <v>87</v>
      </c>
      <c r="AV238" s="15" t="s">
        <v>106</v>
      </c>
      <c r="AW238" s="15" t="s">
        <v>30</v>
      </c>
      <c r="AX238" s="15" t="s">
        <v>79</v>
      </c>
      <c r="AY238" s="182" t="s">
        <v>172</v>
      </c>
    </row>
    <row r="239" spans="1:65" s="2" customFormat="1" ht="24.25" customHeight="1">
      <c r="A239" s="33"/>
      <c r="B239" s="150"/>
      <c r="C239" s="151" t="s">
        <v>1435</v>
      </c>
      <c r="D239" s="151" t="s">
        <v>174</v>
      </c>
      <c r="E239" s="152" t="s">
        <v>3279</v>
      </c>
      <c r="F239" s="153" t="s">
        <v>3280</v>
      </c>
      <c r="G239" s="154" t="s">
        <v>427</v>
      </c>
      <c r="H239" s="155">
        <v>51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239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239</v>
      </c>
      <c r="BM239" s="163" t="s">
        <v>3281</v>
      </c>
    </row>
    <row r="240" spans="1:65" s="13" customFormat="1" ht="12">
      <c r="B240" s="165"/>
      <c r="D240" s="166" t="s">
        <v>179</v>
      </c>
      <c r="E240" s="167" t="s">
        <v>1</v>
      </c>
      <c r="F240" s="168" t="s">
        <v>3282</v>
      </c>
      <c r="H240" s="167" t="s">
        <v>1</v>
      </c>
      <c r="I240" s="169"/>
      <c r="L240" s="165"/>
      <c r="M240" s="170"/>
      <c r="N240" s="171"/>
      <c r="O240" s="171"/>
      <c r="P240" s="171"/>
      <c r="Q240" s="171"/>
      <c r="R240" s="171"/>
      <c r="S240" s="171"/>
      <c r="T240" s="172"/>
      <c r="AT240" s="167" t="s">
        <v>179</v>
      </c>
      <c r="AU240" s="167" t="s">
        <v>87</v>
      </c>
      <c r="AV240" s="13" t="s">
        <v>79</v>
      </c>
      <c r="AW240" s="13" t="s">
        <v>30</v>
      </c>
      <c r="AX240" s="13" t="s">
        <v>75</v>
      </c>
      <c r="AY240" s="167" t="s">
        <v>172</v>
      </c>
    </row>
    <row r="241" spans="1:65" s="14" customFormat="1" ht="12">
      <c r="B241" s="173"/>
      <c r="D241" s="166" t="s">
        <v>179</v>
      </c>
      <c r="E241" s="174" t="s">
        <v>3108</v>
      </c>
      <c r="F241" s="175" t="s">
        <v>3283</v>
      </c>
      <c r="H241" s="176">
        <v>51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79</v>
      </c>
      <c r="AY241" s="174" t="s">
        <v>172</v>
      </c>
    </row>
    <row r="242" spans="1:65" s="2" customFormat="1" ht="24.25" customHeight="1">
      <c r="A242" s="33"/>
      <c r="B242" s="150"/>
      <c r="C242" s="201" t="s">
        <v>1444</v>
      </c>
      <c r="D242" s="201" t="s">
        <v>231</v>
      </c>
      <c r="E242" s="202" t="s">
        <v>3284</v>
      </c>
      <c r="F242" s="203" t="s">
        <v>3285</v>
      </c>
      <c r="G242" s="204" t="s">
        <v>427</v>
      </c>
      <c r="H242" s="205">
        <v>51.765000000000001</v>
      </c>
      <c r="I242" s="206"/>
      <c r="J242" s="207">
        <f>ROUND(I242*H242,2)</f>
        <v>0</v>
      </c>
      <c r="K242" s="208"/>
      <c r="L242" s="209"/>
      <c r="M242" s="210" t="s">
        <v>1</v>
      </c>
      <c r="N242" s="211" t="s">
        <v>41</v>
      </c>
      <c r="O242" s="59"/>
      <c r="P242" s="161">
        <f>O242*H242</f>
        <v>0</v>
      </c>
      <c r="Q242" s="161">
        <v>1.06E-3</v>
      </c>
      <c r="R242" s="161">
        <f>Q242*H242</f>
        <v>5.48709E-2</v>
      </c>
      <c r="S242" s="161">
        <v>0</v>
      </c>
      <c r="T242" s="16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991</v>
      </c>
      <c r="AT242" s="163" t="s">
        <v>231</v>
      </c>
      <c r="AU242" s="163" t="s">
        <v>87</v>
      </c>
      <c r="AY242" s="18" t="s">
        <v>172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8" t="s">
        <v>87</v>
      </c>
      <c r="BK242" s="164">
        <f>ROUND(I242*H242,2)</f>
        <v>0</v>
      </c>
      <c r="BL242" s="18" t="s">
        <v>239</v>
      </c>
      <c r="BM242" s="163" t="s">
        <v>3286</v>
      </c>
    </row>
    <row r="243" spans="1:65" s="14" customFormat="1" ht="12">
      <c r="B243" s="173"/>
      <c r="D243" s="166" t="s">
        <v>179</v>
      </c>
      <c r="E243" s="174" t="s">
        <v>1</v>
      </c>
      <c r="F243" s="175" t="s">
        <v>3287</v>
      </c>
      <c r="H243" s="176">
        <v>51.765000000000001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179</v>
      </c>
      <c r="AU243" s="174" t="s">
        <v>87</v>
      </c>
      <c r="AV243" s="14" t="s">
        <v>87</v>
      </c>
      <c r="AW243" s="14" t="s">
        <v>30</v>
      </c>
      <c r="AX243" s="14" t="s">
        <v>79</v>
      </c>
      <c r="AY243" s="174" t="s">
        <v>172</v>
      </c>
    </row>
    <row r="244" spans="1:65" s="2" customFormat="1" ht="24.25" customHeight="1">
      <c r="A244" s="33"/>
      <c r="B244" s="150"/>
      <c r="C244" s="151" t="s">
        <v>1455</v>
      </c>
      <c r="D244" s="151" t="s">
        <v>174</v>
      </c>
      <c r="E244" s="152" t="s">
        <v>3288</v>
      </c>
      <c r="F244" s="153" t="s">
        <v>3289</v>
      </c>
      <c r="G244" s="154" t="s">
        <v>427</v>
      </c>
      <c r="H244" s="155">
        <v>51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239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239</v>
      </c>
      <c r="BM244" s="163" t="s">
        <v>3290</v>
      </c>
    </row>
    <row r="245" spans="1:65" s="14" customFormat="1" ht="12">
      <c r="B245" s="173"/>
      <c r="D245" s="166" t="s">
        <v>179</v>
      </c>
      <c r="E245" s="174" t="s">
        <v>1</v>
      </c>
      <c r="F245" s="175" t="s">
        <v>3108</v>
      </c>
      <c r="H245" s="176">
        <v>51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79</v>
      </c>
      <c r="AY245" s="174" t="s">
        <v>172</v>
      </c>
    </row>
    <row r="246" spans="1:65" s="2" customFormat="1" ht="24.25" customHeight="1">
      <c r="A246" s="33"/>
      <c r="B246" s="150"/>
      <c r="C246" s="151" t="s">
        <v>1460</v>
      </c>
      <c r="D246" s="151" t="s">
        <v>174</v>
      </c>
      <c r="E246" s="152" t="s">
        <v>3291</v>
      </c>
      <c r="F246" s="153" t="s">
        <v>3292</v>
      </c>
      <c r="G246" s="154" t="s">
        <v>630</v>
      </c>
      <c r="H246" s="155">
        <v>2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239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239</v>
      </c>
      <c r="BM246" s="163" t="s">
        <v>3293</v>
      </c>
    </row>
    <row r="247" spans="1:65" s="2" customFormat="1" ht="24.25" customHeight="1">
      <c r="A247" s="33"/>
      <c r="B247" s="150"/>
      <c r="C247" s="201" t="s">
        <v>1467</v>
      </c>
      <c r="D247" s="201" t="s">
        <v>231</v>
      </c>
      <c r="E247" s="202" t="s">
        <v>3294</v>
      </c>
      <c r="F247" s="203" t="s">
        <v>3295</v>
      </c>
      <c r="G247" s="204" t="s">
        <v>630</v>
      </c>
      <c r="H247" s="205">
        <v>2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41</v>
      </c>
      <c r="O247" s="59"/>
      <c r="P247" s="161">
        <f>O247*H247</f>
        <v>0</v>
      </c>
      <c r="Q247" s="161">
        <v>3.4000000000000002E-4</v>
      </c>
      <c r="R247" s="161">
        <f>Q247*H247</f>
        <v>6.8000000000000005E-4</v>
      </c>
      <c r="S247" s="161">
        <v>0</v>
      </c>
      <c r="T247" s="16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991</v>
      </c>
      <c r="AT247" s="163" t="s">
        <v>231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239</v>
      </c>
      <c r="BM247" s="163" t="s">
        <v>3296</v>
      </c>
    </row>
    <row r="248" spans="1:65" s="2" customFormat="1" ht="24.25" customHeight="1">
      <c r="A248" s="33"/>
      <c r="B248" s="150"/>
      <c r="C248" s="151" t="s">
        <v>1469</v>
      </c>
      <c r="D248" s="151" t="s">
        <v>174</v>
      </c>
      <c r="E248" s="152" t="s">
        <v>3297</v>
      </c>
      <c r="F248" s="153" t="s">
        <v>3298</v>
      </c>
      <c r="G248" s="154" t="s">
        <v>630</v>
      </c>
      <c r="H248" s="155">
        <v>2</v>
      </c>
      <c r="I248" s="156"/>
      <c r="J248" s="157">
        <f>ROUND(I248*H248,2)</f>
        <v>0</v>
      </c>
      <c r="K248" s="158"/>
      <c r="L248" s="34"/>
      <c r="M248" s="159" t="s">
        <v>1</v>
      </c>
      <c r="N248" s="160" t="s">
        <v>41</v>
      </c>
      <c r="O248" s="59"/>
      <c r="P248" s="161">
        <f>O248*H248</f>
        <v>0</v>
      </c>
      <c r="Q248" s="161">
        <v>1.1E-4</v>
      </c>
      <c r="R248" s="161">
        <f>Q248*H248</f>
        <v>2.2000000000000001E-4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239</v>
      </c>
      <c r="AT248" s="163" t="s">
        <v>174</v>
      </c>
      <c r="AU248" s="163" t="s">
        <v>87</v>
      </c>
      <c r="AY248" s="18" t="s">
        <v>172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87</v>
      </c>
      <c r="BK248" s="164">
        <f>ROUND(I248*H248,2)</f>
        <v>0</v>
      </c>
      <c r="BL248" s="18" t="s">
        <v>239</v>
      </c>
      <c r="BM248" s="163" t="s">
        <v>3299</v>
      </c>
    </row>
    <row r="249" spans="1:65" s="2" customFormat="1" ht="24.25" customHeight="1">
      <c r="A249" s="33"/>
      <c r="B249" s="150"/>
      <c r="C249" s="201" t="s">
        <v>1475</v>
      </c>
      <c r="D249" s="201" t="s">
        <v>231</v>
      </c>
      <c r="E249" s="202" t="s">
        <v>3300</v>
      </c>
      <c r="F249" s="203" t="s">
        <v>3301</v>
      </c>
      <c r="G249" s="204" t="s">
        <v>630</v>
      </c>
      <c r="H249" s="205">
        <v>2</v>
      </c>
      <c r="I249" s="206"/>
      <c r="J249" s="207">
        <f>ROUND(I249*H249,2)</f>
        <v>0</v>
      </c>
      <c r="K249" s="208"/>
      <c r="L249" s="209"/>
      <c r="M249" s="210" t="s">
        <v>1</v>
      </c>
      <c r="N249" s="211" t="s">
        <v>41</v>
      </c>
      <c r="O249" s="59"/>
      <c r="P249" s="161">
        <f>O249*H249</f>
        <v>0</v>
      </c>
      <c r="Q249" s="161">
        <v>2.7200000000000002E-3</v>
      </c>
      <c r="R249" s="161">
        <f>Q249*H249</f>
        <v>5.4400000000000004E-3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991</v>
      </c>
      <c r="AT249" s="163" t="s">
        <v>231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239</v>
      </c>
      <c r="BM249" s="163" t="s">
        <v>3302</v>
      </c>
    </row>
    <row r="250" spans="1:65" s="2" customFormat="1" ht="24.25" customHeight="1">
      <c r="A250" s="33"/>
      <c r="B250" s="150"/>
      <c r="C250" s="151" t="s">
        <v>1477</v>
      </c>
      <c r="D250" s="151" t="s">
        <v>174</v>
      </c>
      <c r="E250" s="152" t="s">
        <v>3303</v>
      </c>
      <c r="F250" s="153" t="s">
        <v>3304</v>
      </c>
      <c r="G250" s="154" t="s">
        <v>630</v>
      </c>
      <c r="H250" s="155">
        <v>2</v>
      </c>
      <c r="I250" s="156"/>
      <c r="J250" s="157">
        <f>ROUND(I250*H250,2)</f>
        <v>0</v>
      </c>
      <c r="K250" s="158"/>
      <c r="L250" s="34"/>
      <c r="M250" s="159" t="s">
        <v>1</v>
      </c>
      <c r="N250" s="160" t="s">
        <v>41</v>
      </c>
      <c r="O250" s="59"/>
      <c r="P250" s="161">
        <f>O250*H250</f>
        <v>0</v>
      </c>
      <c r="Q250" s="161">
        <v>1.7000000000000001E-4</v>
      </c>
      <c r="R250" s="161">
        <f>Q250*H250</f>
        <v>3.4000000000000002E-4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239</v>
      </c>
      <c r="AT250" s="163" t="s">
        <v>174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239</v>
      </c>
      <c r="BM250" s="163" t="s">
        <v>3305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3306</v>
      </c>
      <c r="H251" s="176">
        <v>2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79</v>
      </c>
      <c r="AY251" s="174" t="s">
        <v>172</v>
      </c>
    </row>
    <row r="252" spans="1:65" s="2" customFormat="1" ht="14.5" customHeight="1">
      <c r="A252" s="33"/>
      <c r="B252" s="150"/>
      <c r="C252" s="151" t="s">
        <v>1481</v>
      </c>
      <c r="D252" s="151" t="s">
        <v>174</v>
      </c>
      <c r="E252" s="152" t="s">
        <v>3307</v>
      </c>
      <c r="F252" s="153" t="s">
        <v>3308</v>
      </c>
      <c r="G252" s="154" t="s">
        <v>427</v>
      </c>
      <c r="H252" s="155">
        <v>4</v>
      </c>
      <c r="I252" s="156"/>
      <c r="J252" s="157">
        <f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>O252*H252</f>
        <v>0</v>
      </c>
      <c r="Q252" s="161">
        <v>5.0000000000000002E-5</v>
      </c>
      <c r="R252" s="161">
        <f>Q252*H252</f>
        <v>2.0000000000000001E-4</v>
      </c>
      <c r="S252" s="161">
        <v>0</v>
      </c>
      <c r="T252" s="16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239</v>
      </c>
      <c r="AT252" s="163" t="s">
        <v>174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239</v>
      </c>
      <c r="BM252" s="163" t="s">
        <v>3309</v>
      </c>
    </row>
    <row r="253" spans="1:65" s="14" customFormat="1" ht="12">
      <c r="B253" s="173"/>
      <c r="D253" s="166" t="s">
        <v>179</v>
      </c>
      <c r="E253" s="174" t="s">
        <v>3107</v>
      </c>
      <c r="F253" s="175" t="s">
        <v>3310</v>
      </c>
      <c r="H253" s="176">
        <v>4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79</v>
      </c>
      <c r="AY253" s="174" t="s">
        <v>172</v>
      </c>
    </row>
    <row r="254" spans="1:65" s="2" customFormat="1" ht="14.5" customHeight="1">
      <c r="A254" s="33"/>
      <c r="B254" s="150"/>
      <c r="C254" s="201" t="s">
        <v>1485</v>
      </c>
      <c r="D254" s="201" t="s">
        <v>231</v>
      </c>
      <c r="E254" s="202" t="s">
        <v>3311</v>
      </c>
      <c r="F254" s="203" t="s">
        <v>3312</v>
      </c>
      <c r="G254" s="204" t="s">
        <v>427</v>
      </c>
      <c r="H254" s="205">
        <v>4</v>
      </c>
      <c r="I254" s="206"/>
      <c r="J254" s="207">
        <f>ROUND(I254*H254,2)</f>
        <v>0</v>
      </c>
      <c r="K254" s="208"/>
      <c r="L254" s="209"/>
      <c r="M254" s="210" t="s">
        <v>1</v>
      </c>
      <c r="N254" s="211" t="s">
        <v>41</v>
      </c>
      <c r="O254" s="59"/>
      <c r="P254" s="161">
        <f>O254*H254</f>
        <v>0</v>
      </c>
      <c r="Q254" s="161">
        <v>5.1000000000000004E-3</v>
      </c>
      <c r="R254" s="161">
        <f>Q254*H254</f>
        <v>2.0400000000000001E-2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991</v>
      </c>
      <c r="AT254" s="163" t="s">
        <v>231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239</v>
      </c>
      <c r="BM254" s="163" t="s">
        <v>3313</v>
      </c>
    </row>
    <row r="255" spans="1:65" s="2" customFormat="1" ht="24.25" customHeight="1">
      <c r="A255" s="33"/>
      <c r="B255" s="150"/>
      <c r="C255" s="201" t="s">
        <v>1491</v>
      </c>
      <c r="D255" s="201" t="s">
        <v>231</v>
      </c>
      <c r="E255" s="202" t="s">
        <v>3314</v>
      </c>
      <c r="F255" s="203" t="s">
        <v>3315</v>
      </c>
      <c r="G255" s="204" t="s">
        <v>630</v>
      </c>
      <c r="H255" s="205">
        <v>2</v>
      </c>
      <c r="I255" s="206"/>
      <c r="J255" s="207">
        <f>ROUND(I255*H255,2)</f>
        <v>0</v>
      </c>
      <c r="K255" s="208"/>
      <c r="L255" s="209"/>
      <c r="M255" s="210" t="s">
        <v>1</v>
      </c>
      <c r="N255" s="211" t="s">
        <v>41</v>
      </c>
      <c r="O255" s="59"/>
      <c r="P255" s="161">
        <f>O255*H255</f>
        <v>0</v>
      </c>
      <c r="Q255" s="161">
        <v>4.8999999999999998E-4</v>
      </c>
      <c r="R255" s="161">
        <f>Q255*H255</f>
        <v>9.7999999999999997E-4</v>
      </c>
      <c r="S255" s="161">
        <v>0</v>
      </c>
      <c r="T255" s="16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3" t="s">
        <v>991</v>
      </c>
      <c r="AT255" s="163" t="s">
        <v>231</v>
      </c>
      <c r="AU255" s="163" t="s">
        <v>87</v>
      </c>
      <c r="AY255" s="18" t="s">
        <v>172</v>
      </c>
      <c r="BE255" s="164">
        <f>IF(N255="základná",J255,0)</f>
        <v>0</v>
      </c>
      <c r="BF255" s="164">
        <f>IF(N255="znížená",J255,0)</f>
        <v>0</v>
      </c>
      <c r="BG255" s="164">
        <f>IF(N255="zákl. prenesená",J255,0)</f>
        <v>0</v>
      </c>
      <c r="BH255" s="164">
        <f>IF(N255="zníž. prenesená",J255,0)</f>
        <v>0</v>
      </c>
      <c r="BI255" s="164">
        <f>IF(N255="nulová",J255,0)</f>
        <v>0</v>
      </c>
      <c r="BJ255" s="18" t="s">
        <v>87</v>
      </c>
      <c r="BK255" s="164">
        <f>ROUND(I255*H255,2)</f>
        <v>0</v>
      </c>
      <c r="BL255" s="18" t="s">
        <v>239</v>
      </c>
      <c r="BM255" s="163" t="s">
        <v>3316</v>
      </c>
    </row>
    <row r="256" spans="1:65" s="2" customFormat="1" ht="14.5" customHeight="1">
      <c r="A256" s="33"/>
      <c r="B256" s="150"/>
      <c r="C256" s="151" t="s">
        <v>1496</v>
      </c>
      <c r="D256" s="151" t="s">
        <v>174</v>
      </c>
      <c r="E256" s="152" t="s">
        <v>3317</v>
      </c>
      <c r="F256" s="153" t="s">
        <v>3318</v>
      </c>
      <c r="G256" s="154" t="s">
        <v>177</v>
      </c>
      <c r="H256" s="155">
        <v>0.5</v>
      </c>
      <c r="I256" s="156"/>
      <c r="J256" s="157">
        <f>ROUND(I256*H256,2)</f>
        <v>0</v>
      </c>
      <c r="K256" s="158"/>
      <c r="L256" s="34"/>
      <c r="M256" s="159" t="s">
        <v>1</v>
      </c>
      <c r="N256" s="160" t="s">
        <v>41</v>
      </c>
      <c r="O256" s="59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3" t="s">
        <v>239</v>
      </c>
      <c r="AT256" s="163" t="s">
        <v>174</v>
      </c>
      <c r="AU256" s="163" t="s">
        <v>87</v>
      </c>
      <c r="AY256" s="18" t="s">
        <v>172</v>
      </c>
      <c r="BE256" s="164">
        <f>IF(N256="základná",J256,0)</f>
        <v>0</v>
      </c>
      <c r="BF256" s="164">
        <f>IF(N256="znížená",J256,0)</f>
        <v>0</v>
      </c>
      <c r="BG256" s="164">
        <f>IF(N256="zákl. prenesená",J256,0)</f>
        <v>0</v>
      </c>
      <c r="BH256" s="164">
        <f>IF(N256="zníž. prenesená",J256,0)</f>
        <v>0</v>
      </c>
      <c r="BI256" s="164">
        <f>IF(N256="nulová",J256,0)</f>
        <v>0</v>
      </c>
      <c r="BJ256" s="18" t="s">
        <v>87</v>
      </c>
      <c r="BK256" s="164">
        <f>ROUND(I256*H256,2)</f>
        <v>0</v>
      </c>
      <c r="BL256" s="18" t="s">
        <v>239</v>
      </c>
      <c r="BM256" s="163" t="s">
        <v>3319</v>
      </c>
    </row>
    <row r="257" spans="1:65" s="14" customFormat="1" ht="12">
      <c r="B257" s="173"/>
      <c r="D257" s="166" t="s">
        <v>179</v>
      </c>
      <c r="E257" s="174" t="s">
        <v>1</v>
      </c>
      <c r="F257" s="175" t="s">
        <v>3320</v>
      </c>
      <c r="H257" s="176">
        <v>0.5</v>
      </c>
      <c r="I257" s="177"/>
      <c r="L257" s="173"/>
      <c r="M257" s="178"/>
      <c r="N257" s="179"/>
      <c r="O257" s="179"/>
      <c r="P257" s="179"/>
      <c r="Q257" s="179"/>
      <c r="R257" s="179"/>
      <c r="S257" s="179"/>
      <c r="T257" s="180"/>
      <c r="AT257" s="174" t="s">
        <v>179</v>
      </c>
      <c r="AU257" s="174" t="s">
        <v>87</v>
      </c>
      <c r="AV257" s="14" t="s">
        <v>87</v>
      </c>
      <c r="AW257" s="14" t="s">
        <v>30</v>
      </c>
      <c r="AX257" s="14" t="s">
        <v>79</v>
      </c>
      <c r="AY257" s="174" t="s">
        <v>172</v>
      </c>
    </row>
    <row r="258" spans="1:65" s="2" customFormat="1" ht="37.75" customHeight="1">
      <c r="A258" s="33"/>
      <c r="B258" s="150"/>
      <c r="C258" s="201" t="s">
        <v>1207</v>
      </c>
      <c r="D258" s="201" t="s">
        <v>231</v>
      </c>
      <c r="E258" s="202" t="s">
        <v>3321</v>
      </c>
      <c r="F258" s="203" t="s">
        <v>3322</v>
      </c>
      <c r="G258" s="204" t="s">
        <v>630</v>
      </c>
      <c r="H258" s="205">
        <v>1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41</v>
      </c>
      <c r="O258" s="59"/>
      <c r="P258" s="161">
        <f>O258*H258</f>
        <v>0</v>
      </c>
      <c r="Q258" s="161">
        <v>5.0000000000000001E-4</v>
      </c>
      <c r="R258" s="161">
        <f>Q258*H258</f>
        <v>5.0000000000000001E-4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991</v>
      </c>
      <c r="AT258" s="163" t="s">
        <v>231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239</v>
      </c>
      <c r="BM258" s="163" t="s">
        <v>3323</v>
      </c>
    </row>
    <row r="259" spans="1:65" s="2" customFormat="1" ht="37.75" customHeight="1">
      <c r="A259" s="33"/>
      <c r="B259" s="150"/>
      <c r="C259" s="201" t="s">
        <v>1514</v>
      </c>
      <c r="D259" s="201" t="s">
        <v>231</v>
      </c>
      <c r="E259" s="202" t="s">
        <v>3324</v>
      </c>
      <c r="F259" s="203" t="s">
        <v>3325</v>
      </c>
      <c r="G259" s="204" t="s">
        <v>630</v>
      </c>
      <c r="H259" s="205">
        <v>2</v>
      </c>
      <c r="I259" s="206"/>
      <c r="J259" s="207">
        <f>ROUND(I259*H259,2)</f>
        <v>0</v>
      </c>
      <c r="K259" s="208"/>
      <c r="L259" s="209"/>
      <c r="M259" s="210" t="s">
        <v>1</v>
      </c>
      <c r="N259" s="211" t="s">
        <v>41</v>
      </c>
      <c r="O259" s="59"/>
      <c r="P259" s="161">
        <f>O259*H259</f>
        <v>0</v>
      </c>
      <c r="Q259" s="161">
        <v>4.0000000000000002E-4</v>
      </c>
      <c r="R259" s="161">
        <f>Q259*H259</f>
        <v>8.0000000000000004E-4</v>
      </c>
      <c r="S259" s="161">
        <v>0</v>
      </c>
      <c r="T259" s="162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3" t="s">
        <v>991</v>
      </c>
      <c r="AT259" s="163" t="s">
        <v>231</v>
      </c>
      <c r="AU259" s="163" t="s">
        <v>87</v>
      </c>
      <c r="AY259" s="18" t="s">
        <v>172</v>
      </c>
      <c r="BE259" s="164">
        <f>IF(N259="základná",J259,0)</f>
        <v>0</v>
      </c>
      <c r="BF259" s="164">
        <f>IF(N259="znížená",J259,0)</f>
        <v>0</v>
      </c>
      <c r="BG259" s="164">
        <f>IF(N259="zákl. prenesená",J259,0)</f>
        <v>0</v>
      </c>
      <c r="BH259" s="164">
        <f>IF(N259="zníž. prenesená",J259,0)</f>
        <v>0</v>
      </c>
      <c r="BI259" s="164">
        <f>IF(N259="nulová",J259,0)</f>
        <v>0</v>
      </c>
      <c r="BJ259" s="18" t="s">
        <v>87</v>
      </c>
      <c r="BK259" s="164">
        <f>ROUND(I259*H259,2)</f>
        <v>0</v>
      </c>
      <c r="BL259" s="18" t="s">
        <v>239</v>
      </c>
      <c r="BM259" s="163" t="s">
        <v>3326</v>
      </c>
    </row>
    <row r="260" spans="1:65" s="2" customFormat="1" ht="14.5" customHeight="1">
      <c r="A260" s="33"/>
      <c r="B260" s="150"/>
      <c r="C260" s="151" t="s">
        <v>1518</v>
      </c>
      <c r="D260" s="151" t="s">
        <v>174</v>
      </c>
      <c r="E260" s="152" t="s">
        <v>3327</v>
      </c>
      <c r="F260" s="153" t="s">
        <v>3328</v>
      </c>
      <c r="G260" s="154" t="s">
        <v>630</v>
      </c>
      <c r="H260" s="155">
        <v>2</v>
      </c>
      <c r="I260" s="156"/>
      <c r="J260" s="157">
        <f>ROUND(I260*H260,2)</f>
        <v>0</v>
      </c>
      <c r="K260" s="158"/>
      <c r="L260" s="34"/>
      <c r="M260" s="159" t="s">
        <v>1</v>
      </c>
      <c r="N260" s="160" t="s">
        <v>41</v>
      </c>
      <c r="O260" s="59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3" t="s">
        <v>239</v>
      </c>
      <c r="AT260" s="163" t="s">
        <v>174</v>
      </c>
      <c r="AU260" s="163" t="s">
        <v>87</v>
      </c>
      <c r="AY260" s="18" t="s">
        <v>172</v>
      </c>
      <c r="BE260" s="164">
        <f>IF(N260="základná",J260,0)</f>
        <v>0</v>
      </c>
      <c r="BF260" s="164">
        <f>IF(N260="znížená",J260,0)</f>
        <v>0</v>
      </c>
      <c r="BG260" s="164">
        <f>IF(N260="zákl. prenesená",J260,0)</f>
        <v>0</v>
      </c>
      <c r="BH260" s="164">
        <f>IF(N260="zníž. prenesená",J260,0)</f>
        <v>0</v>
      </c>
      <c r="BI260" s="164">
        <f>IF(N260="nulová",J260,0)</f>
        <v>0</v>
      </c>
      <c r="BJ260" s="18" t="s">
        <v>87</v>
      </c>
      <c r="BK260" s="164">
        <f>ROUND(I260*H260,2)</f>
        <v>0</v>
      </c>
      <c r="BL260" s="18" t="s">
        <v>239</v>
      </c>
      <c r="BM260" s="163" t="s">
        <v>3329</v>
      </c>
    </row>
    <row r="261" spans="1:65" s="2" customFormat="1" ht="14.5" customHeight="1">
      <c r="A261" s="33"/>
      <c r="B261" s="150"/>
      <c r="C261" s="151" t="s">
        <v>1524</v>
      </c>
      <c r="D261" s="151" t="s">
        <v>174</v>
      </c>
      <c r="E261" s="152" t="s">
        <v>3330</v>
      </c>
      <c r="F261" s="153" t="s">
        <v>3331</v>
      </c>
      <c r="G261" s="154" t="s">
        <v>3332</v>
      </c>
      <c r="H261" s="155">
        <v>1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0</v>
      </c>
      <c r="T261" s="16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239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239</v>
      </c>
      <c r="BM261" s="163" t="s">
        <v>3333</v>
      </c>
    </row>
    <row r="262" spans="1:65" s="2" customFormat="1" ht="24.25" customHeight="1">
      <c r="A262" s="33"/>
      <c r="B262" s="150"/>
      <c r="C262" s="151" t="s">
        <v>1160</v>
      </c>
      <c r="D262" s="151" t="s">
        <v>174</v>
      </c>
      <c r="E262" s="152" t="s">
        <v>3334</v>
      </c>
      <c r="F262" s="153" t="s">
        <v>3335</v>
      </c>
      <c r="G262" s="154" t="s">
        <v>427</v>
      </c>
      <c r="H262" s="155">
        <v>59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0</v>
      </c>
      <c r="R262" s="161">
        <f>Q262*H262</f>
        <v>0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239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239</v>
      </c>
      <c r="BM262" s="163" t="s">
        <v>3336</v>
      </c>
    </row>
    <row r="263" spans="1:65" s="14" customFormat="1" ht="24">
      <c r="B263" s="173"/>
      <c r="D263" s="166" t="s">
        <v>179</v>
      </c>
      <c r="E263" s="174" t="s">
        <v>1</v>
      </c>
      <c r="F263" s="175" t="s">
        <v>3337</v>
      </c>
      <c r="H263" s="176">
        <v>59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79</v>
      </c>
      <c r="AY263" s="174" t="s">
        <v>172</v>
      </c>
    </row>
    <row r="264" spans="1:65" s="2" customFormat="1" ht="14.5" customHeight="1">
      <c r="A264" s="33"/>
      <c r="B264" s="150"/>
      <c r="C264" s="151" t="s">
        <v>1533</v>
      </c>
      <c r="D264" s="151" t="s">
        <v>174</v>
      </c>
      <c r="E264" s="152" t="s">
        <v>3338</v>
      </c>
      <c r="F264" s="153" t="s">
        <v>3339</v>
      </c>
      <c r="G264" s="154" t="s">
        <v>3332</v>
      </c>
      <c r="H264" s="155">
        <v>1</v>
      </c>
      <c r="I264" s="156"/>
      <c r="J264" s="157">
        <f>ROUND(I264*H264,2)</f>
        <v>0</v>
      </c>
      <c r="K264" s="158"/>
      <c r="L264" s="34"/>
      <c r="M264" s="159" t="s">
        <v>1</v>
      </c>
      <c r="N264" s="160" t="s">
        <v>41</v>
      </c>
      <c r="O264" s="59"/>
      <c r="P264" s="161">
        <f>O264*H264</f>
        <v>0</v>
      </c>
      <c r="Q264" s="161">
        <v>0</v>
      </c>
      <c r="R264" s="161">
        <f>Q264*H264</f>
        <v>0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239</v>
      </c>
      <c r="AT264" s="163" t="s">
        <v>174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239</v>
      </c>
      <c r="BM264" s="163" t="s">
        <v>3340</v>
      </c>
    </row>
    <row r="265" spans="1:65" s="2" customFormat="1" ht="14.5" customHeight="1">
      <c r="A265" s="33"/>
      <c r="B265" s="150"/>
      <c r="C265" s="151" t="s">
        <v>1535</v>
      </c>
      <c r="D265" s="151" t="s">
        <v>174</v>
      </c>
      <c r="E265" s="152" t="s">
        <v>3341</v>
      </c>
      <c r="F265" s="153" t="s">
        <v>3342</v>
      </c>
      <c r="G265" s="154" t="s">
        <v>427</v>
      </c>
      <c r="H265" s="155">
        <v>69</v>
      </c>
      <c r="I265" s="156"/>
      <c r="J265" s="157">
        <f>ROUND(I265*H265,2)</f>
        <v>0</v>
      </c>
      <c r="K265" s="158"/>
      <c r="L265" s="34"/>
      <c r="M265" s="159" t="s">
        <v>1</v>
      </c>
      <c r="N265" s="160" t="s">
        <v>41</v>
      </c>
      <c r="O265" s="59"/>
      <c r="P265" s="161">
        <f>O265*H265</f>
        <v>0</v>
      </c>
      <c r="Q265" s="161">
        <v>0</v>
      </c>
      <c r="R265" s="161">
        <f>Q265*H265</f>
        <v>0</v>
      </c>
      <c r="S265" s="161">
        <v>0</v>
      </c>
      <c r="T265" s="16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3" t="s">
        <v>239</v>
      </c>
      <c r="AT265" s="163" t="s">
        <v>174</v>
      </c>
      <c r="AU265" s="163" t="s">
        <v>87</v>
      </c>
      <c r="AY265" s="18" t="s">
        <v>172</v>
      </c>
      <c r="BE265" s="164">
        <f>IF(N265="základná",J265,0)</f>
        <v>0</v>
      </c>
      <c r="BF265" s="164">
        <f>IF(N265="znížená",J265,0)</f>
        <v>0</v>
      </c>
      <c r="BG265" s="164">
        <f>IF(N265="zákl. prenesená",J265,0)</f>
        <v>0</v>
      </c>
      <c r="BH265" s="164">
        <f>IF(N265="zníž. prenesená",J265,0)</f>
        <v>0</v>
      </c>
      <c r="BI265" s="164">
        <f>IF(N265="nulová",J265,0)</f>
        <v>0</v>
      </c>
      <c r="BJ265" s="18" t="s">
        <v>87</v>
      </c>
      <c r="BK265" s="164">
        <f>ROUND(I265*H265,2)</f>
        <v>0</v>
      </c>
      <c r="BL265" s="18" t="s">
        <v>239</v>
      </c>
      <c r="BM265" s="163" t="s">
        <v>3343</v>
      </c>
    </row>
    <row r="266" spans="1:65" s="14" customFormat="1" ht="12">
      <c r="B266" s="173"/>
      <c r="D266" s="166" t="s">
        <v>179</v>
      </c>
      <c r="E266" s="174" t="s">
        <v>1</v>
      </c>
      <c r="F266" s="175" t="s">
        <v>3344</v>
      </c>
      <c r="H266" s="176">
        <v>10</v>
      </c>
      <c r="I266" s="177"/>
      <c r="L266" s="173"/>
      <c r="M266" s="178"/>
      <c r="N266" s="179"/>
      <c r="O266" s="179"/>
      <c r="P266" s="179"/>
      <c r="Q266" s="179"/>
      <c r="R266" s="179"/>
      <c r="S266" s="179"/>
      <c r="T266" s="180"/>
      <c r="AT266" s="174" t="s">
        <v>179</v>
      </c>
      <c r="AU266" s="174" t="s">
        <v>87</v>
      </c>
      <c r="AV266" s="14" t="s">
        <v>87</v>
      </c>
      <c r="AW266" s="14" t="s">
        <v>30</v>
      </c>
      <c r="AX266" s="14" t="s">
        <v>75</v>
      </c>
      <c r="AY266" s="174" t="s">
        <v>172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3345</v>
      </c>
      <c r="H267" s="176">
        <v>59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5" customFormat="1" ht="12">
      <c r="B268" s="181"/>
      <c r="D268" s="166" t="s">
        <v>179</v>
      </c>
      <c r="E268" s="182" t="s">
        <v>1</v>
      </c>
      <c r="F268" s="183" t="s">
        <v>184</v>
      </c>
      <c r="H268" s="184">
        <v>69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2" t="s">
        <v>179</v>
      </c>
      <c r="AU268" s="182" t="s">
        <v>87</v>
      </c>
      <c r="AV268" s="15" t="s">
        <v>106</v>
      </c>
      <c r="AW268" s="15" t="s">
        <v>30</v>
      </c>
      <c r="AX268" s="15" t="s">
        <v>79</v>
      </c>
      <c r="AY268" s="182" t="s">
        <v>172</v>
      </c>
    </row>
    <row r="269" spans="1:65" s="12" customFormat="1" ht="26" customHeight="1">
      <c r="B269" s="137"/>
      <c r="D269" s="138" t="s">
        <v>74</v>
      </c>
      <c r="E269" s="139" t="s">
        <v>1181</v>
      </c>
      <c r="F269" s="139" t="s">
        <v>1182</v>
      </c>
      <c r="I269" s="140"/>
      <c r="J269" s="141">
        <f>BK269</f>
        <v>0</v>
      </c>
      <c r="L269" s="137"/>
      <c r="M269" s="142"/>
      <c r="N269" s="143"/>
      <c r="O269" s="143"/>
      <c r="P269" s="144">
        <f>SUM(P270:P281)</f>
        <v>0</v>
      </c>
      <c r="Q269" s="143"/>
      <c r="R269" s="144">
        <f>SUM(R270:R281)</f>
        <v>0</v>
      </c>
      <c r="S269" s="143"/>
      <c r="T269" s="145">
        <f>SUM(T270:T281)</f>
        <v>0</v>
      </c>
      <c r="AR269" s="138" t="s">
        <v>106</v>
      </c>
      <c r="AT269" s="146" t="s">
        <v>74</v>
      </c>
      <c r="AU269" s="146" t="s">
        <v>75</v>
      </c>
      <c r="AY269" s="138" t="s">
        <v>172</v>
      </c>
      <c r="BK269" s="147">
        <f>SUM(BK270:BK281)</f>
        <v>0</v>
      </c>
    </row>
    <row r="270" spans="1:65" s="2" customFormat="1" ht="14.5" customHeight="1">
      <c r="A270" s="33"/>
      <c r="B270" s="150"/>
      <c r="C270" s="151" t="s">
        <v>1540</v>
      </c>
      <c r="D270" s="151" t="s">
        <v>174</v>
      </c>
      <c r="E270" s="152" t="s">
        <v>3346</v>
      </c>
      <c r="F270" s="153" t="s">
        <v>3347</v>
      </c>
      <c r="G270" s="154" t="s">
        <v>1837</v>
      </c>
      <c r="H270" s="155">
        <v>1</v>
      </c>
      <c r="I270" s="156"/>
      <c r="J270" s="157">
        <f t="shared" ref="J270:J278" si="10">ROUND(I270*H270,2)</f>
        <v>0</v>
      </c>
      <c r="K270" s="158"/>
      <c r="L270" s="34"/>
      <c r="M270" s="159" t="s">
        <v>1</v>
      </c>
      <c r="N270" s="160" t="s">
        <v>41</v>
      </c>
      <c r="O270" s="59"/>
      <c r="P270" s="161">
        <f t="shared" ref="P270:P278" si="11">O270*H270</f>
        <v>0</v>
      </c>
      <c r="Q270" s="161">
        <v>0</v>
      </c>
      <c r="R270" s="161">
        <f t="shared" ref="R270:R278" si="12">Q270*H270</f>
        <v>0</v>
      </c>
      <c r="S270" s="161">
        <v>0</v>
      </c>
      <c r="T270" s="162">
        <f t="shared" ref="T270:T278" si="13"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3" t="s">
        <v>239</v>
      </c>
      <c r="AT270" s="163" t="s">
        <v>174</v>
      </c>
      <c r="AU270" s="163" t="s">
        <v>79</v>
      </c>
      <c r="AY270" s="18" t="s">
        <v>172</v>
      </c>
      <c r="BE270" s="164">
        <f t="shared" ref="BE270:BE278" si="14">IF(N270="základná",J270,0)</f>
        <v>0</v>
      </c>
      <c r="BF270" s="164">
        <f t="shared" ref="BF270:BF278" si="15">IF(N270="znížená",J270,0)</f>
        <v>0</v>
      </c>
      <c r="BG270" s="164">
        <f t="shared" ref="BG270:BG278" si="16">IF(N270="zákl. prenesená",J270,0)</f>
        <v>0</v>
      </c>
      <c r="BH270" s="164">
        <f t="shared" ref="BH270:BH278" si="17">IF(N270="zníž. prenesená",J270,0)</f>
        <v>0</v>
      </c>
      <c r="BI270" s="164">
        <f t="shared" ref="BI270:BI278" si="18">IF(N270="nulová",J270,0)</f>
        <v>0</v>
      </c>
      <c r="BJ270" s="18" t="s">
        <v>87</v>
      </c>
      <c r="BK270" s="164">
        <f t="shared" ref="BK270:BK278" si="19">ROUND(I270*H270,2)</f>
        <v>0</v>
      </c>
      <c r="BL270" s="18" t="s">
        <v>239</v>
      </c>
      <c r="BM270" s="163" t="s">
        <v>3348</v>
      </c>
    </row>
    <row r="271" spans="1:65" s="2" customFormat="1" ht="14.5" customHeight="1">
      <c r="A271" s="33"/>
      <c r="B271" s="150"/>
      <c r="C271" s="151" t="s">
        <v>239</v>
      </c>
      <c r="D271" s="151" t="s">
        <v>174</v>
      </c>
      <c r="E271" s="152" t="s">
        <v>3349</v>
      </c>
      <c r="F271" s="153" t="s">
        <v>3350</v>
      </c>
      <c r="G271" s="154" t="s">
        <v>1837</v>
      </c>
      <c r="H271" s="155">
        <v>1</v>
      </c>
      <c r="I271" s="156"/>
      <c r="J271" s="157">
        <f t="shared" si="10"/>
        <v>0</v>
      </c>
      <c r="K271" s="158"/>
      <c r="L271" s="34"/>
      <c r="M271" s="159" t="s">
        <v>1</v>
      </c>
      <c r="N271" s="160" t="s">
        <v>41</v>
      </c>
      <c r="O271" s="59"/>
      <c r="P271" s="161">
        <f t="shared" si="11"/>
        <v>0</v>
      </c>
      <c r="Q271" s="161">
        <v>0</v>
      </c>
      <c r="R271" s="161">
        <f t="shared" si="12"/>
        <v>0</v>
      </c>
      <c r="S271" s="161">
        <v>0</v>
      </c>
      <c r="T271" s="162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3" t="s">
        <v>239</v>
      </c>
      <c r="AT271" s="163" t="s">
        <v>174</v>
      </c>
      <c r="AU271" s="163" t="s">
        <v>79</v>
      </c>
      <c r="AY271" s="18" t="s">
        <v>172</v>
      </c>
      <c r="BE271" s="164">
        <f t="shared" si="14"/>
        <v>0</v>
      </c>
      <c r="BF271" s="164">
        <f t="shared" si="15"/>
        <v>0</v>
      </c>
      <c r="BG271" s="164">
        <f t="shared" si="16"/>
        <v>0</v>
      </c>
      <c r="BH271" s="164">
        <f t="shared" si="17"/>
        <v>0</v>
      </c>
      <c r="BI271" s="164">
        <f t="shared" si="18"/>
        <v>0</v>
      </c>
      <c r="BJ271" s="18" t="s">
        <v>87</v>
      </c>
      <c r="BK271" s="164">
        <f t="shared" si="19"/>
        <v>0</v>
      </c>
      <c r="BL271" s="18" t="s">
        <v>239</v>
      </c>
      <c r="BM271" s="163" t="s">
        <v>3351</v>
      </c>
    </row>
    <row r="272" spans="1:65" s="2" customFormat="1" ht="14.5" customHeight="1">
      <c r="A272" s="33"/>
      <c r="B272" s="150"/>
      <c r="C272" s="151" t="s">
        <v>1550</v>
      </c>
      <c r="D272" s="151" t="s">
        <v>174</v>
      </c>
      <c r="E272" s="152" t="s">
        <v>3352</v>
      </c>
      <c r="F272" s="153" t="s">
        <v>3353</v>
      </c>
      <c r="G272" s="154" t="s">
        <v>1837</v>
      </c>
      <c r="H272" s="155">
        <v>1</v>
      </c>
      <c r="I272" s="156"/>
      <c r="J272" s="157">
        <f t="shared" si="10"/>
        <v>0</v>
      </c>
      <c r="K272" s="158"/>
      <c r="L272" s="34"/>
      <c r="M272" s="159" t="s">
        <v>1</v>
      </c>
      <c r="N272" s="160" t="s">
        <v>41</v>
      </c>
      <c r="O272" s="59"/>
      <c r="P272" s="161">
        <f t="shared" si="11"/>
        <v>0</v>
      </c>
      <c r="Q272" s="161">
        <v>0</v>
      </c>
      <c r="R272" s="161">
        <f t="shared" si="12"/>
        <v>0</v>
      </c>
      <c r="S272" s="161">
        <v>0</v>
      </c>
      <c r="T272" s="162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239</v>
      </c>
      <c r="AT272" s="163" t="s">
        <v>174</v>
      </c>
      <c r="AU272" s="163" t="s">
        <v>79</v>
      </c>
      <c r="AY272" s="18" t="s">
        <v>172</v>
      </c>
      <c r="BE272" s="164">
        <f t="shared" si="14"/>
        <v>0</v>
      </c>
      <c r="BF272" s="164">
        <f t="shared" si="15"/>
        <v>0</v>
      </c>
      <c r="BG272" s="164">
        <f t="shared" si="16"/>
        <v>0</v>
      </c>
      <c r="BH272" s="164">
        <f t="shared" si="17"/>
        <v>0</v>
      </c>
      <c r="BI272" s="164">
        <f t="shared" si="18"/>
        <v>0</v>
      </c>
      <c r="BJ272" s="18" t="s">
        <v>87</v>
      </c>
      <c r="BK272" s="164">
        <f t="shared" si="19"/>
        <v>0</v>
      </c>
      <c r="BL272" s="18" t="s">
        <v>239</v>
      </c>
      <c r="BM272" s="163" t="s">
        <v>3354</v>
      </c>
    </row>
    <row r="273" spans="1:65" s="2" customFormat="1" ht="14.5" customHeight="1">
      <c r="A273" s="33"/>
      <c r="B273" s="150"/>
      <c r="C273" s="151" t="s">
        <v>1555</v>
      </c>
      <c r="D273" s="151" t="s">
        <v>174</v>
      </c>
      <c r="E273" s="152" t="s">
        <v>3355</v>
      </c>
      <c r="F273" s="153" t="s">
        <v>3356</v>
      </c>
      <c r="G273" s="154" t="s">
        <v>1837</v>
      </c>
      <c r="H273" s="155">
        <v>1</v>
      </c>
      <c r="I273" s="156"/>
      <c r="J273" s="157">
        <f t="shared" si="10"/>
        <v>0</v>
      </c>
      <c r="K273" s="158"/>
      <c r="L273" s="34"/>
      <c r="M273" s="159" t="s">
        <v>1</v>
      </c>
      <c r="N273" s="160" t="s">
        <v>41</v>
      </c>
      <c r="O273" s="59"/>
      <c r="P273" s="161">
        <f t="shared" si="11"/>
        <v>0</v>
      </c>
      <c r="Q273" s="161">
        <v>0</v>
      </c>
      <c r="R273" s="161">
        <f t="shared" si="12"/>
        <v>0</v>
      </c>
      <c r="S273" s="161">
        <v>0</v>
      </c>
      <c r="T273" s="162">
        <f t="shared" si="1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3" t="s">
        <v>239</v>
      </c>
      <c r="AT273" s="163" t="s">
        <v>174</v>
      </c>
      <c r="AU273" s="163" t="s">
        <v>79</v>
      </c>
      <c r="AY273" s="18" t="s">
        <v>172</v>
      </c>
      <c r="BE273" s="164">
        <f t="shared" si="14"/>
        <v>0</v>
      </c>
      <c r="BF273" s="164">
        <f t="shared" si="15"/>
        <v>0</v>
      </c>
      <c r="BG273" s="164">
        <f t="shared" si="16"/>
        <v>0</v>
      </c>
      <c r="BH273" s="164">
        <f t="shared" si="17"/>
        <v>0</v>
      </c>
      <c r="BI273" s="164">
        <f t="shared" si="18"/>
        <v>0</v>
      </c>
      <c r="BJ273" s="18" t="s">
        <v>87</v>
      </c>
      <c r="BK273" s="164">
        <f t="shared" si="19"/>
        <v>0</v>
      </c>
      <c r="BL273" s="18" t="s">
        <v>239</v>
      </c>
      <c r="BM273" s="163" t="s">
        <v>3357</v>
      </c>
    </row>
    <row r="274" spans="1:65" s="2" customFormat="1" ht="24.25" customHeight="1">
      <c r="A274" s="33"/>
      <c r="B274" s="150"/>
      <c r="C274" s="151" t="s">
        <v>1563</v>
      </c>
      <c r="D274" s="151" t="s">
        <v>174</v>
      </c>
      <c r="E274" s="152" t="s">
        <v>3358</v>
      </c>
      <c r="F274" s="153" t="s">
        <v>3359</v>
      </c>
      <c r="G274" s="154" t="s">
        <v>1837</v>
      </c>
      <c r="H274" s="155">
        <v>1</v>
      </c>
      <c r="I274" s="156"/>
      <c r="J274" s="157">
        <f t="shared" si="10"/>
        <v>0</v>
      </c>
      <c r="K274" s="158"/>
      <c r="L274" s="34"/>
      <c r="M274" s="159" t="s">
        <v>1</v>
      </c>
      <c r="N274" s="160" t="s">
        <v>41</v>
      </c>
      <c r="O274" s="59"/>
      <c r="P274" s="161">
        <f t="shared" si="11"/>
        <v>0</v>
      </c>
      <c r="Q274" s="161">
        <v>0</v>
      </c>
      <c r="R274" s="161">
        <f t="shared" si="12"/>
        <v>0</v>
      </c>
      <c r="S274" s="161">
        <v>0</v>
      </c>
      <c r="T274" s="162">
        <f t="shared" si="1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239</v>
      </c>
      <c r="AT274" s="163" t="s">
        <v>174</v>
      </c>
      <c r="AU274" s="163" t="s">
        <v>79</v>
      </c>
      <c r="AY274" s="18" t="s">
        <v>172</v>
      </c>
      <c r="BE274" s="164">
        <f t="shared" si="14"/>
        <v>0</v>
      </c>
      <c r="BF274" s="164">
        <f t="shared" si="15"/>
        <v>0</v>
      </c>
      <c r="BG274" s="164">
        <f t="shared" si="16"/>
        <v>0</v>
      </c>
      <c r="BH274" s="164">
        <f t="shared" si="17"/>
        <v>0</v>
      </c>
      <c r="BI274" s="164">
        <f t="shared" si="18"/>
        <v>0</v>
      </c>
      <c r="BJ274" s="18" t="s">
        <v>87</v>
      </c>
      <c r="BK274" s="164">
        <f t="shared" si="19"/>
        <v>0</v>
      </c>
      <c r="BL274" s="18" t="s">
        <v>239</v>
      </c>
      <c r="BM274" s="163" t="s">
        <v>3360</v>
      </c>
    </row>
    <row r="275" spans="1:65" s="2" customFormat="1" ht="14.5" customHeight="1">
      <c r="A275" s="33"/>
      <c r="B275" s="150"/>
      <c r="C275" s="151" t="s">
        <v>1567</v>
      </c>
      <c r="D275" s="151" t="s">
        <v>174</v>
      </c>
      <c r="E275" s="152" t="s">
        <v>3361</v>
      </c>
      <c r="F275" s="153" t="s">
        <v>3362</v>
      </c>
      <c r="G275" s="154" t="s">
        <v>1837</v>
      </c>
      <c r="H275" s="155">
        <v>1</v>
      </c>
      <c r="I275" s="156"/>
      <c r="J275" s="157">
        <f t="shared" si="10"/>
        <v>0</v>
      </c>
      <c r="K275" s="158"/>
      <c r="L275" s="34"/>
      <c r="M275" s="159" t="s">
        <v>1</v>
      </c>
      <c r="N275" s="160" t="s">
        <v>41</v>
      </c>
      <c r="O275" s="59"/>
      <c r="P275" s="161">
        <f t="shared" si="11"/>
        <v>0</v>
      </c>
      <c r="Q275" s="161">
        <v>0</v>
      </c>
      <c r="R275" s="161">
        <f t="shared" si="12"/>
        <v>0</v>
      </c>
      <c r="S275" s="161">
        <v>0</v>
      </c>
      <c r="T275" s="162">
        <f t="shared" si="1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239</v>
      </c>
      <c r="AT275" s="163" t="s">
        <v>174</v>
      </c>
      <c r="AU275" s="163" t="s">
        <v>79</v>
      </c>
      <c r="AY275" s="18" t="s">
        <v>172</v>
      </c>
      <c r="BE275" s="164">
        <f t="shared" si="14"/>
        <v>0</v>
      </c>
      <c r="BF275" s="164">
        <f t="shared" si="15"/>
        <v>0</v>
      </c>
      <c r="BG275" s="164">
        <f t="shared" si="16"/>
        <v>0</v>
      </c>
      <c r="BH275" s="164">
        <f t="shared" si="17"/>
        <v>0</v>
      </c>
      <c r="BI275" s="164">
        <f t="shared" si="18"/>
        <v>0</v>
      </c>
      <c r="BJ275" s="18" t="s">
        <v>87</v>
      </c>
      <c r="BK275" s="164">
        <f t="shared" si="19"/>
        <v>0</v>
      </c>
      <c r="BL275" s="18" t="s">
        <v>239</v>
      </c>
      <c r="BM275" s="163" t="s">
        <v>3363</v>
      </c>
    </row>
    <row r="276" spans="1:65" s="2" customFormat="1" ht="24.25" customHeight="1">
      <c r="A276" s="33"/>
      <c r="B276" s="150"/>
      <c r="C276" s="151" t="s">
        <v>1572</v>
      </c>
      <c r="D276" s="151" t="s">
        <v>174</v>
      </c>
      <c r="E276" s="152" t="s">
        <v>3364</v>
      </c>
      <c r="F276" s="153" t="s">
        <v>3365</v>
      </c>
      <c r="G276" s="154" t="s">
        <v>1837</v>
      </c>
      <c r="H276" s="155">
        <v>1</v>
      </c>
      <c r="I276" s="156"/>
      <c r="J276" s="157">
        <f t="shared" si="10"/>
        <v>0</v>
      </c>
      <c r="K276" s="158"/>
      <c r="L276" s="34"/>
      <c r="M276" s="159" t="s">
        <v>1</v>
      </c>
      <c r="N276" s="160" t="s">
        <v>41</v>
      </c>
      <c r="O276" s="59"/>
      <c r="P276" s="161">
        <f t="shared" si="11"/>
        <v>0</v>
      </c>
      <c r="Q276" s="161">
        <v>0</v>
      </c>
      <c r="R276" s="161">
        <f t="shared" si="12"/>
        <v>0</v>
      </c>
      <c r="S276" s="161">
        <v>0</v>
      </c>
      <c r="T276" s="162">
        <f t="shared" si="1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3" t="s">
        <v>239</v>
      </c>
      <c r="AT276" s="163" t="s">
        <v>174</v>
      </c>
      <c r="AU276" s="163" t="s">
        <v>79</v>
      </c>
      <c r="AY276" s="18" t="s">
        <v>172</v>
      </c>
      <c r="BE276" s="164">
        <f t="shared" si="14"/>
        <v>0</v>
      </c>
      <c r="BF276" s="164">
        <f t="shared" si="15"/>
        <v>0</v>
      </c>
      <c r="BG276" s="164">
        <f t="shared" si="16"/>
        <v>0</v>
      </c>
      <c r="BH276" s="164">
        <f t="shared" si="17"/>
        <v>0</v>
      </c>
      <c r="BI276" s="164">
        <f t="shared" si="18"/>
        <v>0</v>
      </c>
      <c r="BJ276" s="18" t="s">
        <v>87</v>
      </c>
      <c r="BK276" s="164">
        <f t="shared" si="19"/>
        <v>0</v>
      </c>
      <c r="BL276" s="18" t="s">
        <v>239</v>
      </c>
      <c r="BM276" s="163" t="s">
        <v>3366</v>
      </c>
    </row>
    <row r="277" spans="1:65" s="2" customFormat="1" ht="14.5" customHeight="1">
      <c r="A277" s="33"/>
      <c r="B277" s="150"/>
      <c r="C277" s="151" t="s">
        <v>1578</v>
      </c>
      <c r="D277" s="151" t="s">
        <v>174</v>
      </c>
      <c r="E277" s="152" t="s">
        <v>3367</v>
      </c>
      <c r="F277" s="153" t="s">
        <v>3368</v>
      </c>
      <c r="G277" s="154" t="s">
        <v>1837</v>
      </c>
      <c r="H277" s="155">
        <v>1</v>
      </c>
      <c r="I277" s="156"/>
      <c r="J277" s="157">
        <f t="shared" si="10"/>
        <v>0</v>
      </c>
      <c r="K277" s="158"/>
      <c r="L277" s="34"/>
      <c r="M277" s="159" t="s">
        <v>1</v>
      </c>
      <c r="N277" s="160" t="s">
        <v>41</v>
      </c>
      <c r="O277" s="59"/>
      <c r="P277" s="161">
        <f t="shared" si="11"/>
        <v>0</v>
      </c>
      <c r="Q277" s="161">
        <v>0</v>
      </c>
      <c r="R277" s="161">
        <f t="shared" si="12"/>
        <v>0</v>
      </c>
      <c r="S277" s="161">
        <v>0</v>
      </c>
      <c r="T277" s="162">
        <f t="shared" si="1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3" t="s">
        <v>239</v>
      </c>
      <c r="AT277" s="163" t="s">
        <v>174</v>
      </c>
      <c r="AU277" s="163" t="s">
        <v>79</v>
      </c>
      <c r="AY277" s="18" t="s">
        <v>172</v>
      </c>
      <c r="BE277" s="164">
        <f t="shared" si="14"/>
        <v>0</v>
      </c>
      <c r="BF277" s="164">
        <f t="shared" si="15"/>
        <v>0</v>
      </c>
      <c r="BG277" s="164">
        <f t="shared" si="16"/>
        <v>0</v>
      </c>
      <c r="BH277" s="164">
        <f t="shared" si="17"/>
        <v>0</v>
      </c>
      <c r="BI277" s="164">
        <f t="shared" si="18"/>
        <v>0</v>
      </c>
      <c r="BJ277" s="18" t="s">
        <v>87</v>
      </c>
      <c r="BK277" s="164">
        <f t="shared" si="19"/>
        <v>0</v>
      </c>
      <c r="BL277" s="18" t="s">
        <v>239</v>
      </c>
      <c r="BM277" s="163" t="s">
        <v>3369</v>
      </c>
    </row>
    <row r="278" spans="1:65" s="2" customFormat="1" ht="24.25" customHeight="1">
      <c r="A278" s="33"/>
      <c r="B278" s="150"/>
      <c r="C278" s="151" t="s">
        <v>1584</v>
      </c>
      <c r="D278" s="151" t="s">
        <v>174</v>
      </c>
      <c r="E278" s="152" t="s">
        <v>3370</v>
      </c>
      <c r="F278" s="153" t="s">
        <v>3371</v>
      </c>
      <c r="G278" s="154" t="s">
        <v>238</v>
      </c>
      <c r="H278" s="155">
        <v>16</v>
      </c>
      <c r="I278" s="156"/>
      <c r="J278" s="157">
        <f t="shared" si="10"/>
        <v>0</v>
      </c>
      <c r="K278" s="158"/>
      <c r="L278" s="34"/>
      <c r="M278" s="159" t="s">
        <v>1</v>
      </c>
      <c r="N278" s="160" t="s">
        <v>41</v>
      </c>
      <c r="O278" s="59"/>
      <c r="P278" s="161">
        <f t="shared" si="11"/>
        <v>0</v>
      </c>
      <c r="Q278" s="161">
        <v>0</v>
      </c>
      <c r="R278" s="161">
        <f t="shared" si="12"/>
        <v>0</v>
      </c>
      <c r="S278" s="161">
        <v>0</v>
      </c>
      <c r="T278" s="162">
        <f t="shared" si="1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239</v>
      </c>
      <c r="AT278" s="163" t="s">
        <v>174</v>
      </c>
      <c r="AU278" s="163" t="s">
        <v>79</v>
      </c>
      <c r="AY278" s="18" t="s">
        <v>172</v>
      </c>
      <c r="BE278" s="164">
        <f t="shared" si="14"/>
        <v>0</v>
      </c>
      <c r="BF278" s="164">
        <f t="shared" si="15"/>
        <v>0</v>
      </c>
      <c r="BG278" s="164">
        <f t="shared" si="16"/>
        <v>0</v>
      </c>
      <c r="BH278" s="164">
        <f t="shared" si="17"/>
        <v>0</v>
      </c>
      <c r="BI278" s="164">
        <f t="shared" si="18"/>
        <v>0</v>
      </c>
      <c r="BJ278" s="18" t="s">
        <v>87</v>
      </c>
      <c r="BK278" s="164">
        <f t="shared" si="19"/>
        <v>0</v>
      </c>
      <c r="BL278" s="18" t="s">
        <v>239</v>
      </c>
      <c r="BM278" s="163" t="s">
        <v>3372</v>
      </c>
    </row>
    <row r="279" spans="1:65" s="14" customFormat="1" ht="24">
      <c r="B279" s="173"/>
      <c r="D279" s="166" t="s">
        <v>179</v>
      </c>
      <c r="E279" s="174" t="s">
        <v>1</v>
      </c>
      <c r="F279" s="175" t="s">
        <v>3373</v>
      </c>
      <c r="H279" s="176">
        <v>16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79</v>
      </c>
      <c r="AV279" s="14" t="s">
        <v>87</v>
      </c>
      <c r="AW279" s="14" t="s">
        <v>30</v>
      </c>
      <c r="AX279" s="14" t="s">
        <v>79</v>
      </c>
      <c r="AY279" s="174" t="s">
        <v>172</v>
      </c>
    </row>
    <row r="280" spans="1:65" s="2" customFormat="1" ht="24.25" customHeight="1">
      <c r="A280" s="33"/>
      <c r="B280" s="150"/>
      <c r="C280" s="151" t="s">
        <v>1590</v>
      </c>
      <c r="D280" s="151" t="s">
        <v>174</v>
      </c>
      <c r="E280" s="152" t="s">
        <v>3374</v>
      </c>
      <c r="F280" s="153" t="s">
        <v>3375</v>
      </c>
      <c r="G280" s="154" t="s">
        <v>238</v>
      </c>
      <c r="H280" s="155">
        <v>8</v>
      </c>
      <c r="I280" s="156"/>
      <c r="J280" s="157">
        <f>ROUND(I280*H280,2)</f>
        <v>0</v>
      </c>
      <c r="K280" s="158"/>
      <c r="L280" s="34"/>
      <c r="M280" s="159" t="s">
        <v>1</v>
      </c>
      <c r="N280" s="160" t="s">
        <v>41</v>
      </c>
      <c r="O280" s="59"/>
      <c r="P280" s="161">
        <f>O280*H280</f>
        <v>0</v>
      </c>
      <c r="Q280" s="161">
        <v>0</v>
      </c>
      <c r="R280" s="161">
        <f>Q280*H280</f>
        <v>0</v>
      </c>
      <c r="S280" s="161">
        <v>0</v>
      </c>
      <c r="T280" s="162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3" t="s">
        <v>239</v>
      </c>
      <c r="AT280" s="163" t="s">
        <v>174</v>
      </c>
      <c r="AU280" s="163" t="s">
        <v>79</v>
      </c>
      <c r="AY280" s="18" t="s">
        <v>172</v>
      </c>
      <c r="BE280" s="164">
        <f>IF(N280="základná",J280,0)</f>
        <v>0</v>
      </c>
      <c r="BF280" s="164">
        <f>IF(N280="znížená",J280,0)</f>
        <v>0</v>
      </c>
      <c r="BG280" s="164">
        <f>IF(N280="zákl. prenesená",J280,0)</f>
        <v>0</v>
      </c>
      <c r="BH280" s="164">
        <f>IF(N280="zníž. prenesená",J280,0)</f>
        <v>0</v>
      </c>
      <c r="BI280" s="164">
        <f>IF(N280="nulová",J280,0)</f>
        <v>0</v>
      </c>
      <c r="BJ280" s="18" t="s">
        <v>87</v>
      </c>
      <c r="BK280" s="164">
        <f>ROUND(I280*H280,2)</f>
        <v>0</v>
      </c>
      <c r="BL280" s="18" t="s">
        <v>239</v>
      </c>
      <c r="BM280" s="163" t="s">
        <v>3376</v>
      </c>
    </row>
    <row r="281" spans="1:65" s="14" customFormat="1" ht="24">
      <c r="B281" s="173"/>
      <c r="D281" s="166" t="s">
        <v>179</v>
      </c>
      <c r="E281" s="174" t="s">
        <v>1</v>
      </c>
      <c r="F281" s="175" t="s">
        <v>3377</v>
      </c>
      <c r="H281" s="176">
        <v>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79</v>
      </c>
      <c r="AV281" s="14" t="s">
        <v>87</v>
      </c>
      <c r="AW281" s="14" t="s">
        <v>30</v>
      </c>
      <c r="AX281" s="14" t="s">
        <v>79</v>
      </c>
      <c r="AY281" s="174" t="s">
        <v>172</v>
      </c>
    </row>
    <row r="282" spans="1:65" s="12" customFormat="1" ht="26" customHeight="1">
      <c r="B282" s="137"/>
      <c r="D282" s="138" t="s">
        <v>74</v>
      </c>
      <c r="E282" s="139" t="s">
        <v>3378</v>
      </c>
      <c r="F282" s="139" t="s">
        <v>3379</v>
      </c>
      <c r="I282" s="140"/>
      <c r="J282" s="141">
        <f>BK282</f>
        <v>0</v>
      </c>
      <c r="L282" s="137"/>
      <c r="M282" s="142"/>
      <c r="N282" s="143"/>
      <c r="O282" s="143"/>
      <c r="P282" s="144">
        <f>P283</f>
        <v>0</v>
      </c>
      <c r="Q282" s="143"/>
      <c r="R282" s="144">
        <f>R283</f>
        <v>0</v>
      </c>
      <c r="S282" s="143"/>
      <c r="T282" s="145">
        <f>T283</f>
        <v>0</v>
      </c>
      <c r="AR282" s="138" t="s">
        <v>200</v>
      </c>
      <c r="AT282" s="146" t="s">
        <v>74</v>
      </c>
      <c r="AU282" s="146" t="s">
        <v>75</v>
      </c>
      <c r="AY282" s="138" t="s">
        <v>172</v>
      </c>
      <c r="BK282" s="147">
        <f>BK283</f>
        <v>0</v>
      </c>
    </row>
    <row r="283" spans="1:65" s="2" customFormat="1" ht="24.25" customHeight="1">
      <c r="A283" s="33"/>
      <c r="B283" s="150"/>
      <c r="C283" s="151" t="s">
        <v>1594</v>
      </c>
      <c r="D283" s="151" t="s">
        <v>174</v>
      </c>
      <c r="E283" s="152" t="s">
        <v>3380</v>
      </c>
      <c r="F283" s="153" t="s">
        <v>3381</v>
      </c>
      <c r="G283" s="154" t="s">
        <v>1837</v>
      </c>
      <c r="H283" s="155">
        <v>1</v>
      </c>
      <c r="I283" s="156"/>
      <c r="J283" s="157">
        <f>ROUND(I283*H283,2)</f>
        <v>0</v>
      </c>
      <c r="K283" s="158"/>
      <c r="L283" s="34"/>
      <c r="M283" s="212" t="s">
        <v>1</v>
      </c>
      <c r="N283" s="213" t="s">
        <v>41</v>
      </c>
      <c r="O283" s="214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3" t="s">
        <v>239</v>
      </c>
      <c r="AT283" s="163" t="s">
        <v>174</v>
      </c>
      <c r="AU283" s="163" t="s">
        <v>79</v>
      </c>
      <c r="AY283" s="18" t="s">
        <v>172</v>
      </c>
      <c r="BE283" s="164">
        <f>IF(N283="základná",J283,0)</f>
        <v>0</v>
      </c>
      <c r="BF283" s="164">
        <f>IF(N283="znížená",J283,0)</f>
        <v>0</v>
      </c>
      <c r="BG283" s="164">
        <f>IF(N283="zákl. prenesená",J283,0)</f>
        <v>0</v>
      </c>
      <c r="BH283" s="164">
        <f>IF(N283="zníž. prenesená",J283,0)</f>
        <v>0</v>
      </c>
      <c r="BI283" s="164">
        <f>IF(N283="nulová",J283,0)</f>
        <v>0</v>
      </c>
      <c r="BJ283" s="18" t="s">
        <v>87</v>
      </c>
      <c r="BK283" s="164">
        <f>ROUND(I283*H283,2)</f>
        <v>0</v>
      </c>
      <c r="BL283" s="18" t="s">
        <v>239</v>
      </c>
      <c r="BM283" s="163" t="s">
        <v>3382</v>
      </c>
    </row>
    <row r="284" spans="1:65" s="2" customFormat="1" ht="7" customHeight="1">
      <c r="A284" s="33"/>
      <c r="B284" s="48"/>
      <c r="C284" s="49"/>
      <c r="D284" s="49"/>
      <c r="E284" s="49"/>
      <c r="F284" s="49"/>
      <c r="G284" s="49"/>
      <c r="H284" s="49"/>
      <c r="I284" s="49"/>
      <c r="J284" s="49"/>
      <c r="K284" s="49"/>
      <c r="L284" s="34"/>
      <c r="M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</row>
  </sheetData>
  <autoFilter ref="C135:K283" xr:uid="{00000000-0009-0000-0000-00000E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43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138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3383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ROUND((SUM(BE122:BE142)),  2)</f>
        <v>0</v>
      </c>
      <c r="G35" s="33"/>
      <c r="H35" s="33"/>
      <c r="I35" s="106">
        <v>0.2</v>
      </c>
      <c r="J35" s="105">
        <f>ROUND(((SUM(BE122:BE142))*I35),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ROUND((SUM(BF122:BF142)),  2)</f>
        <v>0</v>
      </c>
      <c r="G36" s="33"/>
      <c r="H36" s="33"/>
      <c r="I36" s="106">
        <v>0.2</v>
      </c>
      <c r="J36" s="105">
        <f>ROUND(((SUM(BF122:BF142))*I36),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ROUND((SUM(BG122:BG142)),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ROUND((SUM(BH122:BH142)),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ROUND((SUM(BI122:BI142)),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SO03 - SO03   PRÍPOJKA  NN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156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20" customHeight="1">
      <c r="B100" s="122"/>
      <c r="D100" s="123" t="s">
        <v>157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7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7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5" customHeight="1">
      <c r="A107" s="33"/>
      <c r="B107" s="34"/>
      <c r="C107" s="22" t="s">
        <v>158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6.25" customHeight="1">
      <c r="A110" s="33"/>
      <c r="B110" s="34"/>
      <c r="C110" s="33"/>
      <c r="D110" s="33"/>
      <c r="E110" s="269" t="str">
        <f>E7</f>
        <v>RP pre zníženie energetickej náročnosti budovy ZŠ a MŠ ČADCA -Podzávoz  19.7.2021</v>
      </c>
      <c r="F110" s="270"/>
      <c r="G110" s="270"/>
      <c r="H110" s="270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143</v>
      </c>
      <c r="L111" s="21"/>
    </row>
    <row r="112" spans="1:47" s="2" customFormat="1" ht="16.5" customHeight="1">
      <c r="A112" s="33"/>
      <c r="B112" s="34"/>
      <c r="C112" s="33"/>
      <c r="D112" s="33"/>
      <c r="E112" s="269" t="s">
        <v>980</v>
      </c>
      <c r="F112" s="271"/>
      <c r="G112" s="271"/>
      <c r="H112" s="271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145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31" t="str">
        <f>E11</f>
        <v>SO03 - SO03   PRÍPOJKA  NN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F14</f>
        <v>Podzávoz  2739, Čadca</v>
      </c>
      <c r="G116" s="33"/>
      <c r="H116" s="33"/>
      <c r="I116" s="28" t="s">
        <v>21</v>
      </c>
      <c r="J116" s="56">
        <f>IF(J14="","",J14)</f>
        <v>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40" customHeight="1">
      <c r="A118" s="33"/>
      <c r="B118" s="34"/>
      <c r="C118" s="28" t="s">
        <v>22</v>
      </c>
      <c r="D118" s="33"/>
      <c r="E118" s="33"/>
      <c r="F118" s="26" t="str">
        <f>E17</f>
        <v>Mesto Čadca ,MU Námestie Slobody 30, ČADCA 02201</v>
      </c>
      <c r="G118" s="33"/>
      <c r="H118" s="33"/>
      <c r="I118" s="28" t="s">
        <v>28</v>
      </c>
      <c r="J118" s="31" t="str">
        <f>E23</f>
        <v xml:space="preserve">Mbarch Ing.Arch.Matej Babuliak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5" customHeight="1">
      <c r="A119" s="33"/>
      <c r="B119" s="34"/>
      <c r="C119" s="28" t="s">
        <v>26</v>
      </c>
      <c r="D119" s="33"/>
      <c r="E119" s="33"/>
      <c r="F119" s="26" t="str">
        <f>IF(E20="","",E20)</f>
        <v>Vyplň údaj</v>
      </c>
      <c r="G119" s="33"/>
      <c r="H119" s="33"/>
      <c r="I119" s="28" t="s">
        <v>31</v>
      </c>
      <c r="J119" s="31" t="str">
        <f>E26</f>
        <v>K.Šinská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2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159</v>
      </c>
      <c r="D121" s="129" t="s">
        <v>60</v>
      </c>
      <c r="E121" s="129" t="s">
        <v>56</v>
      </c>
      <c r="F121" s="129" t="s">
        <v>57</v>
      </c>
      <c r="G121" s="129" t="s">
        <v>160</v>
      </c>
      <c r="H121" s="129" t="s">
        <v>161</v>
      </c>
      <c r="I121" s="129" t="s">
        <v>162</v>
      </c>
      <c r="J121" s="130" t="s">
        <v>149</v>
      </c>
      <c r="K121" s="131" t="s">
        <v>163</v>
      </c>
      <c r="L121" s="132"/>
      <c r="M121" s="63" t="s">
        <v>1</v>
      </c>
      <c r="N121" s="64" t="s">
        <v>39</v>
      </c>
      <c r="O121" s="64" t="s">
        <v>164</v>
      </c>
      <c r="P121" s="64" t="s">
        <v>165</v>
      </c>
      <c r="Q121" s="64" t="s">
        <v>166</v>
      </c>
      <c r="R121" s="64" t="s">
        <v>167</v>
      </c>
      <c r="S121" s="64" t="s">
        <v>168</v>
      </c>
      <c r="T121" s="65" t="s">
        <v>169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75" customHeight="1">
      <c r="A122" s="33"/>
      <c r="B122" s="34"/>
      <c r="C122" s="70" t="s">
        <v>150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1.2012576541767935E-2</v>
      </c>
      <c r="S122" s="67"/>
      <c r="T122" s="135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151</v>
      </c>
      <c r="BK122" s="136">
        <f>BK123</f>
        <v>0</v>
      </c>
    </row>
    <row r="123" spans="1:65" s="12" customFormat="1" ht="26" customHeight="1">
      <c r="B123" s="137"/>
      <c r="D123" s="138" t="s">
        <v>74</v>
      </c>
      <c r="E123" s="139" t="s">
        <v>231</v>
      </c>
      <c r="F123" s="139" t="s">
        <v>232</v>
      </c>
      <c r="I123" s="140"/>
      <c r="J123" s="141">
        <f>BK123</f>
        <v>0</v>
      </c>
      <c r="L123" s="137"/>
      <c r="M123" s="142"/>
      <c r="N123" s="143"/>
      <c r="O123" s="143"/>
      <c r="P123" s="144">
        <f>P124+P125</f>
        <v>0</v>
      </c>
      <c r="Q123" s="143"/>
      <c r="R123" s="144">
        <f>R124+R125</f>
        <v>1.2012576541767935E-2</v>
      </c>
      <c r="S123" s="143"/>
      <c r="T123" s="145">
        <f>T124+T125</f>
        <v>0</v>
      </c>
      <c r="AR123" s="138" t="s">
        <v>97</v>
      </c>
      <c r="AT123" s="146" t="s">
        <v>74</v>
      </c>
      <c r="AU123" s="146" t="s">
        <v>75</v>
      </c>
      <c r="AY123" s="138" t="s">
        <v>172</v>
      </c>
      <c r="BK123" s="147">
        <f>BK124+BK125</f>
        <v>0</v>
      </c>
    </row>
    <row r="124" spans="1:65" s="2" customFormat="1" ht="62.75" customHeight="1">
      <c r="A124" s="33"/>
      <c r="B124" s="150"/>
      <c r="C124" s="201" t="s">
        <v>79</v>
      </c>
      <c r="D124" s="201" t="s">
        <v>231</v>
      </c>
      <c r="E124" s="202" t="s">
        <v>989</v>
      </c>
      <c r="F124" s="203" t="s">
        <v>990</v>
      </c>
      <c r="G124" s="204" t="s">
        <v>1</v>
      </c>
      <c r="H124" s="205">
        <v>0</v>
      </c>
      <c r="I124" s="206"/>
      <c r="J124" s="207">
        <f>ROUND(I124*H124,2)</f>
        <v>0</v>
      </c>
      <c r="K124" s="208"/>
      <c r="L124" s="209"/>
      <c r="M124" s="210" t="s">
        <v>1</v>
      </c>
      <c r="N124" s="211" t="s">
        <v>41</v>
      </c>
      <c r="O124" s="59"/>
      <c r="P124" s="161">
        <f>O124*H124</f>
        <v>0</v>
      </c>
      <c r="Q124" s="161">
        <v>0</v>
      </c>
      <c r="R124" s="161">
        <f>Q124*H124</f>
        <v>0</v>
      </c>
      <c r="S124" s="161">
        <v>0</v>
      </c>
      <c r="T124" s="162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3" t="s">
        <v>991</v>
      </c>
      <c r="AT124" s="163" t="s">
        <v>231</v>
      </c>
      <c r="AU124" s="163" t="s">
        <v>79</v>
      </c>
      <c r="AY124" s="18" t="s">
        <v>172</v>
      </c>
      <c r="BE124" s="164">
        <f>IF(N124="základná",J124,0)</f>
        <v>0</v>
      </c>
      <c r="BF124" s="164">
        <f>IF(N124="znížená",J124,0)</f>
        <v>0</v>
      </c>
      <c r="BG124" s="164">
        <f>IF(N124="zákl. prenesená",J124,0)</f>
        <v>0</v>
      </c>
      <c r="BH124" s="164">
        <f>IF(N124="zníž. prenesená",J124,0)</f>
        <v>0</v>
      </c>
      <c r="BI124" s="164">
        <f>IF(N124="nulová",J124,0)</f>
        <v>0</v>
      </c>
      <c r="BJ124" s="18" t="s">
        <v>87</v>
      </c>
      <c r="BK124" s="164">
        <f>ROUND(I124*H124,2)</f>
        <v>0</v>
      </c>
      <c r="BL124" s="18" t="s">
        <v>239</v>
      </c>
      <c r="BM124" s="163" t="s">
        <v>3384</v>
      </c>
    </row>
    <row r="125" spans="1:65" s="12" customFormat="1" ht="22.75" customHeight="1">
      <c r="B125" s="137"/>
      <c r="D125" s="138" t="s">
        <v>74</v>
      </c>
      <c r="E125" s="148" t="s">
        <v>233</v>
      </c>
      <c r="F125" s="148" t="s">
        <v>234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SUM(P126:P142)</f>
        <v>0</v>
      </c>
      <c r="Q125" s="143"/>
      <c r="R125" s="144">
        <f>SUM(R126:R142)</f>
        <v>1.2012576541767935E-2</v>
      </c>
      <c r="S125" s="143"/>
      <c r="T125" s="145">
        <f>SUM(T126:T142)</f>
        <v>0</v>
      </c>
      <c r="AR125" s="138" t="s">
        <v>97</v>
      </c>
      <c r="AT125" s="146" t="s">
        <v>74</v>
      </c>
      <c r="AU125" s="146" t="s">
        <v>79</v>
      </c>
      <c r="AY125" s="138" t="s">
        <v>172</v>
      </c>
      <c r="BK125" s="147">
        <f>SUM(BK126:BK142)</f>
        <v>0</v>
      </c>
    </row>
    <row r="126" spans="1:65" s="2" customFormat="1" ht="24.25" customHeight="1">
      <c r="A126" s="33"/>
      <c r="B126" s="150"/>
      <c r="C126" s="151" t="s">
        <v>87</v>
      </c>
      <c r="D126" s="151" t="s">
        <v>174</v>
      </c>
      <c r="E126" s="152" t="s">
        <v>3385</v>
      </c>
      <c r="F126" s="153" t="s">
        <v>3386</v>
      </c>
      <c r="G126" s="154" t="s">
        <v>630</v>
      </c>
      <c r="H126" s="155">
        <v>8</v>
      </c>
      <c r="I126" s="156"/>
      <c r="J126" s="157">
        <f t="shared" ref="J126:J138" si="0"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 t="shared" ref="P126:P138" si="1">O126*H126</f>
        <v>0</v>
      </c>
      <c r="Q126" s="161">
        <v>0</v>
      </c>
      <c r="R126" s="161">
        <f t="shared" ref="R126:R138" si="2">Q126*H126</f>
        <v>0</v>
      </c>
      <c r="S126" s="161">
        <v>0</v>
      </c>
      <c r="T126" s="162">
        <f t="shared" ref="T126:T138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239</v>
      </c>
      <c r="AT126" s="163" t="s">
        <v>174</v>
      </c>
      <c r="AU126" s="163" t="s">
        <v>87</v>
      </c>
      <c r="AY126" s="18" t="s">
        <v>172</v>
      </c>
      <c r="BE126" s="164">
        <f t="shared" ref="BE126:BE138" si="4">IF(N126="základná",J126,0)</f>
        <v>0</v>
      </c>
      <c r="BF126" s="164">
        <f t="shared" ref="BF126:BF138" si="5">IF(N126="znížená",J126,0)</f>
        <v>0</v>
      </c>
      <c r="BG126" s="164">
        <f t="shared" ref="BG126:BG138" si="6">IF(N126="zákl. prenesená",J126,0)</f>
        <v>0</v>
      </c>
      <c r="BH126" s="164">
        <f t="shared" ref="BH126:BH138" si="7">IF(N126="zníž. prenesená",J126,0)</f>
        <v>0</v>
      </c>
      <c r="BI126" s="164">
        <f t="shared" ref="BI126:BI138" si="8">IF(N126="nulová",J126,0)</f>
        <v>0</v>
      </c>
      <c r="BJ126" s="18" t="s">
        <v>87</v>
      </c>
      <c r="BK126" s="164">
        <f t="shared" ref="BK126:BK138" si="9">ROUND(I126*H126,2)</f>
        <v>0</v>
      </c>
      <c r="BL126" s="18" t="s">
        <v>239</v>
      </c>
      <c r="BM126" s="163" t="s">
        <v>3387</v>
      </c>
    </row>
    <row r="127" spans="1:65" s="2" customFormat="1" ht="14.5" customHeight="1">
      <c r="A127" s="33"/>
      <c r="B127" s="150"/>
      <c r="C127" s="201" t="s">
        <v>97</v>
      </c>
      <c r="D127" s="201" t="s">
        <v>231</v>
      </c>
      <c r="E127" s="202" t="s">
        <v>3388</v>
      </c>
      <c r="F127" s="203" t="s">
        <v>3389</v>
      </c>
      <c r="G127" s="204" t="s">
        <v>630</v>
      </c>
      <c r="H127" s="205">
        <v>8</v>
      </c>
      <c r="I127" s="206"/>
      <c r="J127" s="207">
        <f t="shared" si="0"/>
        <v>0</v>
      </c>
      <c r="K127" s="208"/>
      <c r="L127" s="209"/>
      <c r="M127" s="210" t="s">
        <v>1</v>
      </c>
      <c r="N127" s="211" t="s">
        <v>41</v>
      </c>
      <c r="O127" s="59"/>
      <c r="P127" s="161">
        <f t="shared" si="1"/>
        <v>0</v>
      </c>
      <c r="Q127" s="161">
        <v>0</v>
      </c>
      <c r="R127" s="161">
        <f t="shared" si="2"/>
        <v>0</v>
      </c>
      <c r="S127" s="161">
        <v>0</v>
      </c>
      <c r="T127" s="162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2241</v>
      </c>
      <c r="AT127" s="163" t="s">
        <v>231</v>
      </c>
      <c r="AU127" s="163" t="s">
        <v>87</v>
      </c>
      <c r="AY127" s="18" t="s">
        <v>172</v>
      </c>
      <c r="BE127" s="164">
        <f t="shared" si="4"/>
        <v>0</v>
      </c>
      <c r="BF127" s="164">
        <f t="shared" si="5"/>
        <v>0</v>
      </c>
      <c r="BG127" s="164">
        <f t="shared" si="6"/>
        <v>0</v>
      </c>
      <c r="BH127" s="164">
        <f t="shared" si="7"/>
        <v>0</v>
      </c>
      <c r="BI127" s="164">
        <f t="shared" si="8"/>
        <v>0</v>
      </c>
      <c r="BJ127" s="18" t="s">
        <v>87</v>
      </c>
      <c r="BK127" s="164">
        <f t="shared" si="9"/>
        <v>0</v>
      </c>
      <c r="BL127" s="18" t="s">
        <v>2241</v>
      </c>
      <c r="BM127" s="163" t="s">
        <v>3390</v>
      </c>
    </row>
    <row r="128" spans="1:65" s="2" customFormat="1" ht="24.25" customHeight="1">
      <c r="A128" s="33"/>
      <c r="B128" s="150"/>
      <c r="C128" s="151" t="s">
        <v>106</v>
      </c>
      <c r="D128" s="151" t="s">
        <v>174</v>
      </c>
      <c r="E128" s="152" t="s">
        <v>3391</v>
      </c>
      <c r="F128" s="153" t="s">
        <v>3392</v>
      </c>
      <c r="G128" s="154" t="s">
        <v>630</v>
      </c>
      <c r="H128" s="155">
        <v>2</v>
      </c>
      <c r="I128" s="156"/>
      <c r="J128" s="157">
        <f t="shared" si="0"/>
        <v>0</v>
      </c>
      <c r="K128" s="158"/>
      <c r="L128" s="34"/>
      <c r="M128" s="159" t="s">
        <v>1</v>
      </c>
      <c r="N128" s="160" t="s">
        <v>41</v>
      </c>
      <c r="O128" s="59"/>
      <c r="P128" s="161">
        <f t="shared" si="1"/>
        <v>0</v>
      </c>
      <c r="Q128" s="161">
        <v>0</v>
      </c>
      <c r="R128" s="161">
        <f t="shared" si="2"/>
        <v>0</v>
      </c>
      <c r="S128" s="161">
        <v>0</v>
      </c>
      <c r="T128" s="162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239</v>
      </c>
      <c r="AT128" s="163" t="s">
        <v>174</v>
      </c>
      <c r="AU128" s="163" t="s">
        <v>87</v>
      </c>
      <c r="AY128" s="18" t="s">
        <v>172</v>
      </c>
      <c r="BE128" s="164">
        <f t="shared" si="4"/>
        <v>0</v>
      </c>
      <c r="BF128" s="164">
        <f t="shared" si="5"/>
        <v>0</v>
      </c>
      <c r="BG128" s="164">
        <f t="shared" si="6"/>
        <v>0</v>
      </c>
      <c r="BH128" s="164">
        <f t="shared" si="7"/>
        <v>0</v>
      </c>
      <c r="BI128" s="164">
        <f t="shared" si="8"/>
        <v>0</v>
      </c>
      <c r="BJ128" s="18" t="s">
        <v>87</v>
      </c>
      <c r="BK128" s="164">
        <f t="shared" si="9"/>
        <v>0</v>
      </c>
      <c r="BL128" s="18" t="s">
        <v>239</v>
      </c>
      <c r="BM128" s="163" t="s">
        <v>3393</v>
      </c>
    </row>
    <row r="129" spans="1:65" s="2" customFormat="1" ht="14.5" customHeight="1">
      <c r="A129" s="33"/>
      <c r="B129" s="150"/>
      <c r="C129" s="201" t="s">
        <v>200</v>
      </c>
      <c r="D129" s="201" t="s">
        <v>231</v>
      </c>
      <c r="E129" s="202" t="s">
        <v>3394</v>
      </c>
      <c r="F129" s="203" t="s">
        <v>3395</v>
      </c>
      <c r="G129" s="204" t="s">
        <v>630</v>
      </c>
      <c r="H129" s="205">
        <v>1.2</v>
      </c>
      <c r="I129" s="206"/>
      <c r="J129" s="207">
        <f t="shared" si="0"/>
        <v>0</v>
      </c>
      <c r="K129" s="208"/>
      <c r="L129" s="209"/>
      <c r="M129" s="210" t="s">
        <v>1</v>
      </c>
      <c r="N129" s="211" t="s">
        <v>41</v>
      </c>
      <c r="O129" s="59"/>
      <c r="P129" s="161">
        <f t="shared" si="1"/>
        <v>0</v>
      </c>
      <c r="Q129" s="161">
        <v>7.5675675675675696E-6</v>
      </c>
      <c r="R129" s="161">
        <f t="shared" si="2"/>
        <v>9.0810810810810836E-6</v>
      </c>
      <c r="S129" s="161">
        <v>0</v>
      </c>
      <c r="T129" s="162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2241</v>
      </c>
      <c r="AT129" s="163" t="s">
        <v>231</v>
      </c>
      <c r="AU129" s="163" t="s">
        <v>87</v>
      </c>
      <c r="AY129" s="18" t="s">
        <v>172</v>
      </c>
      <c r="BE129" s="164">
        <f t="shared" si="4"/>
        <v>0</v>
      </c>
      <c r="BF129" s="164">
        <f t="shared" si="5"/>
        <v>0</v>
      </c>
      <c r="BG129" s="164">
        <f t="shared" si="6"/>
        <v>0</v>
      </c>
      <c r="BH129" s="164">
        <f t="shared" si="7"/>
        <v>0</v>
      </c>
      <c r="BI129" s="164">
        <f t="shared" si="8"/>
        <v>0</v>
      </c>
      <c r="BJ129" s="18" t="s">
        <v>87</v>
      </c>
      <c r="BK129" s="164">
        <f t="shared" si="9"/>
        <v>0</v>
      </c>
      <c r="BL129" s="18" t="s">
        <v>2241</v>
      </c>
      <c r="BM129" s="163" t="s">
        <v>3396</v>
      </c>
    </row>
    <row r="130" spans="1:65" s="2" customFormat="1" ht="14.5" customHeight="1">
      <c r="A130" s="33"/>
      <c r="B130" s="150"/>
      <c r="C130" s="201" t="s">
        <v>204</v>
      </c>
      <c r="D130" s="201" t="s">
        <v>231</v>
      </c>
      <c r="E130" s="202" t="s">
        <v>3397</v>
      </c>
      <c r="F130" s="203" t="s">
        <v>3398</v>
      </c>
      <c r="G130" s="204" t="s">
        <v>630</v>
      </c>
      <c r="H130" s="205">
        <v>0.6</v>
      </c>
      <c r="I130" s="206"/>
      <c r="J130" s="207">
        <f t="shared" si="0"/>
        <v>0</v>
      </c>
      <c r="K130" s="208"/>
      <c r="L130" s="209"/>
      <c r="M130" s="210" t="s">
        <v>1</v>
      </c>
      <c r="N130" s="211" t="s">
        <v>41</v>
      </c>
      <c r="O130" s="59"/>
      <c r="P130" s="161">
        <f t="shared" si="1"/>
        <v>0</v>
      </c>
      <c r="Q130" s="161">
        <v>3.0000000000000001E-5</v>
      </c>
      <c r="R130" s="161">
        <f t="shared" si="2"/>
        <v>1.8E-5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2241</v>
      </c>
      <c r="AT130" s="163" t="s">
        <v>231</v>
      </c>
      <c r="AU130" s="163" t="s">
        <v>87</v>
      </c>
      <c r="AY130" s="18" t="s">
        <v>172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87</v>
      </c>
      <c r="BK130" s="164">
        <f t="shared" si="9"/>
        <v>0</v>
      </c>
      <c r="BL130" s="18" t="s">
        <v>2241</v>
      </c>
      <c r="BM130" s="163" t="s">
        <v>3399</v>
      </c>
    </row>
    <row r="131" spans="1:65" s="2" customFormat="1" ht="24.25" customHeight="1">
      <c r="A131" s="33"/>
      <c r="B131" s="150"/>
      <c r="C131" s="201" t="s">
        <v>209</v>
      </c>
      <c r="D131" s="201" t="s">
        <v>231</v>
      </c>
      <c r="E131" s="202" t="s">
        <v>3400</v>
      </c>
      <c r="F131" s="203" t="s">
        <v>3401</v>
      </c>
      <c r="G131" s="204" t="s">
        <v>630</v>
      </c>
      <c r="H131" s="205">
        <v>0.6</v>
      </c>
      <c r="I131" s="206"/>
      <c r="J131" s="207">
        <f t="shared" si="0"/>
        <v>0</v>
      </c>
      <c r="K131" s="208"/>
      <c r="L131" s="209"/>
      <c r="M131" s="210" t="s">
        <v>1</v>
      </c>
      <c r="N131" s="211" t="s">
        <v>41</v>
      </c>
      <c r="O131" s="59"/>
      <c r="P131" s="161">
        <f t="shared" si="1"/>
        <v>0</v>
      </c>
      <c r="Q131" s="161">
        <v>2.5650773195876299E-5</v>
      </c>
      <c r="R131" s="161">
        <f t="shared" si="2"/>
        <v>1.539046391752578E-5</v>
      </c>
      <c r="S131" s="161">
        <v>0</v>
      </c>
      <c r="T131" s="162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2241</v>
      </c>
      <c r="AT131" s="163" t="s">
        <v>231</v>
      </c>
      <c r="AU131" s="163" t="s">
        <v>87</v>
      </c>
      <c r="AY131" s="18" t="s">
        <v>172</v>
      </c>
      <c r="BE131" s="164">
        <f t="shared" si="4"/>
        <v>0</v>
      </c>
      <c r="BF131" s="164">
        <f t="shared" si="5"/>
        <v>0</v>
      </c>
      <c r="BG131" s="164">
        <f t="shared" si="6"/>
        <v>0</v>
      </c>
      <c r="BH131" s="164">
        <f t="shared" si="7"/>
        <v>0</v>
      </c>
      <c r="BI131" s="164">
        <f t="shared" si="8"/>
        <v>0</v>
      </c>
      <c r="BJ131" s="18" t="s">
        <v>87</v>
      </c>
      <c r="BK131" s="164">
        <f t="shared" si="9"/>
        <v>0</v>
      </c>
      <c r="BL131" s="18" t="s">
        <v>2241</v>
      </c>
      <c r="BM131" s="163" t="s">
        <v>3402</v>
      </c>
    </row>
    <row r="132" spans="1:65" s="2" customFormat="1" ht="24.25" customHeight="1">
      <c r="A132" s="33"/>
      <c r="B132" s="150"/>
      <c r="C132" s="201" t="s">
        <v>213</v>
      </c>
      <c r="D132" s="201" t="s">
        <v>231</v>
      </c>
      <c r="E132" s="202" t="s">
        <v>3403</v>
      </c>
      <c r="F132" s="203" t="s">
        <v>3404</v>
      </c>
      <c r="G132" s="204" t="s">
        <v>630</v>
      </c>
      <c r="H132" s="205">
        <v>2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41</v>
      </c>
      <c r="O132" s="59"/>
      <c r="P132" s="161">
        <f t="shared" si="1"/>
        <v>0</v>
      </c>
      <c r="Q132" s="161">
        <v>7.8802498384665103E-5</v>
      </c>
      <c r="R132" s="161">
        <f t="shared" si="2"/>
        <v>1.5760499676933021E-4</v>
      </c>
      <c r="S132" s="161">
        <v>0</v>
      </c>
      <c r="T132" s="162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2241</v>
      </c>
      <c r="AT132" s="163" t="s">
        <v>231</v>
      </c>
      <c r="AU132" s="163" t="s">
        <v>87</v>
      </c>
      <c r="AY132" s="18" t="s">
        <v>172</v>
      </c>
      <c r="BE132" s="164">
        <f t="shared" si="4"/>
        <v>0</v>
      </c>
      <c r="BF132" s="164">
        <f t="shared" si="5"/>
        <v>0</v>
      </c>
      <c r="BG132" s="164">
        <f t="shared" si="6"/>
        <v>0</v>
      </c>
      <c r="BH132" s="164">
        <f t="shared" si="7"/>
        <v>0</v>
      </c>
      <c r="BI132" s="164">
        <f t="shared" si="8"/>
        <v>0</v>
      </c>
      <c r="BJ132" s="18" t="s">
        <v>87</v>
      </c>
      <c r="BK132" s="164">
        <f t="shared" si="9"/>
        <v>0</v>
      </c>
      <c r="BL132" s="18" t="s">
        <v>2241</v>
      </c>
      <c r="BM132" s="163" t="s">
        <v>3405</v>
      </c>
    </row>
    <row r="133" spans="1:65" s="2" customFormat="1" ht="24.25" customHeight="1">
      <c r="A133" s="33"/>
      <c r="B133" s="150"/>
      <c r="C133" s="151" t="s">
        <v>220</v>
      </c>
      <c r="D133" s="151" t="s">
        <v>174</v>
      </c>
      <c r="E133" s="152" t="s">
        <v>3406</v>
      </c>
      <c r="F133" s="153" t="s">
        <v>3407</v>
      </c>
      <c r="G133" s="154" t="s">
        <v>630</v>
      </c>
      <c r="H133" s="155">
        <v>3</v>
      </c>
      <c r="I133" s="156"/>
      <c r="J133" s="157">
        <f t="shared" si="0"/>
        <v>0</v>
      </c>
      <c r="K133" s="158"/>
      <c r="L133" s="34"/>
      <c r="M133" s="159" t="s">
        <v>1</v>
      </c>
      <c r="N133" s="160" t="s">
        <v>41</v>
      </c>
      <c r="O133" s="59"/>
      <c r="P133" s="161">
        <f t="shared" si="1"/>
        <v>0</v>
      </c>
      <c r="Q133" s="161">
        <v>0</v>
      </c>
      <c r="R133" s="161">
        <f t="shared" si="2"/>
        <v>0</v>
      </c>
      <c r="S133" s="161">
        <v>0</v>
      </c>
      <c r="T133" s="162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239</v>
      </c>
      <c r="AT133" s="163" t="s">
        <v>174</v>
      </c>
      <c r="AU133" s="163" t="s">
        <v>87</v>
      </c>
      <c r="AY133" s="18" t="s">
        <v>172</v>
      </c>
      <c r="BE133" s="164">
        <f t="shared" si="4"/>
        <v>0</v>
      </c>
      <c r="BF133" s="164">
        <f t="shared" si="5"/>
        <v>0</v>
      </c>
      <c r="BG133" s="164">
        <f t="shared" si="6"/>
        <v>0</v>
      </c>
      <c r="BH133" s="164">
        <f t="shared" si="7"/>
        <v>0</v>
      </c>
      <c r="BI133" s="164">
        <f t="shared" si="8"/>
        <v>0</v>
      </c>
      <c r="BJ133" s="18" t="s">
        <v>87</v>
      </c>
      <c r="BK133" s="164">
        <f t="shared" si="9"/>
        <v>0</v>
      </c>
      <c r="BL133" s="18" t="s">
        <v>239</v>
      </c>
      <c r="BM133" s="163" t="s">
        <v>3408</v>
      </c>
    </row>
    <row r="134" spans="1:65" s="2" customFormat="1" ht="14.5" customHeight="1">
      <c r="A134" s="33"/>
      <c r="B134" s="150"/>
      <c r="C134" s="201" t="s">
        <v>226</v>
      </c>
      <c r="D134" s="201" t="s">
        <v>231</v>
      </c>
      <c r="E134" s="202" t="s">
        <v>3409</v>
      </c>
      <c r="F134" s="203" t="s">
        <v>3410</v>
      </c>
      <c r="G134" s="204" t="s">
        <v>630</v>
      </c>
      <c r="H134" s="205">
        <v>3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41</v>
      </c>
      <c r="O134" s="59"/>
      <c r="P134" s="161">
        <f t="shared" si="1"/>
        <v>0</v>
      </c>
      <c r="Q134" s="161">
        <v>0</v>
      </c>
      <c r="R134" s="161">
        <f t="shared" si="2"/>
        <v>0</v>
      </c>
      <c r="S134" s="161">
        <v>0</v>
      </c>
      <c r="T134" s="162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2241</v>
      </c>
      <c r="AT134" s="163" t="s">
        <v>231</v>
      </c>
      <c r="AU134" s="163" t="s">
        <v>87</v>
      </c>
      <c r="AY134" s="18" t="s">
        <v>172</v>
      </c>
      <c r="BE134" s="164">
        <f t="shared" si="4"/>
        <v>0</v>
      </c>
      <c r="BF134" s="164">
        <f t="shared" si="5"/>
        <v>0</v>
      </c>
      <c r="BG134" s="164">
        <f t="shared" si="6"/>
        <v>0</v>
      </c>
      <c r="BH134" s="164">
        <f t="shared" si="7"/>
        <v>0</v>
      </c>
      <c r="BI134" s="164">
        <f t="shared" si="8"/>
        <v>0</v>
      </c>
      <c r="BJ134" s="18" t="s">
        <v>87</v>
      </c>
      <c r="BK134" s="164">
        <f t="shared" si="9"/>
        <v>0</v>
      </c>
      <c r="BL134" s="18" t="s">
        <v>2241</v>
      </c>
      <c r="BM134" s="163" t="s">
        <v>3411</v>
      </c>
    </row>
    <row r="135" spans="1:65" s="2" customFormat="1" ht="24.25" customHeight="1">
      <c r="A135" s="33"/>
      <c r="B135" s="150"/>
      <c r="C135" s="151" t="s">
        <v>235</v>
      </c>
      <c r="D135" s="151" t="s">
        <v>174</v>
      </c>
      <c r="E135" s="152" t="s">
        <v>3412</v>
      </c>
      <c r="F135" s="153" t="s">
        <v>3413</v>
      </c>
      <c r="G135" s="154" t="s">
        <v>630</v>
      </c>
      <c r="H135" s="155">
        <v>1</v>
      </c>
      <c r="I135" s="156"/>
      <c r="J135" s="157">
        <f t="shared" si="0"/>
        <v>0</v>
      </c>
      <c r="K135" s="158"/>
      <c r="L135" s="34"/>
      <c r="M135" s="159" t="s">
        <v>1</v>
      </c>
      <c r="N135" s="160" t="s">
        <v>41</v>
      </c>
      <c r="O135" s="59"/>
      <c r="P135" s="161">
        <f t="shared" si="1"/>
        <v>0</v>
      </c>
      <c r="Q135" s="161">
        <v>0</v>
      </c>
      <c r="R135" s="161">
        <f t="shared" si="2"/>
        <v>0</v>
      </c>
      <c r="S135" s="161">
        <v>0</v>
      </c>
      <c r="T135" s="162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239</v>
      </c>
      <c r="AT135" s="163" t="s">
        <v>174</v>
      </c>
      <c r="AU135" s="163" t="s">
        <v>87</v>
      </c>
      <c r="AY135" s="18" t="s">
        <v>172</v>
      </c>
      <c r="BE135" s="164">
        <f t="shared" si="4"/>
        <v>0</v>
      </c>
      <c r="BF135" s="164">
        <f t="shared" si="5"/>
        <v>0</v>
      </c>
      <c r="BG135" s="164">
        <f t="shared" si="6"/>
        <v>0</v>
      </c>
      <c r="BH135" s="164">
        <f t="shared" si="7"/>
        <v>0</v>
      </c>
      <c r="BI135" s="164">
        <f t="shared" si="8"/>
        <v>0</v>
      </c>
      <c r="BJ135" s="18" t="s">
        <v>87</v>
      </c>
      <c r="BK135" s="164">
        <f t="shared" si="9"/>
        <v>0</v>
      </c>
      <c r="BL135" s="18" t="s">
        <v>239</v>
      </c>
      <c r="BM135" s="163" t="s">
        <v>3414</v>
      </c>
    </row>
    <row r="136" spans="1:65" s="2" customFormat="1" ht="52.25" customHeight="1">
      <c r="A136" s="33"/>
      <c r="B136" s="150"/>
      <c r="C136" s="201" t="s">
        <v>243</v>
      </c>
      <c r="D136" s="201" t="s">
        <v>231</v>
      </c>
      <c r="E136" s="202" t="s">
        <v>3415</v>
      </c>
      <c r="F136" s="203" t="s">
        <v>3416</v>
      </c>
      <c r="G136" s="204" t="s">
        <v>630</v>
      </c>
      <c r="H136" s="205">
        <v>1</v>
      </c>
      <c r="I136" s="206"/>
      <c r="J136" s="207">
        <f t="shared" si="0"/>
        <v>0</v>
      </c>
      <c r="K136" s="208"/>
      <c r="L136" s="209"/>
      <c r="M136" s="210" t="s">
        <v>1</v>
      </c>
      <c r="N136" s="211" t="s">
        <v>41</v>
      </c>
      <c r="O136" s="59"/>
      <c r="P136" s="161">
        <f t="shared" si="1"/>
        <v>0</v>
      </c>
      <c r="Q136" s="161">
        <v>0</v>
      </c>
      <c r="R136" s="161">
        <f t="shared" si="2"/>
        <v>0</v>
      </c>
      <c r="S136" s="161">
        <v>0</v>
      </c>
      <c r="T136" s="162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2241</v>
      </c>
      <c r="AT136" s="163" t="s">
        <v>231</v>
      </c>
      <c r="AU136" s="163" t="s">
        <v>87</v>
      </c>
      <c r="AY136" s="18" t="s">
        <v>172</v>
      </c>
      <c r="BE136" s="164">
        <f t="shared" si="4"/>
        <v>0</v>
      </c>
      <c r="BF136" s="164">
        <f t="shared" si="5"/>
        <v>0</v>
      </c>
      <c r="BG136" s="164">
        <f t="shared" si="6"/>
        <v>0</v>
      </c>
      <c r="BH136" s="164">
        <f t="shared" si="7"/>
        <v>0</v>
      </c>
      <c r="BI136" s="164">
        <f t="shared" si="8"/>
        <v>0</v>
      </c>
      <c r="BJ136" s="18" t="s">
        <v>87</v>
      </c>
      <c r="BK136" s="164">
        <f t="shared" si="9"/>
        <v>0</v>
      </c>
      <c r="BL136" s="18" t="s">
        <v>2241</v>
      </c>
      <c r="BM136" s="163" t="s">
        <v>3417</v>
      </c>
    </row>
    <row r="137" spans="1:65" s="2" customFormat="1" ht="24.25" customHeight="1">
      <c r="A137" s="33"/>
      <c r="B137" s="150"/>
      <c r="C137" s="151" t="s">
        <v>424</v>
      </c>
      <c r="D137" s="151" t="s">
        <v>174</v>
      </c>
      <c r="E137" s="152" t="s">
        <v>3418</v>
      </c>
      <c r="F137" s="153" t="s">
        <v>3419</v>
      </c>
      <c r="G137" s="154" t="s">
        <v>427</v>
      </c>
      <c r="H137" s="155">
        <v>5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239</v>
      </c>
      <c r="AT137" s="163" t="s">
        <v>174</v>
      </c>
      <c r="AU137" s="163" t="s">
        <v>87</v>
      </c>
      <c r="AY137" s="18" t="s">
        <v>172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87</v>
      </c>
      <c r="BK137" s="164">
        <f t="shared" si="9"/>
        <v>0</v>
      </c>
      <c r="BL137" s="18" t="s">
        <v>239</v>
      </c>
      <c r="BM137" s="163" t="s">
        <v>3420</v>
      </c>
    </row>
    <row r="138" spans="1:65" s="2" customFormat="1" ht="14.5" customHeight="1">
      <c r="A138" s="33"/>
      <c r="B138" s="150"/>
      <c r="C138" s="201" t="s">
        <v>433</v>
      </c>
      <c r="D138" s="201" t="s">
        <v>231</v>
      </c>
      <c r="E138" s="202" t="s">
        <v>3421</v>
      </c>
      <c r="F138" s="203" t="s">
        <v>3422</v>
      </c>
      <c r="G138" s="204" t="s">
        <v>427</v>
      </c>
      <c r="H138" s="205">
        <v>5.25</v>
      </c>
      <c r="I138" s="206"/>
      <c r="J138" s="207">
        <f t="shared" si="0"/>
        <v>0</v>
      </c>
      <c r="K138" s="208"/>
      <c r="L138" s="209"/>
      <c r="M138" s="210" t="s">
        <v>1</v>
      </c>
      <c r="N138" s="211" t="s">
        <v>41</v>
      </c>
      <c r="O138" s="59"/>
      <c r="P138" s="161">
        <f t="shared" si="1"/>
        <v>0</v>
      </c>
      <c r="Q138" s="161">
        <v>2.2499999999999998E-3</v>
      </c>
      <c r="R138" s="161">
        <f t="shared" si="2"/>
        <v>1.1812499999999998E-2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2241</v>
      </c>
      <c r="AT138" s="163" t="s">
        <v>231</v>
      </c>
      <c r="AU138" s="163" t="s">
        <v>87</v>
      </c>
      <c r="AY138" s="18" t="s">
        <v>172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87</v>
      </c>
      <c r="BK138" s="164">
        <f t="shared" si="9"/>
        <v>0</v>
      </c>
      <c r="BL138" s="18" t="s">
        <v>2241</v>
      </c>
      <c r="BM138" s="163" t="s">
        <v>3423</v>
      </c>
    </row>
    <row r="139" spans="1:65" s="14" customFormat="1" ht="12">
      <c r="B139" s="173"/>
      <c r="D139" s="166" t="s">
        <v>179</v>
      </c>
      <c r="F139" s="175" t="s">
        <v>3424</v>
      </c>
      <c r="H139" s="176">
        <v>5.25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</v>
      </c>
      <c r="AX139" s="14" t="s">
        <v>79</v>
      </c>
      <c r="AY139" s="174" t="s">
        <v>172</v>
      </c>
    </row>
    <row r="140" spans="1:65" s="2" customFormat="1" ht="14.5" customHeight="1">
      <c r="A140" s="33"/>
      <c r="B140" s="150"/>
      <c r="C140" s="151" t="s">
        <v>440</v>
      </c>
      <c r="D140" s="151" t="s">
        <v>174</v>
      </c>
      <c r="E140" s="152" t="s">
        <v>2966</v>
      </c>
      <c r="F140" s="153" t="s">
        <v>2967</v>
      </c>
      <c r="G140" s="154" t="s">
        <v>1831</v>
      </c>
      <c r="H140" s="217"/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239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239</v>
      </c>
      <c r="BM140" s="163" t="s">
        <v>3425</v>
      </c>
    </row>
    <row r="141" spans="1:65" s="2" customFormat="1" ht="14.5" customHeight="1">
      <c r="A141" s="33"/>
      <c r="B141" s="150"/>
      <c r="C141" s="151" t="s">
        <v>445</v>
      </c>
      <c r="D141" s="151" t="s">
        <v>174</v>
      </c>
      <c r="E141" s="152" t="s">
        <v>2972</v>
      </c>
      <c r="F141" s="153" t="s">
        <v>2973</v>
      </c>
      <c r="G141" s="154" t="s">
        <v>1831</v>
      </c>
      <c r="H141" s="217"/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2241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2241</v>
      </c>
      <c r="BM141" s="163" t="s">
        <v>3426</v>
      </c>
    </row>
    <row r="142" spans="1:65" s="2" customFormat="1" ht="14.5" customHeight="1">
      <c r="A142" s="33"/>
      <c r="B142" s="150"/>
      <c r="C142" s="151" t="s">
        <v>449</v>
      </c>
      <c r="D142" s="151" t="s">
        <v>174</v>
      </c>
      <c r="E142" s="152" t="s">
        <v>2975</v>
      </c>
      <c r="F142" s="153" t="s">
        <v>2976</v>
      </c>
      <c r="G142" s="154" t="s">
        <v>1831</v>
      </c>
      <c r="H142" s="217"/>
      <c r="I142" s="156"/>
      <c r="J142" s="157">
        <f>ROUND(I142*H142,2)</f>
        <v>0</v>
      </c>
      <c r="K142" s="158"/>
      <c r="L142" s="34"/>
      <c r="M142" s="212" t="s">
        <v>1</v>
      </c>
      <c r="N142" s="213" t="s">
        <v>41</v>
      </c>
      <c r="O142" s="214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239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239</v>
      </c>
      <c r="BM142" s="163" t="s">
        <v>3427</v>
      </c>
    </row>
    <row r="143" spans="1:65" s="2" customFormat="1" ht="7" customHeight="1">
      <c r="A143" s="33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34"/>
      <c r="M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</sheetData>
  <autoFilter ref="C121:K142" xr:uid="{00000000-0009-0000-0000-00000F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222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141</v>
      </c>
      <c r="AZ2" s="200" t="s">
        <v>3428</v>
      </c>
      <c r="BA2" s="200" t="s">
        <v>3429</v>
      </c>
      <c r="BB2" s="200" t="s">
        <v>602</v>
      </c>
      <c r="BC2" s="200" t="s">
        <v>3430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1208</v>
      </c>
      <c r="BA3" s="200" t="s">
        <v>1209</v>
      </c>
      <c r="BB3" s="200" t="s">
        <v>602</v>
      </c>
      <c r="BC3" s="200" t="s">
        <v>75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31" t="s">
        <v>3431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ROUND(J128,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ROUND((SUM(BE128:BE221)),  2)</f>
        <v>0</v>
      </c>
      <c r="G35" s="33"/>
      <c r="H35" s="33"/>
      <c r="I35" s="106">
        <v>0.2</v>
      </c>
      <c r="J35" s="105">
        <f>ROUND(((SUM(BE128:BE221))*I35),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ROUND((SUM(BF128:BF221)),  2)</f>
        <v>0</v>
      </c>
      <c r="G36" s="33"/>
      <c r="H36" s="33"/>
      <c r="I36" s="106">
        <v>0.2</v>
      </c>
      <c r="J36" s="105">
        <f>ROUND(((SUM(BF128:BF221))*I36),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ROUND((SUM(BG128:BG221)),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ROUND((SUM(BH128:BH221)),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ROUND((SUM(BI128:BI221)),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1" t="str">
        <f>E11</f>
        <v>SO04 - SO04  ODVEDENIE DAŽDOVEJ KANALIZACIE  zo strechy  D5,D6 + Vsakovacie bloky   7ks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J128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J129</f>
        <v>0</v>
      </c>
      <c r="L99" s="118"/>
    </row>
    <row r="100" spans="1:47" s="10" customFormat="1" ht="20" customHeight="1">
      <c r="B100" s="122"/>
      <c r="D100" s="123" t="s">
        <v>153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1213</v>
      </c>
      <c r="E101" s="124"/>
      <c r="F101" s="124"/>
      <c r="G101" s="124"/>
      <c r="H101" s="124"/>
      <c r="I101" s="124"/>
      <c r="J101" s="125">
        <f>J175</f>
        <v>0</v>
      </c>
      <c r="L101" s="122"/>
    </row>
    <row r="102" spans="1:47" s="10" customFormat="1" ht="20" customHeight="1">
      <c r="B102" s="122"/>
      <c r="D102" s="123" t="s">
        <v>1214</v>
      </c>
      <c r="E102" s="124"/>
      <c r="F102" s="124"/>
      <c r="G102" s="124"/>
      <c r="H102" s="124"/>
      <c r="I102" s="124"/>
      <c r="J102" s="125">
        <f>J186</f>
        <v>0</v>
      </c>
      <c r="L102" s="122"/>
    </row>
    <row r="103" spans="1:47" s="10" customFormat="1" ht="20" customHeight="1">
      <c r="B103" s="122"/>
      <c r="D103" s="123" t="s">
        <v>1216</v>
      </c>
      <c r="E103" s="124"/>
      <c r="F103" s="124"/>
      <c r="G103" s="124"/>
      <c r="H103" s="124"/>
      <c r="I103" s="124"/>
      <c r="J103" s="125">
        <f>J190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J211</f>
        <v>0</v>
      </c>
      <c r="L104" s="122"/>
    </row>
    <row r="105" spans="1:47" s="9" customFormat="1" ht="25" customHeight="1">
      <c r="B105" s="118"/>
      <c r="D105" s="119" t="s">
        <v>3432</v>
      </c>
      <c r="E105" s="120"/>
      <c r="F105" s="120"/>
      <c r="G105" s="120"/>
      <c r="H105" s="120"/>
      <c r="I105" s="120"/>
      <c r="J105" s="121">
        <f>J213</f>
        <v>0</v>
      </c>
      <c r="L105" s="118"/>
    </row>
    <row r="106" spans="1:47" s="10" customFormat="1" ht="20" customHeight="1">
      <c r="B106" s="122"/>
      <c r="D106" s="123" t="s">
        <v>3433</v>
      </c>
      <c r="E106" s="124"/>
      <c r="F106" s="124"/>
      <c r="G106" s="124"/>
      <c r="H106" s="124"/>
      <c r="I106" s="124"/>
      <c r="J106" s="125">
        <f>J214</f>
        <v>0</v>
      </c>
      <c r="L106" s="122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158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6.25" customHeight="1">
      <c r="A116" s="33"/>
      <c r="B116" s="34"/>
      <c r="C116" s="33"/>
      <c r="D116" s="33"/>
      <c r="E116" s="269" t="str">
        <f>E7</f>
        <v>RP pre zníženie energetickej náročnosti budovy ZŠ a MŠ ČADCA -Podzávoz  19.7.2021</v>
      </c>
      <c r="F116" s="270"/>
      <c r="G116" s="270"/>
      <c r="H116" s="270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1" customFormat="1" ht="12" customHeight="1">
      <c r="B117" s="21"/>
      <c r="C117" s="28" t="s">
        <v>143</v>
      </c>
      <c r="L117" s="21"/>
    </row>
    <row r="118" spans="1:63" s="2" customFormat="1" ht="16.5" customHeight="1">
      <c r="A118" s="33"/>
      <c r="B118" s="34"/>
      <c r="C118" s="33"/>
      <c r="D118" s="33"/>
      <c r="E118" s="269" t="s">
        <v>980</v>
      </c>
      <c r="F118" s="271"/>
      <c r="G118" s="271"/>
      <c r="H118" s="271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145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30" customHeight="1">
      <c r="A120" s="33"/>
      <c r="B120" s="34"/>
      <c r="C120" s="33"/>
      <c r="D120" s="33"/>
      <c r="E120" s="231" t="str">
        <f>E11</f>
        <v>SO04 - SO04  ODVEDENIE DAŽDOVEJ KANALIZACIE  zo strechy  D5,D6 + Vsakovacie bloky   7ks</v>
      </c>
      <c r="F120" s="271"/>
      <c r="G120" s="271"/>
      <c r="H120" s="271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F14</f>
        <v>Podzávoz  2739, Čadca</v>
      </c>
      <c r="G122" s="33"/>
      <c r="H122" s="33"/>
      <c r="I122" s="28" t="s">
        <v>21</v>
      </c>
      <c r="J122" s="56">
        <f>IF(J14="","",J14)</f>
        <v>0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7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40" customHeight="1">
      <c r="A124" s="33"/>
      <c r="B124" s="34"/>
      <c r="C124" s="28" t="s">
        <v>22</v>
      </c>
      <c r="D124" s="33"/>
      <c r="E124" s="33"/>
      <c r="F124" s="26" t="str">
        <f>E17</f>
        <v>Mesto Čadca ,MU Námestie Slobody 30, ČADCA 02201</v>
      </c>
      <c r="G124" s="33"/>
      <c r="H124" s="33"/>
      <c r="I124" s="28" t="s">
        <v>28</v>
      </c>
      <c r="J124" s="31" t="str">
        <f>E23</f>
        <v xml:space="preserve">Mbarch Ing.Arch.Matej Babuliak 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5" customHeight="1">
      <c r="A125" s="33"/>
      <c r="B125" s="34"/>
      <c r="C125" s="28" t="s">
        <v>26</v>
      </c>
      <c r="D125" s="33"/>
      <c r="E125" s="33"/>
      <c r="F125" s="26" t="str">
        <f>IF(E20="","",E20)</f>
        <v>Vyplň údaj</v>
      </c>
      <c r="G125" s="33"/>
      <c r="H125" s="33"/>
      <c r="I125" s="28" t="s">
        <v>31</v>
      </c>
      <c r="J125" s="31" t="str">
        <f>E26</f>
        <v>K.Šinská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2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6"/>
      <c r="B127" s="127"/>
      <c r="C127" s="128" t="s">
        <v>159</v>
      </c>
      <c r="D127" s="129" t="s">
        <v>60</v>
      </c>
      <c r="E127" s="129" t="s">
        <v>56</v>
      </c>
      <c r="F127" s="129" t="s">
        <v>57</v>
      </c>
      <c r="G127" s="129" t="s">
        <v>160</v>
      </c>
      <c r="H127" s="129" t="s">
        <v>161</v>
      </c>
      <c r="I127" s="129" t="s">
        <v>162</v>
      </c>
      <c r="J127" s="130" t="s">
        <v>149</v>
      </c>
      <c r="K127" s="131" t="s">
        <v>163</v>
      </c>
      <c r="L127" s="132"/>
      <c r="M127" s="63" t="s">
        <v>1</v>
      </c>
      <c r="N127" s="64" t="s">
        <v>39</v>
      </c>
      <c r="O127" s="64" t="s">
        <v>164</v>
      </c>
      <c r="P127" s="64" t="s">
        <v>165</v>
      </c>
      <c r="Q127" s="64" t="s">
        <v>166</v>
      </c>
      <c r="R127" s="64" t="s">
        <v>167</v>
      </c>
      <c r="S127" s="64" t="s">
        <v>168</v>
      </c>
      <c r="T127" s="65" t="s">
        <v>169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75" customHeight="1">
      <c r="A128" s="33"/>
      <c r="B128" s="34"/>
      <c r="C128" s="70" t="s">
        <v>150</v>
      </c>
      <c r="D128" s="33"/>
      <c r="E128" s="33"/>
      <c r="F128" s="33"/>
      <c r="G128" s="33"/>
      <c r="H128" s="33"/>
      <c r="I128" s="33"/>
      <c r="J128" s="133">
        <f>BK128</f>
        <v>0</v>
      </c>
      <c r="K128" s="33"/>
      <c r="L128" s="34"/>
      <c r="M128" s="66"/>
      <c r="N128" s="57"/>
      <c r="O128" s="67"/>
      <c r="P128" s="134">
        <f>P129+P213</f>
        <v>0</v>
      </c>
      <c r="Q128" s="67"/>
      <c r="R128" s="134">
        <f>R129+R213</f>
        <v>6.888910000000001</v>
      </c>
      <c r="S128" s="67"/>
      <c r="T128" s="135">
        <f>T129+T213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151</v>
      </c>
      <c r="BK128" s="136">
        <f>BK129+BK213</f>
        <v>0</v>
      </c>
    </row>
    <row r="129" spans="1:65" s="12" customFormat="1" ht="26" customHeight="1">
      <c r="B129" s="137"/>
      <c r="D129" s="138" t="s">
        <v>74</v>
      </c>
      <c r="E129" s="139" t="s">
        <v>170</v>
      </c>
      <c r="F129" s="139" t="s">
        <v>171</v>
      </c>
      <c r="I129" s="140"/>
      <c r="J129" s="141">
        <f>BK129</f>
        <v>0</v>
      </c>
      <c r="L129" s="137"/>
      <c r="M129" s="142"/>
      <c r="N129" s="143"/>
      <c r="O129" s="143"/>
      <c r="P129" s="144">
        <f>P130+P131+P175+P186+P190+P211</f>
        <v>0</v>
      </c>
      <c r="Q129" s="143"/>
      <c r="R129" s="144">
        <f>R130+R131+R175+R186+R190+R211</f>
        <v>6.818150000000001</v>
      </c>
      <c r="S129" s="143"/>
      <c r="T129" s="145">
        <f>T130+T131+T175+T186+T190+T211</f>
        <v>0</v>
      </c>
      <c r="AR129" s="138" t="s">
        <v>79</v>
      </c>
      <c r="AT129" s="146" t="s">
        <v>74</v>
      </c>
      <c r="AU129" s="146" t="s">
        <v>75</v>
      </c>
      <c r="AY129" s="138" t="s">
        <v>172</v>
      </c>
      <c r="BK129" s="147">
        <f>BK130+BK131+BK175+BK186+BK190+BK211</f>
        <v>0</v>
      </c>
    </row>
    <row r="130" spans="1:65" s="2" customFormat="1" ht="62.75" customHeight="1">
      <c r="A130" s="33"/>
      <c r="B130" s="150"/>
      <c r="C130" s="201" t="s">
        <v>79</v>
      </c>
      <c r="D130" s="201" t="s">
        <v>231</v>
      </c>
      <c r="E130" s="202" t="s">
        <v>989</v>
      </c>
      <c r="F130" s="203" t="s">
        <v>990</v>
      </c>
      <c r="G130" s="204" t="s">
        <v>1</v>
      </c>
      <c r="H130" s="205">
        <v>0</v>
      </c>
      <c r="I130" s="206"/>
      <c r="J130" s="207">
        <f>ROUND(I130*H130,2)</f>
        <v>0</v>
      </c>
      <c r="K130" s="208"/>
      <c r="L130" s="209"/>
      <c r="M130" s="210" t="s">
        <v>1</v>
      </c>
      <c r="N130" s="211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991</v>
      </c>
      <c r="AT130" s="163" t="s">
        <v>231</v>
      </c>
      <c r="AU130" s="163" t="s">
        <v>79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239</v>
      </c>
      <c r="BM130" s="163" t="s">
        <v>3434</v>
      </c>
    </row>
    <row r="131" spans="1:65" s="12" customFormat="1" ht="22.75" customHeight="1">
      <c r="B131" s="137"/>
      <c r="D131" s="138" t="s">
        <v>74</v>
      </c>
      <c r="E131" s="148" t="s">
        <v>79</v>
      </c>
      <c r="F131" s="148" t="s">
        <v>173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SUM(P132:P174)</f>
        <v>0</v>
      </c>
      <c r="Q131" s="143"/>
      <c r="R131" s="144">
        <f>SUM(R132:R174)</f>
        <v>6.1800000000000006E-4</v>
      </c>
      <c r="S131" s="143"/>
      <c r="T131" s="145">
        <f>SUM(T132:T174)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SUM(BK132:BK174)</f>
        <v>0</v>
      </c>
    </row>
    <row r="132" spans="1:65" s="2" customFormat="1" ht="24.25" customHeight="1">
      <c r="A132" s="33"/>
      <c r="B132" s="150"/>
      <c r="C132" s="151" t="s">
        <v>87</v>
      </c>
      <c r="D132" s="151" t="s">
        <v>174</v>
      </c>
      <c r="E132" s="152" t="s">
        <v>3435</v>
      </c>
      <c r="F132" s="153" t="s">
        <v>3436</v>
      </c>
      <c r="G132" s="154" t="s">
        <v>602</v>
      </c>
      <c r="H132" s="155">
        <v>24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3437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3438</v>
      </c>
      <c r="H133" s="176">
        <v>24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3439</v>
      </c>
      <c r="H134" s="184">
        <v>24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2" customFormat="1" ht="14.5" customHeight="1">
      <c r="A135" s="33"/>
      <c r="B135" s="150"/>
      <c r="C135" s="151" t="s">
        <v>97</v>
      </c>
      <c r="D135" s="151" t="s">
        <v>174</v>
      </c>
      <c r="E135" s="152" t="s">
        <v>3440</v>
      </c>
      <c r="F135" s="153" t="s">
        <v>3441</v>
      </c>
      <c r="G135" s="154" t="s">
        <v>602</v>
      </c>
      <c r="H135" s="155">
        <v>3.629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106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106</v>
      </c>
      <c r="BM135" s="163" t="s">
        <v>3442</v>
      </c>
    </row>
    <row r="136" spans="1:65" s="13" customFormat="1" ht="12">
      <c r="B136" s="165"/>
      <c r="D136" s="166" t="s">
        <v>179</v>
      </c>
      <c r="E136" s="167" t="s">
        <v>1</v>
      </c>
      <c r="F136" s="168" t="s">
        <v>1244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3443</v>
      </c>
      <c r="H137" s="176">
        <v>3.629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5" customFormat="1" ht="12">
      <c r="B138" s="181"/>
      <c r="D138" s="166" t="s">
        <v>179</v>
      </c>
      <c r="E138" s="182" t="s">
        <v>3428</v>
      </c>
      <c r="F138" s="183" t="s">
        <v>184</v>
      </c>
      <c r="H138" s="184">
        <v>3.629</v>
      </c>
      <c r="I138" s="185"/>
      <c r="L138" s="181"/>
      <c r="M138" s="186"/>
      <c r="N138" s="187"/>
      <c r="O138" s="187"/>
      <c r="P138" s="187"/>
      <c r="Q138" s="187"/>
      <c r="R138" s="187"/>
      <c r="S138" s="187"/>
      <c r="T138" s="188"/>
      <c r="AT138" s="182" t="s">
        <v>179</v>
      </c>
      <c r="AU138" s="182" t="s">
        <v>87</v>
      </c>
      <c r="AV138" s="15" t="s">
        <v>106</v>
      </c>
      <c r="AW138" s="15" t="s">
        <v>30</v>
      </c>
      <c r="AX138" s="15" t="s">
        <v>79</v>
      </c>
      <c r="AY138" s="182" t="s">
        <v>172</v>
      </c>
    </row>
    <row r="139" spans="1:65" s="2" customFormat="1" ht="14.5" customHeight="1">
      <c r="A139" s="33"/>
      <c r="B139" s="150"/>
      <c r="C139" s="151" t="s">
        <v>106</v>
      </c>
      <c r="D139" s="151" t="s">
        <v>174</v>
      </c>
      <c r="E139" s="152" t="s">
        <v>3444</v>
      </c>
      <c r="F139" s="153" t="s">
        <v>3445</v>
      </c>
      <c r="G139" s="154" t="s">
        <v>602</v>
      </c>
      <c r="H139" s="155">
        <v>3.629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106</v>
      </c>
      <c r="AT139" s="163" t="s">
        <v>174</v>
      </c>
      <c r="AU139" s="163" t="s">
        <v>87</v>
      </c>
      <c r="AY139" s="18" t="s">
        <v>172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87</v>
      </c>
      <c r="BK139" s="164">
        <f>ROUND(I139*H139,2)</f>
        <v>0</v>
      </c>
      <c r="BL139" s="18" t="s">
        <v>106</v>
      </c>
      <c r="BM139" s="163" t="s">
        <v>3446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3428</v>
      </c>
      <c r="H140" s="176">
        <v>3.629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5" customFormat="1" ht="12">
      <c r="B141" s="181"/>
      <c r="D141" s="166" t="s">
        <v>179</v>
      </c>
      <c r="E141" s="182" t="s">
        <v>1</v>
      </c>
      <c r="F141" s="183" t="s">
        <v>184</v>
      </c>
      <c r="H141" s="184">
        <v>3.629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2" t="s">
        <v>179</v>
      </c>
      <c r="AU141" s="182" t="s">
        <v>87</v>
      </c>
      <c r="AV141" s="15" t="s">
        <v>106</v>
      </c>
      <c r="AW141" s="15" t="s">
        <v>30</v>
      </c>
      <c r="AX141" s="15" t="s">
        <v>79</v>
      </c>
      <c r="AY141" s="182" t="s">
        <v>172</v>
      </c>
    </row>
    <row r="142" spans="1:65" s="2" customFormat="1" ht="24.25" customHeight="1">
      <c r="A142" s="33"/>
      <c r="B142" s="150"/>
      <c r="C142" s="151" t="s">
        <v>200</v>
      </c>
      <c r="D142" s="151" t="s">
        <v>174</v>
      </c>
      <c r="E142" s="152" t="s">
        <v>1258</v>
      </c>
      <c r="F142" s="153" t="s">
        <v>1259</v>
      </c>
      <c r="G142" s="154" t="s">
        <v>602</v>
      </c>
      <c r="H142" s="155">
        <v>3.629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3447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3428</v>
      </c>
      <c r="H143" s="176">
        <v>3.629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3.629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151" t="s">
        <v>204</v>
      </c>
      <c r="D145" s="151" t="s">
        <v>174</v>
      </c>
      <c r="E145" s="152" t="s">
        <v>1261</v>
      </c>
      <c r="F145" s="153" t="s">
        <v>1262</v>
      </c>
      <c r="G145" s="154" t="s">
        <v>602</v>
      </c>
      <c r="H145" s="155">
        <v>3.629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3448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3428</v>
      </c>
      <c r="H146" s="176">
        <v>3.629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3.629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37.75" customHeight="1">
      <c r="A148" s="33"/>
      <c r="B148" s="150"/>
      <c r="C148" s="151" t="s">
        <v>209</v>
      </c>
      <c r="D148" s="151" t="s">
        <v>174</v>
      </c>
      <c r="E148" s="152" t="s">
        <v>1266</v>
      </c>
      <c r="F148" s="153" t="s">
        <v>1267</v>
      </c>
      <c r="G148" s="154" t="s">
        <v>602</v>
      </c>
      <c r="H148" s="155">
        <v>3.629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3449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3428</v>
      </c>
      <c r="H149" s="176">
        <v>3.629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3.629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37.75" customHeight="1">
      <c r="A151" s="33"/>
      <c r="B151" s="150"/>
      <c r="C151" s="151" t="s">
        <v>213</v>
      </c>
      <c r="D151" s="151" t="s">
        <v>174</v>
      </c>
      <c r="E151" s="152" t="s">
        <v>1269</v>
      </c>
      <c r="F151" s="153" t="s">
        <v>1270</v>
      </c>
      <c r="G151" s="154" t="s">
        <v>602</v>
      </c>
      <c r="H151" s="155">
        <v>7.258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3450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3451</v>
      </c>
      <c r="H152" s="176">
        <v>7.258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7.258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2" customFormat="1" ht="24.25" customHeight="1">
      <c r="A154" s="33"/>
      <c r="B154" s="150"/>
      <c r="C154" s="151" t="s">
        <v>220</v>
      </c>
      <c r="D154" s="151" t="s">
        <v>174</v>
      </c>
      <c r="E154" s="152" t="s">
        <v>1273</v>
      </c>
      <c r="F154" s="153" t="s">
        <v>1274</v>
      </c>
      <c r="G154" s="154" t="s">
        <v>194</v>
      </c>
      <c r="H154" s="155">
        <v>5.843</v>
      </c>
      <c r="I154" s="156"/>
      <c r="J154" s="157">
        <f>ROUND(I154*H154,2)</f>
        <v>0</v>
      </c>
      <c r="K154" s="158"/>
      <c r="L154" s="34"/>
      <c r="M154" s="159" t="s">
        <v>1</v>
      </c>
      <c r="N154" s="160" t="s">
        <v>41</v>
      </c>
      <c r="O154" s="59"/>
      <c r="P154" s="161">
        <f>O154*H154</f>
        <v>0</v>
      </c>
      <c r="Q154" s="161">
        <v>0</v>
      </c>
      <c r="R154" s="161">
        <f>Q154*H154</f>
        <v>0</v>
      </c>
      <c r="S154" s="161">
        <v>0</v>
      </c>
      <c r="T154" s="16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106</v>
      </c>
      <c r="AT154" s="163" t="s">
        <v>174</v>
      </c>
      <c r="AU154" s="163" t="s">
        <v>87</v>
      </c>
      <c r="AY154" s="18" t="s">
        <v>172</v>
      </c>
      <c r="BE154" s="164">
        <f>IF(N154="základná",J154,0)</f>
        <v>0</v>
      </c>
      <c r="BF154" s="164">
        <f>IF(N154="znížená",J154,0)</f>
        <v>0</v>
      </c>
      <c r="BG154" s="164">
        <f>IF(N154="zákl. prenesená",J154,0)</f>
        <v>0</v>
      </c>
      <c r="BH154" s="164">
        <f>IF(N154="zníž. prenesená",J154,0)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0</v>
      </c>
      <c r="BL154" s="18" t="s">
        <v>106</v>
      </c>
      <c r="BM154" s="163" t="s">
        <v>3452</v>
      </c>
    </row>
    <row r="155" spans="1:65" s="14" customFormat="1" ht="24">
      <c r="B155" s="173"/>
      <c r="D155" s="166" t="s">
        <v>179</v>
      </c>
      <c r="E155" s="174" t="s">
        <v>1</v>
      </c>
      <c r="F155" s="175" t="s">
        <v>3453</v>
      </c>
      <c r="H155" s="176">
        <v>5.843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5.843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24.25" customHeight="1">
      <c r="A157" s="33"/>
      <c r="B157" s="150"/>
      <c r="C157" s="151" t="s">
        <v>226</v>
      </c>
      <c r="D157" s="151" t="s">
        <v>174</v>
      </c>
      <c r="E157" s="152" t="s">
        <v>3454</v>
      </c>
      <c r="F157" s="153" t="s">
        <v>3455</v>
      </c>
      <c r="G157" s="154" t="s">
        <v>602</v>
      </c>
      <c r="H157" s="155">
        <v>24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106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106</v>
      </c>
      <c r="BM157" s="163" t="s">
        <v>3456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3438</v>
      </c>
      <c r="H158" s="176">
        <v>24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5" customFormat="1" ht="12">
      <c r="B159" s="181"/>
      <c r="D159" s="166" t="s">
        <v>179</v>
      </c>
      <c r="E159" s="182" t="s">
        <v>1</v>
      </c>
      <c r="F159" s="183" t="s">
        <v>184</v>
      </c>
      <c r="H159" s="184">
        <v>24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2" t="s">
        <v>179</v>
      </c>
      <c r="AU159" s="182" t="s">
        <v>87</v>
      </c>
      <c r="AV159" s="15" t="s">
        <v>106</v>
      </c>
      <c r="AW159" s="15" t="s">
        <v>30</v>
      </c>
      <c r="AX159" s="15" t="s">
        <v>79</v>
      </c>
      <c r="AY159" s="182" t="s">
        <v>172</v>
      </c>
    </row>
    <row r="160" spans="1:65" s="2" customFormat="1" ht="14.5" customHeight="1">
      <c r="A160" s="33"/>
      <c r="B160" s="150"/>
      <c r="C160" s="151" t="s">
        <v>235</v>
      </c>
      <c r="D160" s="151" t="s">
        <v>174</v>
      </c>
      <c r="E160" s="152" t="s">
        <v>1288</v>
      </c>
      <c r="F160" s="153" t="s">
        <v>3457</v>
      </c>
      <c r="G160" s="154" t="s">
        <v>177</v>
      </c>
      <c r="H160" s="155">
        <v>14.16</v>
      </c>
      <c r="I160" s="156"/>
      <c r="J160" s="157">
        <f>ROUND(I160*H160,2)</f>
        <v>0</v>
      </c>
      <c r="K160" s="158"/>
      <c r="L160" s="34"/>
      <c r="M160" s="159" t="s">
        <v>1</v>
      </c>
      <c r="N160" s="160" t="s">
        <v>41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106</v>
      </c>
      <c r="AT160" s="163" t="s">
        <v>174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106</v>
      </c>
      <c r="BM160" s="163" t="s">
        <v>3458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3459</v>
      </c>
      <c r="H161" s="176">
        <v>2.16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6" customFormat="1" ht="12">
      <c r="B162" s="189"/>
      <c r="D162" s="166" t="s">
        <v>179</v>
      </c>
      <c r="E162" s="190" t="s">
        <v>1</v>
      </c>
      <c r="F162" s="191" t="s">
        <v>287</v>
      </c>
      <c r="H162" s="192">
        <v>2.16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179</v>
      </c>
      <c r="AU162" s="190" t="s">
        <v>87</v>
      </c>
      <c r="AV162" s="16" t="s">
        <v>97</v>
      </c>
      <c r="AW162" s="16" t="s">
        <v>30</v>
      </c>
      <c r="AX162" s="16" t="s">
        <v>75</v>
      </c>
      <c r="AY162" s="190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3460</v>
      </c>
      <c r="H163" s="176">
        <v>12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287</v>
      </c>
      <c r="H164" s="192">
        <v>12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5" customFormat="1" ht="12">
      <c r="B165" s="181"/>
      <c r="D165" s="166" t="s">
        <v>179</v>
      </c>
      <c r="E165" s="182" t="s">
        <v>1</v>
      </c>
      <c r="F165" s="183" t="s">
        <v>184</v>
      </c>
      <c r="H165" s="184">
        <v>14.16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179</v>
      </c>
      <c r="AU165" s="182" t="s">
        <v>87</v>
      </c>
      <c r="AV165" s="15" t="s">
        <v>106</v>
      </c>
      <c r="AW165" s="15" t="s">
        <v>30</v>
      </c>
      <c r="AX165" s="15" t="s">
        <v>79</v>
      </c>
      <c r="AY165" s="182" t="s">
        <v>172</v>
      </c>
    </row>
    <row r="166" spans="1:65" s="2" customFormat="1" ht="24.25" customHeight="1">
      <c r="A166" s="33"/>
      <c r="B166" s="150"/>
      <c r="C166" s="151" t="s">
        <v>243</v>
      </c>
      <c r="D166" s="151" t="s">
        <v>174</v>
      </c>
      <c r="E166" s="152" t="s">
        <v>3461</v>
      </c>
      <c r="F166" s="153" t="s">
        <v>3462</v>
      </c>
      <c r="G166" s="154" t="s">
        <v>177</v>
      </c>
      <c r="H166" s="155">
        <v>16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3463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3460</v>
      </c>
      <c r="H167" s="176">
        <v>12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3464</v>
      </c>
      <c r="H168" s="176">
        <v>4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5" customFormat="1" ht="12">
      <c r="B169" s="181"/>
      <c r="D169" s="166" t="s">
        <v>179</v>
      </c>
      <c r="E169" s="182" t="s">
        <v>1</v>
      </c>
      <c r="F169" s="183" t="s">
        <v>184</v>
      </c>
      <c r="H169" s="184">
        <v>16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179</v>
      </c>
      <c r="AU169" s="182" t="s">
        <v>87</v>
      </c>
      <c r="AV169" s="15" t="s">
        <v>106</v>
      </c>
      <c r="AW169" s="15" t="s">
        <v>30</v>
      </c>
      <c r="AX169" s="15" t="s">
        <v>79</v>
      </c>
      <c r="AY169" s="182" t="s">
        <v>172</v>
      </c>
    </row>
    <row r="170" spans="1:65" s="2" customFormat="1" ht="14.5" customHeight="1">
      <c r="A170" s="33"/>
      <c r="B170" s="150"/>
      <c r="C170" s="151" t="s">
        <v>424</v>
      </c>
      <c r="D170" s="151" t="s">
        <v>174</v>
      </c>
      <c r="E170" s="152" t="s">
        <v>3465</v>
      </c>
      <c r="F170" s="153" t="s">
        <v>3466</v>
      </c>
      <c r="G170" s="154" t="s">
        <v>177</v>
      </c>
      <c r="H170" s="155">
        <v>20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41</v>
      </c>
      <c r="O170" s="59"/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106</v>
      </c>
      <c r="AT170" s="163" t="s">
        <v>174</v>
      </c>
      <c r="AU170" s="163" t="s">
        <v>87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106</v>
      </c>
      <c r="BM170" s="163" t="s">
        <v>3467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7</v>
      </c>
      <c r="H171" s="176">
        <v>20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20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14.5" customHeight="1">
      <c r="A173" s="33"/>
      <c r="B173" s="150"/>
      <c r="C173" s="201" t="s">
        <v>433</v>
      </c>
      <c r="D173" s="201" t="s">
        <v>231</v>
      </c>
      <c r="E173" s="202" t="s">
        <v>3468</v>
      </c>
      <c r="F173" s="203" t="s">
        <v>3469</v>
      </c>
      <c r="G173" s="204" t="s">
        <v>597</v>
      </c>
      <c r="H173" s="205">
        <v>0.61799999999999999</v>
      </c>
      <c r="I173" s="206"/>
      <c r="J173" s="207">
        <f>ROUND(I173*H173,2)</f>
        <v>0</v>
      </c>
      <c r="K173" s="208"/>
      <c r="L173" s="209"/>
      <c r="M173" s="210" t="s">
        <v>1</v>
      </c>
      <c r="N173" s="211" t="s">
        <v>41</v>
      </c>
      <c r="O173" s="59"/>
      <c r="P173" s="161">
        <f>O173*H173</f>
        <v>0</v>
      </c>
      <c r="Q173" s="161">
        <v>1E-3</v>
      </c>
      <c r="R173" s="161">
        <f>Q173*H173</f>
        <v>6.1800000000000006E-4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213</v>
      </c>
      <c r="AT173" s="163" t="s">
        <v>231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3470</v>
      </c>
    </row>
    <row r="174" spans="1:65" s="14" customFormat="1" ht="12">
      <c r="B174" s="173"/>
      <c r="D174" s="166" t="s">
        <v>179</v>
      </c>
      <c r="F174" s="175" t="s">
        <v>3471</v>
      </c>
      <c r="H174" s="176">
        <v>0.61799999999999999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</v>
      </c>
      <c r="AX174" s="14" t="s">
        <v>79</v>
      </c>
      <c r="AY174" s="174" t="s">
        <v>172</v>
      </c>
    </row>
    <row r="175" spans="1:65" s="12" customFormat="1" ht="22.75" customHeight="1">
      <c r="B175" s="137"/>
      <c r="D175" s="138" t="s">
        <v>74</v>
      </c>
      <c r="E175" s="148" t="s">
        <v>87</v>
      </c>
      <c r="F175" s="148" t="s">
        <v>1291</v>
      </c>
      <c r="I175" s="140"/>
      <c r="J175" s="149">
        <f>BK175</f>
        <v>0</v>
      </c>
      <c r="L175" s="137"/>
      <c r="M175" s="142"/>
      <c r="N175" s="143"/>
      <c r="O175" s="143"/>
      <c r="P175" s="144">
        <f>SUM(P176:P185)</f>
        <v>0</v>
      </c>
      <c r="Q175" s="143"/>
      <c r="R175" s="144">
        <f>SUM(R176:R185)</f>
        <v>4.1862960000000005</v>
      </c>
      <c r="S175" s="143"/>
      <c r="T175" s="145">
        <f>SUM(T176:T185)</f>
        <v>0</v>
      </c>
      <c r="AR175" s="138" t="s">
        <v>79</v>
      </c>
      <c r="AT175" s="146" t="s">
        <v>74</v>
      </c>
      <c r="AU175" s="146" t="s">
        <v>79</v>
      </c>
      <c r="AY175" s="138" t="s">
        <v>172</v>
      </c>
      <c r="BK175" s="147">
        <f>SUM(BK176:BK185)</f>
        <v>0</v>
      </c>
    </row>
    <row r="176" spans="1:65" s="2" customFormat="1" ht="24.25" customHeight="1">
      <c r="A176" s="33"/>
      <c r="B176" s="150"/>
      <c r="C176" s="151" t="s">
        <v>440</v>
      </c>
      <c r="D176" s="151" t="s">
        <v>174</v>
      </c>
      <c r="E176" s="152" t="s">
        <v>3472</v>
      </c>
      <c r="F176" s="153" t="s">
        <v>3473</v>
      </c>
      <c r="G176" s="154" t="s">
        <v>602</v>
      </c>
      <c r="H176" s="155">
        <v>2.016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41</v>
      </c>
      <c r="O176" s="59"/>
      <c r="P176" s="161">
        <f>O176*H176</f>
        <v>0</v>
      </c>
      <c r="Q176" s="161">
        <v>1.665</v>
      </c>
      <c r="R176" s="161">
        <f>Q176*H176</f>
        <v>3.3566400000000001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106</v>
      </c>
      <c r="AT176" s="163" t="s">
        <v>174</v>
      </c>
      <c r="AU176" s="163" t="s">
        <v>87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106</v>
      </c>
      <c r="BM176" s="163" t="s">
        <v>3474</v>
      </c>
    </row>
    <row r="177" spans="1:65" s="13" customFormat="1" ht="12">
      <c r="B177" s="165"/>
      <c r="D177" s="166" t="s">
        <v>179</v>
      </c>
      <c r="E177" s="167" t="s">
        <v>1</v>
      </c>
      <c r="F177" s="168" t="s">
        <v>3475</v>
      </c>
      <c r="H177" s="167" t="s">
        <v>1</v>
      </c>
      <c r="I177" s="169"/>
      <c r="L177" s="165"/>
      <c r="M177" s="170"/>
      <c r="N177" s="171"/>
      <c r="O177" s="171"/>
      <c r="P177" s="171"/>
      <c r="Q177" s="171"/>
      <c r="R177" s="171"/>
      <c r="S177" s="171"/>
      <c r="T177" s="172"/>
      <c r="AT177" s="167" t="s">
        <v>179</v>
      </c>
      <c r="AU177" s="167" t="s">
        <v>87</v>
      </c>
      <c r="AV177" s="13" t="s">
        <v>79</v>
      </c>
      <c r="AW177" s="13" t="s">
        <v>30</v>
      </c>
      <c r="AX177" s="13" t="s">
        <v>75</v>
      </c>
      <c r="AY177" s="167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3476</v>
      </c>
      <c r="H178" s="176">
        <v>1.5840000000000001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3" customFormat="1" ht="12">
      <c r="B179" s="165"/>
      <c r="D179" s="166" t="s">
        <v>179</v>
      </c>
      <c r="E179" s="167" t="s">
        <v>1</v>
      </c>
      <c r="F179" s="168" t="s">
        <v>3477</v>
      </c>
      <c r="H179" s="167" t="s">
        <v>1</v>
      </c>
      <c r="I179" s="169"/>
      <c r="L179" s="165"/>
      <c r="M179" s="170"/>
      <c r="N179" s="171"/>
      <c r="O179" s="171"/>
      <c r="P179" s="171"/>
      <c r="Q179" s="171"/>
      <c r="R179" s="171"/>
      <c r="S179" s="171"/>
      <c r="T179" s="172"/>
      <c r="AT179" s="167" t="s">
        <v>179</v>
      </c>
      <c r="AU179" s="167" t="s">
        <v>87</v>
      </c>
      <c r="AV179" s="13" t="s">
        <v>79</v>
      </c>
      <c r="AW179" s="13" t="s">
        <v>30</v>
      </c>
      <c r="AX179" s="13" t="s">
        <v>75</v>
      </c>
      <c r="AY179" s="167" t="s">
        <v>172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3478</v>
      </c>
      <c r="H180" s="176">
        <v>0.432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5" customFormat="1" ht="12">
      <c r="B181" s="181"/>
      <c r="D181" s="166" t="s">
        <v>179</v>
      </c>
      <c r="E181" s="182" t="s">
        <v>1</v>
      </c>
      <c r="F181" s="183" t="s">
        <v>184</v>
      </c>
      <c r="H181" s="184">
        <v>2.016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179</v>
      </c>
      <c r="AU181" s="182" t="s">
        <v>87</v>
      </c>
      <c r="AV181" s="15" t="s">
        <v>106</v>
      </c>
      <c r="AW181" s="15" t="s">
        <v>30</v>
      </c>
      <c r="AX181" s="15" t="s">
        <v>79</v>
      </c>
      <c r="AY181" s="182" t="s">
        <v>172</v>
      </c>
    </row>
    <row r="182" spans="1:65" s="2" customFormat="1" ht="14.5" customHeight="1">
      <c r="A182" s="33"/>
      <c r="B182" s="150"/>
      <c r="C182" s="151" t="s">
        <v>445</v>
      </c>
      <c r="D182" s="151" t="s">
        <v>174</v>
      </c>
      <c r="E182" s="152" t="s">
        <v>3479</v>
      </c>
      <c r="F182" s="153" t="s">
        <v>3480</v>
      </c>
      <c r="G182" s="154" t="s">
        <v>602</v>
      </c>
      <c r="H182" s="155">
        <v>0.432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1.9205000000000001</v>
      </c>
      <c r="R182" s="161">
        <f>Q182*H182</f>
        <v>0.82965600000000006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106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106</v>
      </c>
      <c r="BM182" s="163" t="s">
        <v>3481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3482</v>
      </c>
      <c r="H183" s="176">
        <v>0.432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6" customFormat="1" ht="12">
      <c r="B184" s="189"/>
      <c r="D184" s="166" t="s">
        <v>179</v>
      </c>
      <c r="E184" s="190" t="s">
        <v>1</v>
      </c>
      <c r="F184" s="191" t="s">
        <v>287</v>
      </c>
      <c r="H184" s="192">
        <v>0.432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179</v>
      </c>
      <c r="AU184" s="190" t="s">
        <v>87</v>
      </c>
      <c r="AV184" s="16" t="s">
        <v>97</v>
      </c>
      <c r="AW184" s="16" t="s">
        <v>30</v>
      </c>
      <c r="AX184" s="16" t="s">
        <v>75</v>
      </c>
      <c r="AY184" s="190" t="s">
        <v>172</v>
      </c>
    </row>
    <row r="185" spans="1:65" s="15" customFormat="1" ht="12">
      <c r="B185" s="181"/>
      <c r="D185" s="166" t="s">
        <v>179</v>
      </c>
      <c r="E185" s="182" t="s">
        <v>1</v>
      </c>
      <c r="F185" s="183" t="s">
        <v>184</v>
      </c>
      <c r="H185" s="184">
        <v>0.432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2" t="s">
        <v>179</v>
      </c>
      <c r="AU185" s="182" t="s">
        <v>87</v>
      </c>
      <c r="AV185" s="15" t="s">
        <v>106</v>
      </c>
      <c r="AW185" s="15" t="s">
        <v>30</v>
      </c>
      <c r="AX185" s="15" t="s">
        <v>79</v>
      </c>
      <c r="AY185" s="182" t="s">
        <v>172</v>
      </c>
    </row>
    <row r="186" spans="1:65" s="12" customFormat="1" ht="22.75" customHeight="1">
      <c r="B186" s="137"/>
      <c r="D186" s="138" t="s">
        <v>74</v>
      </c>
      <c r="E186" s="148" t="s">
        <v>106</v>
      </c>
      <c r="F186" s="148" t="s">
        <v>1328</v>
      </c>
      <c r="I186" s="140"/>
      <c r="J186" s="149">
        <f>BK186</f>
        <v>0</v>
      </c>
      <c r="L186" s="137"/>
      <c r="M186" s="142"/>
      <c r="N186" s="143"/>
      <c r="O186" s="143"/>
      <c r="P186" s="144">
        <f>SUM(P187:P189)</f>
        <v>0</v>
      </c>
      <c r="Q186" s="143"/>
      <c r="R186" s="144">
        <f>SUM(R187:R189)</f>
        <v>2.452896</v>
      </c>
      <c r="S186" s="143"/>
      <c r="T186" s="145">
        <f>SUM(T187:T189)</f>
        <v>0</v>
      </c>
      <c r="AR186" s="138" t="s">
        <v>79</v>
      </c>
      <c r="AT186" s="146" t="s">
        <v>74</v>
      </c>
      <c r="AU186" s="146" t="s">
        <v>79</v>
      </c>
      <c r="AY186" s="138" t="s">
        <v>172</v>
      </c>
      <c r="BK186" s="147">
        <f>SUM(BK187:BK189)</f>
        <v>0</v>
      </c>
    </row>
    <row r="187" spans="1:65" s="2" customFormat="1" ht="37.75" customHeight="1">
      <c r="A187" s="33"/>
      <c r="B187" s="150"/>
      <c r="C187" s="151" t="s">
        <v>449</v>
      </c>
      <c r="D187" s="151" t="s">
        <v>174</v>
      </c>
      <c r="E187" s="152" t="s">
        <v>3483</v>
      </c>
      <c r="F187" s="153" t="s">
        <v>3484</v>
      </c>
      <c r="G187" s="154" t="s">
        <v>602</v>
      </c>
      <c r="H187" s="155">
        <v>1.44</v>
      </c>
      <c r="I187" s="156"/>
      <c r="J187" s="157">
        <f>ROUND(I187*H187,2)</f>
        <v>0</v>
      </c>
      <c r="K187" s="158"/>
      <c r="L187" s="34"/>
      <c r="M187" s="159" t="s">
        <v>1</v>
      </c>
      <c r="N187" s="160" t="s">
        <v>41</v>
      </c>
      <c r="O187" s="59"/>
      <c r="P187" s="161">
        <f>O187*H187</f>
        <v>0</v>
      </c>
      <c r="Q187" s="161">
        <v>1.7034</v>
      </c>
      <c r="R187" s="161">
        <f>Q187*H187</f>
        <v>2.452896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106</v>
      </c>
      <c r="AT187" s="163" t="s">
        <v>174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106</v>
      </c>
      <c r="BM187" s="163" t="s">
        <v>3485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3486</v>
      </c>
      <c r="H188" s="176">
        <v>1.44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5" customFormat="1" ht="12">
      <c r="B189" s="181"/>
      <c r="D189" s="166" t="s">
        <v>179</v>
      </c>
      <c r="E189" s="182" t="s">
        <v>1</v>
      </c>
      <c r="F189" s="183" t="s">
        <v>184</v>
      </c>
      <c r="H189" s="184">
        <v>1.44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179</v>
      </c>
      <c r="AU189" s="182" t="s">
        <v>87</v>
      </c>
      <c r="AV189" s="15" t="s">
        <v>106</v>
      </c>
      <c r="AW189" s="15" t="s">
        <v>30</v>
      </c>
      <c r="AX189" s="15" t="s">
        <v>79</v>
      </c>
      <c r="AY189" s="182" t="s">
        <v>172</v>
      </c>
    </row>
    <row r="190" spans="1:65" s="12" customFormat="1" ht="22.75" customHeight="1">
      <c r="B190" s="137"/>
      <c r="D190" s="138" t="s">
        <v>74</v>
      </c>
      <c r="E190" s="148" t="s">
        <v>213</v>
      </c>
      <c r="F190" s="148" t="s">
        <v>1427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SUM(P191:P210)</f>
        <v>0</v>
      </c>
      <c r="Q190" s="143"/>
      <c r="R190" s="144">
        <f>SUM(R191:R210)</f>
        <v>0.17834</v>
      </c>
      <c r="S190" s="143"/>
      <c r="T190" s="145">
        <f>SUM(T191:T210)</f>
        <v>0</v>
      </c>
      <c r="AR190" s="138" t="s">
        <v>79</v>
      </c>
      <c r="AT190" s="146" t="s">
        <v>74</v>
      </c>
      <c r="AU190" s="146" t="s">
        <v>79</v>
      </c>
      <c r="AY190" s="138" t="s">
        <v>172</v>
      </c>
      <c r="BK190" s="147">
        <f>SUM(BK191:BK210)</f>
        <v>0</v>
      </c>
    </row>
    <row r="191" spans="1:65" s="2" customFormat="1" ht="24.25" customHeight="1">
      <c r="A191" s="33"/>
      <c r="B191" s="150"/>
      <c r="C191" s="151" t="s">
        <v>453</v>
      </c>
      <c r="D191" s="151" t="s">
        <v>174</v>
      </c>
      <c r="E191" s="152" t="s">
        <v>3487</v>
      </c>
      <c r="F191" s="153" t="s">
        <v>3488</v>
      </c>
      <c r="G191" s="154" t="s">
        <v>427</v>
      </c>
      <c r="H191" s="155">
        <v>12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1.0000000000000001E-5</v>
      </c>
      <c r="R191" s="161">
        <f>Q191*H191</f>
        <v>1.2000000000000002E-4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106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106</v>
      </c>
      <c r="BM191" s="163" t="s">
        <v>3489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3490</v>
      </c>
      <c r="H192" s="176">
        <v>12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1:65" s="15" customFormat="1" ht="12">
      <c r="B193" s="181"/>
      <c r="D193" s="166" t="s">
        <v>179</v>
      </c>
      <c r="E193" s="182" t="s">
        <v>1</v>
      </c>
      <c r="F193" s="183" t="s">
        <v>3491</v>
      </c>
      <c r="H193" s="184">
        <v>12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179</v>
      </c>
      <c r="AU193" s="182" t="s">
        <v>87</v>
      </c>
      <c r="AV193" s="15" t="s">
        <v>106</v>
      </c>
      <c r="AW193" s="15" t="s">
        <v>30</v>
      </c>
      <c r="AX193" s="15" t="s">
        <v>79</v>
      </c>
      <c r="AY193" s="182" t="s">
        <v>172</v>
      </c>
    </row>
    <row r="194" spans="1:65" s="2" customFormat="1" ht="24.25" customHeight="1">
      <c r="A194" s="33"/>
      <c r="B194" s="150"/>
      <c r="C194" s="201" t="s">
        <v>457</v>
      </c>
      <c r="D194" s="201" t="s">
        <v>231</v>
      </c>
      <c r="E194" s="202" t="s">
        <v>3492</v>
      </c>
      <c r="F194" s="203" t="s">
        <v>3493</v>
      </c>
      <c r="G194" s="204" t="s">
        <v>630</v>
      </c>
      <c r="H194" s="205">
        <v>3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41</v>
      </c>
      <c r="O194" s="59"/>
      <c r="P194" s="161">
        <f>O194*H194</f>
        <v>0</v>
      </c>
      <c r="Q194" s="161">
        <v>1.0540000000000001E-2</v>
      </c>
      <c r="R194" s="161">
        <f>Q194*H194</f>
        <v>3.1620000000000002E-2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213</v>
      </c>
      <c r="AT194" s="163" t="s">
        <v>231</v>
      </c>
      <c r="AU194" s="163" t="s">
        <v>87</v>
      </c>
      <c r="AY194" s="18" t="s">
        <v>172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106</v>
      </c>
      <c r="BM194" s="163" t="s">
        <v>3494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97</v>
      </c>
      <c r="H195" s="176">
        <v>3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5" customFormat="1" ht="12">
      <c r="B196" s="181"/>
      <c r="D196" s="166" t="s">
        <v>179</v>
      </c>
      <c r="E196" s="182" t="s">
        <v>1</v>
      </c>
      <c r="F196" s="183" t="s">
        <v>184</v>
      </c>
      <c r="H196" s="184">
        <v>3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179</v>
      </c>
      <c r="AU196" s="182" t="s">
        <v>87</v>
      </c>
      <c r="AV196" s="15" t="s">
        <v>106</v>
      </c>
      <c r="AW196" s="15" t="s">
        <v>30</v>
      </c>
      <c r="AX196" s="15" t="s">
        <v>79</v>
      </c>
      <c r="AY196" s="182" t="s">
        <v>172</v>
      </c>
    </row>
    <row r="197" spans="1:65" s="2" customFormat="1" ht="14.5" customHeight="1">
      <c r="A197" s="33"/>
      <c r="B197" s="150"/>
      <c r="C197" s="151" t="s">
        <v>7</v>
      </c>
      <c r="D197" s="151" t="s">
        <v>174</v>
      </c>
      <c r="E197" s="152" t="s">
        <v>3495</v>
      </c>
      <c r="F197" s="153" t="s">
        <v>3496</v>
      </c>
      <c r="G197" s="154" t="s">
        <v>630</v>
      </c>
      <c r="H197" s="155">
        <v>1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41</v>
      </c>
      <c r="O197" s="59"/>
      <c r="P197" s="161">
        <f>O197*H197</f>
        <v>0</v>
      </c>
      <c r="Q197" s="161">
        <v>5.0000000000000002E-5</v>
      </c>
      <c r="R197" s="161">
        <f>Q197*H197</f>
        <v>5.0000000000000002E-5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106</v>
      </c>
      <c r="AT197" s="163" t="s">
        <v>174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106</v>
      </c>
      <c r="BM197" s="163" t="s">
        <v>3497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79</v>
      </c>
      <c r="H198" s="176">
        <v>1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5" customFormat="1" ht="12">
      <c r="B199" s="181"/>
      <c r="D199" s="166" t="s">
        <v>179</v>
      </c>
      <c r="E199" s="182" t="s">
        <v>1</v>
      </c>
      <c r="F199" s="183" t="s">
        <v>184</v>
      </c>
      <c r="H199" s="184">
        <v>1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2" t="s">
        <v>179</v>
      </c>
      <c r="AU199" s="182" t="s">
        <v>87</v>
      </c>
      <c r="AV199" s="15" t="s">
        <v>106</v>
      </c>
      <c r="AW199" s="15" t="s">
        <v>30</v>
      </c>
      <c r="AX199" s="15" t="s">
        <v>79</v>
      </c>
      <c r="AY199" s="182" t="s">
        <v>172</v>
      </c>
    </row>
    <row r="200" spans="1:65" s="2" customFormat="1" ht="24.25" customHeight="1">
      <c r="A200" s="33"/>
      <c r="B200" s="150"/>
      <c r="C200" s="201" t="s">
        <v>465</v>
      </c>
      <c r="D200" s="201" t="s">
        <v>231</v>
      </c>
      <c r="E200" s="202" t="s">
        <v>3498</v>
      </c>
      <c r="F200" s="203" t="s">
        <v>3499</v>
      </c>
      <c r="G200" s="204" t="s">
        <v>630</v>
      </c>
      <c r="H200" s="205">
        <v>1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1.1100000000000001E-3</v>
      </c>
      <c r="R200" s="161">
        <f>Q200*H200</f>
        <v>1.1100000000000001E-3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213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106</v>
      </c>
      <c r="BM200" s="163" t="s">
        <v>3500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79</v>
      </c>
      <c r="H201" s="176">
        <v>1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75</v>
      </c>
      <c r="AY201" s="174" t="s">
        <v>172</v>
      </c>
    </row>
    <row r="202" spans="1:65" s="15" customFormat="1" ht="12">
      <c r="B202" s="181"/>
      <c r="D202" s="166" t="s">
        <v>179</v>
      </c>
      <c r="E202" s="182" t="s">
        <v>1</v>
      </c>
      <c r="F202" s="183" t="s">
        <v>184</v>
      </c>
      <c r="H202" s="184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179</v>
      </c>
      <c r="AU202" s="182" t="s">
        <v>87</v>
      </c>
      <c r="AV202" s="15" t="s">
        <v>106</v>
      </c>
      <c r="AW202" s="15" t="s">
        <v>30</v>
      </c>
      <c r="AX202" s="15" t="s">
        <v>79</v>
      </c>
      <c r="AY202" s="182" t="s">
        <v>172</v>
      </c>
    </row>
    <row r="203" spans="1:65" s="2" customFormat="1" ht="24.25" customHeight="1">
      <c r="A203" s="33"/>
      <c r="B203" s="150"/>
      <c r="C203" s="151" t="s">
        <v>471</v>
      </c>
      <c r="D203" s="151" t="s">
        <v>174</v>
      </c>
      <c r="E203" s="152" t="s">
        <v>1429</v>
      </c>
      <c r="F203" s="153" t="s">
        <v>3501</v>
      </c>
      <c r="G203" s="154" t="s">
        <v>602</v>
      </c>
      <c r="H203" s="155">
        <v>12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9.2000000000000003E-4</v>
      </c>
      <c r="R203" s="161">
        <f>Q203*H203</f>
        <v>1.1040000000000001E-2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106</v>
      </c>
      <c r="AT203" s="163" t="s">
        <v>174</v>
      </c>
      <c r="AU203" s="163" t="s">
        <v>87</v>
      </c>
      <c r="AY203" s="18" t="s">
        <v>172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106</v>
      </c>
      <c r="BM203" s="163" t="s">
        <v>3502</v>
      </c>
    </row>
    <row r="204" spans="1:65" s="13" customFormat="1" ht="12">
      <c r="B204" s="165"/>
      <c r="D204" s="166" t="s">
        <v>179</v>
      </c>
      <c r="E204" s="167" t="s">
        <v>1</v>
      </c>
      <c r="F204" s="168" t="s">
        <v>3503</v>
      </c>
      <c r="H204" s="167" t="s">
        <v>1</v>
      </c>
      <c r="I204" s="169"/>
      <c r="L204" s="165"/>
      <c r="M204" s="170"/>
      <c r="N204" s="171"/>
      <c r="O204" s="171"/>
      <c r="P204" s="171"/>
      <c r="Q204" s="171"/>
      <c r="R204" s="171"/>
      <c r="S204" s="171"/>
      <c r="T204" s="172"/>
      <c r="AT204" s="167" t="s">
        <v>179</v>
      </c>
      <c r="AU204" s="167" t="s">
        <v>87</v>
      </c>
      <c r="AV204" s="13" t="s">
        <v>79</v>
      </c>
      <c r="AW204" s="13" t="s">
        <v>30</v>
      </c>
      <c r="AX204" s="13" t="s">
        <v>75</v>
      </c>
      <c r="AY204" s="167" t="s">
        <v>172</v>
      </c>
    </row>
    <row r="205" spans="1:65" s="14" customFormat="1" ht="12">
      <c r="B205" s="173"/>
      <c r="D205" s="166" t="s">
        <v>179</v>
      </c>
      <c r="E205" s="174" t="s">
        <v>1</v>
      </c>
      <c r="F205" s="175" t="s">
        <v>243</v>
      </c>
      <c r="H205" s="176">
        <v>12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179</v>
      </c>
      <c r="AU205" s="174" t="s">
        <v>87</v>
      </c>
      <c r="AV205" s="14" t="s">
        <v>87</v>
      </c>
      <c r="AW205" s="14" t="s">
        <v>30</v>
      </c>
      <c r="AX205" s="14" t="s">
        <v>75</v>
      </c>
      <c r="AY205" s="174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3504</v>
      </c>
      <c r="H206" s="184">
        <v>12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24.25" customHeight="1">
      <c r="A207" s="33"/>
      <c r="B207" s="150"/>
      <c r="C207" s="201" t="s">
        <v>479</v>
      </c>
      <c r="D207" s="201" t="s">
        <v>231</v>
      </c>
      <c r="E207" s="202" t="s">
        <v>1436</v>
      </c>
      <c r="F207" s="203" t="s">
        <v>1437</v>
      </c>
      <c r="G207" s="204" t="s">
        <v>630</v>
      </c>
      <c r="H207" s="205">
        <v>12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41</v>
      </c>
      <c r="O207" s="59"/>
      <c r="P207" s="161">
        <f>O207*H207</f>
        <v>0</v>
      </c>
      <c r="Q207" s="161">
        <v>1.12E-2</v>
      </c>
      <c r="R207" s="161">
        <f>Q207*H207</f>
        <v>0.13439999999999999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213</v>
      </c>
      <c r="AT207" s="163" t="s">
        <v>231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106</v>
      </c>
      <c r="BM207" s="163" t="s">
        <v>3505</v>
      </c>
    </row>
    <row r="208" spans="1:65" s="13" customFormat="1" ht="12">
      <c r="B208" s="165"/>
      <c r="D208" s="166" t="s">
        <v>179</v>
      </c>
      <c r="E208" s="167" t="s">
        <v>1</v>
      </c>
      <c r="F208" s="168" t="s">
        <v>3506</v>
      </c>
      <c r="H208" s="167" t="s">
        <v>1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7" t="s">
        <v>179</v>
      </c>
      <c r="AU208" s="167" t="s">
        <v>87</v>
      </c>
      <c r="AV208" s="13" t="s">
        <v>79</v>
      </c>
      <c r="AW208" s="13" t="s">
        <v>30</v>
      </c>
      <c r="AX208" s="13" t="s">
        <v>75</v>
      </c>
      <c r="AY208" s="167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243</v>
      </c>
      <c r="H209" s="176">
        <v>12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5" customFormat="1" ht="12">
      <c r="B210" s="181"/>
      <c r="D210" s="166" t="s">
        <v>179</v>
      </c>
      <c r="E210" s="182" t="s">
        <v>1</v>
      </c>
      <c r="F210" s="183" t="s">
        <v>3507</v>
      </c>
      <c r="H210" s="184">
        <v>12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179</v>
      </c>
      <c r="AU210" s="182" t="s">
        <v>87</v>
      </c>
      <c r="AV210" s="15" t="s">
        <v>106</v>
      </c>
      <c r="AW210" s="15" t="s">
        <v>30</v>
      </c>
      <c r="AX210" s="15" t="s">
        <v>79</v>
      </c>
      <c r="AY210" s="182" t="s">
        <v>172</v>
      </c>
    </row>
    <row r="211" spans="1:65" s="12" customFormat="1" ht="22.75" customHeight="1">
      <c r="B211" s="137"/>
      <c r="D211" s="138" t="s">
        <v>74</v>
      </c>
      <c r="E211" s="148" t="s">
        <v>469</v>
      </c>
      <c r="F211" s="148" t="s">
        <v>470</v>
      </c>
      <c r="I211" s="140"/>
      <c r="J211" s="149">
        <f>BK211</f>
        <v>0</v>
      </c>
      <c r="L211" s="137"/>
      <c r="M211" s="142"/>
      <c r="N211" s="143"/>
      <c r="O211" s="143"/>
      <c r="P211" s="144">
        <f>P212</f>
        <v>0</v>
      </c>
      <c r="Q211" s="143"/>
      <c r="R211" s="144">
        <f>R212</f>
        <v>0</v>
      </c>
      <c r="S211" s="143"/>
      <c r="T211" s="145">
        <f>T212</f>
        <v>0</v>
      </c>
      <c r="AR211" s="138" t="s">
        <v>79</v>
      </c>
      <c r="AT211" s="146" t="s">
        <v>74</v>
      </c>
      <c r="AU211" s="146" t="s">
        <v>79</v>
      </c>
      <c r="AY211" s="138" t="s">
        <v>172</v>
      </c>
      <c r="BK211" s="147">
        <f>BK212</f>
        <v>0</v>
      </c>
    </row>
    <row r="212" spans="1:65" s="2" customFormat="1" ht="24.25" customHeight="1">
      <c r="A212" s="33"/>
      <c r="B212" s="150"/>
      <c r="C212" s="151" t="s">
        <v>488</v>
      </c>
      <c r="D212" s="151" t="s">
        <v>174</v>
      </c>
      <c r="E212" s="152" t="s">
        <v>3508</v>
      </c>
      <c r="F212" s="153" t="s">
        <v>3509</v>
      </c>
      <c r="G212" s="154" t="s">
        <v>194</v>
      </c>
      <c r="H212" s="155">
        <v>6.8179999999999996</v>
      </c>
      <c r="I212" s="156"/>
      <c r="J212" s="157">
        <f>ROUND(I212*H212,2)</f>
        <v>0</v>
      </c>
      <c r="K212" s="158"/>
      <c r="L212" s="34"/>
      <c r="M212" s="159" t="s">
        <v>1</v>
      </c>
      <c r="N212" s="160" t="s">
        <v>41</v>
      </c>
      <c r="O212" s="59"/>
      <c r="P212" s="161">
        <f>O212*H212</f>
        <v>0</v>
      </c>
      <c r="Q212" s="161">
        <v>0</v>
      </c>
      <c r="R212" s="161">
        <f>Q212*H212</f>
        <v>0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106</v>
      </c>
      <c r="AT212" s="163" t="s">
        <v>174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106</v>
      </c>
      <c r="BM212" s="163" t="s">
        <v>3510</v>
      </c>
    </row>
    <row r="213" spans="1:65" s="12" customFormat="1" ht="26" customHeight="1">
      <c r="B213" s="137"/>
      <c r="D213" s="138" t="s">
        <v>74</v>
      </c>
      <c r="E213" s="139" t="s">
        <v>475</v>
      </c>
      <c r="F213" s="139" t="s">
        <v>475</v>
      </c>
      <c r="I213" s="140"/>
      <c r="J213" s="141">
        <f>BK213</f>
        <v>0</v>
      </c>
      <c r="L213" s="137"/>
      <c r="M213" s="142"/>
      <c r="N213" s="143"/>
      <c r="O213" s="143"/>
      <c r="P213" s="144">
        <f>P214</f>
        <v>0</v>
      </c>
      <c r="Q213" s="143"/>
      <c r="R213" s="144">
        <f>R214</f>
        <v>7.0760000000000003E-2</v>
      </c>
      <c r="S213" s="143"/>
      <c r="T213" s="145">
        <f>T214</f>
        <v>0</v>
      </c>
      <c r="AR213" s="138" t="s">
        <v>87</v>
      </c>
      <c r="AT213" s="146" t="s">
        <v>74</v>
      </c>
      <c r="AU213" s="146" t="s">
        <v>75</v>
      </c>
      <c r="AY213" s="138" t="s">
        <v>172</v>
      </c>
      <c r="BK213" s="147">
        <f>BK214</f>
        <v>0</v>
      </c>
    </row>
    <row r="214" spans="1:65" s="12" customFormat="1" ht="22.75" customHeight="1">
      <c r="B214" s="137"/>
      <c r="D214" s="138" t="s">
        <v>74</v>
      </c>
      <c r="E214" s="148" t="s">
        <v>1672</v>
      </c>
      <c r="F214" s="148" t="s">
        <v>3511</v>
      </c>
      <c r="I214" s="140"/>
      <c r="J214" s="149">
        <f>BK214</f>
        <v>0</v>
      </c>
      <c r="L214" s="137"/>
      <c r="M214" s="142"/>
      <c r="N214" s="143"/>
      <c r="O214" s="143"/>
      <c r="P214" s="144">
        <f>SUM(P215:P221)</f>
        <v>0</v>
      </c>
      <c r="Q214" s="143"/>
      <c r="R214" s="144">
        <f>SUM(R215:R221)</f>
        <v>7.0760000000000003E-2</v>
      </c>
      <c r="S214" s="143"/>
      <c r="T214" s="145">
        <f>SUM(T215:T221)</f>
        <v>0</v>
      </c>
      <c r="AR214" s="138" t="s">
        <v>87</v>
      </c>
      <c r="AT214" s="146" t="s">
        <v>74</v>
      </c>
      <c r="AU214" s="146" t="s">
        <v>79</v>
      </c>
      <c r="AY214" s="138" t="s">
        <v>172</v>
      </c>
      <c r="BK214" s="147">
        <f>SUM(BK215:BK221)</f>
        <v>0</v>
      </c>
    </row>
    <row r="215" spans="1:65" s="2" customFormat="1" ht="24.25" customHeight="1">
      <c r="A215" s="33"/>
      <c r="B215" s="150"/>
      <c r="C215" s="151" t="s">
        <v>494</v>
      </c>
      <c r="D215" s="151" t="s">
        <v>174</v>
      </c>
      <c r="E215" s="152" t="s">
        <v>3512</v>
      </c>
      <c r="F215" s="153" t="s">
        <v>3513</v>
      </c>
      <c r="G215" s="154" t="s">
        <v>630</v>
      </c>
      <c r="H215" s="155">
        <v>2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3.5380000000000002E-2</v>
      </c>
      <c r="R215" s="161">
        <f>Q215*H215</f>
        <v>7.0760000000000003E-2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445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3514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3515</v>
      </c>
      <c r="H216" s="176">
        <v>1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3516</v>
      </c>
      <c r="H217" s="176">
        <v>1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2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2" customFormat="1" ht="24.25" customHeight="1">
      <c r="A219" s="33"/>
      <c r="B219" s="150"/>
      <c r="C219" s="151" t="s">
        <v>501</v>
      </c>
      <c r="D219" s="151" t="s">
        <v>174</v>
      </c>
      <c r="E219" s="152" t="s">
        <v>3517</v>
      </c>
      <c r="F219" s="153" t="s">
        <v>3518</v>
      </c>
      <c r="G219" s="154" t="s">
        <v>427</v>
      </c>
      <c r="H219" s="155">
        <v>12</v>
      </c>
      <c r="I219" s="156"/>
      <c r="J219" s="157">
        <f>ROUND(I219*H219,2)</f>
        <v>0</v>
      </c>
      <c r="K219" s="158"/>
      <c r="L219" s="34"/>
      <c r="M219" s="159" t="s">
        <v>1</v>
      </c>
      <c r="N219" s="160" t="s">
        <v>41</v>
      </c>
      <c r="O219" s="59"/>
      <c r="P219" s="161">
        <f>O219*H219</f>
        <v>0</v>
      </c>
      <c r="Q219" s="161">
        <v>0</v>
      </c>
      <c r="R219" s="161">
        <f>Q219*H219</f>
        <v>0</v>
      </c>
      <c r="S219" s="161">
        <v>0</v>
      </c>
      <c r="T219" s="162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3" t="s">
        <v>445</v>
      </c>
      <c r="AT219" s="163" t="s">
        <v>174</v>
      </c>
      <c r="AU219" s="163" t="s">
        <v>87</v>
      </c>
      <c r="AY219" s="18" t="s">
        <v>172</v>
      </c>
      <c r="BE219" s="164">
        <f>IF(N219="základná",J219,0)</f>
        <v>0</v>
      </c>
      <c r="BF219" s="164">
        <f>IF(N219="znížená",J219,0)</f>
        <v>0</v>
      </c>
      <c r="BG219" s="164">
        <f>IF(N219="zákl. prenesená",J219,0)</f>
        <v>0</v>
      </c>
      <c r="BH219" s="164">
        <f>IF(N219="zníž. prenesená",J219,0)</f>
        <v>0</v>
      </c>
      <c r="BI219" s="164">
        <f>IF(N219="nulová",J219,0)</f>
        <v>0</v>
      </c>
      <c r="BJ219" s="18" t="s">
        <v>87</v>
      </c>
      <c r="BK219" s="164">
        <f>ROUND(I219*H219,2)</f>
        <v>0</v>
      </c>
      <c r="BL219" s="18" t="s">
        <v>445</v>
      </c>
      <c r="BM219" s="163" t="s">
        <v>3519</v>
      </c>
    </row>
    <row r="220" spans="1:65" s="14" customFormat="1" ht="12">
      <c r="B220" s="173"/>
      <c r="D220" s="166" t="s">
        <v>179</v>
      </c>
      <c r="E220" s="174" t="s">
        <v>1</v>
      </c>
      <c r="F220" s="175" t="s">
        <v>243</v>
      </c>
      <c r="H220" s="176">
        <v>12</v>
      </c>
      <c r="I220" s="177"/>
      <c r="L220" s="173"/>
      <c r="M220" s="178"/>
      <c r="N220" s="179"/>
      <c r="O220" s="179"/>
      <c r="P220" s="179"/>
      <c r="Q220" s="179"/>
      <c r="R220" s="179"/>
      <c r="S220" s="179"/>
      <c r="T220" s="180"/>
      <c r="AT220" s="174" t="s">
        <v>179</v>
      </c>
      <c r="AU220" s="174" t="s">
        <v>87</v>
      </c>
      <c r="AV220" s="14" t="s">
        <v>87</v>
      </c>
      <c r="AW220" s="14" t="s">
        <v>30</v>
      </c>
      <c r="AX220" s="14" t="s">
        <v>79</v>
      </c>
      <c r="AY220" s="174" t="s">
        <v>172</v>
      </c>
    </row>
    <row r="221" spans="1:65" s="2" customFormat="1" ht="24.25" customHeight="1">
      <c r="A221" s="33"/>
      <c r="B221" s="150"/>
      <c r="C221" s="151" t="s">
        <v>506</v>
      </c>
      <c r="D221" s="151" t="s">
        <v>174</v>
      </c>
      <c r="E221" s="152" t="s">
        <v>3520</v>
      </c>
      <c r="F221" s="153" t="s">
        <v>3521</v>
      </c>
      <c r="G221" s="154" t="s">
        <v>194</v>
      </c>
      <c r="H221" s="155">
        <v>7.0999999999999994E-2</v>
      </c>
      <c r="I221" s="156"/>
      <c r="J221" s="157">
        <f>ROUND(I221*H221,2)</f>
        <v>0</v>
      </c>
      <c r="K221" s="158"/>
      <c r="L221" s="34"/>
      <c r="M221" s="212" t="s">
        <v>1</v>
      </c>
      <c r="N221" s="213" t="s">
        <v>41</v>
      </c>
      <c r="O221" s="214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3522</v>
      </c>
    </row>
    <row r="222" spans="1:65" s="2" customFormat="1" ht="7" customHeight="1">
      <c r="A222" s="33"/>
      <c r="B222" s="48"/>
      <c r="C222" s="49"/>
      <c r="D222" s="49"/>
      <c r="E222" s="49"/>
      <c r="F222" s="49"/>
      <c r="G222" s="49"/>
      <c r="H222" s="49"/>
      <c r="I222" s="49"/>
      <c r="J222" s="49"/>
      <c r="K222" s="49"/>
      <c r="L222" s="34"/>
      <c r="M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</sheetData>
  <autoFilter ref="C127:K221" xr:uid="{00000000-0009-0000-0000-000010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62"/>
  <sheetViews>
    <sheetView showGridLines="0" workbookViewId="0"/>
  </sheetViews>
  <sheetFormatPr baseColWidth="10" defaultRowHeight="16"/>
  <cols>
    <col min="1" max="1" width="8.25" style="1" customWidth="1"/>
    <col min="2" max="2" width="1.75" style="1" customWidth="1"/>
    <col min="3" max="3" width="25" style="1" customWidth="1"/>
    <col min="4" max="4" width="75.75" style="1" customWidth="1"/>
    <col min="5" max="5" width="13.25" style="1" customWidth="1"/>
    <col min="6" max="6" width="20" style="1" customWidth="1"/>
    <col min="7" max="7" width="1.75" style="1" customWidth="1"/>
    <col min="8" max="8" width="8.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9"/>
      <c r="C3" s="20"/>
      <c r="D3" s="20"/>
      <c r="E3" s="20"/>
      <c r="F3" s="20"/>
      <c r="G3" s="20"/>
      <c r="H3" s="21"/>
    </row>
    <row r="4" spans="1:8" s="1" customFormat="1" ht="25" customHeight="1">
      <c r="B4" s="21"/>
      <c r="C4" s="22" t="s">
        <v>3523</v>
      </c>
      <c r="H4" s="21"/>
    </row>
    <row r="5" spans="1:8" s="1" customFormat="1" ht="12" customHeight="1">
      <c r="B5" s="21"/>
      <c r="C5" s="25" t="s">
        <v>12</v>
      </c>
      <c r="D5" s="242" t="s">
        <v>13</v>
      </c>
      <c r="E5" s="238"/>
      <c r="F5" s="238"/>
      <c r="H5" s="21"/>
    </row>
    <row r="6" spans="1:8" s="1" customFormat="1" ht="37" customHeight="1">
      <c r="B6" s="21"/>
      <c r="C6" s="27" t="s">
        <v>15</v>
      </c>
      <c r="D6" s="239" t="s">
        <v>16</v>
      </c>
      <c r="E6" s="238"/>
      <c r="F6" s="238"/>
      <c r="H6" s="21"/>
    </row>
    <row r="7" spans="1:8" s="1" customFormat="1" ht="24.75" customHeight="1">
      <c r="B7" s="21"/>
      <c r="C7" s="28" t="s">
        <v>21</v>
      </c>
      <c r="D7" s="56">
        <f>'Rekapitulácia stavby'!AN8</f>
        <v>0</v>
      </c>
      <c r="H7" s="21"/>
    </row>
    <row r="8" spans="1:8" s="2" customFormat="1" ht="10.75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6"/>
      <c r="B9" s="127"/>
      <c r="C9" s="128" t="s">
        <v>56</v>
      </c>
      <c r="D9" s="129" t="s">
        <v>57</v>
      </c>
      <c r="E9" s="129" t="s">
        <v>160</v>
      </c>
      <c r="F9" s="130" t="s">
        <v>3524</v>
      </c>
      <c r="G9" s="126"/>
      <c r="H9" s="127"/>
    </row>
    <row r="10" spans="1:8" s="2" customFormat="1" ht="26.5" customHeight="1">
      <c r="A10" s="33"/>
      <c r="B10" s="34"/>
      <c r="C10" s="218" t="s">
        <v>3525</v>
      </c>
      <c r="D10" s="218" t="s">
        <v>90</v>
      </c>
      <c r="E10" s="33"/>
      <c r="F10" s="33"/>
      <c r="G10" s="33"/>
      <c r="H10" s="34"/>
    </row>
    <row r="11" spans="1:8" s="2" customFormat="1" ht="16.75" customHeight="1">
      <c r="A11" s="33"/>
      <c r="B11" s="34"/>
      <c r="C11" s="219" t="s">
        <v>257</v>
      </c>
      <c r="D11" s="220" t="s">
        <v>258</v>
      </c>
      <c r="E11" s="221" t="s">
        <v>177</v>
      </c>
      <c r="F11" s="222">
        <v>1054.4000000000001</v>
      </c>
      <c r="G11" s="33"/>
      <c r="H11" s="34"/>
    </row>
    <row r="12" spans="1:8" s="2" customFormat="1" ht="16.75" customHeight="1">
      <c r="A12" s="33"/>
      <c r="B12" s="34"/>
      <c r="C12" s="223" t="s">
        <v>1</v>
      </c>
      <c r="D12" s="223" t="s">
        <v>438</v>
      </c>
      <c r="E12" s="18" t="s">
        <v>1</v>
      </c>
      <c r="F12" s="224">
        <v>0</v>
      </c>
      <c r="G12" s="33"/>
      <c r="H12" s="34"/>
    </row>
    <row r="13" spans="1:8" s="2" customFormat="1" ht="16.75" customHeight="1">
      <c r="A13" s="33"/>
      <c r="B13" s="34"/>
      <c r="C13" s="223" t="s">
        <v>1</v>
      </c>
      <c r="D13" s="223" t="s">
        <v>439</v>
      </c>
      <c r="E13" s="18" t="s">
        <v>1</v>
      </c>
      <c r="F13" s="224">
        <v>1054.4000000000001</v>
      </c>
      <c r="G13" s="33"/>
      <c r="H13" s="34"/>
    </row>
    <row r="14" spans="1:8" s="2" customFormat="1" ht="16.75" customHeight="1">
      <c r="A14" s="33"/>
      <c r="B14" s="34"/>
      <c r="C14" s="223" t="s">
        <v>257</v>
      </c>
      <c r="D14" s="223" t="s">
        <v>184</v>
      </c>
      <c r="E14" s="18" t="s">
        <v>1</v>
      </c>
      <c r="F14" s="224">
        <v>1054.4000000000001</v>
      </c>
      <c r="G14" s="33"/>
      <c r="H14" s="34"/>
    </row>
    <row r="15" spans="1:8" s="2" customFormat="1" ht="16.75" customHeight="1">
      <c r="A15" s="33"/>
      <c r="B15" s="34"/>
      <c r="C15" s="225" t="s">
        <v>3526</v>
      </c>
      <c r="D15" s="33"/>
      <c r="E15" s="33"/>
      <c r="F15" s="33"/>
      <c r="G15" s="33"/>
      <c r="H15" s="34"/>
    </row>
    <row r="16" spans="1:8" s="2" customFormat="1" ht="24">
      <c r="A16" s="33"/>
      <c r="B16" s="34"/>
      <c r="C16" s="223" t="s">
        <v>434</v>
      </c>
      <c r="D16" s="223" t="s">
        <v>435</v>
      </c>
      <c r="E16" s="18" t="s">
        <v>436</v>
      </c>
      <c r="F16" s="224">
        <v>1054.4000000000001</v>
      </c>
      <c r="G16" s="33"/>
      <c r="H16" s="34"/>
    </row>
    <row r="17" spans="1:8" s="2" customFormat="1" ht="16.75" customHeight="1">
      <c r="A17" s="33"/>
      <c r="B17" s="34"/>
      <c r="C17" s="223" t="s">
        <v>441</v>
      </c>
      <c r="D17" s="223" t="s">
        <v>442</v>
      </c>
      <c r="E17" s="18" t="s">
        <v>436</v>
      </c>
      <c r="F17" s="224">
        <v>1054.4000000000001</v>
      </c>
      <c r="G17" s="33"/>
      <c r="H17" s="34"/>
    </row>
    <row r="18" spans="1:8" s="2" customFormat="1" ht="24">
      <c r="A18" s="33"/>
      <c r="B18" s="34"/>
      <c r="C18" s="223" t="s">
        <v>446</v>
      </c>
      <c r="D18" s="223" t="s">
        <v>447</v>
      </c>
      <c r="E18" s="18" t="s">
        <v>436</v>
      </c>
      <c r="F18" s="224">
        <v>1054.4000000000001</v>
      </c>
      <c r="G18" s="33"/>
      <c r="H18" s="34"/>
    </row>
    <row r="19" spans="1:8" s="2" customFormat="1" ht="16.75" customHeight="1">
      <c r="A19" s="33"/>
      <c r="B19" s="34"/>
      <c r="C19" s="223" t="s">
        <v>450</v>
      </c>
      <c r="D19" s="223" t="s">
        <v>451</v>
      </c>
      <c r="E19" s="18" t="s">
        <v>177</v>
      </c>
      <c r="F19" s="224">
        <v>1054.4000000000001</v>
      </c>
      <c r="G19" s="33"/>
      <c r="H19" s="34"/>
    </row>
    <row r="20" spans="1:8" s="2" customFormat="1" ht="16.75" customHeight="1">
      <c r="A20" s="33"/>
      <c r="B20" s="34"/>
      <c r="C20" s="223" t="s">
        <v>454</v>
      </c>
      <c r="D20" s="223" t="s">
        <v>455</v>
      </c>
      <c r="E20" s="18" t="s">
        <v>177</v>
      </c>
      <c r="F20" s="224">
        <v>1054.4000000000001</v>
      </c>
      <c r="G20" s="33"/>
      <c r="H20" s="34"/>
    </row>
    <row r="21" spans="1:8" s="2" customFormat="1" ht="16.75" customHeight="1">
      <c r="A21" s="33"/>
      <c r="B21" s="34"/>
      <c r="C21" s="219" t="s">
        <v>260</v>
      </c>
      <c r="D21" s="220" t="s">
        <v>261</v>
      </c>
      <c r="E21" s="221" t="s">
        <v>177</v>
      </c>
      <c r="F21" s="222">
        <v>387</v>
      </c>
      <c r="G21" s="33"/>
      <c r="H21" s="34"/>
    </row>
    <row r="22" spans="1:8" s="2" customFormat="1" ht="16.75" customHeight="1">
      <c r="A22" s="33"/>
      <c r="B22" s="34"/>
      <c r="C22" s="223" t="s">
        <v>1</v>
      </c>
      <c r="D22" s="223" t="s">
        <v>483</v>
      </c>
      <c r="E22" s="18" t="s">
        <v>1</v>
      </c>
      <c r="F22" s="224">
        <v>0</v>
      </c>
      <c r="G22" s="33"/>
      <c r="H22" s="34"/>
    </row>
    <row r="23" spans="1:8" s="2" customFormat="1" ht="16.75" customHeight="1">
      <c r="A23" s="33"/>
      <c r="B23" s="34"/>
      <c r="C23" s="223" t="s">
        <v>1</v>
      </c>
      <c r="D23" s="223" t="s">
        <v>484</v>
      </c>
      <c r="E23" s="18" t="s">
        <v>1</v>
      </c>
      <c r="F23" s="224">
        <v>0</v>
      </c>
      <c r="G23" s="33"/>
      <c r="H23" s="34"/>
    </row>
    <row r="24" spans="1:8" s="2" customFormat="1" ht="16.75" customHeight="1">
      <c r="A24" s="33"/>
      <c r="B24" s="34"/>
      <c r="C24" s="223" t="s">
        <v>1</v>
      </c>
      <c r="D24" s="223" t="s">
        <v>485</v>
      </c>
      <c r="E24" s="18" t="s">
        <v>1</v>
      </c>
      <c r="F24" s="224">
        <v>386.334</v>
      </c>
      <c r="G24" s="33"/>
      <c r="H24" s="34"/>
    </row>
    <row r="25" spans="1:8" s="2" customFormat="1" ht="16.75" customHeight="1">
      <c r="A25" s="33"/>
      <c r="B25" s="34"/>
      <c r="C25" s="223" t="s">
        <v>1</v>
      </c>
      <c r="D25" s="223" t="s">
        <v>487</v>
      </c>
      <c r="E25" s="18" t="s">
        <v>1</v>
      </c>
      <c r="F25" s="224">
        <v>0.66600000000000004</v>
      </c>
      <c r="G25" s="33"/>
      <c r="H25" s="34"/>
    </row>
    <row r="26" spans="1:8" s="2" customFormat="1" ht="16.75" customHeight="1">
      <c r="A26" s="33"/>
      <c r="B26" s="34"/>
      <c r="C26" s="223" t="s">
        <v>260</v>
      </c>
      <c r="D26" s="223" t="s">
        <v>184</v>
      </c>
      <c r="E26" s="18" t="s">
        <v>1</v>
      </c>
      <c r="F26" s="224">
        <v>387</v>
      </c>
      <c r="G26" s="33"/>
      <c r="H26" s="34"/>
    </row>
    <row r="27" spans="1:8" s="2" customFormat="1" ht="16.75" customHeight="1">
      <c r="A27" s="33"/>
      <c r="B27" s="34"/>
      <c r="C27" s="225" t="s">
        <v>3526</v>
      </c>
      <c r="D27" s="33"/>
      <c r="E27" s="33"/>
      <c r="F27" s="33"/>
      <c r="G27" s="33"/>
      <c r="H27" s="34"/>
    </row>
    <row r="28" spans="1:8" s="2" customFormat="1" ht="24">
      <c r="A28" s="33"/>
      <c r="B28" s="34"/>
      <c r="C28" s="223" t="s">
        <v>480</v>
      </c>
      <c r="D28" s="223" t="s">
        <v>481</v>
      </c>
      <c r="E28" s="18" t="s">
        <v>177</v>
      </c>
      <c r="F28" s="224">
        <v>387</v>
      </c>
      <c r="G28" s="33"/>
      <c r="H28" s="34"/>
    </row>
    <row r="29" spans="1:8" s="2" customFormat="1" ht="16.75" customHeight="1">
      <c r="A29" s="33"/>
      <c r="B29" s="34"/>
      <c r="C29" s="223" t="s">
        <v>507</v>
      </c>
      <c r="D29" s="223" t="s">
        <v>508</v>
      </c>
      <c r="E29" s="18" t="s">
        <v>177</v>
      </c>
      <c r="F29" s="224">
        <v>387</v>
      </c>
      <c r="G29" s="33"/>
      <c r="H29" s="34"/>
    </row>
    <row r="30" spans="1:8" s="2" customFormat="1" ht="16.75" customHeight="1">
      <c r="A30" s="33"/>
      <c r="B30" s="34"/>
      <c r="C30" s="219" t="s">
        <v>247</v>
      </c>
      <c r="D30" s="220" t="s">
        <v>248</v>
      </c>
      <c r="E30" s="221" t="s">
        <v>177</v>
      </c>
      <c r="F30" s="222">
        <v>541.98699999999997</v>
      </c>
      <c r="G30" s="33"/>
      <c r="H30" s="34"/>
    </row>
    <row r="31" spans="1:8" s="2" customFormat="1" ht="16.75" customHeight="1">
      <c r="A31" s="33"/>
      <c r="B31" s="34"/>
      <c r="C31" s="223" t="s">
        <v>1</v>
      </c>
      <c r="D31" s="223" t="s">
        <v>359</v>
      </c>
      <c r="E31" s="18" t="s">
        <v>1</v>
      </c>
      <c r="F31" s="224">
        <v>0</v>
      </c>
      <c r="G31" s="33"/>
      <c r="H31" s="34"/>
    </row>
    <row r="32" spans="1:8" s="2" customFormat="1" ht="16.75" customHeight="1">
      <c r="A32" s="33"/>
      <c r="B32" s="34"/>
      <c r="C32" s="223" t="s">
        <v>1</v>
      </c>
      <c r="D32" s="223" t="s">
        <v>360</v>
      </c>
      <c r="E32" s="18" t="s">
        <v>1</v>
      </c>
      <c r="F32" s="224">
        <v>0</v>
      </c>
      <c r="G32" s="33"/>
      <c r="H32" s="34"/>
    </row>
    <row r="33" spans="1:8" s="2" customFormat="1" ht="16.75" customHeight="1">
      <c r="A33" s="33"/>
      <c r="B33" s="34"/>
      <c r="C33" s="223" t="s">
        <v>1</v>
      </c>
      <c r="D33" s="223" t="s">
        <v>361</v>
      </c>
      <c r="E33" s="18" t="s">
        <v>1</v>
      </c>
      <c r="F33" s="224">
        <v>0</v>
      </c>
      <c r="G33" s="33"/>
      <c r="H33" s="34"/>
    </row>
    <row r="34" spans="1:8" s="2" customFormat="1" ht="16.75" customHeight="1">
      <c r="A34" s="33"/>
      <c r="B34" s="34"/>
      <c r="C34" s="223" t="s">
        <v>1</v>
      </c>
      <c r="D34" s="223" t="s">
        <v>362</v>
      </c>
      <c r="E34" s="18" t="s">
        <v>1</v>
      </c>
      <c r="F34" s="224">
        <v>0</v>
      </c>
      <c r="G34" s="33"/>
      <c r="H34" s="34"/>
    </row>
    <row r="35" spans="1:8" s="2" customFormat="1" ht="16.75" customHeight="1">
      <c r="A35" s="33"/>
      <c r="B35" s="34"/>
      <c r="C35" s="223" t="s">
        <v>1</v>
      </c>
      <c r="D35" s="223" t="s">
        <v>363</v>
      </c>
      <c r="E35" s="18" t="s">
        <v>1</v>
      </c>
      <c r="F35" s="224">
        <v>0</v>
      </c>
      <c r="G35" s="33"/>
      <c r="H35" s="34"/>
    </row>
    <row r="36" spans="1:8" s="2" customFormat="1" ht="16.75" customHeight="1">
      <c r="A36" s="33"/>
      <c r="B36" s="34"/>
      <c r="C36" s="223" t="s">
        <v>1</v>
      </c>
      <c r="D36" s="223" t="s">
        <v>364</v>
      </c>
      <c r="E36" s="18" t="s">
        <v>1</v>
      </c>
      <c r="F36" s="224">
        <v>0</v>
      </c>
      <c r="G36" s="33"/>
      <c r="H36" s="34"/>
    </row>
    <row r="37" spans="1:8" s="2" customFormat="1" ht="16.75" customHeight="1">
      <c r="A37" s="33"/>
      <c r="B37" s="34"/>
      <c r="C37" s="223" t="s">
        <v>1</v>
      </c>
      <c r="D37" s="223" t="s">
        <v>1</v>
      </c>
      <c r="E37" s="18" t="s">
        <v>1</v>
      </c>
      <c r="F37" s="224">
        <v>0</v>
      </c>
      <c r="G37" s="33"/>
      <c r="H37" s="34"/>
    </row>
    <row r="38" spans="1:8" s="2" customFormat="1" ht="16.75" customHeight="1">
      <c r="A38" s="33"/>
      <c r="B38" s="34"/>
      <c r="C38" s="223" t="s">
        <v>1</v>
      </c>
      <c r="D38" s="223" t="s">
        <v>365</v>
      </c>
      <c r="E38" s="18" t="s">
        <v>1</v>
      </c>
      <c r="F38" s="224">
        <v>0</v>
      </c>
      <c r="G38" s="33"/>
      <c r="H38" s="34"/>
    </row>
    <row r="39" spans="1:8" s="2" customFormat="1" ht="16.75" customHeight="1">
      <c r="A39" s="33"/>
      <c r="B39" s="34"/>
      <c r="C39" s="223" t="s">
        <v>1</v>
      </c>
      <c r="D39" s="223" t="s">
        <v>366</v>
      </c>
      <c r="E39" s="18" t="s">
        <v>1</v>
      </c>
      <c r="F39" s="224">
        <v>0</v>
      </c>
      <c r="G39" s="33"/>
      <c r="H39" s="34"/>
    </row>
    <row r="40" spans="1:8" s="2" customFormat="1" ht="16.75" customHeight="1">
      <c r="A40" s="33"/>
      <c r="B40" s="34"/>
      <c r="C40" s="223" t="s">
        <v>1</v>
      </c>
      <c r="D40" s="223" t="s">
        <v>367</v>
      </c>
      <c r="E40" s="18" t="s">
        <v>1</v>
      </c>
      <c r="F40" s="224">
        <v>0</v>
      </c>
      <c r="G40" s="33"/>
      <c r="H40" s="34"/>
    </row>
    <row r="41" spans="1:8" s="2" customFormat="1" ht="16.75" customHeight="1">
      <c r="A41" s="33"/>
      <c r="B41" s="34"/>
      <c r="C41" s="223" t="s">
        <v>1</v>
      </c>
      <c r="D41" s="223" t="s">
        <v>368</v>
      </c>
      <c r="E41" s="18" t="s">
        <v>1</v>
      </c>
      <c r="F41" s="224">
        <v>0</v>
      </c>
      <c r="G41" s="33"/>
      <c r="H41" s="34"/>
    </row>
    <row r="42" spans="1:8" s="2" customFormat="1" ht="16.75" customHeight="1">
      <c r="A42" s="33"/>
      <c r="B42" s="34"/>
      <c r="C42" s="223" t="s">
        <v>1</v>
      </c>
      <c r="D42" s="223" t="s">
        <v>369</v>
      </c>
      <c r="E42" s="18" t="s">
        <v>1</v>
      </c>
      <c r="F42" s="224">
        <v>0</v>
      </c>
      <c r="G42" s="33"/>
      <c r="H42" s="34"/>
    </row>
    <row r="43" spans="1:8" s="2" customFormat="1" ht="16.75" customHeight="1">
      <c r="A43" s="33"/>
      <c r="B43" s="34"/>
      <c r="C43" s="223" t="s">
        <v>1</v>
      </c>
      <c r="D43" s="223" t="s">
        <v>1</v>
      </c>
      <c r="E43" s="18" t="s">
        <v>1</v>
      </c>
      <c r="F43" s="224">
        <v>0</v>
      </c>
      <c r="G43" s="33"/>
      <c r="H43" s="34"/>
    </row>
    <row r="44" spans="1:8" s="2" customFormat="1" ht="16.75" customHeight="1">
      <c r="A44" s="33"/>
      <c r="B44" s="34"/>
      <c r="C44" s="223" t="s">
        <v>1</v>
      </c>
      <c r="D44" s="223" t="s">
        <v>370</v>
      </c>
      <c r="E44" s="18" t="s">
        <v>1</v>
      </c>
      <c r="F44" s="224">
        <v>0</v>
      </c>
      <c r="G44" s="33"/>
      <c r="H44" s="34"/>
    </row>
    <row r="45" spans="1:8" s="2" customFormat="1" ht="16.75" customHeight="1">
      <c r="A45" s="33"/>
      <c r="B45" s="34"/>
      <c r="C45" s="223" t="s">
        <v>1</v>
      </c>
      <c r="D45" s="223" t="s">
        <v>1</v>
      </c>
      <c r="E45" s="18" t="s">
        <v>1</v>
      </c>
      <c r="F45" s="224">
        <v>0</v>
      </c>
      <c r="G45" s="33"/>
      <c r="H45" s="34"/>
    </row>
    <row r="46" spans="1:8" s="2" customFormat="1" ht="16.75" customHeight="1">
      <c r="A46" s="33"/>
      <c r="B46" s="34"/>
      <c r="C46" s="223" t="s">
        <v>1</v>
      </c>
      <c r="D46" s="223" t="s">
        <v>1</v>
      </c>
      <c r="E46" s="18" t="s">
        <v>1</v>
      </c>
      <c r="F46" s="224">
        <v>0</v>
      </c>
      <c r="G46" s="33"/>
      <c r="H46" s="34"/>
    </row>
    <row r="47" spans="1:8" s="2" customFormat="1" ht="16.75" customHeight="1">
      <c r="A47" s="33"/>
      <c r="B47" s="34"/>
      <c r="C47" s="223" t="s">
        <v>1</v>
      </c>
      <c r="D47" s="223" t="s">
        <v>371</v>
      </c>
      <c r="E47" s="18" t="s">
        <v>1</v>
      </c>
      <c r="F47" s="224">
        <v>0</v>
      </c>
      <c r="G47" s="33"/>
      <c r="H47" s="34"/>
    </row>
    <row r="48" spans="1:8" s="2" customFormat="1" ht="16.75" customHeight="1">
      <c r="A48" s="33"/>
      <c r="B48" s="34"/>
      <c r="C48" s="223" t="s">
        <v>1</v>
      </c>
      <c r="D48" s="223" t="s">
        <v>372</v>
      </c>
      <c r="E48" s="18" t="s">
        <v>1</v>
      </c>
      <c r="F48" s="224">
        <v>248.333</v>
      </c>
      <c r="G48" s="33"/>
      <c r="H48" s="34"/>
    </row>
    <row r="49" spans="1:8" s="2" customFormat="1" ht="16.75" customHeight="1">
      <c r="A49" s="33"/>
      <c r="B49" s="34"/>
      <c r="C49" s="223" t="s">
        <v>1</v>
      </c>
      <c r="D49" s="223" t="s">
        <v>373</v>
      </c>
      <c r="E49" s="18" t="s">
        <v>1</v>
      </c>
      <c r="F49" s="224">
        <v>-93.96</v>
      </c>
      <c r="G49" s="33"/>
      <c r="H49" s="34"/>
    </row>
    <row r="50" spans="1:8" s="2" customFormat="1" ht="16.75" customHeight="1">
      <c r="A50" s="33"/>
      <c r="B50" s="34"/>
      <c r="C50" s="223" t="s">
        <v>1</v>
      </c>
      <c r="D50" s="223" t="s">
        <v>375</v>
      </c>
      <c r="E50" s="18" t="s">
        <v>1</v>
      </c>
      <c r="F50" s="224">
        <v>0</v>
      </c>
      <c r="G50" s="33"/>
      <c r="H50" s="34"/>
    </row>
    <row r="51" spans="1:8" s="2" customFormat="1" ht="16.75" customHeight="1">
      <c r="A51" s="33"/>
      <c r="B51" s="34"/>
      <c r="C51" s="223" t="s">
        <v>1</v>
      </c>
      <c r="D51" s="223" t="s">
        <v>376</v>
      </c>
      <c r="E51" s="18" t="s">
        <v>1</v>
      </c>
      <c r="F51" s="224">
        <v>344.42099999999999</v>
      </c>
      <c r="G51" s="33"/>
      <c r="H51" s="34"/>
    </row>
    <row r="52" spans="1:8" s="2" customFormat="1" ht="16.75" customHeight="1">
      <c r="A52" s="33"/>
      <c r="B52" s="34"/>
      <c r="C52" s="223" t="s">
        <v>1</v>
      </c>
      <c r="D52" s="223" t="s">
        <v>377</v>
      </c>
      <c r="E52" s="18" t="s">
        <v>1</v>
      </c>
      <c r="F52" s="224">
        <v>-3.7189999999999999</v>
      </c>
      <c r="G52" s="33"/>
      <c r="H52" s="34"/>
    </row>
    <row r="53" spans="1:8" s="2" customFormat="1" ht="16.75" customHeight="1">
      <c r="A53" s="33"/>
      <c r="B53" s="34"/>
      <c r="C53" s="223" t="s">
        <v>1</v>
      </c>
      <c r="D53" s="223" t="s">
        <v>378</v>
      </c>
      <c r="E53" s="18" t="s">
        <v>1</v>
      </c>
      <c r="F53" s="224">
        <v>-11.148999999999999</v>
      </c>
      <c r="G53" s="33"/>
      <c r="H53" s="34"/>
    </row>
    <row r="54" spans="1:8" s="2" customFormat="1" ht="16.75" customHeight="1">
      <c r="A54" s="33"/>
      <c r="B54" s="34"/>
      <c r="C54" s="223" t="s">
        <v>1</v>
      </c>
      <c r="D54" s="223" t="s">
        <v>379</v>
      </c>
      <c r="E54" s="18" t="s">
        <v>1</v>
      </c>
      <c r="F54" s="224">
        <v>-3.028</v>
      </c>
      <c r="G54" s="33"/>
      <c r="H54" s="34"/>
    </row>
    <row r="55" spans="1:8" s="2" customFormat="1" ht="16.75" customHeight="1">
      <c r="A55" s="33"/>
      <c r="B55" s="34"/>
      <c r="C55" s="223" t="s">
        <v>1</v>
      </c>
      <c r="D55" s="223" t="s">
        <v>380</v>
      </c>
      <c r="E55" s="18" t="s">
        <v>1</v>
      </c>
      <c r="F55" s="224">
        <v>-22.952000000000002</v>
      </c>
      <c r="G55" s="33"/>
      <c r="H55" s="34"/>
    </row>
    <row r="56" spans="1:8" s="2" customFormat="1" ht="16.75" customHeight="1">
      <c r="A56" s="33"/>
      <c r="B56" s="34"/>
      <c r="C56" s="223" t="s">
        <v>1</v>
      </c>
      <c r="D56" s="223" t="s">
        <v>381</v>
      </c>
      <c r="E56" s="18" t="s">
        <v>1</v>
      </c>
      <c r="F56" s="224">
        <v>-3.028</v>
      </c>
      <c r="G56" s="33"/>
      <c r="H56" s="34"/>
    </row>
    <row r="57" spans="1:8" s="2" customFormat="1" ht="16.75" customHeight="1">
      <c r="A57" s="33"/>
      <c r="B57" s="34"/>
      <c r="C57" s="223" t="s">
        <v>1</v>
      </c>
      <c r="D57" s="223" t="s">
        <v>382</v>
      </c>
      <c r="E57" s="18" t="s">
        <v>1</v>
      </c>
      <c r="F57" s="224">
        <v>-8.8529999999999998</v>
      </c>
      <c r="G57" s="33"/>
      <c r="H57" s="34"/>
    </row>
    <row r="58" spans="1:8" s="2" customFormat="1" ht="16.75" customHeight="1">
      <c r="A58" s="33"/>
      <c r="B58" s="34"/>
      <c r="C58" s="223" t="s">
        <v>1</v>
      </c>
      <c r="D58" s="223" t="s">
        <v>375</v>
      </c>
      <c r="E58" s="18" t="s">
        <v>1</v>
      </c>
      <c r="F58" s="224">
        <v>0</v>
      </c>
      <c r="G58" s="33"/>
      <c r="H58" s="34"/>
    </row>
    <row r="59" spans="1:8" s="2" customFormat="1" ht="16.75" customHeight="1">
      <c r="A59" s="33"/>
      <c r="B59" s="34"/>
      <c r="C59" s="223" t="s">
        <v>1</v>
      </c>
      <c r="D59" s="223" t="s">
        <v>384</v>
      </c>
      <c r="E59" s="18" t="s">
        <v>1</v>
      </c>
      <c r="F59" s="224">
        <v>81.96</v>
      </c>
      <c r="G59" s="33"/>
      <c r="H59" s="34"/>
    </row>
    <row r="60" spans="1:8" s="2" customFormat="1" ht="16.75" customHeight="1">
      <c r="A60" s="33"/>
      <c r="B60" s="34"/>
      <c r="C60" s="223" t="s">
        <v>1</v>
      </c>
      <c r="D60" s="223" t="s">
        <v>385</v>
      </c>
      <c r="E60" s="18" t="s">
        <v>1</v>
      </c>
      <c r="F60" s="224">
        <v>-6.7279999999999998</v>
      </c>
      <c r="G60" s="33"/>
      <c r="H60" s="34"/>
    </row>
    <row r="61" spans="1:8" s="2" customFormat="1" ht="16.75" customHeight="1">
      <c r="A61" s="33"/>
      <c r="B61" s="34"/>
      <c r="C61" s="223" t="s">
        <v>1</v>
      </c>
      <c r="D61" s="223" t="s">
        <v>375</v>
      </c>
      <c r="E61" s="18" t="s">
        <v>1</v>
      </c>
      <c r="F61" s="224">
        <v>0</v>
      </c>
      <c r="G61" s="33"/>
      <c r="H61" s="34"/>
    </row>
    <row r="62" spans="1:8" s="2" customFormat="1" ht="16.75" customHeight="1">
      <c r="A62" s="33"/>
      <c r="B62" s="34"/>
      <c r="C62" s="223" t="s">
        <v>1</v>
      </c>
      <c r="D62" s="223" t="s">
        <v>387</v>
      </c>
      <c r="E62" s="18" t="s">
        <v>1</v>
      </c>
      <c r="F62" s="224">
        <v>-4.3499999999999996</v>
      </c>
      <c r="G62" s="33"/>
      <c r="H62" s="34"/>
    </row>
    <row r="63" spans="1:8" s="2" customFormat="1" ht="16.75" customHeight="1">
      <c r="A63" s="33"/>
      <c r="B63" s="34"/>
      <c r="C63" s="223" t="s">
        <v>1</v>
      </c>
      <c r="D63" s="223" t="s">
        <v>388</v>
      </c>
      <c r="E63" s="18" t="s">
        <v>1</v>
      </c>
      <c r="F63" s="224">
        <v>-1.0089999999999999</v>
      </c>
      <c r="G63" s="33"/>
      <c r="H63" s="34"/>
    </row>
    <row r="64" spans="1:8" s="2" customFormat="1" ht="16.75" customHeight="1">
      <c r="A64" s="33"/>
      <c r="B64" s="34"/>
      <c r="C64" s="223" t="s">
        <v>1</v>
      </c>
      <c r="D64" s="223" t="s">
        <v>389</v>
      </c>
      <c r="E64" s="18" t="s">
        <v>1</v>
      </c>
      <c r="F64" s="224">
        <v>-23.222999999999999</v>
      </c>
      <c r="G64" s="33"/>
      <c r="H64" s="34"/>
    </row>
    <row r="65" spans="1:8" s="2" customFormat="1" ht="16.75" customHeight="1">
      <c r="A65" s="33"/>
      <c r="B65" s="34"/>
      <c r="C65" s="223" t="s">
        <v>1</v>
      </c>
      <c r="D65" s="223" t="s">
        <v>391</v>
      </c>
      <c r="E65" s="18" t="s">
        <v>1</v>
      </c>
      <c r="F65" s="224">
        <v>49.271999999999998</v>
      </c>
      <c r="G65" s="33"/>
      <c r="H65" s="34"/>
    </row>
    <row r="66" spans="1:8" s="2" customFormat="1" ht="16.75" customHeight="1">
      <c r="A66" s="33"/>
      <c r="B66" s="34"/>
      <c r="C66" s="223" t="s">
        <v>247</v>
      </c>
      <c r="D66" s="223" t="s">
        <v>184</v>
      </c>
      <c r="E66" s="18" t="s">
        <v>1</v>
      </c>
      <c r="F66" s="224">
        <v>541.98699999999997</v>
      </c>
      <c r="G66" s="33"/>
      <c r="H66" s="34"/>
    </row>
    <row r="67" spans="1:8" s="2" customFormat="1" ht="16.75" customHeight="1">
      <c r="A67" s="33"/>
      <c r="B67" s="34"/>
      <c r="C67" s="225" t="s">
        <v>3526</v>
      </c>
      <c r="D67" s="33"/>
      <c r="E67" s="33"/>
      <c r="F67" s="33"/>
      <c r="G67" s="33"/>
      <c r="H67" s="34"/>
    </row>
    <row r="68" spans="1:8" s="2" customFormat="1" ht="16.75" customHeight="1">
      <c r="A68" s="33"/>
      <c r="B68" s="34"/>
      <c r="C68" s="223" t="s">
        <v>356</v>
      </c>
      <c r="D68" s="223" t="s">
        <v>357</v>
      </c>
      <c r="E68" s="18" t="s">
        <v>177</v>
      </c>
      <c r="F68" s="224">
        <v>541.98699999999997</v>
      </c>
      <c r="G68" s="33"/>
      <c r="H68" s="34"/>
    </row>
    <row r="69" spans="1:8" s="2" customFormat="1" ht="16.75" customHeight="1">
      <c r="A69" s="33"/>
      <c r="B69" s="34"/>
      <c r="C69" s="223" t="s">
        <v>297</v>
      </c>
      <c r="D69" s="223" t="s">
        <v>298</v>
      </c>
      <c r="E69" s="18" t="s">
        <v>177</v>
      </c>
      <c r="F69" s="224">
        <v>918.17499999999995</v>
      </c>
      <c r="G69" s="33"/>
      <c r="H69" s="34"/>
    </row>
    <row r="70" spans="1:8" s="2" customFormat="1" ht="16.75" customHeight="1">
      <c r="A70" s="33"/>
      <c r="B70" s="34"/>
      <c r="C70" s="223" t="s">
        <v>310</v>
      </c>
      <c r="D70" s="223" t="s">
        <v>311</v>
      </c>
      <c r="E70" s="18" t="s">
        <v>177</v>
      </c>
      <c r="F70" s="224">
        <v>541.98699999999997</v>
      </c>
      <c r="G70" s="33"/>
      <c r="H70" s="34"/>
    </row>
    <row r="71" spans="1:8" s="2" customFormat="1" ht="16.75" customHeight="1">
      <c r="A71" s="33"/>
      <c r="B71" s="34"/>
      <c r="C71" s="223" t="s">
        <v>319</v>
      </c>
      <c r="D71" s="223" t="s">
        <v>320</v>
      </c>
      <c r="E71" s="18" t="s">
        <v>177</v>
      </c>
      <c r="F71" s="224">
        <v>541.98699999999997</v>
      </c>
      <c r="G71" s="33"/>
      <c r="H71" s="34"/>
    </row>
    <row r="72" spans="1:8" s="2" customFormat="1" ht="24">
      <c r="A72" s="33"/>
      <c r="B72" s="34"/>
      <c r="C72" s="223" t="s">
        <v>322</v>
      </c>
      <c r="D72" s="223" t="s">
        <v>323</v>
      </c>
      <c r="E72" s="18" t="s">
        <v>177</v>
      </c>
      <c r="F72" s="224">
        <v>541.98699999999997</v>
      </c>
      <c r="G72" s="33"/>
      <c r="H72" s="34"/>
    </row>
    <row r="73" spans="1:8" s="2" customFormat="1" ht="16.75" customHeight="1">
      <c r="A73" s="33"/>
      <c r="B73" s="34"/>
      <c r="C73" s="219" t="s">
        <v>254</v>
      </c>
      <c r="D73" s="220" t="s">
        <v>255</v>
      </c>
      <c r="E73" s="221" t="s">
        <v>177</v>
      </c>
      <c r="F73" s="222">
        <v>165.489</v>
      </c>
      <c r="G73" s="33"/>
      <c r="H73" s="34"/>
    </row>
    <row r="74" spans="1:8" s="2" customFormat="1" ht="16.75" customHeight="1">
      <c r="A74" s="33"/>
      <c r="B74" s="34"/>
      <c r="C74" s="223" t="s">
        <v>1</v>
      </c>
      <c r="D74" s="223" t="s">
        <v>395</v>
      </c>
      <c r="E74" s="18" t="s">
        <v>1</v>
      </c>
      <c r="F74" s="224">
        <v>0</v>
      </c>
      <c r="G74" s="33"/>
      <c r="H74" s="34"/>
    </row>
    <row r="75" spans="1:8" s="2" customFormat="1" ht="16.75" customHeight="1">
      <c r="A75" s="33"/>
      <c r="B75" s="34"/>
      <c r="C75" s="223" t="s">
        <v>1</v>
      </c>
      <c r="D75" s="223" t="s">
        <v>396</v>
      </c>
      <c r="E75" s="18" t="s">
        <v>1</v>
      </c>
      <c r="F75" s="224">
        <v>0</v>
      </c>
      <c r="G75" s="33"/>
      <c r="H75" s="34"/>
    </row>
    <row r="76" spans="1:8" s="2" customFormat="1" ht="16.75" customHeight="1">
      <c r="A76" s="33"/>
      <c r="B76" s="34"/>
      <c r="C76" s="223" t="s">
        <v>1</v>
      </c>
      <c r="D76" s="223" t="s">
        <v>397</v>
      </c>
      <c r="E76" s="18" t="s">
        <v>1</v>
      </c>
      <c r="F76" s="224">
        <v>0</v>
      </c>
      <c r="G76" s="33"/>
      <c r="H76" s="34"/>
    </row>
    <row r="77" spans="1:8" s="2" customFormat="1" ht="16.75" customHeight="1">
      <c r="A77" s="33"/>
      <c r="B77" s="34"/>
      <c r="C77" s="223" t="s">
        <v>1</v>
      </c>
      <c r="D77" s="223" t="s">
        <v>398</v>
      </c>
      <c r="E77" s="18" t="s">
        <v>1</v>
      </c>
      <c r="F77" s="224">
        <v>0</v>
      </c>
      <c r="G77" s="33"/>
      <c r="H77" s="34"/>
    </row>
    <row r="78" spans="1:8" s="2" customFormat="1" ht="16.75" customHeight="1">
      <c r="A78" s="33"/>
      <c r="B78" s="34"/>
      <c r="C78" s="223" t="s">
        <v>1</v>
      </c>
      <c r="D78" s="223" t="s">
        <v>399</v>
      </c>
      <c r="E78" s="18" t="s">
        <v>1</v>
      </c>
      <c r="F78" s="224">
        <v>0</v>
      </c>
      <c r="G78" s="33"/>
      <c r="H78" s="34"/>
    </row>
    <row r="79" spans="1:8" s="2" customFormat="1" ht="16.75" customHeight="1">
      <c r="A79" s="33"/>
      <c r="B79" s="34"/>
      <c r="C79" s="223" t="s">
        <v>1</v>
      </c>
      <c r="D79" s="223" t="s">
        <v>400</v>
      </c>
      <c r="E79" s="18" t="s">
        <v>1</v>
      </c>
      <c r="F79" s="224">
        <v>0</v>
      </c>
      <c r="G79" s="33"/>
      <c r="H79" s="34"/>
    </row>
    <row r="80" spans="1:8" s="2" customFormat="1" ht="16.75" customHeight="1">
      <c r="A80" s="33"/>
      <c r="B80" s="34"/>
      <c r="C80" s="223" t="s">
        <v>1</v>
      </c>
      <c r="D80" s="223" t="s">
        <v>401</v>
      </c>
      <c r="E80" s="18" t="s">
        <v>1</v>
      </c>
      <c r="F80" s="224">
        <v>0</v>
      </c>
      <c r="G80" s="33"/>
      <c r="H80" s="34"/>
    </row>
    <row r="81" spans="1:8" s="2" customFormat="1" ht="16.75" customHeight="1">
      <c r="A81" s="33"/>
      <c r="B81" s="34"/>
      <c r="C81" s="223" t="s">
        <v>1</v>
      </c>
      <c r="D81" s="223" t="s">
        <v>402</v>
      </c>
      <c r="E81" s="18" t="s">
        <v>1</v>
      </c>
      <c r="F81" s="224">
        <v>0</v>
      </c>
      <c r="G81" s="33"/>
      <c r="H81" s="34"/>
    </row>
    <row r="82" spans="1:8" s="2" customFormat="1" ht="16.75" customHeight="1">
      <c r="A82" s="33"/>
      <c r="B82" s="34"/>
      <c r="C82" s="223" t="s">
        <v>1</v>
      </c>
      <c r="D82" s="223" t="s">
        <v>1</v>
      </c>
      <c r="E82" s="18" t="s">
        <v>1</v>
      </c>
      <c r="F82" s="224">
        <v>0</v>
      </c>
      <c r="G82" s="33"/>
      <c r="H82" s="34"/>
    </row>
    <row r="83" spans="1:8" s="2" customFormat="1" ht="16.75" customHeight="1">
      <c r="A83" s="33"/>
      <c r="B83" s="34"/>
      <c r="C83" s="223" t="s">
        <v>1</v>
      </c>
      <c r="D83" s="223" t="s">
        <v>365</v>
      </c>
      <c r="E83" s="18" t="s">
        <v>1</v>
      </c>
      <c r="F83" s="224">
        <v>0</v>
      </c>
      <c r="G83" s="33"/>
      <c r="H83" s="34"/>
    </row>
    <row r="84" spans="1:8" s="2" customFormat="1" ht="16.75" customHeight="1">
      <c r="A84" s="33"/>
      <c r="B84" s="34"/>
      <c r="C84" s="223" t="s">
        <v>1</v>
      </c>
      <c r="D84" s="223" t="s">
        <v>366</v>
      </c>
      <c r="E84" s="18" t="s">
        <v>1</v>
      </c>
      <c r="F84" s="224">
        <v>0</v>
      </c>
      <c r="G84" s="33"/>
      <c r="H84" s="34"/>
    </row>
    <row r="85" spans="1:8" s="2" customFormat="1" ht="16.75" customHeight="1">
      <c r="A85" s="33"/>
      <c r="B85" s="34"/>
      <c r="C85" s="223" t="s">
        <v>1</v>
      </c>
      <c r="D85" s="223" t="s">
        <v>403</v>
      </c>
      <c r="E85" s="18" t="s">
        <v>1</v>
      </c>
      <c r="F85" s="224">
        <v>0</v>
      </c>
      <c r="G85" s="33"/>
      <c r="H85" s="34"/>
    </row>
    <row r="86" spans="1:8" s="2" customFormat="1" ht="16.75" customHeight="1">
      <c r="A86" s="33"/>
      <c r="B86" s="34"/>
      <c r="C86" s="223" t="s">
        <v>1</v>
      </c>
      <c r="D86" s="223" t="s">
        <v>368</v>
      </c>
      <c r="E86" s="18" t="s">
        <v>1</v>
      </c>
      <c r="F86" s="224">
        <v>0</v>
      </c>
      <c r="G86" s="33"/>
      <c r="H86" s="34"/>
    </row>
    <row r="87" spans="1:8" s="2" customFormat="1" ht="16.75" customHeight="1">
      <c r="A87" s="33"/>
      <c r="B87" s="34"/>
      <c r="C87" s="223" t="s">
        <v>1</v>
      </c>
      <c r="D87" s="223" t="s">
        <v>369</v>
      </c>
      <c r="E87" s="18" t="s">
        <v>1</v>
      </c>
      <c r="F87" s="224">
        <v>0</v>
      </c>
      <c r="G87" s="33"/>
      <c r="H87" s="34"/>
    </row>
    <row r="88" spans="1:8" s="2" customFormat="1" ht="16.75" customHeight="1">
      <c r="A88" s="33"/>
      <c r="B88" s="34"/>
      <c r="C88" s="223" t="s">
        <v>1</v>
      </c>
      <c r="D88" s="223" t="s">
        <v>1</v>
      </c>
      <c r="E88" s="18" t="s">
        <v>1</v>
      </c>
      <c r="F88" s="224">
        <v>0</v>
      </c>
      <c r="G88" s="33"/>
      <c r="H88" s="34"/>
    </row>
    <row r="89" spans="1:8" s="2" customFormat="1" ht="16.75" customHeight="1">
      <c r="A89" s="33"/>
      <c r="B89" s="34"/>
      <c r="C89" s="223" t="s">
        <v>1</v>
      </c>
      <c r="D89" s="223" t="s">
        <v>1</v>
      </c>
      <c r="E89" s="18" t="s">
        <v>1</v>
      </c>
      <c r="F89" s="224">
        <v>0</v>
      </c>
      <c r="G89" s="33"/>
      <c r="H89" s="34"/>
    </row>
    <row r="90" spans="1:8" s="2" customFormat="1" ht="16.75" customHeight="1">
      <c r="A90" s="33"/>
      <c r="B90" s="34"/>
      <c r="C90" s="223" t="s">
        <v>1</v>
      </c>
      <c r="D90" s="223" t="s">
        <v>404</v>
      </c>
      <c r="E90" s="18" t="s">
        <v>1</v>
      </c>
      <c r="F90" s="224">
        <v>0</v>
      </c>
      <c r="G90" s="33"/>
      <c r="H90" s="34"/>
    </row>
    <row r="91" spans="1:8" s="2" customFormat="1" ht="16.75" customHeight="1">
      <c r="A91" s="33"/>
      <c r="B91" s="34"/>
      <c r="C91" s="223" t="s">
        <v>1</v>
      </c>
      <c r="D91" s="223" t="s">
        <v>1</v>
      </c>
      <c r="E91" s="18" t="s">
        <v>1</v>
      </c>
      <c r="F91" s="224">
        <v>0</v>
      </c>
      <c r="G91" s="33"/>
      <c r="H91" s="34"/>
    </row>
    <row r="92" spans="1:8" s="2" customFormat="1" ht="16.75" customHeight="1">
      <c r="A92" s="33"/>
      <c r="B92" s="34"/>
      <c r="C92" s="223" t="s">
        <v>1</v>
      </c>
      <c r="D92" s="223" t="s">
        <v>405</v>
      </c>
      <c r="E92" s="18" t="s">
        <v>1</v>
      </c>
      <c r="F92" s="224">
        <v>0</v>
      </c>
      <c r="G92" s="33"/>
      <c r="H92" s="34"/>
    </row>
    <row r="93" spans="1:8" s="2" customFormat="1" ht="16.75" customHeight="1">
      <c r="A93" s="33"/>
      <c r="B93" s="34"/>
      <c r="C93" s="223" t="s">
        <v>1</v>
      </c>
      <c r="D93" s="223" t="s">
        <v>406</v>
      </c>
      <c r="E93" s="18" t="s">
        <v>1</v>
      </c>
      <c r="F93" s="224">
        <v>42.996000000000002</v>
      </c>
      <c r="G93" s="33"/>
      <c r="H93" s="34"/>
    </row>
    <row r="94" spans="1:8" s="2" customFormat="1" ht="16.75" customHeight="1">
      <c r="A94" s="33"/>
      <c r="B94" s="34"/>
      <c r="C94" s="223" t="s">
        <v>1</v>
      </c>
      <c r="D94" s="223" t="s">
        <v>407</v>
      </c>
      <c r="E94" s="18" t="s">
        <v>1</v>
      </c>
      <c r="F94" s="224">
        <v>0</v>
      </c>
      <c r="G94" s="33"/>
      <c r="H94" s="34"/>
    </row>
    <row r="95" spans="1:8" s="2" customFormat="1" ht="16.75" customHeight="1">
      <c r="A95" s="33"/>
      <c r="B95" s="34"/>
      <c r="C95" s="223" t="s">
        <v>1</v>
      </c>
      <c r="D95" s="223" t="s">
        <v>408</v>
      </c>
      <c r="E95" s="18" t="s">
        <v>1</v>
      </c>
      <c r="F95" s="224">
        <v>101.29600000000001</v>
      </c>
      <c r="G95" s="33"/>
      <c r="H95" s="34"/>
    </row>
    <row r="96" spans="1:8" s="2" customFormat="1" ht="16.75" customHeight="1">
      <c r="A96" s="33"/>
      <c r="B96" s="34"/>
      <c r="C96" s="223" t="s">
        <v>1</v>
      </c>
      <c r="D96" s="223" t="s">
        <v>409</v>
      </c>
      <c r="E96" s="18" t="s">
        <v>1</v>
      </c>
      <c r="F96" s="224">
        <v>0</v>
      </c>
      <c r="G96" s="33"/>
      <c r="H96" s="34"/>
    </row>
    <row r="97" spans="1:8" s="2" customFormat="1" ht="16.75" customHeight="1">
      <c r="A97" s="33"/>
      <c r="B97" s="34"/>
      <c r="C97" s="223" t="s">
        <v>1</v>
      </c>
      <c r="D97" s="223" t="s">
        <v>410</v>
      </c>
      <c r="E97" s="18" t="s">
        <v>1</v>
      </c>
      <c r="F97" s="224">
        <v>9.6739999999999995</v>
      </c>
      <c r="G97" s="33"/>
      <c r="H97" s="34"/>
    </row>
    <row r="98" spans="1:8" s="2" customFormat="1" ht="16.75" customHeight="1">
      <c r="A98" s="33"/>
      <c r="B98" s="34"/>
      <c r="C98" s="223" t="s">
        <v>1</v>
      </c>
      <c r="D98" s="223" t="s">
        <v>411</v>
      </c>
      <c r="E98" s="18" t="s">
        <v>1</v>
      </c>
      <c r="F98" s="224">
        <v>11.396000000000001</v>
      </c>
      <c r="G98" s="33"/>
      <c r="H98" s="34"/>
    </row>
    <row r="99" spans="1:8" s="2" customFormat="1" ht="16.75" customHeight="1">
      <c r="A99" s="33"/>
      <c r="B99" s="34"/>
      <c r="C99" s="223" t="s">
        <v>1</v>
      </c>
      <c r="D99" s="223" t="s">
        <v>412</v>
      </c>
      <c r="E99" s="18" t="s">
        <v>1</v>
      </c>
      <c r="F99" s="224">
        <v>-0.72</v>
      </c>
      <c r="G99" s="33"/>
      <c r="H99" s="34"/>
    </row>
    <row r="100" spans="1:8" s="2" customFormat="1" ht="16.75" customHeight="1">
      <c r="A100" s="33"/>
      <c r="B100" s="34"/>
      <c r="C100" s="223" t="s">
        <v>1</v>
      </c>
      <c r="D100" s="223" t="s">
        <v>413</v>
      </c>
      <c r="E100" s="18" t="s">
        <v>1</v>
      </c>
      <c r="F100" s="224">
        <v>0.84699999999999998</v>
      </c>
      <c r="G100" s="33"/>
      <c r="H100" s="34"/>
    </row>
    <row r="101" spans="1:8" s="2" customFormat="1" ht="16.75" customHeight="1">
      <c r="A101" s="33"/>
      <c r="B101" s="34"/>
      <c r="C101" s="223" t="s">
        <v>254</v>
      </c>
      <c r="D101" s="223" t="s">
        <v>184</v>
      </c>
      <c r="E101" s="18" t="s">
        <v>1</v>
      </c>
      <c r="F101" s="224">
        <v>165.489</v>
      </c>
      <c r="G101" s="33"/>
      <c r="H101" s="34"/>
    </row>
    <row r="102" spans="1:8" s="2" customFormat="1" ht="16.75" customHeight="1">
      <c r="A102" s="33"/>
      <c r="B102" s="34"/>
      <c r="C102" s="225" t="s">
        <v>3526</v>
      </c>
      <c r="D102" s="33"/>
      <c r="E102" s="33"/>
      <c r="F102" s="33"/>
      <c r="G102" s="33"/>
      <c r="H102" s="34"/>
    </row>
    <row r="103" spans="1:8" s="2" customFormat="1" ht="16.75" customHeight="1">
      <c r="A103" s="33"/>
      <c r="B103" s="34"/>
      <c r="C103" s="223" t="s">
        <v>392</v>
      </c>
      <c r="D103" s="223" t="s">
        <v>393</v>
      </c>
      <c r="E103" s="18" t="s">
        <v>177</v>
      </c>
      <c r="F103" s="224">
        <v>165.489</v>
      </c>
      <c r="G103" s="33"/>
      <c r="H103" s="34"/>
    </row>
    <row r="104" spans="1:8" s="2" customFormat="1" ht="16.75" customHeight="1">
      <c r="A104" s="33"/>
      <c r="B104" s="34"/>
      <c r="C104" s="223" t="s">
        <v>297</v>
      </c>
      <c r="D104" s="223" t="s">
        <v>298</v>
      </c>
      <c r="E104" s="18" t="s">
        <v>177</v>
      </c>
      <c r="F104" s="224">
        <v>918.17499999999995</v>
      </c>
      <c r="G104" s="33"/>
      <c r="H104" s="34"/>
    </row>
    <row r="105" spans="1:8" s="2" customFormat="1" ht="16.75" customHeight="1">
      <c r="A105" s="33"/>
      <c r="B105" s="34"/>
      <c r="C105" s="223" t="s">
        <v>414</v>
      </c>
      <c r="D105" s="223" t="s">
        <v>415</v>
      </c>
      <c r="E105" s="18" t="s">
        <v>177</v>
      </c>
      <c r="F105" s="224">
        <v>215</v>
      </c>
      <c r="G105" s="33"/>
      <c r="H105" s="34"/>
    </row>
    <row r="106" spans="1:8" s="2" customFormat="1" ht="16.75" customHeight="1">
      <c r="A106" s="33"/>
      <c r="B106" s="34"/>
      <c r="C106" s="219" t="s">
        <v>250</v>
      </c>
      <c r="D106" s="220" t="s">
        <v>251</v>
      </c>
      <c r="E106" s="221" t="s">
        <v>252</v>
      </c>
      <c r="F106" s="222">
        <v>273.22500000000002</v>
      </c>
      <c r="G106" s="33"/>
      <c r="H106" s="34"/>
    </row>
    <row r="107" spans="1:8" s="2" customFormat="1" ht="16.75" customHeight="1">
      <c r="A107" s="33"/>
      <c r="B107" s="34"/>
      <c r="C107" s="223" t="s">
        <v>1</v>
      </c>
      <c r="D107" s="223" t="s">
        <v>328</v>
      </c>
      <c r="E107" s="18" t="s">
        <v>1</v>
      </c>
      <c r="F107" s="224">
        <v>0</v>
      </c>
      <c r="G107" s="33"/>
      <c r="H107" s="34"/>
    </row>
    <row r="108" spans="1:8" s="2" customFormat="1" ht="16.75" customHeight="1">
      <c r="A108" s="33"/>
      <c r="B108" s="34"/>
      <c r="C108" s="223" t="s">
        <v>1</v>
      </c>
      <c r="D108" s="223" t="s">
        <v>329</v>
      </c>
      <c r="E108" s="18" t="s">
        <v>1</v>
      </c>
      <c r="F108" s="224">
        <v>0</v>
      </c>
      <c r="G108" s="33"/>
      <c r="H108" s="34"/>
    </row>
    <row r="109" spans="1:8" s="2" customFormat="1" ht="16.75" customHeight="1">
      <c r="A109" s="33"/>
      <c r="B109" s="34"/>
      <c r="C109" s="223" t="s">
        <v>1</v>
      </c>
      <c r="D109" s="223" t="s">
        <v>330</v>
      </c>
      <c r="E109" s="18" t="s">
        <v>1</v>
      </c>
      <c r="F109" s="224">
        <v>62.01</v>
      </c>
      <c r="G109" s="33"/>
      <c r="H109" s="34"/>
    </row>
    <row r="110" spans="1:8" s="2" customFormat="1" ht="16.75" customHeight="1">
      <c r="A110" s="33"/>
      <c r="B110" s="34"/>
      <c r="C110" s="223" t="s">
        <v>1</v>
      </c>
      <c r="D110" s="223" t="s">
        <v>331</v>
      </c>
      <c r="E110" s="18" t="s">
        <v>1</v>
      </c>
      <c r="F110" s="224">
        <v>62.01</v>
      </c>
      <c r="G110" s="33"/>
      <c r="H110" s="34"/>
    </row>
    <row r="111" spans="1:8" s="2" customFormat="1" ht="16.75" customHeight="1">
      <c r="A111" s="33"/>
      <c r="B111" s="34"/>
      <c r="C111" s="223" t="s">
        <v>1</v>
      </c>
      <c r="D111" s="223" t="s">
        <v>333</v>
      </c>
      <c r="E111" s="18" t="s">
        <v>1</v>
      </c>
      <c r="F111" s="224">
        <v>19.68</v>
      </c>
      <c r="G111" s="33"/>
      <c r="H111" s="34"/>
    </row>
    <row r="112" spans="1:8" s="2" customFormat="1" ht="16.75" customHeight="1">
      <c r="A112" s="33"/>
      <c r="B112" s="34"/>
      <c r="C112" s="223" t="s">
        <v>1</v>
      </c>
      <c r="D112" s="223" t="s">
        <v>334</v>
      </c>
      <c r="E112" s="18" t="s">
        <v>1</v>
      </c>
      <c r="F112" s="224">
        <v>19.68</v>
      </c>
      <c r="G112" s="33"/>
      <c r="H112" s="34"/>
    </row>
    <row r="113" spans="1:8" s="2" customFormat="1" ht="16.75" customHeight="1">
      <c r="A113" s="33"/>
      <c r="B113" s="34"/>
      <c r="C113" s="223" t="s">
        <v>1</v>
      </c>
      <c r="D113" s="223" t="s">
        <v>336</v>
      </c>
      <c r="E113" s="18" t="s">
        <v>1</v>
      </c>
      <c r="F113" s="224">
        <v>3.6</v>
      </c>
      <c r="G113" s="33"/>
      <c r="H113" s="34"/>
    </row>
    <row r="114" spans="1:8" s="2" customFormat="1" ht="16.75" customHeight="1">
      <c r="A114" s="33"/>
      <c r="B114" s="34"/>
      <c r="C114" s="223" t="s">
        <v>1</v>
      </c>
      <c r="D114" s="223" t="s">
        <v>336</v>
      </c>
      <c r="E114" s="18" t="s">
        <v>1</v>
      </c>
      <c r="F114" s="224">
        <v>3.6</v>
      </c>
      <c r="G114" s="33"/>
      <c r="H114" s="34"/>
    </row>
    <row r="115" spans="1:8" s="2" customFormat="1" ht="16.75" customHeight="1">
      <c r="A115" s="33"/>
      <c r="B115" s="34"/>
      <c r="C115" s="223" t="s">
        <v>1</v>
      </c>
      <c r="D115" s="223" t="s">
        <v>338</v>
      </c>
      <c r="E115" s="18" t="s">
        <v>1</v>
      </c>
      <c r="F115" s="224">
        <v>8.44</v>
      </c>
      <c r="G115" s="33"/>
      <c r="H115" s="34"/>
    </row>
    <row r="116" spans="1:8" s="2" customFormat="1" ht="16.75" customHeight="1">
      <c r="A116" s="33"/>
      <c r="B116" s="34"/>
      <c r="C116" s="223" t="s">
        <v>1</v>
      </c>
      <c r="D116" s="223" t="s">
        <v>338</v>
      </c>
      <c r="E116" s="18" t="s">
        <v>1</v>
      </c>
      <c r="F116" s="224">
        <v>8.44</v>
      </c>
      <c r="G116" s="33"/>
      <c r="H116" s="34"/>
    </row>
    <row r="117" spans="1:8" s="2" customFormat="1" ht="16.75" customHeight="1">
      <c r="A117" s="33"/>
      <c r="B117" s="34"/>
      <c r="C117" s="223" t="s">
        <v>1</v>
      </c>
      <c r="D117" s="223" t="s">
        <v>340</v>
      </c>
      <c r="E117" s="18" t="s">
        <v>1</v>
      </c>
      <c r="F117" s="224">
        <v>11.074999999999999</v>
      </c>
      <c r="G117" s="33"/>
      <c r="H117" s="34"/>
    </row>
    <row r="118" spans="1:8" s="2" customFormat="1" ht="16.75" customHeight="1">
      <c r="A118" s="33"/>
      <c r="B118" s="34"/>
      <c r="C118" s="223" t="s">
        <v>1</v>
      </c>
      <c r="D118" s="223" t="s">
        <v>342</v>
      </c>
      <c r="E118" s="18" t="s">
        <v>1</v>
      </c>
      <c r="F118" s="224">
        <v>18.21</v>
      </c>
      <c r="G118" s="33"/>
      <c r="H118" s="34"/>
    </row>
    <row r="119" spans="1:8" s="2" customFormat="1" ht="16.75" customHeight="1">
      <c r="A119" s="33"/>
      <c r="B119" s="34"/>
      <c r="C119" s="223" t="s">
        <v>1</v>
      </c>
      <c r="D119" s="223" t="s">
        <v>343</v>
      </c>
      <c r="E119" s="18" t="s">
        <v>1</v>
      </c>
      <c r="F119" s="224">
        <v>24.28</v>
      </c>
      <c r="G119" s="33"/>
      <c r="H119" s="34"/>
    </row>
    <row r="120" spans="1:8" s="2" customFormat="1" ht="16.75" customHeight="1">
      <c r="A120" s="33"/>
      <c r="B120" s="34"/>
      <c r="C120" s="223" t="s">
        <v>1</v>
      </c>
      <c r="D120" s="223" t="s">
        <v>345</v>
      </c>
      <c r="E120" s="18" t="s">
        <v>1</v>
      </c>
      <c r="F120" s="224">
        <v>6.09</v>
      </c>
      <c r="G120" s="33"/>
      <c r="H120" s="34"/>
    </row>
    <row r="121" spans="1:8" s="2" customFormat="1" ht="16.75" customHeight="1">
      <c r="A121" s="33"/>
      <c r="B121" s="34"/>
      <c r="C121" s="223" t="s">
        <v>1</v>
      </c>
      <c r="D121" s="223" t="s">
        <v>345</v>
      </c>
      <c r="E121" s="18" t="s">
        <v>1</v>
      </c>
      <c r="F121" s="224">
        <v>6.09</v>
      </c>
      <c r="G121" s="33"/>
      <c r="H121" s="34"/>
    </row>
    <row r="122" spans="1:8" s="2" customFormat="1" ht="16.75" customHeight="1">
      <c r="A122" s="33"/>
      <c r="B122" s="34"/>
      <c r="C122" s="223" t="s">
        <v>1</v>
      </c>
      <c r="D122" s="223" t="s">
        <v>347</v>
      </c>
      <c r="E122" s="18" t="s">
        <v>1</v>
      </c>
      <c r="F122" s="224">
        <v>2.85</v>
      </c>
      <c r="G122" s="33"/>
      <c r="H122" s="34"/>
    </row>
    <row r="123" spans="1:8" s="2" customFormat="1" ht="16.75" customHeight="1">
      <c r="A123" s="33"/>
      <c r="B123" s="34"/>
      <c r="C123" s="223" t="s">
        <v>1</v>
      </c>
      <c r="D123" s="223" t="s">
        <v>349</v>
      </c>
      <c r="E123" s="18" t="s">
        <v>1</v>
      </c>
      <c r="F123" s="224">
        <v>4.2</v>
      </c>
      <c r="G123" s="33"/>
      <c r="H123" s="34"/>
    </row>
    <row r="124" spans="1:8" s="2" customFormat="1" ht="16.75" customHeight="1">
      <c r="A124" s="33"/>
      <c r="B124" s="34"/>
      <c r="C124" s="223" t="s">
        <v>1</v>
      </c>
      <c r="D124" s="223" t="s">
        <v>351</v>
      </c>
      <c r="E124" s="18" t="s">
        <v>1</v>
      </c>
      <c r="F124" s="224">
        <v>0</v>
      </c>
      <c r="G124" s="33"/>
      <c r="H124" s="34"/>
    </row>
    <row r="125" spans="1:8" s="2" customFormat="1" ht="16.75" customHeight="1">
      <c r="A125" s="33"/>
      <c r="B125" s="34"/>
      <c r="C125" s="223" t="s">
        <v>1</v>
      </c>
      <c r="D125" s="223" t="s">
        <v>352</v>
      </c>
      <c r="E125" s="18" t="s">
        <v>1</v>
      </c>
      <c r="F125" s="224">
        <v>6.23</v>
      </c>
      <c r="G125" s="33"/>
      <c r="H125" s="34"/>
    </row>
    <row r="126" spans="1:8" s="2" customFormat="1" ht="16.75" customHeight="1">
      <c r="A126" s="33"/>
      <c r="B126" s="34"/>
      <c r="C126" s="223" t="s">
        <v>1</v>
      </c>
      <c r="D126" s="223" t="s">
        <v>353</v>
      </c>
      <c r="E126" s="18" t="s">
        <v>1</v>
      </c>
      <c r="F126" s="224">
        <v>0</v>
      </c>
      <c r="G126" s="33"/>
      <c r="H126" s="34"/>
    </row>
    <row r="127" spans="1:8" s="2" customFormat="1" ht="16.75" customHeight="1">
      <c r="A127" s="33"/>
      <c r="B127" s="34"/>
      <c r="C127" s="223" t="s">
        <v>1</v>
      </c>
      <c r="D127" s="223" t="s">
        <v>354</v>
      </c>
      <c r="E127" s="18" t="s">
        <v>1</v>
      </c>
      <c r="F127" s="224">
        <v>6.74</v>
      </c>
      <c r="G127" s="33"/>
      <c r="H127" s="34"/>
    </row>
    <row r="128" spans="1:8" s="2" customFormat="1" ht="16.75" customHeight="1">
      <c r="A128" s="33"/>
      <c r="B128" s="34"/>
      <c r="C128" s="223" t="s">
        <v>250</v>
      </c>
      <c r="D128" s="223" t="s">
        <v>184</v>
      </c>
      <c r="E128" s="18" t="s">
        <v>1</v>
      </c>
      <c r="F128" s="224">
        <v>273.22500000000002</v>
      </c>
      <c r="G128" s="33"/>
      <c r="H128" s="34"/>
    </row>
    <row r="129" spans="1:8" s="2" customFormat="1" ht="16.75" customHeight="1">
      <c r="A129" s="33"/>
      <c r="B129" s="34"/>
      <c r="C129" s="225" t="s">
        <v>3526</v>
      </c>
      <c r="D129" s="33"/>
      <c r="E129" s="33"/>
      <c r="F129" s="33"/>
      <c r="G129" s="33"/>
      <c r="H129" s="34"/>
    </row>
    <row r="130" spans="1:8" s="2" customFormat="1" ht="16.75" customHeight="1">
      <c r="A130" s="33"/>
      <c r="B130" s="34"/>
      <c r="C130" s="223" t="s">
        <v>325</v>
      </c>
      <c r="D130" s="223" t="s">
        <v>326</v>
      </c>
      <c r="E130" s="18" t="s">
        <v>177</v>
      </c>
      <c r="F130" s="224">
        <v>49.180999999999997</v>
      </c>
      <c r="G130" s="33"/>
      <c r="H130" s="34"/>
    </row>
    <row r="131" spans="1:8" s="2" customFormat="1" ht="16.75" customHeight="1">
      <c r="A131" s="33"/>
      <c r="B131" s="34"/>
      <c r="C131" s="219" t="s">
        <v>263</v>
      </c>
      <c r="D131" s="220" t="s">
        <v>264</v>
      </c>
      <c r="E131" s="221" t="s">
        <v>177</v>
      </c>
      <c r="F131" s="222">
        <v>210.69900000000001</v>
      </c>
      <c r="G131" s="33"/>
      <c r="H131" s="34"/>
    </row>
    <row r="132" spans="1:8" s="2" customFormat="1" ht="16.75" customHeight="1">
      <c r="A132" s="33"/>
      <c r="B132" s="34"/>
      <c r="C132" s="223" t="s">
        <v>1</v>
      </c>
      <c r="D132" s="223" t="s">
        <v>549</v>
      </c>
      <c r="E132" s="18" t="s">
        <v>1</v>
      </c>
      <c r="F132" s="224">
        <v>0</v>
      </c>
      <c r="G132" s="33"/>
      <c r="H132" s="34"/>
    </row>
    <row r="133" spans="1:8" s="2" customFormat="1" ht="16.75" customHeight="1">
      <c r="A133" s="33"/>
      <c r="B133" s="34"/>
      <c r="C133" s="223" t="s">
        <v>1</v>
      </c>
      <c r="D133" s="223" t="s">
        <v>398</v>
      </c>
      <c r="E133" s="18" t="s">
        <v>1</v>
      </c>
      <c r="F133" s="224">
        <v>0</v>
      </c>
      <c r="G133" s="33"/>
      <c r="H133" s="34"/>
    </row>
    <row r="134" spans="1:8" s="2" customFormat="1" ht="16.75" customHeight="1">
      <c r="A134" s="33"/>
      <c r="B134" s="34"/>
      <c r="C134" s="223" t="s">
        <v>1</v>
      </c>
      <c r="D134" s="223" t="s">
        <v>399</v>
      </c>
      <c r="E134" s="18" t="s">
        <v>1</v>
      </c>
      <c r="F134" s="224">
        <v>0</v>
      </c>
      <c r="G134" s="33"/>
      <c r="H134" s="34"/>
    </row>
    <row r="135" spans="1:8" s="2" customFormat="1" ht="16.75" customHeight="1">
      <c r="A135" s="33"/>
      <c r="B135" s="34"/>
      <c r="C135" s="223" t="s">
        <v>1</v>
      </c>
      <c r="D135" s="223" t="s">
        <v>550</v>
      </c>
      <c r="E135" s="18" t="s">
        <v>1</v>
      </c>
      <c r="F135" s="224">
        <v>0</v>
      </c>
      <c r="G135" s="33"/>
      <c r="H135" s="34"/>
    </row>
    <row r="136" spans="1:8" s="2" customFormat="1" ht="16.75" customHeight="1">
      <c r="A136" s="33"/>
      <c r="B136" s="34"/>
      <c r="C136" s="223" t="s">
        <v>1</v>
      </c>
      <c r="D136" s="223" t="s">
        <v>551</v>
      </c>
      <c r="E136" s="18" t="s">
        <v>1</v>
      </c>
      <c r="F136" s="224">
        <v>0</v>
      </c>
      <c r="G136" s="33"/>
      <c r="H136" s="34"/>
    </row>
    <row r="137" spans="1:8" s="2" customFormat="1" ht="16.75" customHeight="1">
      <c r="A137" s="33"/>
      <c r="B137" s="34"/>
      <c r="C137" s="223" t="s">
        <v>1</v>
      </c>
      <c r="D137" s="223" t="s">
        <v>1</v>
      </c>
      <c r="E137" s="18" t="s">
        <v>1</v>
      </c>
      <c r="F137" s="224">
        <v>0</v>
      </c>
      <c r="G137" s="33"/>
      <c r="H137" s="34"/>
    </row>
    <row r="138" spans="1:8" s="2" customFormat="1" ht="16.75" customHeight="1">
      <c r="A138" s="33"/>
      <c r="B138" s="34"/>
      <c r="C138" s="223" t="s">
        <v>1</v>
      </c>
      <c r="D138" s="223" t="s">
        <v>552</v>
      </c>
      <c r="E138" s="18" t="s">
        <v>1</v>
      </c>
      <c r="F138" s="224">
        <v>0</v>
      </c>
      <c r="G138" s="33"/>
      <c r="H138" s="34"/>
    </row>
    <row r="139" spans="1:8" s="2" customFormat="1" ht="16.75" customHeight="1">
      <c r="A139" s="33"/>
      <c r="B139" s="34"/>
      <c r="C139" s="223" t="s">
        <v>1</v>
      </c>
      <c r="D139" s="223" t="s">
        <v>553</v>
      </c>
      <c r="E139" s="18" t="s">
        <v>1</v>
      </c>
      <c r="F139" s="224">
        <v>0</v>
      </c>
      <c r="G139" s="33"/>
      <c r="H139" s="34"/>
    </row>
    <row r="140" spans="1:8" s="2" customFormat="1" ht="16.75" customHeight="1">
      <c r="A140" s="33"/>
      <c r="B140" s="34"/>
      <c r="C140" s="223" t="s">
        <v>1</v>
      </c>
      <c r="D140" s="223" t="s">
        <v>554</v>
      </c>
      <c r="E140" s="18" t="s">
        <v>1</v>
      </c>
      <c r="F140" s="224">
        <v>96.741</v>
      </c>
      <c r="G140" s="33"/>
      <c r="H140" s="34"/>
    </row>
    <row r="141" spans="1:8" s="2" customFormat="1" ht="16.75" customHeight="1">
      <c r="A141" s="33"/>
      <c r="B141" s="34"/>
      <c r="C141" s="223" t="s">
        <v>1</v>
      </c>
      <c r="D141" s="223" t="s">
        <v>522</v>
      </c>
      <c r="E141" s="18" t="s">
        <v>1</v>
      </c>
      <c r="F141" s="224">
        <v>0</v>
      </c>
      <c r="G141" s="33"/>
      <c r="H141" s="34"/>
    </row>
    <row r="142" spans="1:8" s="2" customFormat="1" ht="16.75" customHeight="1">
      <c r="A142" s="33"/>
      <c r="B142" s="34"/>
      <c r="C142" s="223" t="s">
        <v>1</v>
      </c>
      <c r="D142" s="223" t="s">
        <v>555</v>
      </c>
      <c r="E142" s="18" t="s">
        <v>1</v>
      </c>
      <c r="F142" s="224">
        <v>113.958</v>
      </c>
      <c r="G142" s="33"/>
      <c r="H142" s="34"/>
    </row>
    <row r="143" spans="1:8" s="2" customFormat="1" ht="16.75" customHeight="1">
      <c r="A143" s="33"/>
      <c r="B143" s="34"/>
      <c r="C143" s="223" t="s">
        <v>263</v>
      </c>
      <c r="D143" s="223" t="s">
        <v>486</v>
      </c>
      <c r="E143" s="18" t="s">
        <v>1</v>
      </c>
      <c r="F143" s="224">
        <v>210.69900000000001</v>
      </c>
      <c r="G143" s="33"/>
      <c r="H143" s="34"/>
    </row>
    <row r="144" spans="1:8" s="2" customFormat="1" ht="16.75" customHeight="1">
      <c r="A144" s="33"/>
      <c r="B144" s="34"/>
      <c r="C144" s="225" t="s">
        <v>3526</v>
      </c>
      <c r="D144" s="33"/>
      <c r="E144" s="33"/>
      <c r="F144" s="33"/>
      <c r="G144" s="33"/>
      <c r="H144" s="34"/>
    </row>
    <row r="145" spans="1:8" s="2" customFormat="1" ht="16.75" customHeight="1">
      <c r="A145" s="33"/>
      <c r="B145" s="34"/>
      <c r="C145" s="223" t="s">
        <v>546</v>
      </c>
      <c r="D145" s="223" t="s">
        <v>547</v>
      </c>
      <c r="E145" s="18" t="s">
        <v>177</v>
      </c>
      <c r="F145" s="224">
        <v>210.69900000000001</v>
      </c>
      <c r="G145" s="33"/>
      <c r="H145" s="34"/>
    </row>
    <row r="146" spans="1:8" s="2" customFormat="1" ht="16.75" customHeight="1">
      <c r="A146" s="33"/>
      <c r="B146" s="34"/>
      <c r="C146" s="223" t="s">
        <v>297</v>
      </c>
      <c r="D146" s="223" t="s">
        <v>298</v>
      </c>
      <c r="E146" s="18" t="s">
        <v>177</v>
      </c>
      <c r="F146" s="224">
        <v>918.17499999999995</v>
      </c>
      <c r="G146" s="33"/>
      <c r="H146" s="34"/>
    </row>
    <row r="147" spans="1:8" s="2" customFormat="1" ht="26.5" customHeight="1">
      <c r="A147" s="33"/>
      <c r="B147" s="34"/>
      <c r="C147" s="218" t="s">
        <v>3527</v>
      </c>
      <c r="D147" s="218" t="s">
        <v>101</v>
      </c>
      <c r="E147" s="33"/>
      <c r="F147" s="33"/>
      <c r="G147" s="33"/>
      <c r="H147" s="34"/>
    </row>
    <row r="148" spans="1:8" s="2" customFormat="1" ht="16.75" customHeight="1">
      <c r="A148" s="33"/>
      <c r="B148" s="34"/>
      <c r="C148" s="219" t="s">
        <v>698</v>
      </c>
      <c r="D148" s="220" t="s">
        <v>699</v>
      </c>
      <c r="E148" s="221" t="s">
        <v>252</v>
      </c>
      <c r="F148" s="222">
        <v>79.87</v>
      </c>
      <c r="G148" s="33"/>
      <c r="H148" s="34"/>
    </row>
    <row r="149" spans="1:8" s="2" customFormat="1" ht="16.75" customHeight="1">
      <c r="A149" s="33"/>
      <c r="B149" s="34"/>
      <c r="C149" s="225" t="s">
        <v>3526</v>
      </c>
      <c r="D149" s="33"/>
      <c r="E149" s="33"/>
      <c r="F149" s="33"/>
      <c r="G149" s="33"/>
      <c r="H149" s="34"/>
    </row>
    <row r="150" spans="1:8" s="2" customFormat="1" ht="16.75" customHeight="1">
      <c r="A150" s="33"/>
      <c r="B150" s="34"/>
      <c r="C150" s="223" t="s">
        <v>800</v>
      </c>
      <c r="D150" s="223" t="s">
        <v>801</v>
      </c>
      <c r="E150" s="18" t="s">
        <v>427</v>
      </c>
      <c r="F150" s="224">
        <v>79.87</v>
      </c>
      <c r="G150" s="33"/>
      <c r="H150" s="34"/>
    </row>
    <row r="151" spans="1:8" s="2" customFormat="1" ht="26.5" customHeight="1">
      <c r="A151" s="33"/>
      <c r="B151" s="34"/>
      <c r="C151" s="218" t="s">
        <v>3528</v>
      </c>
      <c r="D151" s="218" t="s">
        <v>110</v>
      </c>
      <c r="E151" s="33"/>
      <c r="F151" s="33"/>
      <c r="G151" s="33"/>
      <c r="H151" s="34"/>
    </row>
    <row r="152" spans="1:8" s="2" customFormat="1" ht="16.75" customHeight="1">
      <c r="A152" s="33"/>
      <c r="B152" s="34"/>
      <c r="C152" s="219" t="s">
        <v>1142</v>
      </c>
      <c r="D152" s="220" t="s">
        <v>3529</v>
      </c>
      <c r="E152" s="221" t="s">
        <v>177</v>
      </c>
      <c r="F152" s="222">
        <v>236.08</v>
      </c>
      <c r="G152" s="33"/>
      <c r="H152" s="34"/>
    </row>
    <row r="153" spans="1:8" s="2" customFormat="1" ht="16.75" customHeight="1">
      <c r="A153" s="33"/>
      <c r="B153" s="34"/>
      <c r="C153" s="223" t="s">
        <v>1</v>
      </c>
      <c r="D153" s="223" t="s">
        <v>1136</v>
      </c>
      <c r="E153" s="18" t="s">
        <v>1</v>
      </c>
      <c r="F153" s="224">
        <v>0</v>
      </c>
      <c r="G153" s="33"/>
      <c r="H153" s="34"/>
    </row>
    <row r="154" spans="1:8" s="2" customFormat="1" ht="16.75" customHeight="1">
      <c r="A154" s="33"/>
      <c r="B154" s="34"/>
      <c r="C154" s="223" t="s">
        <v>1</v>
      </c>
      <c r="D154" s="223" t="s">
        <v>1137</v>
      </c>
      <c r="E154" s="18" t="s">
        <v>1</v>
      </c>
      <c r="F154" s="224">
        <v>234.08</v>
      </c>
      <c r="G154" s="33"/>
      <c r="H154" s="34"/>
    </row>
    <row r="155" spans="1:8" s="2" customFormat="1" ht="16.75" customHeight="1">
      <c r="A155" s="33"/>
      <c r="B155" s="34"/>
      <c r="C155" s="223" t="s">
        <v>1</v>
      </c>
      <c r="D155" s="223" t="s">
        <v>1139</v>
      </c>
      <c r="E155" s="18" t="s">
        <v>1</v>
      </c>
      <c r="F155" s="224">
        <v>0</v>
      </c>
      <c r="G155" s="33"/>
      <c r="H155" s="34"/>
    </row>
    <row r="156" spans="1:8" s="2" customFormat="1" ht="16.75" customHeight="1">
      <c r="A156" s="33"/>
      <c r="B156" s="34"/>
      <c r="C156" s="223" t="s">
        <v>1</v>
      </c>
      <c r="D156" s="223" t="s">
        <v>1140</v>
      </c>
      <c r="E156" s="18" t="s">
        <v>1</v>
      </c>
      <c r="F156" s="224">
        <v>1</v>
      </c>
      <c r="G156" s="33"/>
      <c r="H156" s="34"/>
    </row>
    <row r="157" spans="1:8" s="2" customFormat="1" ht="16.75" customHeight="1">
      <c r="A157" s="33"/>
      <c r="B157" s="34"/>
      <c r="C157" s="223" t="s">
        <v>1</v>
      </c>
      <c r="D157" s="223" t="s">
        <v>1141</v>
      </c>
      <c r="E157" s="18" t="s">
        <v>1</v>
      </c>
      <c r="F157" s="224">
        <v>1</v>
      </c>
      <c r="G157" s="33"/>
      <c r="H157" s="34"/>
    </row>
    <row r="158" spans="1:8" s="2" customFormat="1" ht="16.75" customHeight="1">
      <c r="A158" s="33"/>
      <c r="B158" s="34"/>
      <c r="C158" s="223" t="s">
        <v>1142</v>
      </c>
      <c r="D158" s="223" t="s">
        <v>184</v>
      </c>
      <c r="E158" s="18" t="s">
        <v>1</v>
      </c>
      <c r="F158" s="224">
        <v>236.08</v>
      </c>
      <c r="G158" s="33"/>
      <c r="H158" s="34"/>
    </row>
    <row r="159" spans="1:8" s="2" customFormat="1" ht="16.75" customHeight="1">
      <c r="A159" s="33"/>
      <c r="B159" s="34"/>
      <c r="C159" s="219" t="s">
        <v>698</v>
      </c>
      <c r="D159" s="220" t="s">
        <v>699</v>
      </c>
      <c r="E159" s="221" t="s">
        <v>252</v>
      </c>
      <c r="F159" s="222">
        <v>79.87</v>
      </c>
      <c r="G159" s="33"/>
      <c r="H159" s="34"/>
    </row>
    <row r="160" spans="1:8" s="2" customFormat="1" ht="16.75" customHeight="1">
      <c r="A160" s="33"/>
      <c r="B160" s="34"/>
      <c r="C160" s="223" t="s">
        <v>1</v>
      </c>
      <c r="D160" s="223" t="s">
        <v>1164</v>
      </c>
      <c r="E160" s="18" t="s">
        <v>1</v>
      </c>
      <c r="F160" s="224">
        <v>38.85</v>
      </c>
      <c r="G160" s="33"/>
      <c r="H160" s="34"/>
    </row>
    <row r="161" spans="1:8" s="2" customFormat="1" ht="16.75" customHeight="1">
      <c r="A161" s="33"/>
      <c r="B161" s="34"/>
      <c r="C161" s="223" t="s">
        <v>1</v>
      </c>
      <c r="D161" s="223" t="s">
        <v>1166</v>
      </c>
      <c r="E161" s="18" t="s">
        <v>1</v>
      </c>
      <c r="F161" s="224">
        <v>41.02</v>
      </c>
      <c r="G161" s="33"/>
      <c r="H161" s="34"/>
    </row>
    <row r="162" spans="1:8" s="2" customFormat="1" ht="16.75" customHeight="1">
      <c r="A162" s="33"/>
      <c r="B162" s="34"/>
      <c r="C162" s="223" t="s">
        <v>698</v>
      </c>
      <c r="D162" s="223" t="s">
        <v>184</v>
      </c>
      <c r="E162" s="18" t="s">
        <v>1</v>
      </c>
      <c r="F162" s="224">
        <v>79.87</v>
      </c>
      <c r="G162" s="33"/>
      <c r="H162" s="34"/>
    </row>
    <row r="163" spans="1:8" s="2" customFormat="1" ht="26.5" customHeight="1">
      <c r="A163" s="33"/>
      <c r="B163" s="34"/>
      <c r="C163" s="218" t="s">
        <v>3530</v>
      </c>
      <c r="D163" s="218" t="s">
        <v>113</v>
      </c>
      <c r="E163" s="33"/>
      <c r="F163" s="33"/>
      <c r="G163" s="33"/>
      <c r="H163" s="34"/>
    </row>
    <row r="164" spans="1:8" s="2" customFormat="1" ht="16.75" customHeight="1">
      <c r="A164" s="33"/>
      <c r="B164" s="34"/>
      <c r="C164" s="219" t="s">
        <v>1198</v>
      </c>
      <c r="D164" s="220" t="s">
        <v>1199</v>
      </c>
      <c r="E164" s="221" t="s">
        <v>252</v>
      </c>
      <c r="F164" s="222">
        <v>120</v>
      </c>
      <c r="G164" s="33"/>
      <c r="H164" s="34"/>
    </row>
    <row r="165" spans="1:8" s="2" customFormat="1" ht="16.75" customHeight="1">
      <c r="A165" s="33"/>
      <c r="B165" s="34"/>
      <c r="C165" s="223" t="s">
        <v>1</v>
      </c>
      <c r="D165" s="223" t="s">
        <v>1311</v>
      </c>
      <c r="E165" s="18" t="s">
        <v>1</v>
      </c>
      <c r="F165" s="224">
        <v>112</v>
      </c>
      <c r="G165" s="33"/>
      <c r="H165" s="34"/>
    </row>
    <row r="166" spans="1:8" s="2" customFormat="1" ht="16.75" customHeight="1">
      <c r="A166" s="33"/>
      <c r="B166" s="34"/>
      <c r="C166" s="223" t="s">
        <v>1</v>
      </c>
      <c r="D166" s="223" t="s">
        <v>1312</v>
      </c>
      <c r="E166" s="18" t="s">
        <v>1</v>
      </c>
      <c r="F166" s="224">
        <v>8</v>
      </c>
      <c r="G166" s="33"/>
      <c r="H166" s="34"/>
    </row>
    <row r="167" spans="1:8" s="2" customFormat="1" ht="16.75" customHeight="1">
      <c r="A167" s="33"/>
      <c r="B167" s="34"/>
      <c r="C167" s="223" t="s">
        <v>1198</v>
      </c>
      <c r="D167" s="223" t="s">
        <v>184</v>
      </c>
      <c r="E167" s="18" t="s">
        <v>1</v>
      </c>
      <c r="F167" s="224">
        <v>120</v>
      </c>
      <c r="G167" s="33"/>
      <c r="H167" s="34"/>
    </row>
    <row r="168" spans="1:8" s="2" customFormat="1" ht="16.75" customHeight="1">
      <c r="A168" s="33"/>
      <c r="B168" s="34"/>
      <c r="C168" s="225" t="s">
        <v>3526</v>
      </c>
      <c r="D168" s="33"/>
      <c r="E168" s="33"/>
      <c r="F168" s="33"/>
      <c r="G168" s="33"/>
      <c r="H168" s="34"/>
    </row>
    <row r="169" spans="1:8" s="2" customFormat="1" ht="16.75" customHeight="1">
      <c r="A169" s="33"/>
      <c r="B169" s="34"/>
      <c r="C169" s="223" t="s">
        <v>1308</v>
      </c>
      <c r="D169" s="223" t="s">
        <v>1309</v>
      </c>
      <c r="E169" s="18" t="s">
        <v>427</v>
      </c>
      <c r="F169" s="224">
        <v>120</v>
      </c>
      <c r="G169" s="33"/>
      <c r="H169" s="34"/>
    </row>
    <row r="170" spans="1:8" s="2" customFormat="1" ht="24">
      <c r="A170" s="33"/>
      <c r="B170" s="34"/>
      <c r="C170" s="223" t="s">
        <v>1292</v>
      </c>
      <c r="D170" s="223" t="s">
        <v>1293</v>
      </c>
      <c r="E170" s="18" t="s">
        <v>602</v>
      </c>
      <c r="F170" s="224">
        <v>60</v>
      </c>
      <c r="G170" s="33"/>
      <c r="H170" s="34"/>
    </row>
    <row r="171" spans="1:8" s="2" customFormat="1" ht="24">
      <c r="A171" s="33"/>
      <c r="B171" s="34"/>
      <c r="C171" s="223" t="s">
        <v>1296</v>
      </c>
      <c r="D171" s="223" t="s">
        <v>1297</v>
      </c>
      <c r="E171" s="18" t="s">
        <v>177</v>
      </c>
      <c r="F171" s="224">
        <v>56.52</v>
      </c>
      <c r="G171" s="33"/>
      <c r="H171" s="34"/>
    </row>
    <row r="172" spans="1:8" s="2" customFormat="1" ht="16.75" customHeight="1">
      <c r="A172" s="33"/>
      <c r="B172" s="34"/>
      <c r="C172" s="223" t="s">
        <v>1304</v>
      </c>
      <c r="D172" s="223" t="s">
        <v>1305</v>
      </c>
      <c r="E172" s="18" t="s">
        <v>602</v>
      </c>
      <c r="F172" s="224">
        <v>18</v>
      </c>
      <c r="G172" s="33"/>
      <c r="H172" s="34"/>
    </row>
    <row r="173" spans="1:8" s="2" customFormat="1" ht="24">
      <c r="A173" s="33"/>
      <c r="B173" s="34"/>
      <c r="C173" s="223" t="s">
        <v>1314</v>
      </c>
      <c r="D173" s="223" t="s">
        <v>1315</v>
      </c>
      <c r="E173" s="18" t="s">
        <v>177</v>
      </c>
      <c r="F173" s="224">
        <v>36</v>
      </c>
      <c r="G173" s="33"/>
      <c r="H173" s="34"/>
    </row>
    <row r="174" spans="1:8" s="2" customFormat="1" ht="16.75" customHeight="1">
      <c r="A174" s="33"/>
      <c r="B174" s="34"/>
      <c r="C174" s="219" t="s">
        <v>257</v>
      </c>
      <c r="D174" s="220" t="s">
        <v>258</v>
      </c>
      <c r="E174" s="221" t="s">
        <v>177</v>
      </c>
      <c r="F174" s="222">
        <v>1054.4000000000001</v>
      </c>
      <c r="G174" s="33"/>
      <c r="H174" s="34"/>
    </row>
    <row r="175" spans="1:8" s="2" customFormat="1" ht="16.75" customHeight="1">
      <c r="A175" s="33"/>
      <c r="B175" s="34"/>
      <c r="C175" s="223" t="s">
        <v>1</v>
      </c>
      <c r="D175" s="223" t="s">
        <v>438</v>
      </c>
      <c r="E175" s="18" t="s">
        <v>1</v>
      </c>
      <c r="F175" s="224">
        <v>0</v>
      </c>
      <c r="G175" s="33"/>
      <c r="H175" s="34"/>
    </row>
    <row r="176" spans="1:8" s="2" customFormat="1" ht="16.75" customHeight="1">
      <c r="A176" s="33"/>
      <c r="B176" s="34"/>
      <c r="C176" s="223" t="s">
        <v>1</v>
      </c>
      <c r="D176" s="223" t="s">
        <v>439</v>
      </c>
      <c r="E176" s="18" t="s">
        <v>1</v>
      </c>
      <c r="F176" s="224">
        <v>1054.4000000000001</v>
      </c>
      <c r="G176" s="33"/>
      <c r="H176" s="34"/>
    </row>
    <row r="177" spans="1:8" s="2" customFormat="1" ht="16.75" customHeight="1">
      <c r="A177" s="33"/>
      <c r="B177" s="34"/>
      <c r="C177" s="223" t="s">
        <v>257</v>
      </c>
      <c r="D177" s="223" t="s">
        <v>184</v>
      </c>
      <c r="E177" s="18" t="s">
        <v>1</v>
      </c>
      <c r="F177" s="224">
        <v>1054.4000000000001</v>
      </c>
      <c r="G177" s="33"/>
      <c r="H177" s="34"/>
    </row>
    <row r="178" spans="1:8" s="2" customFormat="1" ht="16.75" customHeight="1">
      <c r="A178" s="33"/>
      <c r="B178" s="34"/>
      <c r="C178" s="219" t="s">
        <v>260</v>
      </c>
      <c r="D178" s="220" t="s">
        <v>261</v>
      </c>
      <c r="E178" s="221" t="s">
        <v>177</v>
      </c>
      <c r="F178" s="222">
        <v>387</v>
      </c>
      <c r="G178" s="33"/>
      <c r="H178" s="34"/>
    </row>
    <row r="179" spans="1:8" s="2" customFormat="1" ht="16.75" customHeight="1">
      <c r="A179" s="33"/>
      <c r="B179" s="34"/>
      <c r="C179" s="223" t="s">
        <v>1</v>
      </c>
      <c r="D179" s="223" t="s">
        <v>483</v>
      </c>
      <c r="E179" s="18" t="s">
        <v>1</v>
      </c>
      <c r="F179" s="224">
        <v>0</v>
      </c>
      <c r="G179" s="33"/>
      <c r="H179" s="34"/>
    </row>
    <row r="180" spans="1:8" s="2" customFormat="1" ht="16.75" customHeight="1">
      <c r="A180" s="33"/>
      <c r="B180" s="34"/>
      <c r="C180" s="223" t="s">
        <v>1</v>
      </c>
      <c r="D180" s="223" t="s">
        <v>484</v>
      </c>
      <c r="E180" s="18" t="s">
        <v>1</v>
      </c>
      <c r="F180" s="224">
        <v>0</v>
      </c>
      <c r="G180" s="33"/>
      <c r="H180" s="34"/>
    </row>
    <row r="181" spans="1:8" s="2" customFormat="1" ht="16.75" customHeight="1">
      <c r="A181" s="33"/>
      <c r="B181" s="34"/>
      <c r="C181" s="223" t="s">
        <v>1</v>
      </c>
      <c r="D181" s="223" t="s">
        <v>485</v>
      </c>
      <c r="E181" s="18" t="s">
        <v>1</v>
      </c>
      <c r="F181" s="224">
        <v>386.334</v>
      </c>
      <c r="G181" s="33"/>
      <c r="H181" s="34"/>
    </row>
    <row r="182" spans="1:8" s="2" customFormat="1" ht="16.75" customHeight="1">
      <c r="A182" s="33"/>
      <c r="B182" s="34"/>
      <c r="C182" s="223" t="s">
        <v>1</v>
      </c>
      <c r="D182" s="223" t="s">
        <v>487</v>
      </c>
      <c r="E182" s="18" t="s">
        <v>1</v>
      </c>
      <c r="F182" s="224">
        <v>0.66600000000000004</v>
      </c>
      <c r="G182" s="33"/>
      <c r="H182" s="34"/>
    </row>
    <row r="183" spans="1:8" s="2" customFormat="1" ht="16.75" customHeight="1">
      <c r="A183" s="33"/>
      <c r="B183" s="34"/>
      <c r="C183" s="223" t="s">
        <v>260</v>
      </c>
      <c r="D183" s="223" t="s">
        <v>184</v>
      </c>
      <c r="E183" s="18" t="s">
        <v>1</v>
      </c>
      <c r="F183" s="224">
        <v>387</v>
      </c>
      <c r="G183" s="33"/>
      <c r="H183" s="34"/>
    </row>
    <row r="184" spans="1:8" s="2" customFormat="1" ht="16.75" customHeight="1">
      <c r="A184" s="33"/>
      <c r="B184" s="34"/>
      <c r="C184" s="219" t="s">
        <v>247</v>
      </c>
      <c r="D184" s="220" t="s">
        <v>248</v>
      </c>
      <c r="E184" s="221" t="s">
        <v>177</v>
      </c>
      <c r="F184" s="222">
        <v>541.98699999999997</v>
      </c>
      <c r="G184" s="33"/>
      <c r="H184" s="34"/>
    </row>
    <row r="185" spans="1:8" s="2" customFormat="1" ht="16.75" customHeight="1">
      <c r="A185" s="33"/>
      <c r="B185" s="34"/>
      <c r="C185" s="223" t="s">
        <v>1</v>
      </c>
      <c r="D185" s="223" t="s">
        <v>359</v>
      </c>
      <c r="E185" s="18" t="s">
        <v>1</v>
      </c>
      <c r="F185" s="224">
        <v>0</v>
      </c>
      <c r="G185" s="33"/>
      <c r="H185" s="34"/>
    </row>
    <row r="186" spans="1:8" s="2" customFormat="1" ht="16.75" customHeight="1">
      <c r="A186" s="33"/>
      <c r="B186" s="34"/>
      <c r="C186" s="223" t="s">
        <v>1</v>
      </c>
      <c r="D186" s="223" t="s">
        <v>360</v>
      </c>
      <c r="E186" s="18" t="s">
        <v>1</v>
      </c>
      <c r="F186" s="224">
        <v>0</v>
      </c>
      <c r="G186" s="33"/>
      <c r="H186" s="34"/>
    </row>
    <row r="187" spans="1:8" s="2" customFormat="1" ht="16.75" customHeight="1">
      <c r="A187" s="33"/>
      <c r="B187" s="34"/>
      <c r="C187" s="223" t="s">
        <v>1</v>
      </c>
      <c r="D187" s="223" t="s">
        <v>361</v>
      </c>
      <c r="E187" s="18" t="s">
        <v>1</v>
      </c>
      <c r="F187" s="224">
        <v>0</v>
      </c>
      <c r="G187" s="33"/>
      <c r="H187" s="34"/>
    </row>
    <row r="188" spans="1:8" s="2" customFormat="1" ht="16.75" customHeight="1">
      <c r="A188" s="33"/>
      <c r="B188" s="34"/>
      <c r="C188" s="223" t="s">
        <v>1</v>
      </c>
      <c r="D188" s="223" t="s">
        <v>362</v>
      </c>
      <c r="E188" s="18" t="s">
        <v>1</v>
      </c>
      <c r="F188" s="224">
        <v>0</v>
      </c>
      <c r="G188" s="33"/>
      <c r="H188" s="34"/>
    </row>
    <row r="189" spans="1:8" s="2" customFormat="1" ht="16.75" customHeight="1">
      <c r="A189" s="33"/>
      <c r="B189" s="34"/>
      <c r="C189" s="223" t="s">
        <v>1</v>
      </c>
      <c r="D189" s="223" t="s">
        <v>363</v>
      </c>
      <c r="E189" s="18" t="s">
        <v>1</v>
      </c>
      <c r="F189" s="224">
        <v>0</v>
      </c>
      <c r="G189" s="33"/>
      <c r="H189" s="34"/>
    </row>
    <row r="190" spans="1:8" s="2" customFormat="1" ht="16.75" customHeight="1">
      <c r="A190" s="33"/>
      <c r="B190" s="34"/>
      <c r="C190" s="223" t="s">
        <v>1</v>
      </c>
      <c r="D190" s="223" t="s">
        <v>364</v>
      </c>
      <c r="E190" s="18" t="s">
        <v>1</v>
      </c>
      <c r="F190" s="224">
        <v>0</v>
      </c>
      <c r="G190" s="33"/>
      <c r="H190" s="34"/>
    </row>
    <row r="191" spans="1:8" s="2" customFormat="1" ht="16.75" customHeight="1">
      <c r="A191" s="33"/>
      <c r="B191" s="34"/>
      <c r="C191" s="223" t="s">
        <v>1</v>
      </c>
      <c r="D191" s="223" t="s">
        <v>1</v>
      </c>
      <c r="E191" s="18" t="s">
        <v>1</v>
      </c>
      <c r="F191" s="224">
        <v>0</v>
      </c>
      <c r="G191" s="33"/>
      <c r="H191" s="34"/>
    </row>
    <row r="192" spans="1:8" s="2" customFormat="1" ht="16.75" customHeight="1">
      <c r="A192" s="33"/>
      <c r="B192" s="34"/>
      <c r="C192" s="223" t="s">
        <v>1</v>
      </c>
      <c r="D192" s="223" t="s">
        <v>365</v>
      </c>
      <c r="E192" s="18" t="s">
        <v>1</v>
      </c>
      <c r="F192" s="224">
        <v>0</v>
      </c>
      <c r="G192" s="33"/>
      <c r="H192" s="34"/>
    </row>
    <row r="193" spans="1:8" s="2" customFormat="1" ht="16.75" customHeight="1">
      <c r="A193" s="33"/>
      <c r="B193" s="34"/>
      <c r="C193" s="223" t="s">
        <v>1</v>
      </c>
      <c r="D193" s="223" t="s">
        <v>366</v>
      </c>
      <c r="E193" s="18" t="s">
        <v>1</v>
      </c>
      <c r="F193" s="224">
        <v>0</v>
      </c>
      <c r="G193" s="33"/>
      <c r="H193" s="34"/>
    </row>
    <row r="194" spans="1:8" s="2" customFormat="1" ht="16.75" customHeight="1">
      <c r="A194" s="33"/>
      <c r="B194" s="34"/>
      <c r="C194" s="223" t="s">
        <v>1</v>
      </c>
      <c r="D194" s="223" t="s">
        <v>367</v>
      </c>
      <c r="E194" s="18" t="s">
        <v>1</v>
      </c>
      <c r="F194" s="224">
        <v>0</v>
      </c>
      <c r="G194" s="33"/>
      <c r="H194" s="34"/>
    </row>
    <row r="195" spans="1:8" s="2" customFormat="1" ht="16.75" customHeight="1">
      <c r="A195" s="33"/>
      <c r="B195" s="34"/>
      <c r="C195" s="223" t="s">
        <v>1</v>
      </c>
      <c r="D195" s="223" t="s">
        <v>368</v>
      </c>
      <c r="E195" s="18" t="s">
        <v>1</v>
      </c>
      <c r="F195" s="224">
        <v>0</v>
      </c>
      <c r="G195" s="33"/>
      <c r="H195" s="34"/>
    </row>
    <row r="196" spans="1:8" s="2" customFormat="1" ht="16.75" customHeight="1">
      <c r="A196" s="33"/>
      <c r="B196" s="34"/>
      <c r="C196" s="223" t="s">
        <v>1</v>
      </c>
      <c r="D196" s="223" t="s">
        <v>369</v>
      </c>
      <c r="E196" s="18" t="s">
        <v>1</v>
      </c>
      <c r="F196" s="224">
        <v>0</v>
      </c>
      <c r="G196" s="33"/>
      <c r="H196" s="34"/>
    </row>
    <row r="197" spans="1:8" s="2" customFormat="1" ht="16.75" customHeight="1">
      <c r="A197" s="33"/>
      <c r="B197" s="34"/>
      <c r="C197" s="223" t="s">
        <v>1</v>
      </c>
      <c r="D197" s="223" t="s">
        <v>1</v>
      </c>
      <c r="E197" s="18" t="s">
        <v>1</v>
      </c>
      <c r="F197" s="224">
        <v>0</v>
      </c>
      <c r="G197" s="33"/>
      <c r="H197" s="34"/>
    </row>
    <row r="198" spans="1:8" s="2" customFormat="1" ht="16.75" customHeight="1">
      <c r="A198" s="33"/>
      <c r="B198" s="34"/>
      <c r="C198" s="223" t="s">
        <v>1</v>
      </c>
      <c r="D198" s="223" t="s">
        <v>370</v>
      </c>
      <c r="E198" s="18" t="s">
        <v>1</v>
      </c>
      <c r="F198" s="224">
        <v>0</v>
      </c>
      <c r="G198" s="33"/>
      <c r="H198" s="34"/>
    </row>
    <row r="199" spans="1:8" s="2" customFormat="1" ht="16.75" customHeight="1">
      <c r="A199" s="33"/>
      <c r="B199" s="34"/>
      <c r="C199" s="223" t="s">
        <v>1</v>
      </c>
      <c r="D199" s="223" t="s">
        <v>1</v>
      </c>
      <c r="E199" s="18" t="s">
        <v>1</v>
      </c>
      <c r="F199" s="224">
        <v>0</v>
      </c>
      <c r="G199" s="33"/>
      <c r="H199" s="34"/>
    </row>
    <row r="200" spans="1:8" s="2" customFormat="1" ht="16.75" customHeight="1">
      <c r="A200" s="33"/>
      <c r="B200" s="34"/>
      <c r="C200" s="223" t="s">
        <v>1</v>
      </c>
      <c r="D200" s="223" t="s">
        <v>1</v>
      </c>
      <c r="E200" s="18" t="s">
        <v>1</v>
      </c>
      <c r="F200" s="224">
        <v>0</v>
      </c>
      <c r="G200" s="33"/>
      <c r="H200" s="34"/>
    </row>
    <row r="201" spans="1:8" s="2" customFormat="1" ht="16.75" customHeight="1">
      <c r="A201" s="33"/>
      <c r="B201" s="34"/>
      <c r="C201" s="223" t="s">
        <v>1</v>
      </c>
      <c r="D201" s="223" t="s">
        <v>371</v>
      </c>
      <c r="E201" s="18" t="s">
        <v>1</v>
      </c>
      <c r="F201" s="224">
        <v>0</v>
      </c>
      <c r="G201" s="33"/>
      <c r="H201" s="34"/>
    </row>
    <row r="202" spans="1:8" s="2" customFormat="1" ht="16.75" customHeight="1">
      <c r="A202" s="33"/>
      <c r="B202" s="34"/>
      <c r="C202" s="223" t="s">
        <v>1</v>
      </c>
      <c r="D202" s="223" t="s">
        <v>372</v>
      </c>
      <c r="E202" s="18" t="s">
        <v>1</v>
      </c>
      <c r="F202" s="224">
        <v>248.333</v>
      </c>
      <c r="G202" s="33"/>
      <c r="H202" s="34"/>
    </row>
    <row r="203" spans="1:8" s="2" customFormat="1" ht="16.75" customHeight="1">
      <c r="A203" s="33"/>
      <c r="B203" s="34"/>
      <c r="C203" s="223" t="s">
        <v>1</v>
      </c>
      <c r="D203" s="223" t="s">
        <v>373</v>
      </c>
      <c r="E203" s="18" t="s">
        <v>1</v>
      </c>
      <c r="F203" s="224">
        <v>-93.96</v>
      </c>
      <c r="G203" s="33"/>
      <c r="H203" s="34"/>
    </row>
    <row r="204" spans="1:8" s="2" customFormat="1" ht="16.75" customHeight="1">
      <c r="A204" s="33"/>
      <c r="B204" s="34"/>
      <c r="C204" s="223" t="s">
        <v>1</v>
      </c>
      <c r="D204" s="223" t="s">
        <v>375</v>
      </c>
      <c r="E204" s="18" t="s">
        <v>1</v>
      </c>
      <c r="F204" s="224">
        <v>0</v>
      </c>
      <c r="G204" s="33"/>
      <c r="H204" s="34"/>
    </row>
    <row r="205" spans="1:8" s="2" customFormat="1" ht="16.75" customHeight="1">
      <c r="A205" s="33"/>
      <c r="B205" s="34"/>
      <c r="C205" s="223" t="s">
        <v>1</v>
      </c>
      <c r="D205" s="223" t="s">
        <v>376</v>
      </c>
      <c r="E205" s="18" t="s">
        <v>1</v>
      </c>
      <c r="F205" s="224">
        <v>344.42099999999999</v>
      </c>
      <c r="G205" s="33"/>
      <c r="H205" s="34"/>
    </row>
    <row r="206" spans="1:8" s="2" customFormat="1" ht="16.75" customHeight="1">
      <c r="A206" s="33"/>
      <c r="B206" s="34"/>
      <c r="C206" s="223" t="s">
        <v>1</v>
      </c>
      <c r="D206" s="223" t="s">
        <v>377</v>
      </c>
      <c r="E206" s="18" t="s">
        <v>1</v>
      </c>
      <c r="F206" s="224">
        <v>-3.7189999999999999</v>
      </c>
      <c r="G206" s="33"/>
      <c r="H206" s="34"/>
    </row>
    <row r="207" spans="1:8" s="2" customFormat="1" ht="16.75" customHeight="1">
      <c r="A207" s="33"/>
      <c r="B207" s="34"/>
      <c r="C207" s="223" t="s">
        <v>1</v>
      </c>
      <c r="D207" s="223" t="s">
        <v>378</v>
      </c>
      <c r="E207" s="18" t="s">
        <v>1</v>
      </c>
      <c r="F207" s="224">
        <v>-11.148999999999999</v>
      </c>
      <c r="G207" s="33"/>
      <c r="H207" s="34"/>
    </row>
    <row r="208" spans="1:8" s="2" customFormat="1" ht="16.75" customHeight="1">
      <c r="A208" s="33"/>
      <c r="B208" s="34"/>
      <c r="C208" s="223" t="s">
        <v>1</v>
      </c>
      <c r="D208" s="223" t="s">
        <v>379</v>
      </c>
      <c r="E208" s="18" t="s">
        <v>1</v>
      </c>
      <c r="F208" s="224">
        <v>-3.028</v>
      </c>
      <c r="G208" s="33"/>
      <c r="H208" s="34"/>
    </row>
    <row r="209" spans="1:8" s="2" customFormat="1" ht="16.75" customHeight="1">
      <c r="A209" s="33"/>
      <c r="B209" s="34"/>
      <c r="C209" s="223" t="s">
        <v>1</v>
      </c>
      <c r="D209" s="223" t="s">
        <v>380</v>
      </c>
      <c r="E209" s="18" t="s">
        <v>1</v>
      </c>
      <c r="F209" s="224">
        <v>-22.952000000000002</v>
      </c>
      <c r="G209" s="33"/>
      <c r="H209" s="34"/>
    </row>
    <row r="210" spans="1:8" s="2" customFormat="1" ht="16.75" customHeight="1">
      <c r="A210" s="33"/>
      <c r="B210" s="34"/>
      <c r="C210" s="223" t="s">
        <v>1</v>
      </c>
      <c r="D210" s="223" t="s">
        <v>381</v>
      </c>
      <c r="E210" s="18" t="s">
        <v>1</v>
      </c>
      <c r="F210" s="224">
        <v>-3.028</v>
      </c>
      <c r="G210" s="33"/>
      <c r="H210" s="34"/>
    </row>
    <row r="211" spans="1:8" s="2" customFormat="1" ht="16.75" customHeight="1">
      <c r="A211" s="33"/>
      <c r="B211" s="34"/>
      <c r="C211" s="223" t="s">
        <v>1</v>
      </c>
      <c r="D211" s="223" t="s">
        <v>382</v>
      </c>
      <c r="E211" s="18" t="s">
        <v>1</v>
      </c>
      <c r="F211" s="224">
        <v>-8.8529999999999998</v>
      </c>
      <c r="G211" s="33"/>
      <c r="H211" s="34"/>
    </row>
    <row r="212" spans="1:8" s="2" customFormat="1" ht="16.75" customHeight="1">
      <c r="A212" s="33"/>
      <c r="B212" s="34"/>
      <c r="C212" s="223" t="s">
        <v>1</v>
      </c>
      <c r="D212" s="223" t="s">
        <v>375</v>
      </c>
      <c r="E212" s="18" t="s">
        <v>1</v>
      </c>
      <c r="F212" s="224">
        <v>0</v>
      </c>
      <c r="G212" s="33"/>
      <c r="H212" s="34"/>
    </row>
    <row r="213" spans="1:8" s="2" customFormat="1" ht="16.75" customHeight="1">
      <c r="A213" s="33"/>
      <c r="B213" s="34"/>
      <c r="C213" s="223" t="s">
        <v>1</v>
      </c>
      <c r="D213" s="223" t="s">
        <v>384</v>
      </c>
      <c r="E213" s="18" t="s">
        <v>1</v>
      </c>
      <c r="F213" s="224">
        <v>81.96</v>
      </c>
      <c r="G213" s="33"/>
      <c r="H213" s="34"/>
    </row>
    <row r="214" spans="1:8" s="2" customFormat="1" ht="16.75" customHeight="1">
      <c r="A214" s="33"/>
      <c r="B214" s="34"/>
      <c r="C214" s="223" t="s">
        <v>1</v>
      </c>
      <c r="D214" s="223" t="s">
        <v>385</v>
      </c>
      <c r="E214" s="18" t="s">
        <v>1</v>
      </c>
      <c r="F214" s="224">
        <v>-6.7279999999999998</v>
      </c>
      <c r="G214" s="33"/>
      <c r="H214" s="34"/>
    </row>
    <row r="215" spans="1:8" s="2" customFormat="1" ht="16.75" customHeight="1">
      <c r="A215" s="33"/>
      <c r="B215" s="34"/>
      <c r="C215" s="223" t="s">
        <v>1</v>
      </c>
      <c r="D215" s="223" t="s">
        <v>375</v>
      </c>
      <c r="E215" s="18" t="s">
        <v>1</v>
      </c>
      <c r="F215" s="224">
        <v>0</v>
      </c>
      <c r="G215" s="33"/>
      <c r="H215" s="34"/>
    </row>
    <row r="216" spans="1:8" s="2" customFormat="1" ht="16.75" customHeight="1">
      <c r="A216" s="33"/>
      <c r="B216" s="34"/>
      <c r="C216" s="223" t="s">
        <v>1</v>
      </c>
      <c r="D216" s="223" t="s">
        <v>387</v>
      </c>
      <c r="E216" s="18" t="s">
        <v>1</v>
      </c>
      <c r="F216" s="224">
        <v>-4.3499999999999996</v>
      </c>
      <c r="G216" s="33"/>
      <c r="H216" s="34"/>
    </row>
    <row r="217" spans="1:8" s="2" customFormat="1" ht="16.75" customHeight="1">
      <c r="A217" s="33"/>
      <c r="B217" s="34"/>
      <c r="C217" s="223" t="s">
        <v>1</v>
      </c>
      <c r="D217" s="223" t="s">
        <v>388</v>
      </c>
      <c r="E217" s="18" t="s">
        <v>1</v>
      </c>
      <c r="F217" s="224">
        <v>-1.0089999999999999</v>
      </c>
      <c r="G217" s="33"/>
      <c r="H217" s="34"/>
    </row>
    <row r="218" spans="1:8" s="2" customFormat="1" ht="16.75" customHeight="1">
      <c r="A218" s="33"/>
      <c r="B218" s="34"/>
      <c r="C218" s="223" t="s">
        <v>1</v>
      </c>
      <c r="D218" s="223" t="s">
        <v>389</v>
      </c>
      <c r="E218" s="18" t="s">
        <v>1</v>
      </c>
      <c r="F218" s="224">
        <v>-23.222999999999999</v>
      </c>
      <c r="G218" s="33"/>
      <c r="H218" s="34"/>
    </row>
    <row r="219" spans="1:8" s="2" customFormat="1" ht="16.75" customHeight="1">
      <c r="A219" s="33"/>
      <c r="B219" s="34"/>
      <c r="C219" s="223" t="s">
        <v>1</v>
      </c>
      <c r="D219" s="223" t="s">
        <v>391</v>
      </c>
      <c r="E219" s="18" t="s">
        <v>1</v>
      </c>
      <c r="F219" s="224">
        <v>49.271999999999998</v>
      </c>
      <c r="G219" s="33"/>
      <c r="H219" s="34"/>
    </row>
    <row r="220" spans="1:8" s="2" customFormat="1" ht="16.75" customHeight="1">
      <c r="A220" s="33"/>
      <c r="B220" s="34"/>
      <c r="C220" s="223" t="s">
        <v>247</v>
      </c>
      <c r="D220" s="223" t="s">
        <v>184</v>
      </c>
      <c r="E220" s="18" t="s">
        <v>1</v>
      </c>
      <c r="F220" s="224">
        <v>541.98699999999997</v>
      </c>
      <c r="G220" s="33"/>
      <c r="H220" s="34"/>
    </row>
    <row r="221" spans="1:8" s="2" customFormat="1" ht="16.75" customHeight="1">
      <c r="A221" s="33"/>
      <c r="B221" s="34"/>
      <c r="C221" s="219" t="s">
        <v>254</v>
      </c>
      <c r="D221" s="220" t="s">
        <v>255</v>
      </c>
      <c r="E221" s="221" t="s">
        <v>177</v>
      </c>
      <c r="F221" s="222">
        <v>165.489</v>
      </c>
      <c r="G221" s="33"/>
      <c r="H221" s="34"/>
    </row>
    <row r="222" spans="1:8" s="2" customFormat="1" ht="16.75" customHeight="1">
      <c r="A222" s="33"/>
      <c r="B222" s="34"/>
      <c r="C222" s="223" t="s">
        <v>1</v>
      </c>
      <c r="D222" s="223" t="s">
        <v>395</v>
      </c>
      <c r="E222" s="18" t="s">
        <v>1</v>
      </c>
      <c r="F222" s="224">
        <v>0</v>
      </c>
      <c r="G222" s="33"/>
      <c r="H222" s="34"/>
    </row>
    <row r="223" spans="1:8" s="2" customFormat="1" ht="16.75" customHeight="1">
      <c r="A223" s="33"/>
      <c r="B223" s="34"/>
      <c r="C223" s="223" t="s">
        <v>1</v>
      </c>
      <c r="D223" s="223" t="s">
        <v>396</v>
      </c>
      <c r="E223" s="18" t="s">
        <v>1</v>
      </c>
      <c r="F223" s="224">
        <v>0</v>
      </c>
      <c r="G223" s="33"/>
      <c r="H223" s="34"/>
    </row>
    <row r="224" spans="1:8" s="2" customFormat="1" ht="16.75" customHeight="1">
      <c r="A224" s="33"/>
      <c r="B224" s="34"/>
      <c r="C224" s="223" t="s">
        <v>1</v>
      </c>
      <c r="D224" s="223" t="s">
        <v>397</v>
      </c>
      <c r="E224" s="18" t="s">
        <v>1</v>
      </c>
      <c r="F224" s="224">
        <v>0</v>
      </c>
      <c r="G224" s="33"/>
      <c r="H224" s="34"/>
    </row>
    <row r="225" spans="1:8" s="2" customFormat="1" ht="16.75" customHeight="1">
      <c r="A225" s="33"/>
      <c r="B225" s="34"/>
      <c r="C225" s="223" t="s">
        <v>1</v>
      </c>
      <c r="D225" s="223" t="s">
        <v>398</v>
      </c>
      <c r="E225" s="18" t="s">
        <v>1</v>
      </c>
      <c r="F225" s="224">
        <v>0</v>
      </c>
      <c r="G225" s="33"/>
      <c r="H225" s="34"/>
    </row>
    <row r="226" spans="1:8" s="2" customFormat="1" ht="16.75" customHeight="1">
      <c r="A226" s="33"/>
      <c r="B226" s="34"/>
      <c r="C226" s="223" t="s">
        <v>1</v>
      </c>
      <c r="D226" s="223" t="s">
        <v>399</v>
      </c>
      <c r="E226" s="18" t="s">
        <v>1</v>
      </c>
      <c r="F226" s="224">
        <v>0</v>
      </c>
      <c r="G226" s="33"/>
      <c r="H226" s="34"/>
    </row>
    <row r="227" spans="1:8" s="2" customFormat="1" ht="16.75" customHeight="1">
      <c r="A227" s="33"/>
      <c r="B227" s="34"/>
      <c r="C227" s="223" t="s">
        <v>1</v>
      </c>
      <c r="D227" s="223" t="s">
        <v>400</v>
      </c>
      <c r="E227" s="18" t="s">
        <v>1</v>
      </c>
      <c r="F227" s="224">
        <v>0</v>
      </c>
      <c r="G227" s="33"/>
      <c r="H227" s="34"/>
    </row>
    <row r="228" spans="1:8" s="2" customFormat="1" ht="16.75" customHeight="1">
      <c r="A228" s="33"/>
      <c r="B228" s="34"/>
      <c r="C228" s="223" t="s">
        <v>1</v>
      </c>
      <c r="D228" s="223" t="s">
        <v>401</v>
      </c>
      <c r="E228" s="18" t="s">
        <v>1</v>
      </c>
      <c r="F228" s="224">
        <v>0</v>
      </c>
      <c r="G228" s="33"/>
      <c r="H228" s="34"/>
    </row>
    <row r="229" spans="1:8" s="2" customFormat="1" ht="16.75" customHeight="1">
      <c r="A229" s="33"/>
      <c r="B229" s="34"/>
      <c r="C229" s="223" t="s">
        <v>1</v>
      </c>
      <c r="D229" s="223" t="s">
        <v>402</v>
      </c>
      <c r="E229" s="18" t="s">
        <v>1</v>
      </c>
      <c r="F229" s="224">
        <v>0</v>
      </c>
      <c r="G229" s="33"/>
      <c r="H229" s="34"/>
    </row>
    <row r="230" spans="1:8" s="2" customFormat="1" ht="16.75" customHeight="1">
      <c r="A230" s="33"/>
      <c r="B230" s="34"/>
      <c r="C230" s="223" t="s">
        <v>1</v>
      </c>
      <c r="D230" s="223" t="s">
        <v>1</v>
      </c>
      <c r="E230" s="18" t="s">
        <v>1</v>
      </c>
      <c r="F230" s="224">
        <v>0</v>
      </c>
      <c r="G230" s="33"/>
      <c r="H230" s="34"/>
    </row>
    <row r="231" spans="1:8" s="2" customFormat="1" ht="16.75" customHeight="1">
      <c r="A231" s="33"/>
      <c r="B231" s="34"/>
      <c r="C231" s="223" t="s">
        <v>1</v>
      </c>
      <c r="D231" s="223" t="s">
        <v>365</v>
      </c>
      <c r="E231" s="18" t="s">
        <v>1</v>
      </c>
      <c r="F231" s="224">
        <v>0</v>
      </c>
      <c r="G231" s="33"/>
      <c r="H231" s="34"/>
    </row>
    <row r="232" spans="1:8" s="2" customFormat="1" ht="16.75" customHeight="1">
      <c r="A232" s="33"/>
      <c r="B232" s="34"/>
      <c r="C232" s="223" t="s">
        <v>1</v>
      </c>
      <c r="D232" s="223" t="s">
        <v>366</v>
      </c>
      <c r="E232" s="18" t="s">
        <v>1</v>
      </c>
      <c r="F232" s="224">
        <v>0</v>
      </c>
      <c r="G232" s="33"/>
      <c r="H232" s="34"/>
    </row>
    <row r="233" spans="1:8" s="2" customFormat="1" ht="16.75" customHeight="1">
      <c r="A233" s="33"/>
      <c r="B233" s="34"/>
      <c r="C233" s="223" t="s">
        <v>1</v>
      </c>
      <c r="D233" s="223" t="s">
        <v>403</v>
      </c>
      <c r="E233" s="18" t="s">
        <v>1</v>
      </c>
      <c r="F233" s="224">
        <v>0</v>
      </c>
      <c r="G233" s="33"/>
      <c r="H233" s="34"/>
    </row>
    <row r="234" spans="1:8" s="2" customFormat="1" ht="16.75" customHeight="1">
      <c r="A234" s="33"/>
      <c r="B234" s="34"/>
      <c r="C234" s="223" t="s">
        <v>1</v>
      </c>
      <c r="D234" s="223" t="s">
        <v>368</v>
      </c>
      <c r="E234" s="18" t="s">
        <v>1</v>
      </c>
      <c r="F234" s="224">
        <v>0</v>
      </c>
      <c r="G234" s="33"/>
      <c r="H234" s="34"/>
    </row>
    <row r="235" spans="1:8" s="2" customFormat="1" ht="16.75" customHeight="1">
      <c r="A235" s="33"/>
      <c r="B235" s="34"/>
      <c r="C235" s="223" t="s">
        <v>1</v>
      </c>
      <c r="D235" s="223" t="s">
        <v>369</v>
      </c>
      <c r="E235" s="18" t="s">
        <v>1</v>
      </c>
      <c r="F235" s="224">
        <v>0</v>
      </c>
      <c r="G235" s="33"/>
      <c r="H235" s="34"/>
    </row>
    <row r="236" spans="1:8" s="2" customFormat="1" ht="16.75" customHeight="1">
      <c r="A236" s="33"/>
      <c r="B236" s="34"/>
      <c r="C236" s="223" t="s">
        <v>1</v>
      </c>
      <c r="D236" s="223" t="s">
        <v>1</v>
      </c>
      <c r="E236" s="18" t="s">
        <v>1</v>
      </c>
      <c r="F236" s="224">
        <v>0</v>
      </c>
      <c r="G236" s="33"/>
      <c r="H236" s="34"/>
    </row>
    <row r="237" spans="1:8" s="2" customFormat="1" ht="16.75" customHeight="1">
      <c r="A237" s="33"/>
      <c r="B237" s="34"/>
      <c r="C237" s="223" t="s">
        <v>1</v>
      </c>
      <c r="D237" s="223" t="s">
        <v>1</v>
      </c>
      <c r="E237" s="18" t="s">
        <v>1</v>
      </c>
      <c r="F237" s="224">
        <v>0</v>
      </c>
      <c r="G237" s="33"/>
      <c r="H237" s="34"/>
    </row>
    <row r="238" spans="1:8" s="2" customFormat="1" ht="16.75" customHeight="1">
      <c r="A238" s="33"/>
      <c r="B238" s="34"/>
      <c r="C238" s="223" t="s">
        <v>1</v>
      </c>
      <c r="D238" s="223" t="s">
        <v>404</v>
      </c>
      <c r="E238" s="18" t="s">
        <v>1</v>
      </c>
      <c r="F238" s="224">
        <v>0</v>
      </c>
      <c r="G238" s="33"/>
      <c r="H238" s="34"/>
    </row>
    <row r="239" spans="1:8" s="2" customFormat="1" ht="16.75" customHeight="1">
      <c r="A239" s="33"/>
      <c r="B239" s="34"/>
      <c r="C239" s="223" t="s">
        <v>1</v>
      </c>
      <c r="D239" s="223" t="s">
        <v>1</v>
      </c>
      <c r="E239" s="18" t="s">
        <v>1</v>
      </c>
      <c r="F239" s="224">
        <v>0</v>
      </c>
      <c r="G239" s="33"/>
      <c r="H239" s="34"/>
    </row>
    <row r="240" spans="1:8" s="2" customFormat="1" ht="16.75" customHeight="1">
      <c r="A240" s="33"/>
      <c r="B240" s="34"/>
      <c r="C240" s="223" t="s">
        <v>1</v>
      </c>
      <c r="D240" s="223" t="s">
        <v>405</v>
      </c>
      <c r="E240" s="18" t="s">
        <v>1</v>
      </c>
      <c r="F240" s="224">
        <v>0</v>
      </c>
      <c r="G240" s="33"/>
      <c r="H240" s="34"/>
    </row>
    <row r="241" spans="1:8" s="2" customFormat="1" ht="16.75" customHeight="1">
      <c r="A241" s="33"/>
      <c r="B241" s="34"/>
      <c r="C241" s="223" t="s">
        <v>1</v>
      </c>
      <c r="D241" s="223" t="s">
        <v>406</v>
      </c>
      <c r="E241" s="18" t="s">
        <v>1</v>
      </c>
      <c r="F241" s="224">
        <v>42.996000000000002</v>
      </c>
      <c r="G241" s="33"/>
      <c r="H241" s="34"/>
    </row>
    <row r="242" spans="1:8" s="2" customFormat="1" ht="16.75" customHeight="1">
      <c r="A242" s="33"/>
      <c r="B242" s="34"/>
      <c r="C242" s="223" t="s">
        <v>1</v>
      </c>
      <c r="D242" s="223" t="s">
        <v>407</v>
      </c>
      <c r="E242" s="18" t="s">
        <v>1</v>
      </c>
      <c r="F242" s="224">
        <v>0</v>
      </c>
      <c r="G242" s="33"/>
      <c r="H242" s="34"/>
    </row>
    <row r="243" spans="1:8" s="2" customFormat="1" ht="16.75" customHeight="1">
      <c r="A243" s="33"/>
      <c r="B243" s="34"/>
      <c r="C243" s="223" t="s">
        <v>1</v>
      </c>
      <c r="D243" s="223" t="s">
        <v>408</v>
      </c>
      <c r="E243" s="18" t="s">
        <v>1</v>
      </c>
      <c r="F243" s="224">
        <v>101.29600000000001</v>
      </c>
      <c r="G243" s="33"/>
      <c r="H243" s="34"/>
    </row>
    <row r="244" spans="1:8" s="2" customFormat="1" ht="16.75" customHeight="1">
      <c r="A244" s="33"/>
      <c r="B244" s="34"/>
      <c r="C244" s="223" t="s">
        <v>1</v>
      </c>
      <c r="D244" s="223" t="s">
        <v>409</v>
      </c>
      <c r="E244" s="18" t="s">
        <v>1</v>
      </c>
      <c r="F244" s="224">
        <v>0</v>
      </c>
      <c r="G244" s="33"/>
      <c r="H244" s="34"/>
    </row>
    <row r="245" spans="1:8" s="2" customFormat="1" ht="16.75" customHeight="1">
      <c r="A245" s="33"/>
      <c r="B245" s="34"/>
      <c r="C245" s="223" t="s">
        <v>1</v>
      </c>
      <c r="D245" s="223" t="s">
        <v>410</v>
      </c>
      <c r="E245" s="18" t="s">
        <v>1</v>
      </c>
      <c r="F245" s="224">
        <v>9.6739999999999995</v>
      </c>
      <c r="G245" s="33"/>
      <c r="H245" s="34"/>
    </row>
    <row r="246" spans="1:8" s="2" customFormat="1" ht="16.75" customHeight="1">
      <c r="A246" s="33"/>
      <c r="B246" s="34"/>
      <c r="C246" s="223" t="s">
        <v>1</v>
      </c>
      <c r="D246" s="223" t="s">
        <v>411</v>
      </c>
      <c r="E246" s="18" t="s">
        <v>1</v>
      </c>
      <c r="F246" s="224">
        <v>11.396000000000001</v>
      </c>
      <c r="G246" s="33"/>
      <c r="H246" s="34"/>
    </row>
    <row r="247" spans="1:8" s="2" customFormat="1" ht="16.75" customHeight="1">
      <c r="A247" s="33"/>
      <c r="B247" s="34"/>
      <c r="C247" s="223" t="s">
        <v>1</v>
      </c>
      <c r="D247" s="223" t="s">
        <v>412</v>
      </c>
      <c r="E247" s="18" t="s">
        <v>1</v>
      </c>
      <c r="F247" s="224">
        <v>-0.72</v>
      </c>
      <c r="G247" s="33"/>
      <c r="H247" s="34"/>
    </row>
    <row r="248" spans="1:8" s="2" customFormat="1" ht="16.75" customHeight="1">
      <c r="A248" s="33"/>
      <c r="B248" s="34"/>
      <c r="C248" s="223" t="s">
        <v>1</v>
      </c>
      <c r="D248" s="223" t="s">
        <v>413</v>
      </c>
      <c r="E248" s="18" t="s">
        <v>1</v>
      </c>
      <c r="F248" s="224">
        <v>0.84699999999999998</v>
      </c>
      <c r="G248" s="33"/>
      <c r="H248" s="34"/>
    </row>
    <row r="249" spans="1:8" s="2" customFormat="1" ht="16.75" customHeight="1">
      <c r="A249" s="33"/>
      <c r="B249" s="34"/>
      <c r="C249" s="223" t="s">
        <v>254</v>
      </c>
      <c r="D249" s="223" t="s">
        <v>184</v>
      </c>
      <c r="E249" s="18" t="s">
        <v>1</v>
      </c>
      <c r="F249" s="224">
        <v>165.489</v>
      </c>
      <c r="G249" s="33"/>
      <c r="H249" s="34"/>
    </row>
    <row r="250" spans="1:8" s="2" customFormat="1" ht="16.75" customHeight="1">
      <c r="A250" s="33"/>
      <c r="B250" s="34"/>
      <c r="C250" s="219" t="s">
        <v>1201</v>
      </c>
      <c r="D250" s="220" t="s">
        <v>1202</v>
      </c>
      <c r="E250" s="221" t="s">
        <v>177</v>
      </c>
      <c r="F250" s="222">
        <v>35</v>
      </c>
      <c r="G250" s="33"/>
      <c r="H250" s="34"/>
    </row>
    <row r="251" spans="1:8" s="2" customFormat="1" ht="16.75" customHeight="1">
      <c r="A251" s="33"/>
      <c r="B251" s="34"/>
      <c r="C251" s="223" t="s">
        <v>1</v>
      </c>
      <c r="D251" s="223" t="s">
        <v>1349</v>
      </c>
      <c r="E251" s="18" t="s">
        <v>1</v>
      </c>
      <c r="F251" s="224">
        <v>0</v>
      </c>
      <c r="G251" s="33"/>
      <c r="H251" s="34"/>
    </row>
    <row r="252" spans="1:8" s="2" customFormat="1" ht="16.75" customHeight="1">
      <c r="A252" s="33"/>
      <c r="B252" s="34"/>
      <c r="C252" s="223" t="s">
        <v>1</v>
      </c>
      <c r="D252" s="223" t="s">
        <v>1350</v>
      </c>
      <c r="E252" s="18" t="s">
        <v>1</v>
      </c>
      <c r="F252" s="224">
        <v>0</v>
      </c>
      <c r="G252" s="33"/>
      <c r="H252" s="34"/>
    </row>
    <row r="253" spans="1:8" s="2" customFormat="1" ht="16.75" customHeight="1">
      <c r="A253" s="33"/>
      <c r="B253" s="34"/>
      <c r="C253" s="223" t="s">
        <v>1</v>
      </c>
      <c r="D253" s="223" t="s">
        <v>1351</v>
      </c>
      <c r="E253" s="18" t="s">
        <v>1</v>
      </c>
      <c r="F253" s="224">
        <v>0</v>
      </c>
      <c r="G253" s="33"/>
      <c r="H253" s="34"/>
    </row>
    <row r="254" spans="1:8" s="2" customFormat="1" ht="16.75" customHeight="1">
      <c r="A254" s="33"/>
      <c r="B254" s="34"/>
      <c r="C254" s="223" t="s">
        <v>1</v>
      </c>
      <c r="D254" s="223" t="s">
        <v>1352</v>
      </c>
      <c r="E254" s="18" t="s">
        <v>1</v>
      </c>
      <c r="F254" s="224">
        <v>0</v>
      </c>
      <c r="G254" s="33"/>
      <c r="H254" s="34"/>
    </row>
    <row r="255" spans="1:8" s="2" customFormat="1" ht="16.75" customHeight="1">
      <c r="A255" s="33"/>
      <c r="B255" s="34"/>
      <c r="C255" s="223" t="s">
        <v>1</v>
      </c>
      <c r="D255" s="223" t="s">
        <v>1</v>
      </c>
      <c r="E255" s="18" t="s">
        <v>1</v>
      </c>
      <c r="F255" s="224">
        <v>0</v>
      </c>
      <c r="G255" s="33"/>
      <c r="H255" s="34"/>
    </row>
    <row r="256" spans="1:8" s="2" customFormat="1" ht="16.75" customHeight="1">
      <c r="A256" s="33"/>
      <c r="B256" s="34"/>
      <c r="C256" s="223" t="s">
        <v>1</v>
      </c>
      <c r="D256" s="223" t="s">
        <v>1353</v>
      </c>
      <c r="E256" s="18" t="s">
        <v>1</v>
      </c>
      <c r="F256" s="224">
        <v>6.1159999999999997</v>
      </c>
      <c r="G256" s="33"/>
      <c r="H256" s="34"/>
    </row>
    <row r="257" spans="1:8" s="2" customFormat="1" ht="16.75" customHeight="1">
      <c r="A257" s="33"/>
      <c r="B257" s="34"/>
      <c r="C257" s="223" t="s">
        <v>1</v>
      </c>
      <c r="D257" s="223" t="s">
        <v>1354</v>
      </c>
      <c r="E257" s="18" t="s">
        <v>1</v>
      </c>
      <c r="F257" s="224">
        <v>4.7030000000000003</v>
      </c>
      <c r="G257" s="33"/>
      <c r="H257" s="34"/>
    </row>
    <row r="258" spans="1:8" s="2" customFormat="1" ht="16.75" customHeight="1">
      <c r="A258" s="33"/>
      <c r="B258" s="34"/>
      <c r="C258" s="223" t="s">
        <v>1</v>
      </c>
      <c r="D258" s="223" t="s">
        <v>1355</v>
      </c>
      <c r="E258" s="18" t="s">
        <v>1</v>
      </c>
      <c r="F258" s="224">
        <v>6.24</v>
      </c>
      <c r="G258" s="33"/>
      <c r="H258" s="34"/>
    </row>
    <row r="259" spans="1:8" s="2" customFormat="1" ht="16.75" customHeight="1">
      <c r="A259" s="33"/>
      <c r="B259" s="34"/>
      <c r="C259" s="223" t="s">
        <v>1</v>
      </c>
      <c r="D259" s="223" t="s">
        <v>1356</v>
      </c>
      <c r="E259" s="18" t="s">
        <v>1</v>
      </c>
      <c r="F259" s="224">
        <v>17.619</v>
      </c>
      <c r="G259" s="33"/>
      <c r="H259" s="34"/>
    </row>
    <row r="260" spans="1:8" s="2" customFormat="1" ht="16.75" customHeight="1">
      <c r="A260" s="33"/>
      <c r="B260" s="34"/>
      <c r="C260" s="223" t="s">
        <v>1</v>
      </c>
      <c r="D260" s="223" t="s">
        <v>1357</v>
      </c>
      <c r="E260" s="18" t="s">
        <v>1</v>
      </c>
      <c r="F260" s="224">
        <v>0.32200000000000001</v>
      </c>
      <c r="G260" s="33"/>
      <c r="H260" s="34"/>
    </row>
    <row r="261" spans="1:8" s="2" customFormat="1" ht="16.75" customHeight="1">
      <c r="A261" s="33"/>
      <c r="B261" s="34"/>
      <c r="C261" s="223" t="s">
        <v>1201</v>
      </c>
      <c r="D261" s="223" t="s">
        <v>184</v>
      </c>
      <c r="E261" s="18" t="s">
        <v>1</v>
      </c>
      <c r="F261" s="224">
        <v>35</v>
      </c>
      <c r="G261" s="33"/>
      <c r="H261" s="34"/>
    </row>
    <row r="262" spans="1:8" s="2" customFormat="1" ht="16.75" customHeight="1">
      <c r="A262" s="33"/>
      <c r="B262" s="34"/>
      <c r="C262" s="225" t="s">
        <v>3526</v>
      </c>
      <c r="D262" s="33"/>
      <c r="E262" s="33"/>
      <c r="F262" s="33"/>
      <c r="G262" s="33"/>
      <c r="H262" s="34"/>
    </row>
    <row r="263" spans="1:8" s="2" customFormat="1" ht="16.75" customHeight="1">
      <c r="A263" s="33"/>
      <c r="B263" s="34"/>
      <c r="C263" s="223" t="s">
        <v>1346</v>
      </c>
      <c r="D263" s="223" t="s">
        <v>1347</v>
      </c>
      <c r="E263" s="18" t="s">
        <v>177</v>
      </c>
      <c r="F263" s="224">
        <v>35</v>
      </c>
      <c r="G263" s="33"/>
      <c r="H263" s="34"/>
    </row>
    <row r="264" spans="1:8" s="2" customFormat="1" ht="24">
      <c r="A264" s="33"/>
      <c r="B264" s="34"/>
      <c r="C264" s="223" t="s">
        <v>1358</v>
      </c>
      <c r="D264" s="223" t="s">
        <v>1359</v>
      </c>
      <c r="E264" s="18" t="s">
        <v>177</v>
      </c>
      <c r="F264" s="224">
        <v>35</v>
      </c>
      <c r="G264" s="33"/>
      <c r="H264" s="34"/>
    </row>
    <row r="265" spans="1:8" s="2" customFormat="1" ht="24">
      <c r="A265" s="33"/>
      <c r="B265" s="34"/>
      <c r="C265" s="223" t="s">
        <v>1361</v>
      </c>
      <c r="D265" s="223" t="s">
        <v>1362</v>
      </c>
      <c r="E265" s="18" t="s">
        <v>177</v>
      </c>
      <c r="F265" s="224">
        <v>35</v>
      </c>
      <c r="G265" s="33"/>
      <c r="H265" s="34"/>
    </row>
    <row r="266" spans="1:8" s="2" customFormat="1" ht="16.75" customHeight="1">
      <c r="A266" s="33"/>
      <c r="B266" s="34"/>
      <c r="C266" s="219" t="s">
        <v>1203</v>
      </c>
      <c r="D266" s="220" t="s">
        <v>1204</v>
      </c>
      <c r="E266" s="221" t="s">
        <v>177</v>
      </c>
      <c r="F266" s="222">
        <v>23</v>
      </c>
      <c r="G266" s="33"/>
      <c r="H266" s="34"/>
    </row>
    <row r="267" spans="1:8" s="2" customFormat="1" ht="16.75" customHeight="1">
      <c r="A267" s="33"/>
      <c r="B267" s="34"/>
      <c r="C267" s="223" t="s">
        <v>1</v>
      </c>
      <c r="D267" s="223" t="s">
        <v>1367</v>
      </c>
      <c r="E267" s="18" t="s">
        <v>1</v>
      </c>
      <c r="F267" s="224">
        <v>0</v>
      </c>
      <c r="G267" s="33"/>
      <c r="H267" s="34"/>
    </row>
    <row r="268" spans="1:8" s="2" customFormat="1" ht="16.75" customHeight="1">
      <c r="A268" s="33"/>
      <c r="B268" s="34"/>
      <c r="C268" s="223" t="s">
        <v>1</v>
      </c>
      <c r="D268" s="223" t="s">
        <v>1368</v>
      </c>
      <c r="E268" s="18" t="s">
        <v>1</v>
      </c>
      <c r="F268" s="224">
        <v>0</v>
      </c>
      <c r="G268" s="33"/>
      <c r="H268" s="34"/>
    </row>
    <row r="269" spans="1:8" s="2" customFormat="1" ht="16.75" customHeight="1">
      <c r="A269" s="33"/>
      <c r="B269" s="34"/>
      <c r="C269" s="223" t="s">
        <v>1</v>
      </c>
      <c r="D269" s="223" t="s">
        <v>1369</v>
      </c>
      <c r="E269" s="18" t="s">
        <v>1</v>
      </c>
      <c r="F269" s="224">
        <v>0</v>
      </c>
      <c r="G269" s="33"/>
      <c r="H269" s="34"/>
    </row>
    <row r="270" spans="1:8" s="2" customFormat="1" ht="16.75" customHeight="1">
      <c r="A270" s="33"/>
      <c r="B270" s="34"/>
      <c r="C270" s="223" t="s">
        <v>1</v>
      </c>
      <c r="D270" s="223" t="s">
        <v>1370</v>
      </c>
      <c r="E270" s="18" t="s">
        <v>1</v>
      </c>
      <c r="F270" s="224">
        <v>0</v>
      </c>
      <c r="G270" s="33"/>
      <c r="H270" s="34"/>
    </row>
    <row r="271" spans="1:8" s="2" customFormat="1" ht="16.75" customHeight="1">
      <c r="A271" s="33"/>
      <c r="B271" s="34"/>
      <c r="C271" s="223" t="s">
        <v>1</v>
      </c>
      <c r="D271" s="223" t="s">
        <v>1371</v>
      </c>
      <c r="E271" s="18" t="s">
        <v>1</v>
      </c>
      <c r="F271" s="224">
        <v>0</v>
      </c>
      <c r="G271" s="33"/>
      <c r="H271" s="34"/>
    </row>
    <row r="272" spans="1:8" s="2" customFormat="1" ht="16.75" customHeight="1">
      <c r="A272" s="33"/>
      <c r="B272" s="34"/>
      <c r="C272" s="223" t="s">
        <v>1</v>
      </c>
      <c r="D272" s="223" t="s">
        <v>1372</v>
      </c>
      <c r="E272" s="18" t="s">
        <v>1</v>
      </c>
      <c r="F272" s="224">
        <v>0</v>
      </c>
      <c r="G272" s="33"/>
      <c r="H272" s="34"/>
    </row>
    <row r="273" spans="1:8" s="2" customFormat="1" ht="16.75" customHeight="1">
      <c r="A273" s="33"/>
      <c r="B273" s="34"/>
      <c r="C273" s="223" t="s">
        <v>1</v>
      </c>
      <c r="D273" s="223" t="s">
        <v>1373</v>
      </c>
      <c r="E273" s="18" t="s">
        <v>1</v>
      </c>
      <c r="F273" s="224">
        <v>4.508</v>
      </c>
      <c r="G273" s="33"/>
      <c r="H273" s="34"/>
    </row>
    <row r="274" spans="1:8" s="2" customFormat="1" ht="16.75" customHeight="1">
      <c r="A274" s="33"/>
      <c r="B274" s="34"/>
      <c r="C274" s="223" t="s">
        <v>1</v>
      </c>
      <c r="D274" s="223" t="s">
        <v>1374</v>
      </c>
      <c r="E274" s="18" t="s">
        <v>1</v>
      </c>
      <c r="F274" s="224">
        <v>7.3070000000000004</v>
      </c>
      <c r="G274" s="33"/>
      <c r="H274" s="34"/>
    </row>
    <row r="275" spans="1:8" s="2" customFormat="1" ht="16.75" customHeight="1">
      <c r="A275" s="33"/>
      <c r="B275" s="34"/>
      <c r="C275" s="223" t="s">
        <v>1</v>
      </c>
      <c r="D275" s="223" t="s">
        <v>1375</v>
      </c>
      <c r="E275" s="18" t="s">
        <v>1</v>
      </c>
      <c r="F275" s="224">
        <v>8.57</v>
      </c>
      <c r="G275" s="33"/>
      <c r="H275" s="34"/>
    </row>
    <row r="276" spans="1:8" s="2" customFormat="1" ht="16.75" customHeight="1">
      <c r="A276" s="33"/>
      <c r="B276" s="34"/>
      <c r="C276" s="223" t="s">
        <v>1</v>
      </c>
      <c r="D276" s="223" t="s">
        <v>1376</v>
      </c>
      <c r="E276" s="18" t="s">
        <v>1</v>
      </c>
      <c r="F276" s="224">
        <v>1.7969999999999999</v>
      </c>
      <c r="G276" s="33"/>
      <c r="H276" s="34"/>
    </row>
    <row r="277" spans="1:8" s="2" customFormat="1" ht="16.75" customHeight="1">
      <c r="A277" s="33"/>
      <c r="B277" s="34"/>
      <c r="C277" s="223" t="s">
        <v>1</v>
      </c>
      <c r="D277" s="223" t="s">
        <v>1377</v>
      </c>
      <c r="E277" s="18" t="s">
        <v>1</v>
      </c>
      <c r="F277" s="224">
        <v>0.81799999999999995</v>
      </c>
      <c r="G277" s="33"/>
      <c r="H277" s="34"/>
    </row>
    <row r="278" spans="1:8" s="2" customFormat="1" ht="16.75" customHeight="1">
      <c r="A278" s="33"/>
      <c r="B278" s="34"/>
      <c r="C278" s="223" t="s">
        <v>1203</v>
      </c>
      <c r="D278" s="223" t="s">
        <v>1378</v>
      </c>
      <c r="E278" s="18" t="s">
        <v>1</v>
      </c>
      <c r="F278" s="224">
        <v>23</v>
      </c>
      <c r="G278" s="33"/>
      <c r="H278" s="34"/>
    </row>
    <row r="279" spans="1:8" s="2" customFormat="1" ht="16.75" customHeight="1">
      <c r="A279" s="33"/>
      <c r="B279" s="34"/>
      <c r="C279" s="225" t="s">
        <v>3526</v>
      </c>
      <c r="D279" s="33"/>
      <c r="E279" s="33"/>
      <c r="F279" s="33"/>
      <c r="G279" s="33"/>
      <c r="H279" s="34"/>
    </row>
    <row r="280" spans="1:8" s="2" customFormat="1" ht="24">
      <c r="A280" s="33"/>
      <c r="B280" s="34"/>
      <c r="C280" s="223" t="s">
        <v>1364</v>
      </c>
      <c r="D280" s="223" t="s">
        <v>1365</v>
      </c>
      <c r="E280" s="18" t="s">
        <v>177</v>
      </c>
      <c r="F280" s="224">
        <v>23</v>
      </c>
      <c r="G280" s="33"/>
      <c r="H280" s="34"/>
    </row>
    <row r="281" spans="1:8" s="2" customFormat="1" ht="16.75" customHeight="1">
      <c r="A281" s="33"/>
      <c r="B281" s="34"/>
      <c r="C281" s="223" t="s">
        <v>1288</v>
      </c>
      <c r="D281" s="223" t="s">
        <v>1289</v>
      </c>
      <c r="E281" s="18" t="s">
        <v>177</v>
      </c>
      <c r="F281" s="224">
        <v>23</v>
      </c>
      <c r="G281" s="33"/>
      <c r="H281" s="34"/>
    </row>
    <row r="282" spans="1:8" s="2" customFormat="1" ht="24">
      <c r="A282" s="33"/>
      <c r="B282" s="34"/>
      <c r="C282" s="223" t="s">
        <v>1384</v>
      </c>
      <c r="D282" s="223" t="s">
        <v>1385</v>
      </c>
      <c r="E282" s="18" t="s">
        <v>177</v>
      </c>
      <c r="F282" s="224">
        <v>23</v>
      </c>
      <c r="G282" s="33"/>
      <c r="H282" s="34"/>
    </row>
    <row r="283" spans="1:8" s="2" customFormat="1" ht="24">
      <c r="A283" s="33"/>
      <c r="B283" s="34"/>
      <c r="C283" s="223" t="s">
        <v>1361</v>
      </c>
      <c r="D283" s="223" t="s">
        <v>1362</v>
      </c>
      <c r="E283" s="18" t="s">
        <v>177</v>
      </c>
      <c r="F283" s="224">
        <v>23</v>
      </c>
      <c r="G283" s="33"/>
      <c r="H283" s="34"/>
    </row>
    <row r="284" spans="1:8" s="2" customFormat="1" ht="16.75" customHeight="1">
      <c r="A284" s="33"/>
      <c r="B284" s="34"/>
      <c r="C284" s="223" t="s">
        <v>1379</v>
      </c>
      <c r="D284" s="223" t="s">
        <v>1380</v>
      </c>
      <c r="E284" s="18" t="s">
        <v>177</v>
      </c>
      <c r="F284" s="224">
        <v>26</v>
      </c>
      <c r="G284" s="33"/>
      <c r="H284" s="34"/>
    </row>
    <row r="285" spans="1:8" s="2" customFormat="1" ht="16.75" customHeight="1">
      <c r="A285" s="33"/>
      <c r="B285" s="34"/>
      <c r="C285" s="219" t="s">
        <v>250</v>
      </c>
      <c r="D285" s="220" t="s">
        <v>251</v>
      </c>
      <c r="E285" s="221" t="s">
        <v>252</v>
      </c>
      <c r="F285" s="222">
        <v>273.22500000000002</v>
      </c>
      <c r="G285" s="33"/>
      <c r="H285" s="34"/>
    </row>
    <row r="286" spans="1:8" s="2" customFormat="1" ht="16.75" customHeight="1">
      <c r="A286" s="33"/>
      <c r="B286" s="34"/>
      <c r="C286" s="223" t="s">
        <v>1</v>
      </c>
      <c r="D286" s="223" t="s">
        <v>328</v>
      </c>
      <c r="E286" s="18" t="s">
        <v>1</v>
      </c>
      <c r="F286" s="224">
        <v>0</v>
      </c>
      <c r="G286" s="33"/>
      <c r="H286" s="34"/>
    </row>
    <row r="287" spans="1:8" s="2" customFormat="1" ht="16.75" customHeight="1">
      <c r="A287" s="33"/>
      <c r="B287" s="34"/>
      <c r="C287" s="223" t="s">
        <v>1</v>
      </c>
      <c r="D287" s="223" t="s">
        <v>329</v>
      </c>
      <c r="E287" s="18" t="s">
        <v>1</v>
      </c>
      <c r="F287" s="224">
        <v>0</v>
      </c>
      <c r="G287" s="33"/>
      <c r="H287" s="34"/>
    </row>
    <row r="288" spans="1:8" s="2" customFormat="1" ht="16.75" customHeight="1">
      <c r="A288" s="33"/>
      <c r="B288" s="34"/>
      <c r="C288" s="223" t="s">
        <v>1</v>
      </c>
      <c r="D288" s="223" t="s">
        <v>330</v>
      </c>
      <c r="E288" s="18" t="s">
        <v>1</v>
      </c>
      <c r="F288" s="224">
        <v>62.01</v>
      </c>
      <c r="G288" s="33"/>
      <c r="H288" s="34"/>
    </row>
    <row r="289" spans="1:8" s="2" customFormat="1" ht="16.75" customHeight="1">
      <c r="A289" s="33"/>
      <c r="B289" s="34"/>
      <c r="C289" s="223" t="s">
        <v>1</v>
      </c>
      <c r="D289" s="223" t="s">
        <v>331</v>
      </c>
      <c r="E289" s="18" t="s">
        <v>1</v>
      </c>
      <c r="F289" s="224">
        <v>62.01</v>
      </c>
      <c r="G289" s="33"/>
      <c r="H289" s="34"/>
    </row>
    <row r="290" spans="1:8" s="2" customFormat="1" ht="16.75" customHeight="1">
      <c r="A290" s="33"/>
      <c r="B290" s="34"/>
      <c r="C290" s="223" t="s">
        <v>1</v>
      </c>
      <c r="D290" s="223" t="s">
        <v>333</v>
      </c>
      <c r="E290" s="18" t="s">
        <v>1</v>
      </c>
      <c r="F290" s="224">
        <v>19.68</v>
      </c>
      <c r="G290" s="33"/>
      <c r="H290" s="34"/>
    </row>
    <row r="291" spans="1:8" s="2" customFormat="1" ht="16.75" customHeight="1">
      <c r="A291" s="33"/>
      <c r="B291" s="34"/>
      <c r="C291" s="223" t="s">
        <v>1</v>
      </c>
      <c r="D291" s="223" t="s">
        <v>334</v>
      </c>
      <c r="E291" s="18" t="s">
        <v>1</v>
      </c>
      <c r="F291" s="224">
        <v>19.68</v>
      </c>
      <c r="G291" s="33"/>
      <c r="H291" s="34"/>
    </row>
    <row r="292" spans="1:8" s="2" customFormat="1" ht="16.75" customHeight="1">
      <c r="A292" s="33"/>
      <c r="B292" s="34"/>
      <c r="C292" s="223" t="s">
        <v>1</v>
      </c>
      <c r="D292" s="223" t="s">
        <v>336</v>
      </c>
      <c r="E292" s="18" t="s">
        <v>1</v>
      </c>
      <c r="F292" s="224">
        <v>3.6</v>
      </c>
      <c r="G292" s="33"/>
      <c r="H292" s="34"/>
    </row>
    <row r="293" spans="1:8" s="2" customFormat="1" ht="16.75" customHeight="1">
      <c r="A293" s="33"/>
      <c r="B293" s="34"/>
      <c r="C293" s="223" t="s">
        <v>1</v>
      </c>
      <c r="D293" s="223" t="s">
        <v>336</v>
      </c>
      <c r="E293" s="18" t="s">
        <v>1</v>
      </c>
      <c r="F293" s="224">
        <v>3.6</v>
      </c>
      <c r="G293" s="33"/>
      <c r="H293" s="34"/>
    </row>
    <row r="294" spans="1:8" s="2" customFormat="1" ht="16.75" customHeight="1">
      <c r="A294" s="33"/>
      <c r="B294" s="34"/>
      <c r="C294" s="223" t="s">
        <v>1</v>
      </c>
      <c r="D294" s="223" t="s">
        <v>338</v>
      </c>
      <c r="E294" s="18" t="s">
        <v>1</v>
      </c>
      <c r="F294" s="224">
        <v>8.44</v>
      </c>
      <c r="G294" s="33"/>
      <c r="H294" s="34"/>
    </row>
    <row r="295" spans="1:8" s="2" customFormat="1" ht="16.75" customHeight="1">
      <c r="A295" s="33"/>
      <c r="B295" s="34"/>
      <c r="C295" s="223" t="s">
        <v>1</v>
      </c>
      <c r="D295" s="223" t="s">
        <v>338</v>
      </c>
      <c r="E295" s="18" t="s">
        <v>1</v>
      </c>
      <c r="F295" s="224">
        <v>8.44</v>
      </c>
      <c r="G295" s="33"/>
      <c r="H295" s="34"/>
    </row>
    <row r="296" spans="1:8" s="2" customFormat="1" ht="16.75" customHeight="1">
      <c r="A296" s="33"/>
      <c r="B296" s="34"/>
      <c r="C296" s="223" t="s">
        <v>1</v>
      </c>
      <c r="D296" s="223" t="s">
        <v>340</v>
      </c>
      <c r="E296" s="18" t="s">
        <v>1</v>
      </c>
      <c r="F296" s="224">
        <v>11.074999999999999</v>
      </c>
      <c r="G296" s="33"/>
      <c r="H296" s="34"/>
    </row>
    <row r="297" spans="1:8" s="2" customFormat="1" ht="16.75" customHeight="1">
      <c r="A297" s="33"/>
      <c r="B297" s="34"/>
      <c r="C297" s="223" t="s">
        <v>1</v>
      </c>
      <c r="D297" s="223" t="s">
        <v>342</v>
      </c>
      <c r="E297" s="18" t="s">
        <v>1</v>
      </c>
      <c r="F297" s="224">
        <v>18.21</v>
      </c>
      <c r="G297" s="33"/>
      <c r="H297" s="34"/>
    </row>
    <row r="298" spans="1:8" s="2" customFormat="1" ht="16.75" customHeight="1">
      <c r="A298" s="33"/>
      <c r="B298" s="34"/>
      <c r="C298" s="223" t="s">
        <v>1</v>
      </c>
      <c r="D298" s="223" t="s">
        <v>343</v>
      </c>
      <c r="E298" s="18" t="s">
        <v>1</v>
      </c>
      <c r="F298" s="224">
        <v>24.28</v>
      </c>
      <c r="G298" s="33"/>
      <c r="H298" s="34"/>
    </row>
    <row r="299" spans="1:8" s="2" customFormat="1" ht="16.75" customHeight="1">
      <c r="A299" s="33"/>
      <c r="B299" s="34"/>
      <c r="C299" s="223" t="s">
        <v>1</v>
      </c>
      <c r="D299" s="223" t="s">
        <v>345</v>
      </c>
      <c r="E299" s="18" t="s">
        <v>1</v>
      </c>
      <c r="F299" s="224">
        <v>6.09</v>
      </c>
      <c r="G299" s="33"/>
      <c r="H299" s="34"/>
    </row>
    <row r="300" spans="1:8" s="2" customFormat="1" ht="16.75" customHeight="1">
      <c r="A300" s="33"/>
      <c r="B300" s="34"/>
      <c r="C300" s="223" t="s">
        <v>1</v>
      </c>
      <c r="D300" s="223" t="s">
        <v>345</v>
      </c>
      <c r="E300" s="18" t="s">
        <v>1</v>
      </c>
      <c r="F300" s="224">
        <v>6.09</v>
      </c>
      <c r="G300" s="33"/>
      <c r="H300" s="34"/>
    </row>
    <row r="301" spans="1:8" s="2" customFormat="1" ht="16.75" customHeight="1">
      <c r="A301" s="33"/>
      <c r="B301" s="34"/>
      <c r="C301" s="223" t="s">
        <v>1</v>
      </c>
      <c r="D301" s="223" t="s">
        <v>347</v>
      </c>
      <c r="E301" s="18" t="s">
        <v>1</v>
      </c>
      <c r="F301" s="224">
        <v>2.85</v>
      </c>
      <c r="G301" s="33"/>
      <c r="H301" s="34"/>
    </row>
    <row r="302" spans="1:8" s="2" customFormat="1" ht="16.75" customHeight="1">
      <c r="A302" s="33"/>
      <c r="B302" s="34"/>
      <c r="C302" s="223" t="s">
        <v>1</v>
      </c>
      <c r="D302" s="223" t="s">
        <v>349</v>
      </c>
      <c r="E302" s="18" t="s">
        <v>1</v>
      </c>
      <c r="F302" s="224">
        <v>4.2</v>
      </c>
      <c r="G302" s="33"/>
      <c r="H302" s="34"/>
    </row>
    <row r="303" spans="1:8" s="2" customFormat="1" ht="16.75" customHeight="1">
      <c r="A303" s="33"/>
      <c r="B303" s="34"/>
      <c r="C303" s="223" t="s">
        <v>1</v>
      </c>
      <c r="D303" s="223" t="s">
        <v>351</v>
      </c>
      <c r="E303" s="18" t="s">
        <v>1</v>
      </c>
      <c r="F303" s="224">
        <v>0</v>
      </c>
      <c r="G303" s="33"/>
      <c r="H303" s="34"/>
    </row>
    <row r="304" spans="1:8" s="2" customFormat="1" ht="16.75" customHeight="1">
      <c r="A304" s="33"/>
      <c r="B304" s="34"/>
      <c r="C304" s="223" t="s">
        <v>1</v>
      </c>
      <c r="D304" s="223" t="s">
        <v>352</v>
      </c>
      <c r="E304" s="18" t="s">
        <v>1</v>
      </c>
      <c r="F304" s="224">
        <v>6.23</v>
      </c>
      <c r="G304" s="33"/>
      <c r="H304" s="34"/>
    </row>
    <row r="305" spans="1:8" s="2" customFormat="1" ht="16.75" customHeight="1">
      <c r="A305" s="33"/>
      <c r="B305" s="34"/>
      <c r="C305" s="223" t="s">
        <v>1</v>
      </c>
      <c r="D305" s="223" t="s">
        <v>353</v>
      </c>
      <c r="E305" s="18" t="s">
        <v>1</v>
      </c>
      <c r="F305" s="224">
        <v>0</v>
      </c>
      <c r="G305" s="33"/>
      <c r="H305" s="34"/>
    </row>
    <row r="306" spans="1:8" s="2" customFormat="1" ht="16.75" customHeight="1">
      <c r="A306" s="33"/>
      <c r="B306" s="34"/>
      <c r="C306" s="223" t="s">
        <v>1</v>
      </c>
      <c r="D306" s="223" t="s">
        <v>354</v>
      </c>
      <c r="E306" s="18" t="s">
        <v>1</v>
      </c>
      <c r="F306" s="224">
        <v>6.74</v>
      </c>
      <c r="G306" s="33"/>
      <c r="H306" s="34"/>
    </row>
    <row r="307" spans="1:8" s="2" customFormat="1" ht="16.75" customHeight="1">
      <c r="A307" s="33"/>
      <c r="B307" s="34"/>
      <c r="C307" s="223" t="s">
        <v>250</v>
      </c>
      <c r="D307" s="223" t="s">
        <v>184</v>
      </c>
      <c r="E307" s="18" t="s">
        <v>1</v>
      </c>
      <c r="F307" s="224">
        <v>273.22500000000002</v>
      </c>
      <c r="G307" s="33"/>
      <c r="H307" s="34"/>
    </row>
    <row r="308" spans="1:8" s="2" customFormat="1" ht="16.75" customHeight="1">
      <c r="A308" s="33"/>
      <c r="B308" s="34"/>
      <c r="C308" s="225" t="s">
        <v>3526</v>
      </c>
      <c r="D308" s="33"/>
      <c r="E308" s="33"/>
      <c r="F308" s="33"/>
      <c r="G308" s="33"/>
      <c r="H308" s="34"/>
    </row>
    <row r="309" spans="1:8" s="2" customFormat="1" ht="24">
      <c r="A309" s="33"/>
      <c r="B309" s="34"/>
      <c r="C309" s="223" t="s">
        <v>1410</v>
      </c>
      <c r="D309" s="223" t="s">
        <v>1411</v>
      </c>
      <c r="E309" s="18" t="s">
        <v>177</v>
      </c>
      <c r="F309" s="224">
        <v>245.90299999999999</v>
      </c>
      <c r="G309" s="33"/>
      <c r="H309" s="34"/>
    </row>
    <row r="310" spans="1:8" s="2" customFormat="1" ht="16.75" customHeight="1">
      <c r="A310" s="33"/>
      <c r="B310" s="34"/>
      <c r="C310" s="223" t="s">
        <v>1416</v>
      </c>
      <c r="D310" s="223" t="s">
        <v>1417</v>
      </c>
      <c r="E310" s="18" t="s">
        <v>177</v>
      </c>
      <c r="F310" s="224">
        <v>245.90299999999999</v>
      </c>
      <c r="G310" s="33"/>
      <c r="H310" s="34"/>
    </row>
    <row r="311" spans="1:8" s="2" customFormat="1" ht="16.75" customHeight="1">
      <c r="A311" s="33"/>
      <c r="B311" s="34"/>
      <c r="C311" s="223" t="s">
        <v>1626</v>
      </c>
      <c r="D311" s="223" t="s">
        <v>1627</v>
      </c>
      <c r="E311" s="18" t="s">
        <v>177</v>
      </c>
      <c r="F311" s="224">
        <v>393.07799999999997</v>
      </c>
      <c r="G311" s="33"/>
      <c r="H311" s="34"/>
    </row>
    <row r="312" spans="1:8" s="2" customFormat="1" ht="24">
      <c r="A312" s="33"/>
      <c r="B312" s="34"/>
      <c r="C312" s="223" t="s">
        <v>1631</v>
      </c>
      <c r="D312" s="223" t="s">
        <v>1632</v>
      </c>
      <c r="E312" s="18" t="s">
        <v>177</v>
      </c>
      <c r="F312" s="224">
        <v>393.07799999999997</v>
      </c>
      <c r="G312" s="33"/>
      <c r="H312" s="34"/>
    </row>
    <row r="313" spans="1:8" s="2" customFormat="1" ht="16.75" customHeight="1">
      <c r="A313" s="33"/>
      <c r="B313" s="34"/>
      <c r="C313" s="219" t="s">
        <v>1205</v>
      </c>
      <c r="D313" s="220" t="s">
        <v>1206</v>
      </c>
      <c r="E313" s="221" t="s">
        <v>602</v>
      </c>
      <c r="F313" s="222">
        <v>56</v>
      </c>
      <c r="G313" s="33"/>
      <c r="H313" s="34"/>
    </row>
    <row r="314" spans="1:8" s="2" customFormat="1" ht="16.75" customHeight="1">
      <c r="A314" s="33"/>
      <c r="B314" s="34"/>
      <c r="C314" s="223" t="s">
        <v>1</v>
      </c>
      <c r="D314" s="223" t="s">
        <v>1264</v>
      </c>
      <c r="E314" s="18" t="s">
        <v>1</v>
      </c>
      <c r="F314" s="224">
        <v>56</v>
      </c>
      <c r="G314" s="33"/>
      <c r="H314" s="34"/>
    </row>
    <row r="315" spans="1:8" s="2" customFormat="1" ht="16.75" customHeight="1">
      <c r="A315" s="33"/>
      <c r="B315" s="34"/>
      <c r="C315" s="223" t="s">
        <v>1205</v>
      </c>
      <c r="D315" s="223" t="s">
        <v>1265</v>
      </c>
      <c r="E315" s="18" t="s">
        <v>1</v>
      </c>
      <c r="F315" s="224">
        <v>56</v>
      </c>
      <c r="G315" s="33"/>
      <c r="H315" s="34"/>
    </row>
    <row r="316" spans="1:8" s="2" customFormat="1" ht="16.75" customHeight="1">
      <c r="A316" s="33"/>
      <c r="B316" s="34"/>
      <c r="C316" s="225" t="s">
        <v>3526</v>
      </c>
      <c r="D316" s="33"/>
      <c r="E316" s="33"/>
      <c r="F316" s="33"/>
      <c r="G316" s="33"/>
      <c r="H316" s="34"/>
    </row>
    <row r="317" spans="1:8" s="2" customFormat="1" ht="16.75" customHeight="1">
      <c r="A317" s="33"/>
      <c r="B317" s="34"/>
      <c r="C317" s="223" t="s">
        <v>1261</v>
      </c>
      <c r="D317" s="223" t="s">
        <v>1262</v>
      </c>
      <c r="E317" s="18" t="s">
        <v>602</v>
      </c>
      <c r="F317" s="224">
        <v>56</v>
      </c>
      <c r="G317" s="33"/>
      <c r="H317" s="34"/>
    </row>
    <row r="318" spans="1:8" s="2" customFormat="1" ht="24">
      <c r="A318" s="33"/>
      <c r="B318" s="34"/>
      <c r="C318" s="223" t="s">
        <v>1266</v>
      </c>
      <c r="D318" s="223" t="s">
        <v>1267</v>
      </c>
      <c r="E318" s="18" t="s">
        <v>602</v>
      </c>
      <c r="F318" s="224">
        <v>56</v>
      </c>
      <c r="G318" s="33"/>
      <c r="H318" s="34"/>
    </row>
    <row r="319" spans="1:8" s="2" customFormat="1" ht="24">
      <c r="A319" s="33"/>
      <c r="B319" s="34"/>
      <c r="C319" s="223" t="s">
        <v>1269</v>
      </c>
      <c r="D319" s="223" t="s">
        <v>1270</v>
      </c>
      <c r="E319" s="18" t="s">
        <v>602</v>
      </c>
      <c r="F319" s="224">
        <v>112</v>
      </c>
      <c r="G319" s="33"/>
      <c r="H319" s="34"/>
    </row>
    <row r="320" spans="1:8" s="2" customFormat="1" ht="24">
      <c r="A320" s="33"/>
      <c r="B320" s="34"/>
      <c r="C320" s="223" t="s">
        <v>1277</v>
      </c>
      <c r="D320" s="223" t="s">
        <v>1278</v>
      </c>
      <c r="E320" s="18" t="s">
        <v>602</v>
      </c>
      <c r="F320" s="224">
        <v>249.202</v>
      </c>
      <c r="G320" s="33"/>
      <c r="H320" s="34"/>
    </row>
    <row r="321" spans="1:8" s="2" customFormat="1" ht="16.75" customHeight="1">
      <c r="A321" s="33"/>
      <c r="B321" s="34"/>
      <c r="C321" s="223" t="s">
        <v>1273</v>
      </c>
      <c r="D321" s="223" t="s">
        <v>1274</v>
      </c>
      <c r="E321" s="18" t="s">
        <v>194</v>
      </c>
      <c r="F321" s="224">
        <v>90.16</v>
      </c>
      <c r="G321" s="33"/>
      <c r="H321" s="34"/>
    </row>
    <row r="322" spans="1:8" s="2" customFormat="1" ht="16.75" customHeight="1">
      <c r="A322" s="33"/>
      <c r="B322" s="34"/>
      <c r="C322" s="219" t="s">
        <v>1208</v>
      </c>
      <c r="D322" s="220" t="s">
        <v>1209</v>
      </c>
      <c r="E322" s="221" t="s">
        <v>602</v>
      </c>
      <c r="F322" s="222">
        <v>305.202</v>
      </c>
      <c r="G322" s="33"/>
      <c r="H322" s="34"/>
    </row>
    <row r="323" spans="1:8" s="2" customFormat="1" ht="16.75" customHeight="1">
      <c r="A323" s="33"/>
      <c r="B323" s="34"/>
      <c r="C323" s="223" t="s">
        <v>1</v>
      </c>
      <c r="D323" s="223" t="s">
        <v>1236</v>
      </c>
      <c r="E323" s="18" t="s">
        <v>1</v>
      </c>
      <c r="F323" s="224">
        <v>0</v>
      </c>
      <c r="G323" s="33"/>
      <c r="H323" s="34"/>
    </row>
    <row r="324" spans="1:8" s="2" customFormat="1" ht="16.75" customHeight="1">
      <c r="A324" s="33"/>
      <c r="B324" s="34"/>
      <c r="C324" s="223" t="s">
        <v>1</v>
      </c>
      <c r="D324" s="223" t="s">
        <v>1237</v>
      </c>
      <c r="E324" s="18" t="s">
        <v>1</v>
      </c>
      <c r="F324" s="224">
        <v>0</v>
      </c>
      <c r="G324" s="33"/>
      <c r="H324" s="34"/>
    </row>
    <row r="325" spans="1:8" s="2" customFormat="1" ht="16.75" customHeight="1">
      <c r="A325" s="33"/>
      <c r="B325" s="34"/>
      <c r="C325" s="223" t="s">
        <v>1</v>
      </c>
      <c r="D325" s="223" t="s">
        <v>1238</v>
      </c>
      <c r="E325" s="18" t="s">
        <v>1</v>
      </c>
      <c r="F325" s="224">
        <v>0</v>
      </c>
      <c r="G325" s="33"/>
      <c r="H325" s="34"/>
    </row>
    <row r="326" spans="1:8" s="2" customFormat="1" ht="16.75" customHeight="1">
      <c r="A326" s="33"/>
      <c r="B326" s="34"/>
      <c r="C326" s="223" t="s">
        <v>1</v>
      </c>
      <c r="D326" s="223" t="s">
        <v>1239</v>
      </c>
      <c r="E326" s="18" t="s">
        <v>1</v>
      </c>
      <c r="F326" s="224">
        <v>0</v>
      </c>
      <c r="G326" s="33"/>
      <c r="H326" s="34"/>
    </row>
    <row r="327" spans="1:8" s="2" customFormat="1" ht="16.75" customHeight="1">
      <c r="A327" s="33"/>
      <c r="B327" s="34"/>
      <c r="C327" s="223" t="s">
        <v>1</v>
      </c>
      <c r="D327" s="223" t="s">
        <v>1240</v>
      </c>
      <c r="E327" s="18" t="s">
        <v>1</v>
      </c>
      <c r="F327" s="224">
        <v>161.23500000000001</v>
      </c>
      <c r="G327" s="33"/>
      <c r="H327" s="34"/>
    </row>
    <row r="328" spans="1:8" s="2" customFormat="1" ht="16.75" customHeight="1">
      <c r="A328" s="33"/>
      <c r="B328" s="34"/>
      <c r="C328" s="223" t="s">
        <v>1</v>
      </c>
      <c r="D328" s="223" t="s">
        <v>1241</v>
      </c>
      <c r="E328" s="18" t="s">
        <v>1</v>
      </c>
      <c r="F328" s="224">
        <v>0</v>
      </c>
      <c r="G328" s="33"/>
      <c r="H328" s="34"/>
    </row>
    <row r="329" spans="1:8" s="2" customFormat="1" ht="16.75" customHeight="1">
      <c r="A329" s="33"/>
      <c r="B329" s="34"/>
      <c r="C329" s="223" t="s">
        <v>1</v>
      </c>
      <c r="D329" s="223" t="s">
        <v>1242</v>
      </c>
      <c r="E329" s="18" t="s">
        <v>1</v>
      </c>
      <c r="F329" s="224">
        <v>0</v>
      </c>
      <c r="G329" s="33"/>
      <c r="H329" s="34"/>
    </row>
    <row r="330" spans="1:8" s="2" customFormat="1" ht="16.75" customHeight="1">
      <c r="A330" s="33"/>
      <c r="B330" s="34"/>
      <c r="C330" s="223" t="s">
        <v>1</v>
      </c>
      <c r="D330" s="223" t="s">
        <v>1243</v>
      </c>
      <c r="E330" s="18" t="s">
        <v>1</v>
      </c>
      <c r="F330" s="224">
        <v>132.95099999999999</v>
      </c>
      <c r="G330" s="33"/>
      <c r="H330" s="34"/>
    </row>
    <row r="331" spans="1:8" s="2" customFormat="1" ht="16.75" customHeight="1">
      <c r="A331" s="33"/>
      <c r="B331" s="34"/>
      <c r="C331" s="223" t="s">
        <v>1</v>
      </c>
      <c r="D331" s="223" t="s">
        <v>1244</v>
      </c>
      <c r="E331" s="18" t="s">
        <v>1</v>
      </c>
      <c r="F331" s="224">
        <v>0</v>
      </c>
      <c r="G331" s="33"/>
      <c r="H331" s="34"/>
    </row>
    <row r="332" spans="1:8" s="2" customFormat="1" ht="16.75" customHeight="1">
      <c r="A332" s="33"/>
      <c r="B332" s="34"/>
      <c r="C332" s="223" t="s">
        <v>1</v>
      </c>
      <c r="D332" s="223" t="s">
        <v>1245</v>
      </c>
      <c r="E332" s="18" t="s">
        <v>1</v>
      </c>
      <c r="F332" s="224">
        <v>3.6</v>
      </c>
      <c r="G332" s="33"/>
      <c r="H332" s="34"/>
    </row>
    <row r="333" spans="1:8" s="2" customFormat="1" ht="16.75" customHeight="1">
      <c r="A333" s="33"/>
      <c r="B333" s="34"/>
      <c r="C333" s="223" t="s">
        <v>1</v>
      </c>
      <c r="D333" s="223" t="s">
        <v>1245</v>
      </c>
      <c r="E333" s="18" t="s">
        <v>1</v>
      </c>
      <c r="F333" s="224">
        <v>3.6</v>
      </c>
      <c r="G333" s="33"/>
      <c r="H333" s="34"/>
    </row>
    <row r="334" spans="1:8" s="2" customFormat="1" ht="16.75" customHeight="1">
      <c r="A334" s="33"/>
      <c r="B334" s="34"/>
      <c r="C334" s="223" t="s">
        <v>1</v>
      </c>
      <c r="D334" s="223" t="s">
        <v>1245</v>
      </c>
      <c r="E334" s="18" t="s">
        <v>1</v>
      </c>
      <c r="F334" s="224">
        <v>3.6</v>
      </c>
      <c r="G334" s="33"/>
      <c r="H334" s="34"/>
    </row>
    <row r="335" spans="1:8" s="2" customFormat="1" ht="16.75" customHeight="1">
      <c r="A335" s="33"/>
      <c r="B335" s="34"/>
      <c r="C335" s="223" t="s">
        <v>1</v>
      </c>
      <c r="D335" s="223" t="s">
        <v>1246</v>
      </c>
      <c r="E335" s="18" t="s">
        <v>1</v>
      </c>
      <c r="F335" s="224">
        <v>0.216</v>
      </c>
      <c r="G335" s="33"/>
      <c r="H335" s="34"/>
    </row>
    <row r="336" spans="1:8" s="2" customFormat="1" ht="16.75" customHeight="1">
      <c r="A336" s="33"/>
      <c r="B336" s="34"/>
      <c r="C336" s="223" t="s">
        <v>1208</v>
      </c>
      <c r="D336" s="223" t="s">
        <v>184</v>
      </c>
      <c r="E336" s="18" t="s">
        <v>1</v>
      </c>
      <c r="F336" s="224">
        <v>305.202</v>
      </c>
      <c r="G336" s="33"/>
      <c r="H336" s="34"/>
    </row>
    <row r="337" spans="1:8" s="2" customFormat="1" ht="16.75" customHeight="1">
      <c r="A337" s="33"/>
      <c r="B337" s="34"/>
      <c r="C337" s="225" t="s">
        <v>3526</v>
      </c>
      <c r="D337" s="33"/>
      <c r="E337" s="33"/>
      <c r="F337" s="33"/>
      <c r="G337" s="33"/>
      <c r="H337" s="34"/>
    </row>
    <row r="338" spans="1:8" s="2" customFormat="1" ht="16.75" customHeight="1">
      <c r="A338" s="33"/>
      <c r="B338" s="34"/>
      <c r="C338" s="223" t="s">
        <v>1233</v>
      </c>
      <c r="D338" s="223" t="s">
        <v>1234</v>
      </c>
      <c r="E338" s="18" t="s">
        <v>602</v>
      </c>
      <c r="F338" s="224">
        <v>213.64099999999999</v>
      </c>
      <c r="G338" s="33"/>
      <c r="H338" s="34"/>
    </row>
    <row r="339" spans="1:8" s="2" customFormat="1" ht="16.75" customHeight="1">
      <c r="A339" s="33"/>
      <c r="B339" s="34"/>
      <c r="C339" s="223" t="s">
        <v>1250</v>
      </c>
      <c r="D339" s="223" t="s">
        <v>1251</v>
      </c>
      <c r="E339" s="18" t="s">
        <v>602</v>
      </c>
      <c r="F339" s="224">
        <v>64.091999999999999</v>
      </c>
      <c r="G339" s="33"/>
      <c r="H339" s="34"/>
    </row>
    <row r="340" spans="1:8" s="2" customFormat="1" ht="16.75" customHeight="1">
      <c r="A340" s="33"/>
      <c r="B340" s="34"/>
      <c r="C340" s="223" t="s">
        <v>1254</v>
      </c>
      <c r="D340" s="223" t="s">
        <v>1255</v>
      </c>
      <c r="E340" s="18" t="s">
        <v>602</v>
      </c>
      <c r="F340" s="224">
        <v>91.561000000000007</v>
      </c>
      <c r="G340" s="33"/>
      <c r="H340" s="34"/>
    </row>
    <row r="341" spans="1:8" s="2" customFormat="1" ht="16.75" customHeight="1">
      <c r="A341" s="33"/>
      <c r="B341" s="34"/>
      <c r="C341" s="223" t="s">
        <v>1258</v>
      </c>
      <c r="D341" s="223" t="s">
        <v>1259</v>
      </c>
      <c r="E341" s="18" t="s">
        <v>602</v>
      </c>
      <c r="F341" s="224">
        <v>305.202</v>
      </c>
      <c r="G341" s="33"/>
      <c r="H341" s="34"/>
    </row>
    <row r="342" spans="1:8" s="2" customFormat="1" ht="24">
      <c r="A342" s="33"/>
      <c r="B342" s="34"/>
      <c r="C342" s="223" t="s">
        <v>1277</v>
      </c>
      <c r="D342" s="223" t="s">
        <v>1278</v>
      </c>
      <c r="E342" s="18" t="s">
        <v>602</v>
      </c>
      <c r="F342" s="224">
        <v>249.202</v>
      </c>
      <c r="G342" s="33"/>
      <c r="H342" s="34"/>
    </row>
    <row r="343" spans="1:8" s="2" customFormat="1" ht="26.5" customHeight="1">
      <c r="A343" s="33"/>
      <c r="B343" s="34"/>
      <c r="C343" s="218" t="s">
        <v>3531</v>
      </c>
      <c r="D343" s="218" t="s">
        <v>116</v>
      </c>
      <c r="E343" s="33"/>
      <c r="F343" s="33"/>
      <c r="G343" s="33"/>
      <c r="H343" s="34"/>
    </row>
    <row r="344" spans="1:8" s="2" customFormat="1" ht="16.75" customHeight="1">
      <c r="A344" s="33"/>
      <c r="B344" s="34"/>
      <c r="C344" s="219" t="s">
        <v>3532</v>
      </c>
      <c r="D344" s="220" t="s">
        <v>1</v>
      </c>
      <c r="E344" s="221" t="s">
        <v>1</v>
      </c>
      <c r="F344" s="222">
        <v>152</v>
      </c>
      <c r="G344" s="33"/>
      <c r="H344" s="34"/>
    </row>
    <row r="345" spans="1:8" s="2" customFormat="1" ht="16.75" customHeight="1">
      <c r="A345" s="33"/>
      <c r="B345" s="34"/>
      <c r="C345" s="219" t="s">
        <v>3533</v>
      </c>
      <c r="D345" s="220" t="s">
        <v>1</v>
      </c>
      <c r="E345" s="221" t="s">
        <v>1</v>
      </c>
      <c r="F345" s="222">
        <v>461</v>
      </c>
      <c r="G345" s="33"/>
      <c r="H345" s="34"/>
    </row>
    <row r="346" spans="1:8" s="2" customFormat="1" ht="16.75" customHeight="1">
      <c r="A346" s="33"/>
      <c r="B346" s="34"/>
      <c r="C346" s="219" t="s">
        <v>3534</v>
      </c>
      <c r="D346" s="220" t="s">
        <v>1</v>
      </c>
      <c r="E346" s="221" t="s">
        <v>1</v>
      </c>
      <c r="F346" s="222">
        <v>160</v>
      </c>
      <c r="G346" s="33"/>
      <c r="H346" s="34"/>
    </row>
    <row r="347" spans="1:8" s="2" customFormat="1" ht="16.75" customHeight="1">
      <c r="A347" s="33"/>
      <c r="B347" s="34"/>
      <c r="C347" s="219" t="s">
        <v>3535</v>
      </c>
      <c r="D347" s="220" t="s">
        <v>1</v>
      </c>
      <c r="E347" s="221" t="s">
        <v>1</v>
      </c>
      <c r="F347" s="222">
        <v>48</v>
      </c>
      <c r="G347" s="33"/>
      <c r="H347" s="34"/>
    </row>
    <row r="348" spans="1:8" s="2" customFormat="1" ht="16.75" customHeight="1">
      <c r="A348" s="33"/>
      <c r="B348" s="34"/>
      <c r="C348" s="219" t="s">
        <v>3536</v>
      </c>
      <c r="D348" s="220" t="s">
        <v>1</v>
      </c>
      <c r="E348" s="221" t="s">
        <v>1</v>
      </c>
      <c r="F348" s="222">
        <v>16</v>
      </c>
      <c r="G348" s="33"/>
      <c r="H348" s="34"/>
    </row>
    <row r="349" spans="1:8" s="2" customFormat="1" ht="16.75" customHeight="1">
      <c r="A349" s="33"/>
      <c r="B349" s="34"/>
      <c r="C349" s="219" t="s">
        <v>3537</v>
      </c>
      <c r="D349" s="220" t="s">
        <v>1</v>
      </c>
      <c r="E349" s="221" t="s">
        <v>1</v>
      </c>
      <c r="F349" s="222">
        <v>8</v>
      </c>
      <c r="G349" s="33"/>
      <c r="H349" s="34"/>
    </row>
    <row r="350" spans="1:8" s="2" customFormat="1" ht="16.75" customHeight="1">
      <c r="A350" s="33"/>
      <c r="B350" s="34"/>
      <c r="C350" s="219" t="s">
        <v>3538</v>
      </c>
      <c r="D350" s="220" t="s">
        <v>1</v>
      </c>
      <c r="E350" s="221" t="s">
        <v>1</v>
      </c>
      <c r="F350" s="222">
        <v>12</v>
      </c>
      <c r="G350" s="33"/>
      <c r="H350" s="34"/>
    </row>
    <row r="351" spans="1:8" s="2" customFormat="1" ht="16.75" customHeight="1">
      <c r="A351" s="33"/>
      <c r="B351" s="34"/>
      <c r="C351" s="219" t="s">
        <v>3539</v>
      </c>
      <c r="D351" s="220" t="s">
        <v>1</v>
      </c>
      <c r="E351" s="221" t="s">
        <v>1</v>
      </c>
      <c r="F351" s="222">
        <v>24</v>
      </c>
      <c r="G351" s="33"/>
      <c r="H351" s="34"/>
    </row>
    <row r="352" spans="1:8" s="2" customFormat="1" ht="16.75" customHeight="1">
      <c r="A352" s="33"/>
      <c r="B352" s="34"/>
      <c r="C352" s="219" t="s">
        <v>3540</v>
      </c>
      <c r="D352" s="220" t="s">
        <v>1</v>
      </c>
      <c r="E352" s="221" t="s">
        <v>1</v>
      </c>
      <c r="F352" s="222">
        <v>15</v>
      </c>
      <c r="G352" s="33"/>
      <c r="H352" s="34"/>
    </row>
    <row r="353" spans="1:8" s="2" customFormat="1" ht="16.75" customHeight="1">
      <c r="A353" s="33"/>
      <c r="B353" s="34"/>
      <c r="C353" s="219" t="s">
        <v>3541</v>
      </c>
      <c r="D353" s="220" t="s">
        <v>1</v>
      </c>
      <c r="E353" s="221" t="s">
        <v>1</v>
      </c>
      <c r="F353" s="222">
        <v>18</v>
      </c>
      <c r="G353" s="33"/>
      <c r="H353" s="34"/>
    </row>
    <row r="354" spans="1:8" s="2" customFormat="1" ht="16.75" customHeight="1">
      <c r="A354" s="33"/>
      <c r="B354" s="34"/>
      <c r="C354" s="219" t="s">
        <v>3542</v>
      </c>
      <c r="D354" s="220" t="s">
        <v>1</v>
      </c>
      <c r="E354" s="221" t="s">
        <v>1</v>
      </c>
      <c r="F354" s="222">
        <v>16</v>
      </c>
      <c r="G354" s="33"/>
      <c r="H354" s="34"/>
    </row>
    <row r="355" spans="1:8" s="2" customFormat="1" ht="16.75" customHeight="1">
      <c r="A355" s="33"/>
      <c r="B355" s="34"/>
      <c r="C355" s="219" t="s">
        <v>3543</v>
      </c>
      <c r="D355" s="220" t="s">
        <v>1</v>
      </c>
      <c r="E355" s="221" t="s">
        <v>1</v>
      </c>
      <c r="F355" s="222">
        <v>229</v>
      </c>
      <c r="G355" s="33"/>
      <c r="H355" s="34"/>
    </row>
    <row r="356" spans="1:8" s="2" customFormat="1" ht="16.75" customHeight="1">
      <c r="A356" s="33"/>
      <c r="B356" s="34"/>
      <c r="C356" s="219" t="s">
        <v>3544</v>
      </c>
      <c r="D356" s="220" t="s">
        <v>1</v>
      </c>
      <c r="E356" s="221" t="s">
        <v>1</v>
      </c>
      <c r="F356" s="222">
        <v>93</v>
      </c>
      <c r="G356" s="33"/>
      <c r="H356" s="34"/>
    </row>
    <row r="357" spans="1:8" s="2" customFormat="1" ht="16.75" customHeight="1">
      <c r="A357" s="33"/>
      <c r="B357" s="34"/>
      <c r="C357" s="219" t="s">
        <v>3545</v>
      </c>
      <c r="D357" s="220" t="s">
        <v>1</v>
      </c>
      <c r="E357" s="221" t="s">
        <v>1</v>
      </c>
      <c r="F357" s="222">
        <v>18</v>
      </c>
      <c r="G357" s="33"/>
      <c r="H357" s="34"/>
    </row>
    <row r="358" spans="1:8" s="2" customFormat="1" ht="16.75" customHeight="1">
      <c r="A358" s="33"/>
      <c r="B358" s="34"/>
      <c r="C358" s="219" t="s">
        <v>3546</v>
      </c>
      <c r="D358" s="220" t="s">
        <v>1</v>
      </c>
      <c r="E358" s="221" t="s">
        <v>1</v>
      </c>
      <c r="F358" s="222">
        <v>39</v>
      </c>
      <c r="G358" s="33"/>
      <c r="H358" s="34"/>
    </row>
    <row r="359" spans="1:8" s="2" customFormat="1" ht="16.75" customHeight="1">
      <c r="A359" s="33"/>
      <c r="B359" s="34"/>
      <c r="C359" s="219" t="s">
        <v>3547</v>
      </c>
      <c r="D359" s="220" t="s">
        <v>1</v>
      </c>
      <c r="E359" s="221" t="s">
        <v>1</v>
      </c>
      <c r="F359" s="222">
        <v>59</v>
      </c>
      <c r="G359" s="33"/>
      <c r="H359" s="34"/>
    </row>
    <row r="360" spans="1:8" s="2" customFormat="1" ht="16.75" customHeight="1">
      <c r="A360" s="33"/>
      <c r="B360" s="34"/>
      <c r="C360" s="219" t="s">
        <v>3548</v>
      </c>
      <c r="D360" s="220" t="s">
        <v>1</v>
      </c>
      <c r="E360" s="221" t="s">
        <v>1</v>
      </c>
      <c r="F360" s="222">
        <v>2</v>
      </c>
      <c r="G360" s="33"/>
      <c r="H360" s="34"/>
    </row>
    <row r="361" spans="1:8" s="2" customFormat="1" ht="16.75" customHeight="1">
      <c r="A361" s="33"/>
      <c r="B361" s="34"/>
      <c r="C361" s="219" t="s">
        <v>3549</v>
      </c>
      <c r="D361" s="220" t="s">
        <v>1</v>
      </c>
      <c r="E361" s="221" t="s">
        <v>1</v>
      </c>
      <c r="F361" s="222">
        <v>0</v>
      </c>
      <c r="G361" s="33"/>
      <c r="H361" s="34"/>
    </row>
    <row r="362" spans="1:8" s="2" customFormat="1" ht="16.75" customHeight="1">
      <c r="A362" s="33"/>
      <c r="B362" s="34"/>
      <c r="C362" s="219" t="s">
        <v>3550</v>
      </c>
      <c r="D362" s="220" t="s">
        <v>1</v>
      </c>
      <c r="E362" s="221" t="s">
        <v>1</v>
      </c>
      <c r="F362" s="222">
        <v>85</v>
      </c>
      <c r="G362" s="33"/>
      <c r="H362" s="34"/>
    </row>
    <row r="363" spans="1:8" s="2" customFormat="1" ht="16.75" customHeight="1">
      <c r="A363" s="33"/>
      <c r="B363" s="34"/>
      <c r="C363" s="219" t="s">
        <v>3551</v>
      </c>
      <c r="D363" s="220" t="s">
        <v>1</v>
      </c>
      <c r="E363" s="221" t="s">
        <v>1</v>
      </c>
      <c r="F363" s="222">
        <v>845</v>
      </c>
      <c r="G363" s="33"/>
      <c r="H363" s="34"/>
    </row>
    <row r="364" spans="1:8" s="2" customFormat="1" ht="26.5" customHeight="1">
      <c r="A364" s="33"/>
      <c r="B364" s="34"/>
      <c r="C364" s="218" t="s">
        <v>3552</v>
      </c>
      <c r="D364" s="218" t="s">
        <v>134</v>
      </c>
      <c r="E364" s="33"/>
      <c r="F364" s="33"/>
      <c r="G364" s="33"/>
      <c r="H364" s="34"/>
    </row>
    <row r="365" spans="1:8" s="2" customFormat="1" ht="16.75" customHeight="1">
      <c r="A365" s="33"/>
      <c r="B365" s="34"/>
      <c r="C365" s="219" t="s">
        <v>3107</v>
      </c>
      <c r="D365" s="220" t="s">
        <v>1</v>
      </c>
      <c r="E365" s="221" t="s">
        <v>1</v>
      </c>
      <c r="F365" s="222">
        <v>4</v>
      </c>
      <c r="G365" s="33"/>
      <c r="H365" s="34"/>
    </row>
    <row r="366" spans="1:8" s="2" customFormat="1" ht="16.75" customHeight="1">
      <c r="A366" s="33"/>
      <c r="B366" s="34"/>
      <c r="C366" s="223" t="s">
        <v>3107</v>
      </c>
      <c r="D366" s="223" t="s">
        <v>3310</v>
      </c>
      <c r="E366" s="18" t="s">
        <v>1</v>
      </c>
      <c r="F366" s="224">
        <v>4</v>
      </c>
      <c r="G366" s="33"/>
      <c r="H366" s="34"/>
    </row>
    <row r="367" spans="1:8" s="2" customFormat="1" ht="16.75" customHeight="1">
      <c r="A367" s="33"/>
      <c r="B367" s="34"/>
      <c r="C367" s="225" t="s">
        <v>3526</v>
      </c>
      <c r="D367" s="33"/>
      <c r="E367" s="33"/>
      <c r="F367" s="33"/>
      <c r="G367" s="33"/>
      <c r="H367" s="34"/>
    </row>
    <row r="368" spans="1:8" s="2" customFormat="1" ht="16.75" customHeight="1">
      <c r="A368" s="33"/>
      <c r="B368" s="34"/>
      <c r="C368" s="223" t="s">
        <v>3307</v>
      </c>
      <c r="D368" s="223" t="s">
        <v>3308</v>
      </c>
      <c r="E368" s="18" t="s">
        <v>427</v>
      </c>
      <c r="F368" s="224">
        <v>4</v>
      </c>
      <c r="G368" s="33"/>
      <c r="H368" s="34"/>
    </row>
    <row r="369" spans="1:8" s="2" customFormat="1" ht="16.75" customHeight="1">
      <c r="A369" s="33"/>
      <c r="B369" s="34"/>
      <c r="C369" s="223" t="s">
        <v>3273</v>
      </c>
      <c r="D369" s="223" t="s">
        <v>3274</v>
      </c>
      <c r="E369" s="18" t="s">
        <v>427</v>
      </c>
      <c r="F369" s="224">
        <v>59</v>
      </c>
      <c r="G369" s="33"/>
      <c r="H369" s="34"/>
    </row>
    <row r="370" spans="1:8" s="2" customFormat="1" ht="16.75" customHeight="1">
      <c r="A370" s="33"/>
      <c r="B370" s="34"/>
      <c r="C370" s="223" t="s">
        <v>3334</v>
      </c>
      <c r="D370" s="223" t="s">
        <v>3335</v>
      </c>
      <c r="E370" s="18" t="s">
        <v>427</v>
      </c>
      <c r="F370" s="224">
        <v>59</v>
      </c>
      <c r="G370" s="33"/>
      <c r="H370" s="34"/>
    </row>
    <row r="371" spans="1:8" s="2" customFormat="1" ht="16.75" customHeight="1">
      <c r="A371" s="33"/>
      <c r="B371" s="34"/>
      <c r="C371" s="219" t="s">
        <v>3108</v>
      </c>
      <c r="D371" s="220" t="s">
        <v>1</v>
      </c>
      <c r="E371" s="221" t="s">
        <v>1</v>
      </c>
      <c r="F371" s="222">
        <v>51</v>
      </c>
      <c r="G371" s="33"/>
      <c r="H371" s="34"/>
    </row>
    <row r="372" spans="1:8" s="2" customFormat="1" ht="16.75" customHeight="1">
      <c r="A372" s="33"/>
      <c r="B372" s="34"/>
      <c r="C372" s="223" t="s">
        <v>1</v>
      </c>
      <c r="D372" s="223" t="s">
        <v>3282</v>
      </c>
      <c r="E372" s="18" t="s">
        <v>1</v>
      </c>
      <c r="F372" s="224">
        <v>0</v>
      </c>
      <c r="G372" s="33"/>
      <c r="H372" s="34"/>
    </row>
    <row r="373" spans="1:8" s="2" customFormat="1" ht="16.75" customHeight="1">
      <c r="A373" s="33"/>
      <c r="B373" s="34"/>
      <c r="C373" s="223" t="s">
        <v>3108</v>
      </c>
      <c r="D373" s="223" t="s">
        <v>3283</v>
      </c>
      <c r="E373" s="18" t="s">
        <v>1</v>
      </c>
      <c r="F373" s="224">
        <v>51</v>
      </c>
      <c r="G373" s="33"/>
      <c r="H373" s="34"/>
    </row>
    <row r="374" spans="1:8" s="2" customFormat="1" ht="16.75" customHeight="1">
      <c r="A374" s="33"/>
      <c r="B374" s="34"/>
      <c r="C374" s="225" t="s">
        <v>3526</v>
      </c>
      <c r="D374" s="33"/>
      <c r="E374" s="33"/>
      <c r="F374" s="33"/>
      <c r="G374" s="33"/>
      <c r="H374" s="34"/>
    </row>
    <row r="375" spans="1:8" s="2" customFormat="1" ht="16.75" customHeight="1">
      <c r="A375" s="33"/>
      <c r="B375" s="34"/>
      <c r="C375" s="223" t="s">
        <v>3279</v>
      </c>
      <c r="D375" s="223" t="s">
        <v>3280</v>
      </c>
      <c r="E375" s="18" t="s">
        <v>427</v>
      </c>
      <c r="F375" s="224">
        <v>51</v>
      </c>
      <c r="G375" s="33"/>
      <c r="H375" s="34"/>
    </row>
    <row r="376" spans="1:8" s="2" customFormat="1" ht="16.75" customHeight="1">
      <c r="A376" s="33"/>
      <c r="B376" s="34"/>
      <c r="C376" s="223" t="s">
        <v>3273</v>
      </c>
      <c r="D376" s="223" t="s">
        <v>3274</v>
      </c>
      <c r="E376" s="18" t="s">
        <v>427</v>
      </c>
      <c r="F376" s="224">
        <v>59</v>
      </c>
      <c r="G376" s="33"/>
      <c r="H376" s="34"/>
    </row>
    <row r="377" spans="1:8" s="2" customFormat="1" ht="16.75" customHeight="1">
      <c r="A377" s="33"/>
      <c r="B377" s="34"/>
      <c r="C377" s="223" t="s">
        <v>3334</v>
      </c>
      <c r="D377" s="223" t="s">
        <v>3335</v>
      </c>
      <c r="E377" s="18" t="s">
        <v>427</v>
      </c>
      <c r="F377" s="224">
        <v>59</v>
      </c>
      <c r="G377" s="33"/>
      <c r="H377" s="34"/>
    </row>
    <row r="378" spans="1:8" s="2" customFormat="1" ht="24">
      <c r="A378" s="33"/>
      <c r="B378" s="34"/>
      <c r="C378" s="223" t="s">
        <v>3288</v>
      </c>
      <c r="D378" s="223" t="s">
        <v>3289</v>
      </c>
      <c r="E378" s="18" t="s">
        <v>427</v>
      </c>
      <c r="F378" s="224">
        <v>51</v>
      </c>
      <c r="G378" s="33"/>
      <c r="H378" s="34"/>
    </row>
    <row r="379" spans="1:8" s="2" customFormat="1" ht="16.75" customHeight="1">
      <c r="A379" s="33"/>
      <c r="B379" s="34"/>
      <c r="C379" s="223" t="s">
        <v>3284</v>
      </c>
      <c r="D379" s="223" t="s">
        <v>3285</v>
      </c>
      <c r="E379" s="18" t="s">
        <v>427</v>
      </c>
      <c r="F379" s="224">
        <v>51.765000000000001</v>
      </c>
      <c r="G379" s="33"/>
      <c r="H379" s="34"/>
    </row>
    <row r="380" spans="1:8" s="2" customFormat="1" ht="16.75" customHeight="1">
      <c r="A380" s="33"/>
      <c r="B380" s="34"/>
      <c r="C380" s="219" t="s">
        <v>3109</v>
      </c>
      <c r="D380" s="220" t="s">
        <v>1</v>
      </c>
      <c r="E380" s="221" t="s">
        <v>1</v>
      </c>
      <c r="F380" s="222">
        <v>4.59</v>
      </c>
      <c r="G380" s="33"/>
      <c r="H380" s="34"/>
    </row>
    <row r="381" spans="1:8" s="2" customFormat="1" ht="16.75" customHeight="1">
      <c r="A381" s="33"/>
      <c r="B381" s="34"/>
      <c r="C381" s="223" t="s">
        <v>3109</v>
      </c>
      <c r="D381" s="223" t="s">
        <v>3193</v>
      </c>
      <c r="E381" s="18" t="s">
        <v>1</v>
      </c>
      <c r="F381" s="224">
        <v>4.59</v>
      </c>
      <c r="G381" s="33"/>
      <c r="H381" s="34"/>
    </row>
    <row r="382" spans="1:8" s="2" customFormat="1" ht="16.75" customHeight="1">
      <c r="A382" s="33"/>
      <c r="B382" s="34"/>
      <c r="C382" s="225" t="s">
        <v>3526</v>
      </c>
      <c r="D382" s="33"/>
      <c r="E382" s="33"/>
      <c r="F382" s="33"/>
      <c r="G382" s="33"/>
      <c r="H382" s="34"/>
    </row>
    <row r="383" spans="1:8" s="2" customFormat="1" ht="24">
      <c r="A383" s="33"/>
      <c r="B383" s="34"/>
      <c r="C383" s="223" t="s">
        <v>3190</v>
      </c>
      <c r="D383" s="223" t="s">
        <v>3191</v>
      </c>
      <c r="E383" s="18" t="s">
        <v>602</v>
      </c>
      <c r="F383" s="224">
        <v>4.59</v>
      </c>
      <c r="G383" s="33"/>
      <c r="H383" s="34"/>
    </row>
    <row r="384" spans="1:8" s="2" customFormat="1" ht="24">
      <c r="A384" s="33"/>
      <c r="B384" s="34"/>
      <c r="C384" s="223" t="s">
        <v>3151</v>
      </c>
      <c r="D384" s="223" t="s">
        <v>3152</v>
      </c>
      <c r="E384" s="18" t="s">
        <v>602</v>
      </c>
      <c r="F384" s="224">
        <v>16.38</v>
      </c>
      <c r="G384" s="33"/>
      <c r="H384" s="34"/>
    </row>
    <row r="385" spans="1:8" s="2" customFormat="1" ht="16.75" customHeight="1">
      <c r="A385" s="33"/>
      <c r="B385" s="34"/>
      <c r="C385" s="223" t="s">
        <v>3184</v>
      </c>
      <c r="D385" s="223" t="s">
        <v>3185</v>
      </c>
      <c r="E385" s="18" t="s">
        <v>602</v>
      </c>
      <c r="F385" s="224">
        <v>14.4</v>
      </c>
      <c r="G385" s="33"/>
      <c r="H385" s="34"/>
    </row>
    <row r="386" spans="1:8" s="2" customFormat="1" ht="16.75" customHeight="1">
      <c r="A386" s="33"/>
      <c r="B386" s="34"/>
      <c r="C386" s="219" t="s">
        <v>3111</v>
      </c>
      <c r="D386" s="220" t="s">
        <v>1</v>
      </c>
      <c r="E386" s="221" t="s">
        <v>1</v>
      </c>
      <c r="F386" s="222">
        <v>6.12</v>
      </c>
      <c r="G386" s="33"/>
      <c r="H386" s="34"/>
    </row>
    <row r="387" spans="1:8" s="2" customFormat="1" ht="16.75" customHeight="1">
      <c r="A387" s="33"/>
      <c r="B387" s="34"/>
      <c r="C387" s="223" t="s">
        <v>1</v>
      </c>
      <c r="D387" s="223" t="s">
        <v>3178</v>
      </c>
      <c r="E387" s="18" t="s">
        <v>1</v>
      </c>
      <c r="F387" s="224">
        <v>0</v>
      </c>
      <c r="G387" s="33"/>
      <c r="H387" s="34"/>
    </row>
    <row r="388" spans="1:8" s="2" customFormat="1" ht="16.75" customHeight="1">
      <c r="A388" s="33"/>
      <c r="B388" s="34"/>
      <c r="C388" s="223" t="s">
        <v>1</v>
      </c>
      <c r="D388" s="223" t="s">
        <v>3179</v>
      </c>
      <c r="E388" s="18" t="s">
        <v>1</v>
      </c>
      <c r="F388" s="224">
        <v>6.12</v>
      </c>
      <c r="G388" s="33"/>
      <c r="H388" s="34"/>
    </row>
    <row r="389" spans="1:8" s="2" customFormat="1" ht="16.75" customHeight="1">
      <c r="A389" s="33"/>
      <c r="B389" s="34"/>
      <c r="C389" s="223" t="s">
        <v>3111</v>
      </c>
      <c r="D389" s="223" t="s">
        <v>184</v>
      </c>
      <c r="E389" s="18" t="s">
        <v>1</v>
      </c>
      <c r="F389" s="224">
        <v>6.12</v>
      </c>
      <c r="G389" s="33"/>
      <c r="H389" s="34"/>
    </row>
    <row r="390" spans="1:8" s="2" customFormat="1" ht="16.75" customHeight="1">
      <c r="A390" s="33"/>
      <c r="B390" s="34"/>
      <c r="C390" s="225" t="s">
        <v>3526</v>
      </c>
      <c r="D390" s="33"/>
      <c r="E390" s="33"/>
      <c r="F390" s="33"/>
      <c r="G390" s="33"/>
      <c r="H390" s="34"/>
    </row>
    <row r="391" spans="1:8" s="2" customFormat="1" ht="24">
      <c r="A391" s="33"/>
      <c r="B391" s="34"/>
      <c r="C391" s="223" t="s">
        <v>3175</v>
      </c>
      <c r="D391" s="223" t="s">
        <v>3176</v>
      </c>
      <c r="E391" s="18" t="s">
        <v>602</v>
      </c>
      <c r="F391" s="224">
        <v>6.12</v>
      </c>
      <c r="G391" s="33"/>
      <c r="H391" s="34"/>
    </row>
    <row r="392" spans="1:8" s="2" customFormat="1" ht="24">
      <c r="A392" s="33"/>
      <c r="B392" s="34"/>
      <c r="C392" s="223" t="s">
        <v>3151</v>
      </c>
      <c r="D392" s="223" t="s">
        <v>3152</v>
      </c>
      <c r="E392" s="18" t="s">
        <v>602</v>
      </c>
      <c r="F392" s="224">
        <v>16.38</v>
      </c>
      <c r="G392" s="33"/>
      <c r="H392" s="34"/>
    </row>
    <row r="393" spans="1:8" s="2" customFormat="1" ht="16.75" customHeight="1">
      <c r="A393" s="33"/>
      <c r="B393" s="34"/>
      <c r="C393" s="223" t="s">
        <v>3184</v>
      </c>
      <c r="D393" s="223" t="s">
        <v>3185</v>
      </c>
      <c r="E393" s="18" t="s">
        <v>602</v>
      </c>
      <c r="F393" s="224">
        <v>14.4</v>
      </c>
      <c r="G393" s="33"/>
      <c r="H393" s="34"/>
    </row>
    <row r="394" spans="1:8" s="2" customFormat="1" ht="16.75" customHeight="1">
      <c r="A394" s="33"/>
      <c r="B394" s="34"/>
      <c r="C394" s="223" t="s">
        <v>3180</v>
      </c>
      <c r="D394" s="223" t="s">
        <v>3181</v>
      </c>
      <c r="E394" s="18" t="s">
        <v>194</v>
      </c>
      <c r="F394" s="224">
        <v>10.220000000000001</v>
      </c>
      <c r="G394" s="33"/>
      <c r="H394" s="34"/>
    </row>
    <row r="395" spans="1:8" s="2" customFormat="1" ht="16.75" customHeight="1">
      <c r="A395" s="33"/>
      <c r="B395" s="34"/>
      <c r="C395" s="219" t="s">
        <v>3113</v>
      </c>
      <c r="D395" s="220" t="s">
        <v>1</v>
      </c>
      <c r="E395" s="221" t="s">
        <v>1</v>
      </c>
      <c r="F395" s="222">
        <v>4</v>
      </c>
      <c r="G395" s="33"/>
      <c r="H395" s="34"/>
    </row>
    <row r="396" spans="1:8" s="2" customFormat="1" ht="16.75" customHeight="1">
      <c r="A396" s="33"/>
      <c r="B396" s="34"/>
      <c r="C396" s="223" t="s">
        <v>3113</v>
      </c>
      <c r="D396" s="223" t="s">
        <v>3266</v>
      </c>
      <c r="E396" s="18" t="s">
        <v>1</v>
      </c>
      <c r="F396" s="224">
        <v>4</v>
      </c>
      <c r="G396" s="33"/>
      <c r="H396" s="34"/>
    </row>
    <row r="397" spans="1:8" s="2" customFormat="1" ht="16.75" customHeight="1">
      <c r="A397" s="33"/>
      <c r="B397" s="34"/>
      <c r="C397" s="225" t="s">
        <v>3526</v>
      </c>
      <c r="D397" s="33"/>
      <c r="E397" s="33"/>
      <c r="F397" s="33"/>
      <c r="G397" s="33"/>
      <c r="H397" s="34"/>
    </row>
    <row r="398" spans="1:8" s="2" customFormat="1" ht="16.75" customHeight="1">
      <c r="A398" s="33"/>
      <c r="B398" s="34"/>
      <c r="C398" s="223" t="s">
        <v>2318</v>
      </c>
      <c r="D398" s="223" t="s">
        <v>2319</v>
      </c>
      <c r="E398" s="18" t="s">
        <v>427</v>
      </c>
      <c r="F398" s="224">
        <v>4</v>
      </c>
      <c r="G398" s="33"/>
      <c r="H398" s="34"/>
    </row>
    <row r="399" spans="1:8" s="2" customFormat="1" ht="16.75" customHeight="1">
      <c r="A399" s="33"/>
      <c r="B399" s="34"/>
      <c r="C399" s="223" t="s">
        <v>3273</v>
      </c>
      <c r="D399" s="223" t="s">
        <v>3274</v>
      </c>
      <c r="E399" s="18" t="s">
        <v>427</v>
      </c>
      <c r="F399" s="224">
        <v>59</v>
      </c>
      <c r="G399" s="33"/>
      <c r="H399" s="34"/>
    </row>
    <row r="400" spans="1:8" s="2" customFormat="1" ht="16.75" customHeight="1">
      <c r="A400" s="33"/>
      <c r="B400" s="34"/>
      <c r="C400" s="223" t="s">
        <v>3334</v>
      </c>
      <c r="D400" s="223" t="s">
        <v>3335</v>
      </c>
      <c r="E400" s="18" t="s">
        <v>427</v>
      </c>
      <c r="F400" s="224">
        <v>59</v>
      </c>
      <c r="G400" s="33"/>
      <c r="H400" s="34"/>
    </row>
    <row r="401" spans="1:8" s="2" customFormat="1" ht="16.75" customHeight="1">
      <c r="A401" s="33"/>
      <c r="B401" s="34"/>
      <c r="C401" s="219" t="s">
        <v>3114</v>
      </c>
      <c r="D401" s="220" t="s">
        <v>1</v>
      </c>
      <c r="E401" s="221" t="s">
        <v>1</v>
      </c>
      <c r="F401" s="222">
        <v>12.6</v>
      </c>
      <c r="G401" s="33"/>
      <c r="H401" s="34"/>
    </row>
    <row r="402" spans="1:8" s="2" customFormat="1" ht="16.75" customHeight="1">
      <c r="A402" s="33"/>
      <c r="B402" s="34"/>
      <c r="C402" s="223" t="s">
        <v>3114</v>
      </c>
      <c r="D402" s="223" t="s">
        <v>3135</v>
      </c>
      <c r="E402" s="18" t="s">
        <v>1</v>
      </c>
      <c r="F402" s="224">
        <v>12.6</v>
      </c>
      <c r="G402" s="33"/>
      <c r="H402" s="34"/>
    </row>
    <row r="403" spans="1:8" s="2" customFormat="1" ht="16.75" customHeight="1">
      <c r="A403" s="33"/>
      <c r="B403" s="34"/>
      <c r="C403" s="225" t="s">
        <v>3526</v>
      </c>
      <c r="D403" s="33"/>
      <c r="E403" s="33"/>
      <c r="F403" s="33"/>
      <c r="G403" s="33"/>
      <c r="H403" s="34"/>
    </row>
    <row r="404" spans="1:8" s="2" customFormat="1" ht="16.75" customHeight="1">
      <c r="A404" s="33"/>
      <c r="B404" s="34"/>
      <c r="C404" s="223" t="s">
        <v>3132</v>
      </c>
      <c r="D404" s="223" t="s">
        <v>3133</v>
      </c>
      <c r="E404" s="18" t="s">
        <v>177</v>
      </c>
      <c r="F404" s="224">
        <v>12.6</v>
      </c>
      <c r="G404" s="33"/>
      <c r="H404" s="34"/>
    </row>
    <row r="405" spans="1:8" s="2" customFormat="1" ht="16.75" customHeight="1">
      <c r="A405" s="33"/>
      <c r="B405" s="34"/>
      <c r="C405" s="223" t="s">
        <v>175</v>
      </c>
      <c r="D405" s="223" t="s">
        <v>3136</v>
      </c>
      <c r="E405" s="18" t="s">
        <v>177</v>
      </c>
      <c r="F405" s="224">
        <v>12.6</v>
      </c>
      <c r="G405" s="33"/>
      <c r="H405" s="34"/>
    </row>
    <row r="406" spans="1:8" s="2" customFormat="1" ht="16.75" customHeight="1">
      <c r="A406" s="33"/>
      <c r="B406" s="34"/>
      <c r="C406" s="223" t="s">
        <v>3138</v>
      </c>
      <c r="D406" s="223" t="s">
        <v>3139</v>
      </c>
      <c r="E406" s="18" t="s">
        <v>177</v>
      </c>
      <c r="F406" s="224">
        <v>12.6</v>
      </c>
      <c r="G406" s="33"/>
      <c r="H406" s="34"/>
    </row>
    <row r="407" spans="1:8" s="2" customFormat="1" ht="24">
      <c r="A407" s="33"/>
      <c r="B407" s="34"/>
      <c r="C407" s="223" t="s">
        <v>3194</v>
      </c>
      <c r="D407" s="223" t="s">
        <v>3195</v>
      </c>
      <c r="E407" s="18" t="s">
        <v>177</v>
      </c>
      <c r="F407" s="224">
        <v>12.6</v>
      </c>
      <c r="G407" s="33"/>
      <c r="H407" s="34"/>
    </row>
    <row r="408" spans="1:8" s="2" customFormat="1" ht="24">
      <c r="A408" s="33"/>
      <c r="B408" s="34"/>
      <c r="C408" s="223" t="s">
        <v>3197</v>
      </c>
      <c r="D408" s="223" t="s">
        <v>3198</v>
      </c>
      <c r="E408" s="18" t="s">
        <v>177</v>
      </c>
      <c r="F408" s="224">
        <v>12.6</v>
      </c>
      <c r="G408" s="33"/>
      <c r="H408" s="34"/>
    </row>
    <row r="409" spans="1:8" s="2" customFormat="1" ht="24">
      <c r="A409" s="33"/>
      <c r="B409" s="34"/>
      <c r="C409" s="223" t="s">
        <v>3200</v>
      </c>
      <c r="D409" s="223" t="s">
        <v>3201</v>
      </c>
      <c r="E409" s="18" t="s">
        <v>177</v>
      </c>
      <c r="F409" s="224">
        <v>12.6</v>
      </c>
      <c r="G409" s="33"/>
      <c r="H409" s="34"/>
    </row>
    <row r="410" spans="1:8" s="2" customFormat="1" ht="16.75" customHeight="1">
      <c r="A410" s="33"/>
      <c r="B410" s="34"/>
      <c r="C410" s="219" t="s">
        <v>3116</v>
      </c>
      <c r="D410" s="220" t="s">
        <v>1</v>
      </c>
      <c r="E410" s="221" t="s">
        <v>1</v>
      </c>
      <c r="F410" s="222">
        <v>5.67</v>
      </c>
      <c r="G410" s="33"/>
      <c r="H410" s="34"/>
    </row>
    <row r="411" spans="1:8" s="2" customFormat="1" ht="16.75" customHeight="1">
      <c r="A411" s="33"/>
      <c r="B411" s="34"/>
      <c r="C411" s="223" t="s">
        <v>1</v>
      </c>
      <c r="D411" s="223" t="s">
        <v>3168</v>
      </c>
      <c r="E411" s="18" t="s">
        <v>1</v>
      </c>
      <c r="F411" s="224">
        <v>0</v>
      </c>
      <c r="G411" s="33"/>
      <c r="H411" s="34"/>
    </row>
    <row r="412" spans="1:8" s="2" customFormat="1" ht="16.75" customHeight="1">
      <c r="A412" s="33"/>
      <c r="B412" s="34"/>
      <c r="C412" s="223" t="s">
        <v>1</v>
      </c>
      <c r="D412" s="223" t="s">
        <v>3169</v>
      </c>
      <c r="E412" s="18" t="s">
        <v>1</v>
      </c>
      <c r="F412" s="224">
        <v>5.67</v>
      </c>
      <c r="G412" s="33"/>
      <c r="H412" s="34"/>
    </row>
    <row r="413" spans="1:8" s="2" customFormat="1" ht="16.75" customHeight="1">
      <c r="A413" s="33"/>
      <c r="B413" s="34"/>
      <c r="C413" s="223" t="s">
        <v>1</v>
      </c>
      <c r="D413" s="223" t="s">
        <v>3170</v>
      </c>
      <c r="E413" s="18" t="s">
        <v>1</v>
      </c>
      <c r="F413" s="224">
        <v>0</v>
      </c>
      <c r="G413" s="33"/>
      <c r="H413" s="34"/>
    </row>
    <row r="414" spans="1:8" s="2" customFormat="1" ht="16.75" customHeight="1">
      <c r="A414" s="33"/>
      <c r="B414" s="34"/>
      <c r="C414" s="223" t="s">
        <v>3116</v>
      </c>
      <c r="D414" s="223" t="s">
        <v>184</v>
      </c>
      <c r="E414" s="18" t="s">
        <v>1</v>
      </c>
      <c r="F414" s="224">
        <v>5.67</v>
      </c>
      <c r="G414" s="33"/>
      <c r="H414" s="34"/>
    </row>
    <row r="415" spans="1:8" s="2" customFormat="1" ht="16.75" customHeight="1">
      <c r="A415" s="33"/>
      <c r="B415" s="34"/>
      <c r="C415" s="225" t="s">
        <v>3526</v>
      </c>
      <c r="D415" s="33"/>
      <c r="E415" s="33"/>
      <c r="F415" s="33"/>
      <c r="G415" s="33"/>
      <c r="H415" s="34"/>
    </row>
    <row r="416" spans="1:8" s="2" customFormat="1" ht="24">
      <c r="A416" s="33"/>
      <c r="B416" s="34"/>
      <c r="C416" s="223" t="s">
        <v>3165</v>
      </c>
      <c r="D416" s="223" t="s">
        <v>3166</v>
      </c>
      <c r="E416" s="18" t="s">
        <v>602</v>
      </c>
      <c r="F416" s="224">
        <v>5.67</v>
      </c>
      <c r="G416" s="33"/>
      <c r="H416" s="34"/>
    </row>
    <row r="417" spans="1:8" s="2" customFormat="1" ht="24">
      <c r="A417" s="33"/>
      <c r="B417" s="34"/>
      <c r="C417" s="223" t="s">
        <v>3151</v>
      </c>
      <c r="D417" s="223" t="s">
        <v>3152</v>
      </c>
      <c r="E417" s="18" t="s">
        <v>602</v>
      </c>
      <c r="F417" s="224">
        <v>16.38</v>
      </c>
      <c r="G417" s="33"/>
      <c r="H417" s="34"/>
    </row>
    <row r="418" spans="1:8" s="2" customFormat="1" ht="16.75" customHeight="1">
      <c r="A418" s="33"/>
      <c r="B418" s="34"/>
      <c r="C418" s="223" t="s">
        <v>3184</v>
      </c>
      <c r="D418" s="223" t="s">
        <v>3185</v>
      </c>
      <c r="E418" s="18" t="s">
        <v>602</v>
      </c>
      <c r="F418" s="224">
        <v>14.4</v>
      </c>
      <c r="G418" s="33"/>
      <c r="H418" s="34"/>
    </row>
    <row r="419" spans="1:8" s="2" customFormat="1" ht="16.75" customHeight="1">
      <c r="A419" s="33"/>
      <c r="B419" s="34"/>
      <c r="C419" s="223" t="s">
        <v>3171</v>
      </c>
      <c r="D419" s="223" t="s">
        <v>3172</v>
      </c>
      <c r="E419" s="18" t="s">
        <v>194</v>
      </c>
      <c r="F419" s="224">
        <v>9.4689999999999994</v>
      </c>
      <c r="G419" s="33"/>
      <c r="H419" s="34"/>
    </row>
    <row r="420" spans="1:8" s="2" customFormat="1" ht="16.75" customHeight="1">
      <c r="A420" s="33"/>
      <c r="B420" s="34"/>
      <c r="C420" s="219" t="s">
        <v>3118</v>
      </c>
      <c r="D420" s="220" t="s">
        <v>1</v>
      </c>
      <c r="E420" s="221" t="s">
        <v>1</v>
      </c>
      <c r="F420" s="222">
        <v>55</v>
      </c>
      <c r="G420" s="33"/>
      <c r="H420" s="34"/>
    </row>
    <row r="421" spans="1:8" s="2" customFormat="1" ht="16.75" customHeight="1">
      <c r="A421" s="33"/>
      <c r="B421" s="34"/>
      <c r="C421" s="223" t="s">
        <v>3118</v>
      </c>
      <c r="D421" s="223" t="s">
        <v>3212</v>
      </c>
      <c r="E421" s="18" t="s">
        <v>1</v>
      </c>
      <c r="F421" s="224">
        <v>55</v>
      </c>
      <c r="G421" s="33"/>
      <c r="H421" s="34"/>
    </row>
    <row r="422" spans="1:8" s="2" customFormat="1" ht="16.75" customHeight="1">
      <c r="A422" s="33"/>
      <c r="B422" s="34"/>
      <c r="C422" s="225" t="s">
        <v>3526</v>
      </c>
      <c r="D422" s="33"/>
      <c r="E422" s="33"/>
      <c r="F422" s="33"/>
      <c r="G422" s="33"/>
      <c r="H422" s="34"/>
    </row>
    <row r="423" spans="1:8" s="2" customFormat="1" ht="16.75" customHeight="1">
      <c r="A423" s="33"/>
      <c r="B423" s="34"/>
      <c r="C423" s="223" t="s">
        <v>3209</v>
      </c>
      <c r="D423" s="223" t="s">
        <v>3210</v>
      </c>
      <c r="E423" s="18" t="s">
        <v>427</v>
      </c>
      <c r="F423" s="224">
        <v>55</v>
      </c>
      <c r="G423" s="33"/>
      <c r="H423" s="34"/>
    </row>
    <row r="424" spans="1:8" s="2" customFormat="1" ht="16.75" customHeight="1">
      <c r="A424" s="33"/>
      <c r="B424" s="34"/>
      <c r="C424" s="223" t="s">
        <v>3213</v>
      </c>
      <c r="D424" s="223" t="s">
        <v>3214</v>
      </c>
      <c r="E424" s="18" t="s">
        <v>427</v>
      </c>
      <c r="F424" s="224">
        <v>57.75</v>
      </c>
      <c r="G424" s="33"/>
      <c r="H424" s="34"/>
    </row>
    <row r="425" spans="1:8" s="2" customFormat="1" ht="16.75" customHeight="1">
      <c r="A425" s="33"/>
      <c r="B425" s="34"/>
      <c r="C425" s="219" t="s">
        <v>3119</v>
      </c>
      <c r="D425" s="220" t="s">
        <v>1</v>
      </c>
      <c r="E425" s="221" t="s">
        <v>1</v>
      </c>
      <c r="F425" s="222">
        <v>30.78</v>
      </c>
      <c r="G425" s="33"/>
      <c r="H425" s="34"/>
    </row>
    <row r="426" spans="1:8" s="2" customFormat="1" ht="16.75" customHeight="1">
      <c r="A426" s="33"/>
      <c r="B426" s="34"/>
      <c r="C426" s="223" t="s">
        <v>1</v>
      </c>
      <c r="D426" s="223" t="s">
        <v>3144</v>
      </c>
      <c r="E426" s="18" t="s">
        <v>1</v>
      </c>
      <c r="F426" s="224">
        <v>35.19</v>
      </c>
      <c r="G426" s="33"/>
      <c r="H426" s="34"/>
    </row>
    <row r="427" spans="1:8" s="2" customFormat="1" ht="16.75" customHeight="1">
      <c r="A427" s="33"/>
      <c r="B427" s="34"/>
      <c r="C427" s="223" t="s">
        <v>1</v>
      </c>
      <c r="D427" s="223" t="s">
        <v>3145</v>
      </c>
      <c r="E427" s="18" t="s">
        <v>1</v>
      </c>
      <c r="F427" s="224">
        <v>-4.41</v>
      </c>
      <c r="G427" s="33"/>
      <c r="H427" s="34"/>
    </row>
    <row r="428" spans="1:8" s="2" customFormat="1" ht="16.75" customHeight="1">
      <c r="A428" s="33"/>
      <c r="B428" s="34"/>
      <c r="C428" s="223" t="s">
        <v>1</v>
      </c>
      <c r="D428" s="223" t="s">
        <v>3146</v>
      </c>
      <c r="E428" s="18" t="s">
        <v>1</v>
      </c>
      <c r="F428" s="224">
        <v>0</v>
      </c>
      <c r="G428" s="33"/>
      <c r="H428" s="34"/>
    </row>
    <row r="429" spans="1:8" s="2" customFormat="1" ht="16.75" customHeight="1">
      <c r="A429" s="33"/>
      <c r="B429" s="34"/>
      <c r="C429" s="223" t="s">
        <v>3119</v>
      </c>
      <c r="D429" s="223" t="s">
        <v>184</v>
      </c>
      <c r="E429" s="18" t="s">
        <v>1</v>
      </c>
      <c r="F429" s="224">
        <v>30.78</v>
      </c>
      <c r="G429" s="33"/>
      <c r="H429" s="34"/>
    </row>
    <row r="430" spans="1:8" s="2" customFormat="1" ht="16.75" customHeight="1">
      <c r="A430" s="33"/>
      <c r="B430" s="34"/>
      <c r="C430" s="225" t="s">
        <v>3526</v>
      </c>
      <c r="D430" s="33"/>
      <c r="E430" s="33"/>
      <c r="F430" s="33"/>
      <c r="G430" s="33"/>
      <c r="H430" s="34"/>
    </row>
    <row r="431" spans="1:8" s="2" customFormat="1" ht="16.75" customHeight="1">
      <c r="A431" s="33"/>
      <c r="B431" s="34"/>
      <c r="C431" s="223" t="s">
        <v>3141</v>
      </c>
      <c r="D431" s="223" t="s">
        <v>3142</v>
      </c>
      <c r="E431" s="18" t="s">
        <v>602</v>
      </c>
      <c r="F431" s="224">
        <v>30.78</v>
      </c>
      <c r="G431" s="33"/>
      <c r="H431" s="34"/>
    </row>
    <row r="432" spans="1:8" s="2" customFormat="1" ht="16.75" customHeight="1">
      <c r="A432" s="33"/>
      <c r="B432" s="34"/>
      <c r="C432" s="223" t="s">
        <v>3147</v>
      </c>
      <c r="D432" s="223" t="s">
        <v>3148</v>
      </c>
      <c r="E432" s="18" t="s">
        <v>602</v>
      </c>
      <c r="F432" s="224">
        <v>9.234</v>
      </c>
      <c r="G432" s="33"/>
      <c r="H432" s="34"/>
    </row>
    <row r="433" spans="1:8" s="2" customFormat="1" ht="16.75" customHeight="1">
      <c r="A433" s="33"/>
      <c r="B433" s="34"/>
      <c r="C433" s="223" t="s">
        <v>3184</v>
      </c>
      <c r="D433" s="223" t="s">
        <v>3185</v>
      </c>
      <c r="E433" s="18" t="s">
        <v>602</v>
      </c>
      <c r="F433" s="224">
        <v>14.4</v>
      </c>
      <c r="G433" s="33"/>
      <c r="H433" s="34"/>
    </row>
    <row r="434" spans="1:8" s="2" customFormat="1" ht="16.75" customHeight="1">
      <c r="A434" s="33"/>
      <c r="B434" s="34"/>
      <c r="C434" s="219" t="s">
        <v>3122</v>
      </c>
      <c r="D434" s="220" t="s">
        <v>1</v>
      </c>
      <c r="E434" s="221" t="s">
        <v>1</v>
      </c>
      <c r="F434" s="222">
        <v>16.38</v>
      </c>
      <c r="G434" s="33"/>
      <c r="H434" s="34"/>
    </row>
    <row r="435" spans="1:8" s="2" customFormat="1" ht="16.75" customHeight="1">
      <c r="A435" s="33"/>
      <c r="B435" s="34"/>
      <c r="C435" s="223" t="s">
        <v>1</v>
      </c>
      <c r="D435" s="223" t="s">
        <v>3109</v>
      </c>
      <c r="E435" s="18" t="s">
        <v>1</v>
      </c>
      <c r="F435" s="224">
        <v>4.59</v>
      </c>
      <c r="G435" s="33"/>
      <c r="H435" s="34"/>
    </row>
    <row r="436" spans="1:8" s="2" customFormat="1" ht="16.75" customHeight="1">
      <c r="A436" s="33"/>
      <c r="B436" s="34"/>
      <c r="C436" s="223" t="s">
        <v>1</v>
      </c>
      <c r="D436" s="223" t="s">
        <v>3111</v>
      </c>
      <c r="E436" s="18" t="s">
        <v>1</v>
      </c>
      <c r="F436" s="224">
        <v>6.12</v>
      </c>
      <c r="G436" s="33"/>
      <c r="H436" s="34"/>
    </row>
    <row r="437" spans="1:8" s="2" customFormat="1" ht="16.75" customHeight="1">
      <c r="A437" s="33"/>
      <c r="B437" s="34"/>
      <c r="C437" s="223" t="s">
        <v>1</v>
      </c>
      <c r="D437" s="223" t="s">
        <v>3116</v>
      </c>
      <c r="E437" s="18" t="s">
        <v>1</v>
      </c>
      <c r="F437" s="224">
        <v>5.67</v>
      </c>
      <c r="G437" s="33"/>
      <c r="H437" s="34"/>
    </row>
    <row r="438" spans="1:8" s="2" customFormat="1" ht="16.75" customHeight="1">
      <c r="A438" s="33"/>
      <c r="B438" s="34"/>
      <c r="C438" s="223" t="s">
        <v>3122</v>
      </c>
      <c r="D438" s="223" t="s">
        <v>184</v>
      </c>
      <c r="E438" s="18" t="s">
        <v>1</v>
      </c>
      <c r="F438" s="224">
        <v>16.38</v>
      </c>
      <c r="G438" s="33"/>
      <c r="H438" s="34"/>
    </row>
    <row r="439" spans="1:8" s="2" customFormat="1" ht="16.75" customHeight="1">
      <c r="A439" s="33"/>
      <c r="B439" s="34"/>
      <c r="C439" s="225" t="s">
        <v>3526</v>
      </c>
      <c r="D439" s="33"/>
      <c r="E439" s="33"/>
      <c r="F439" s="33"/>
      <c r="G439" s="33"/>
      <c r="H439" s="34"/>
    </row>
    <row r="440" spans="1:8" s="2" customFormat="1" ht="24">
      <c r="A440" s="33"/>
      <c r="B440" s="34"/>
      <c r="C440" s="223" t="s">
        <v>3151</v>
      </c>
      <c r="D440" s="223" t="s">
        <v>3152</v>
      </c>
      <c r="E440" s="18" t="s">
        <v>602</v>
      </c>
      <c r="F440" s="224">
        <v>16.38</v>
      </c>
      <c r="G440" s="33"/>
      <c r="H440" s="34"/>
    </row>
    <row r="441" spans="1:8" s="2" customFormat="1" ht="24">
      <c r="A441" s="33"/>
      <c r="B441" s="34"/>
      <c r="C441" s="223" t="s">
        <v>3154</v>
      </c>
      <c r="D441" s="223" t="s">
        <v>3155</v>
      </c>
      <c r="E441" s="18" t="s">
        <v>602</v>
      </c>
      <c r="F441" s="224">
        <v>32.76</v>
      </c>
      <c r="G441" s="33"/>
      <c r="H441" s="34"/>
    </row>
    <row r="442" spans="1:8" s="2" customFormat="1" ht="16.75" customHeight="1">
      <c r="A442" s="33"/>
      <c r="B442" s="34"/>
      <c r="C442" s="223" t="s">
        <v>3158</v>
      </c>
      <c r="D442" s="223" t="s">
        <v>3159</v>
      </c>
      <c r="E442" s="18" t="s">
        <v>602</v>
      </c>
      <c r="F442" s="224">
        <v>16.38</v>
      </c>
      <c r="G442" s="33"/>
      <c r="H442" s="34"/>
    </row>
    <row r="443" spans="1:8" s="2" customFormat="1" ht="16.75" customHeight="1">
      <c r="A443" s="33"/>
      <c r="B443" s="34"/>
      <c r="C443" s="223" t="s">
        <v>3161</v>
      </c>
      <c r="D443" s="223" t="s">
        <v>3162</v>
      </c>
      <c r="E443" s="18" t="s">
        <v>194</v>
      </c>
      <c r="F443" s="224">
        <v>28.992999999999999</v>
      </c>
      <c r="G443" s="33"/>
      <c r="H443" s="34"/>
    </row>
    <row r="444" spans="1:8" s="2" customFormat="1" ht="26.5" customHeight="1">
      <c r="A444" s="33"/>
      <c r="B444" s="34"/>
      <c r="C444" s="218" t="s">
        <v>3553</v>
      </c>
      <c r="D444" s="218" t="s">
        <v>140</v>
      </c>
      <c r="E444" s="33"/>
      <c r="F444" s="33"/>
      <c r="G444" s="33"/>
      <c r="H444" s="34"/>
    </row>
    <row r="445" spans="1:8" s="2" customFormat="1" ht="16.75" customHeight="1">
      <c r="A445" s="33"/>
      <c r="B445" s="34"/>
      <c r="C445" s="219" t="s">
        <v>1203</v>
      </c>
      <c r="D445" s="220" t="s">
        <v>1204</v>
      </c>
      <c r="E445" s="221" t="s">
        <v>177</v>
      </c>
      <c r="F445" s="222">
        <v>23</v>
      </c>
      <c r="G445" s="33"/>
      <c r="H445" s="34"/>
    </row>
    <row r="446" spans="1:8" s="2" customFormat="1" ht="16.75" customHeight="1">
      <c r="A446" s="33"/>
      <c r="B446" s="34"/>
      <c r="C446" s="219" t="s">
        <v>1205</v>
      </c>
      <c r="D446" s="220" t="s">
        <v>1206</v>
      </c>
      <c r="E446" s="221" t="s">
        <v>602</v>
      </c>
      <c r="F446" s="222">
        <v>56</v>
      </c>
      <c r="G446" s="33"/>
      <c r="H446" s="34"/>
    </row>
    <row r="447" spans="1:8" s="2" customFormat="1" ht="16.75" customHeight="1">
      <c r="A447" s="33"/>
      <c r="B447" s="34"/>
      <c r="C447" s="219" t="s">
        <v>3428</v>
      </c>
      <c r="D447" s="220" t="s">
        <v>3429</v>
      </c>
      <c r="E447" s="221" t="s">
        <v>602</v>
      </c>
      <c r="F447" s="222">
        <v>3.629</v>
      </c>
      <c r="G447" s="33"/>
      <c r="H447" s="34"/>
    </row>
    <row r="448" spans="1:8" s="2" customFormat="1" ht="16.75" customHeight="1">
      <c r="A448" s="33"/>
      <c r="B448" s="34"/>
      <c r="C448" s="223" t="s">
        <v>1</v>
      </c>
      <c r="D448" s="223" t="s">
        <v>1244</v>
      </c>
      <c r="E448" s="18" t="s">
        <v>1</v>
      </c>
      <c r="F448" s="224">
        <v>0</v>
      </c>
      <c r="G448" s="33"/>
      <c r="H448" s="34"/>
    </row>
    <row r="449" spans="1:8" s="2" customFormat="1" ht="16.75" customHeight="1">
      <c r="A449" s="33"/>
      <c r="B449" s="34"/>
      <c r="C449" s="223" t="s">
        <v>1</v>
      </c>
      <c r="D449" s="223" t="s">
        <v>1</v>
      </c>
      <c r="E449" s="18" t="s">
        <v>1</v>
      </c>
      <c r="F449" s="224">
        <v>0</v>
      </c>
      <c r="G449" s="33"/>
      <c r="H449" s="34"/>
    </row>
    <row r="450" spans="1:8" s="2" customFormat="1" ht="16.75" customHeight="1">
      <c r="A450" s="33"/>
      <c r="B450" s="34"/>
      <c r="C450" s="223" t="s">
        <v>1</v>
      </c>
      <c r="D450" s="223" t="s">
        <v>3443</v>
      </c>
      <c r="E450" s="18" t="s">
        <v>1</v>
      </c>
      <c r="F450" s="224">
        <v>3.629</v>
      </c>
      <c r="G450" s="33"/>
      <c r="H450" s="34"/>
    </row>
    <row r="451" spans="1:8" s="2" customFormat="1" ht="16.75" customHeight="1">
      <c r="A451" s="33"/>
      <c r="B451" s="34"/>
      <c r="C451" s="223" t="s">
        <v>3428</v>
      </c>
      <c r="D451" s="223" t="s">
        <v>184</v>
      </c>
      <c r="E451" s="18" t="s">
        <v>1</v>
      </c>
      <c r="F451" s="224">
        <v>3.629</v>
      </c>
      <c r="G451" s="33"/>
      <c r="H451" s="34"/>
    </row>
    <row r="452" spans="1:8" s="2" customFormat="1" ht="16.75" customHeight="1">
      <c r="A452" s="33"/>
      <c r="B452" s="34"/>
      <c r="C452" s="225" t="s">
        <v>3526</v>
      </c>
      <c r="D452" s="33"/>
      <c r="E452" s="33"/>
      <c r="F452" s="33"/>
      <c r="G452" s="33"/>
      <c r="H452" s="34"/>
    </row>
    <row r="453" spans="1:8" s="2" customFormat="1" ht="16.75" customHeight="1">
      <c r="A453" s="33"/>
      <c r="B453" s="34"/>
      <c r="C453" s="223" t="s">
        <v>3440</v>
      </c>
      <c r="D453" s="223" t="s">
        <v>3441</v>
      </c>
      <c r="E453" s="18" t="s">
        <v>602</v>
      </c>
      <c r="F453" s="224">
        <v>3.629</v>
      </c>
      <c r="G453" s="33"/>
      <c r="H453" s="34"/>
    </row>
    <row r="454" spans="1:8" s="2" customFormat="1" ht="16.75" customHeight="1">
      <c r="A454" s="33"/>
      <c r="B454" s="34"/>
      <c r="C454" s="223" t="s">
        <v>3444</v>
      </c>
      <c r="D454" s="223" t="s">
        <v>3445</v>
      </c>
      <c r="E454" s="18" t="s">
        <v>602</v>
      </c>
      <c r="F454" s="224">
        <v>3.629</v>
      </c>
      <c r="G454" s="33"/>
      <c r="H454" s="34"/>
    </row>
    <row r="455" spans="1:8" s="2" customFormat="1" ht="16.75" customHeight="1">
      <c r="A455" s="33"/>
      <c r="B455" s="34"/>
      <c r="C455" s="223" t="s">
        <v>1258</v>
      </c>
      <c r="D455" s="223" t="s">
        <v>1259</v>
      </c>
      <c r="E455" s="18" t="s">
        <v>602</v>
      </c>
      <c r="F455" s="224">
        <v>3.629</v>
      </c>
      <c r="G455" s="33"/>
      <c r="H455" s="34"/>
    </row>
    <row r="456" spans="1:8" s="2" customFormat="1" ht="24">
      <c r="A456" s="33"/>
      <c r="B456" s="34"/>
      <c r="C456" s="223" t="s">
        <v>1266</v>
      </c>
      <c r="D456" s="223" t="s">
        <v>1267</v>
      </c>
      <c r="E456" s="18" t="s">
        <v>602</v>
      </c>
      <c r="F456" s="224">
        <v>3.629</v>
      </c>
      <c r="G456" s="33"/>
      <c r="H456" s="34"/>
    </row>
    <row r="457" spans="1:8" s="2" customFormat="1" ht="24">
      <c r="A457" s="33"/>
      <c r="B457" s="34"/>
      <c r="C457" s="223" t="s">
        <v>1269</v>
      </c>
      <c r="D457" s="223" t="s">
        <v>1270</v>
      </c>
      <c r="E457" s="18" t="s">
        <v>602</v>
      </c>
      <c r="F457" s="224">
        <v>7.258</v>
      </c>
      <c r="G457" s="33"/>
      <c r="H457" s="34"/>
    </row>
    <row r="458" spans="1:8" s="2" customFormat="1" ht="16.75" customHeight="1">
      <c r="A458" s="33"/>
      <c r="B458" s="34"/>
      <c r="C458" s="223" t="s">
        <v>1261</v>
      </c>
      <c r="D458" s="223" t="s">
        <v>1262</v>
      </c>
      <c r="E458" s="18" t="s">
        <v>602</v>
      </c>
      <c r="F458" s="224">
        <v>3.629</v>
      </c>
      <c r="G458" s="33"/>
      <c r="H458" s="34"/>
    </row>
    <row r="459" spans="1:8" s="2" customFormat="1" ht="16.75" customHeight="1">
      <c r="A459" s="33"/>
      <c r="B459" s="34"/>
      <c r="C459" s="223" t="s">
        <v>1273</v>
      </c>
      <c r="D459" s="223" t="s">
        <v>1274</v>
      </c>
      <c r="E459" s="18" t="s">
        <v>194</v>
      </c>
      <c r="F459" s="224">
        <v>5.843</v>
      </c>
      <c r="G459" s="33"/>
      <c r="H459" s="34"/>
    </row>
    <row r="460" spans="1:8" s="2" customFormat="1" ht="16.75" customHeight="1">
      <c r="A460" s="33"/>
      <c r="B460" s="34"/>
      <c r="C460" s="219" t="s">
        <v>1208</v>
      </c>
      <c r="D460" s="220" t="s">
        <v>1209</v>
      </c>
      <c r="E460" s="221" t="s">
        <v>602</v>
      </c>
      <c r="F460" s="222">
        <v>0</v>
      </c>
      <c r="G460" s="33"/>
      <c r="H460" s="34"/>
    </row>
    <row r="461" spans="1:8" s="2" customFormat="1" ht="7.5" customHeight="1">
      <c r="A461" s="33"/>
      <c r="B461" s="48"/>
      <c r="C461" s="49"/>
      <c r="D461" s="49"/>
      <c r="E461" s="49"/>
      <c r="F461" s="49"/>
      <c r="G461" s="49"/>
      <c r="H461" s="34"/>
    </row>
    <row r="462" spans="1:8" s="2" customFormat="1" ht="11">
      <c r="A462" s="33"/>
      <c r="B462" s="33"/>
      <c r="C462" s="33"/>
      <c r="D462" s="33"/>
      <c r="E462" s="33"/>
      <c r="F462" s="33"/>
      <c r="G462" s="33"/>
      <c r="H46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8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88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144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146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ROUND((SUM(BE126:BE167)),  2)</f>
        <v>0</v>
      </c>
      <c r="G35" s="33"/>
      <c r="H35" s="33"/>
      <c r="I35" s="106">
        <v>0.2</v>
      </c>
      <c r="J35" s="105">
        <f>ROUND(((SUM(BE126:BE167))*I35),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ROUND((SUM(BF126:BF167)),  2)</f>
        <v>0</v>
      </c>
      <c r="G36" s="33"/>
      <c r="H36" s="33"/>
      <c r="I36" s="106">
        <v>0.2</v>
      </c>
      <c r="J36" s="105">
        <f>ROUND(((SUM(BF126:BF167))*I36),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ROUND((SUM(BG126:BG167)),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ROUND((SUM(BH126:BH167)),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ROUND((SUM(BI126:BI167)),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144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1A - Búracie práce  pre zateplenie obv. plášťa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20" customHeight="1">
      <c r="B100" s="122"/>
      <c r="D100" s="123" t="s">
        <v>153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20" customHeight="1">
      <c r="B101" s="122"/>
      <c r="D101" s="123" t="s">
        <v>154</v>
      </c>
      <c r="E101" s="124"/>
      <c r="F101" s="124"/>
      <c r="G101" s="124"/>
      <c r="H101" s="124"/>
      <c r="I101" s="124"/>
      <c r="J101" s="125">
        <f>J140</f>
        <v>0</v>
      </c>
      <c r="L101" s="122"/>
    </row>
    <row r="102" spans="1:47" s="10" customFormat="1" ht="20" customHeight="1">
      <c r="B102" s="122"/>
      <c r="D102" s="123" t="s">
        <v>155</v>
      </c>
      <c r="E102" s="124"/>
      <c r="F102" s="124"/>
      <c r="G102" s="124"/>
      <c r="H102" s="124"/>
      <c r="I102" s="124"/>
      <c r="J102" s="125">
        <f>J150</f>
        <v>0</v>
      </c>
      <c r="L102" s="122"/>
    </row>
    <row r="103" spans="1:47" s="9" customFormat="1" ht="25" customHeight="1">
      <c r="B103" s="118"/>
      <c r="D103" s="119" t="s">
        <v>156</v>
      </c>
      <c r="E103" s="120"/>
      <c r="F103" s="120"/>
      <c r="G103" s="120"/>
      <c r="H103" s="120"/>
      <c r="I103" s="120"/>
      <c r="J103" s="121">
        <f>J158</f>
        <v>0</v>
      </c>
      <c r="L103" s="118"/>
    </row>
    <row r="104" spans="1:47" s="10" customFormat="1" ht="20" customHeight="1">
      <c r="B104" s="122"/>
      <c r="D104" s="123" t="s">
        <v>157</v>
      </c>
      <c r="E104" s="124"/>
      <c r="F104" s="124"/>
      <c r="G104" s="124"/>
      <c r="H104" s="124"/>
      <c r="I104" s="124"/>
      <c r="J104" s="125">
        <f>J159</f>
        <v>0</v>
      </c>
      <c r="L104" s="122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158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6.25" customHeight="1">
      <c r="A114" s="33"/>
      <c r="B114" s="34"/>
      <c r="C114" s="33"/>
      <c r="D114" s="33"/>
      <c r="E114" s="269" t="str">
        <f>E7</f>
        <v>RP pre zníženie energetickej náročnosti budovy ZŠ a MŠ ČADCA -Podzávoz  19.7.2021</v>
      </c>
      <c r="F114" s="270"/>
      <c r="G114" s="270"/>
      <c r="H114" s="270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143</v>
      </c>
      <c r="L115" s="21"/>
    </row>
    <row r="116" spans="1:63" s="2" customFormat="1" ht="16.5" customHeight="1">
      <c r="A116" s="33"/>
      <c r="B116" s="34"/>
      <c r="C116" s="33"/>
      <c r="D116" s="33"/>
      <c r="E116" s="269" t="s">
        <v>144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145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31" t="str">
        <f>E11</f>
        <v>1A - Búracie práce  pre zateplenie obv. plášťa</v>
      </c>
      <c r="F118" s="271"/>
      <c r="G118" s="271"/>
      <c r="H118" s="271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Podzávoz  2739, 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40" customHeight="1">
      <c r="A122" s="33"/>
      <c r="B122" s="34"/>
      <c r="C122" s="28" t="s">
        <v>22</v>
      </c>
      <c r="D122" s="33"/>
      <c r="E122" s="33"/>
      <c r="F122" s="26" t="str">
        <f>E17</f>
        <v>Mesto Čadca ,MU Námestie Slobody 30, ČADCA 02201</v>
      </c>
      <c r="G122" s="33"/>
      <c r="H122" s="33"/>
      <c r="I122" s="28" t="s">
        <v>28</v>
      </c>
      <c r="J122" s="31" t="str">
        <f>E23</f>
        <v xml:space="preserve">Mbarch Ing.Arch.Matej Babuliak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159</v>
      </c>
      <c r="D125" s="129" t="s">
        <v>60</v>
      </c>
      <c r="E125" s="129" t="s">
        <v>56</v>
      </c>
      <c r="F125" s="129" t="s">
        <v>57</v>
      </c>
      <c r="G125" s="129" t="s">
        <v>160</v>
      </c>
      <c r="H125" s="129" t="s">
        <v>161</v>
      </c>
      <c r="I125" s="129" t="s">
        <v>162</v>
      </c>
      <c r="J125" s="130" t="s">
        <v>149</v>
      </c>
      <c r="K125" s="131" t="s">
        <v>163</v>
      </c>
      <c r="L125" s="132"/>
      <c r="M125" s="63" t="s">
        <v>1</v>
      </c>
      <c r="N125" s="64" t="s">
        <v>39</v>
      </c>
      <c r="O125" s="64" t="s">
        <v>164</v>
      </c>
      <c r="P125" s="64" t="s">
        <v>165</v>
      </c>
      <c r="Q125" s="64" t="s">
        <v>166</v>
      </c>
      <c r="R125" s="64" t="s">
        <v>167</v>
      </c>
      <c r="S125" s="64" t="s">
        <v>168</v>
      </c>
      <c r="T125" s="65" t="s">
        <v>169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75" customHeight="1">
      <c r="A126" s="33"/>
      <c r="B126" s="34"/>
      <c r="C126" s="70" t="s">
        <v>150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P127+P158</f>
        <v>0</v>
      </c>
      <c r="Q126" s="67"/>
      <c r="R126" s="134">
        <f>R127+R158</f>
        <v>0</v>
      </c>
      <c r="S126" s="67"/>
      <c r="T126" s="135">
        <f>T127+T158</f>
        <v>47.285070000000005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151</v>
      </c>
      <c r="BK126" s="136">
        <f>BK127+BK158</f>
        <v>0</v>
      </c>
    </row>
    <row r="127" spans="1:63" s="12" customFormat="1" ht="26" customHeight="1">
      <c r="B127" s="137"/>
      <c r="D127" s="138" t="s">
        <v>74</v>
      </c>
      <c r="E127" s="139" t="s">
        <v>170</v>
      </c>
      <c r="F127" s="139" t="s">
        <v>171</v>
      </c>
      <c r="I127" s="140"/>
      <c r="J127" s="141">
        <f>BK127</f>
        <v>0</v>
      </c>
      <c r="L127" s="137"/>
      <c r="M127" s="142"/>
      <c r="N127" s="143"/>
      <c r="O127" s="143"/>
      <c r="P127" s="144">
        <f>P128+P140+P150</f>
        <v>0</v>
      </c>
      <c r="Q127" s="143"/>
      <c r="R127" s="144">
        <f>R128+R140+R150</f>
        <v>0</v>
      </c>
      <c r="S127" s="143"/>
      <c r="T127" s="145">
        <f>T128+T140+T150</f>
        <v>47.215770000000006</v>
      </c>
      <c r="AR127" s="138" t="s">
        <v>79</v>
      </c>
      <c r="AT127" s="146" t="s">
        <v>74</v>
      </c>
      <c r="AU127" s="146" t="s">
        <v>75</v>
      </c>
      <c r="AY127" s="138" t="s">
        <v>172</v>
      </c>
      <c r="BK127" s="147">
        <f>BK128+BK140+BK150</f>
        <v>0</v>
      </c>
    </row>
    <row r="128" spans="1:63" s="12" customFormat="1" ht="22.75" customHeight="1">
      <c r="B128" s="137"/>
      <c r="D128" s="138" t="s">
        <v>74</v>
      </c>
      <c r="E128" s="148" t="s">
        <v>79</v>
      </c>
      <c r="F128" s="148" t="s">
        <v>173</v>
      </c>
      <c r="I128" s="140"/>
      <c r="J128" s="149">
        <f>BK128</f>
        <v>0</v>
      </c>
      <c r="L128" s="137"/>
      <c r="M128" s="142"/>
      <c r="N128" s="143"/>
      <c r="O128" s="143"/>
      <c r="P128" s="144">
        <f>SUM(P129:P139)</f>
        <v>0</v>
      </c>
      <c r="Q128" s="143"/>
      <c r="R128" s="144">
        <f>SUM(R129:R139)</f>
        <v>0</v>
      </c>
      <c r="S128" s="143"/>
      <c r="T128" s="145">
        <f>SUM(T129:T139)</f>
        <v>47.215770000000006</v>
      </c>
      <c r="AR128" s="138" t="s">
        <v>79</v>
      </c>
      <c r="AT128" s="146" t="s">
        <v>74</v>
      </c>
      <c r="AU128" s="146" t="s">
        <v>79</v>
      </c>
      <c r="AY128" s="138" t="s">
        <v>172</v>
      </c>
      <c r="BK128" s="147">
        <f>SUM(BK129:BK139)</f>
        <v>0</v>
      </c>
    </row>
    <row r="129" spans="1:65" s="2" customFormat="1" ht="24.25" customHeight="1">
      <c r="A129" s="33"/>
      <c r="B129" s="150"/>
      <c r="C129" s="151" t="s">
        <v>79</v>
      </c>
      <c r="D129" s="151" t="s">
        <v>174</v>
      </c>
      <c r="E129" s="152" t="s">
        <v>175</v>
      </c>
      <c r="F129" s="153" t="s">
        <v>176</v>
      </c>
      <c r="G129" s="154" t="s">
        <v>177</v>
      </c>
      <c r="H129" s="155">
        <v>116.295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0.22500000000000001</v>
      </c>
      <c r="T129" s="162">
        <f>S129*H129</f>
        <v>26.166375000000002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106</v>
      </c>
      <c r="AT129" s="163" t="s">
        <v>174</v>
      </c>
      <c r="AU129" s="163" t="s">
        <v>87</v>
      </c>
      <c r="AY129" s="18" t="s">
        <v>172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87</v>
      </c>
      <c r="BK129" s="164">
        <f>ROUND(I129*H129,2)</f>
        <v>0</v>
      </c>
      <c r="BL129" s="18" t="s">
        <v>106</v>
      </c>
      <c r="BM129" s="163" t="s">
        <v>178</v>
      </c>
    </row>
    <row r="130" spans="1:65" s="13" customFormat="1" ht="12">
      <c r="B130" s="165"/>
      <c r="D130" s="166" t="s">
        <v>179</v>
      </c>
      <c r="E130" s="167" t="s">
        <v>1</v>
      </c>
      <c r="F130" s="168" t="s">
        <v>180</v>
      </c>
      <c r="H130" s="167" t="s">
        <v>1</v>
      </c>
      <c r="I130" s="169"/>
      <c r="L130" s="165"/>
      <c r="M130" s="170"/>
      <c r="N130" s="171"/>
      <c r="O130" s="171"/>
      <c r="P130" s="171"/>
      <c r="Q130" s="171"/>
      <c r="R130" s="171"/>
      <c r="S130" s="171"/>
      <c r="T130" s="172"/>
      <c r="AT130" s="167" t="s">
        <v>179</v>
      </c>
      <c r="AU130" s="167" t="s">
        <v>87</v>
      </c>
      <c r="AV130" s="13" t="s">
        <v>79</v>
      </c>
      <c r="AW130" s="13" t="s">
        <v>30</v>
      </c>
      <c r="AX130" s="13" t="s">
        <v>75</v>
      </c>
      <c r="AY130" s="167" t="s">
        <v>172</v>
      </c>
    </row>
    <row r="131" spans="1:65" s="13" customFormat="1" ht="24">
      <c r="B131" s="165"/>
      <c r="D131" s="166" t="s">
        <v>179</v>
      </c>
      <c r="E131" s="167" t="s">
        <v>1</v>
      </c>
      <c r="F131" s="168" t="s">
        <v>181</v>
      </c>
      <c r="H131" s="167" t="s">
        <v>1</v>
      </c>
      <c r="I131" s="169"/>
      <c r="L131" s="165"/>
      <c r="M131" s="170"/>
      <c r="N131" s="171"/>
      <c r="O131" s="171"/>
      <c r="P131" s="171"/>
      <c r="Q131" s="171"/>
      <c r="R131" s="171"/>
      <c r="S131" s="171"/>
      <c r="T131" s="172"/>
      <c r="AT131" s="167" t="s">
        <v>179</v>
      </c>
      <c r="AU131" s="167" t="s">
        <v>87</v>
      </c>
      <c r="AV131" s="13" t="s">
        <v>79</v>
      </c>
      <c r="AW131" s="13" t="s">
        <v>30</v>
      </c>
      <c r="AX131" s="13" t="s">
        <v>75</v>
      </c>
      <c r="AY131" s="167" t="s">
        <v>172</v>
      </c>
    </row>
    <row r="132" spans="1:65" s="13" customFormat="1" ht="24">
      <c r="B132" s="165"/>
      <c r="D132" s="166" t="s">
        <v>179</v>
      </c>
      <c r="E132" s="167" t="s">
        <v>1</v>
      </c>
      <c r="F132" s="168" t="s">
        <v>182</v>
      </c>
      <c r="H132" s="167" t="s">
        <v>1</v>
      </c>
      <c r="I132" s="169"/>
      <c r="L132" s="165"/>
      <c r="M132" s="170"/>
      <c r="N132" s="171"/>
      <c r="O132" s="171"/>
      <c r="P132" s="171"/>
      <c r="Q132" s="171"/>
      <c r="R132" s="171"/>
      <c r="S132" s="171"/>
      <c r="T132" s="172"/>
      <c r="AT132" s="167" t="s">
        <v>179</v>
      </c>
      <c r="AU132" s="167" t="s">
        <v>87</v>
      </c>
      <c r="AV132" s="13" t="s">
        <v>79</v>
      </c>
      <c r="AW132" s="13" t="s">
        <v>30</v>
      </c>
      <c r="AX132" s="13" t="s">
        <v>75</v>
      </c>
      <c r="AY132" s="167" t="s">
        <v>172</v>
      </c>
    </row>
    <row r="133" spans="1:65" s="14" customFormat="1" ht="12">
      <c r="B133" s="173"/>
      <c r="D133" s="166" t="s">
        <v>179</v>
      </c>
      <c r="E133" s="174" t="s">
        <v>1</v>
      </c>
      <c r="F133" s="175" t="s">
        <v>183</v>
      </c>
      <c r="H133" s="176">
        <v>116.295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1:65" s="15" customFormat="1" ht="12">
      <c r="B134" s="181"/>
      <c r="D134" s="166" t="s">
        <v>179</v>
      </c>
      <c r="E134" s="182" t="s">
        <v>1</v>
      </c>
      <c r="F134" s="183" t="s">
        <v>184</v>
      </c>
      <c r="H134" s="184">
        <v>116.295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179</v>
      </c>
      <c r="AU134" s="182" t="s">
        <v>87</v>
      </c>
      <c r="AV134" s="15" t="s">
        <v>106</v>
      </c>
      <c r="AW134" s="15" t="s">
        <v>30</v>
      </c>
      <c r="AX134" s="15" t="s">
        <v>79</v>
      </c>
      <c r="AY134" s="182" t="s">
        <v>172</v>
      </c>
    </row>
    <row r="135" spans="1:65" s="2" customFormat="1" ht="24.25" customHeight="1">
      <c r="A135" s="33"/>
      <c r="B135" s="150"/>
      <c r="C135" s="151" t="s">
        <v>87</v>
      </c>
      <c r="D135" s="151" t="s">
        <v>174</v>
      </c>
      <c r="E135" s="152" t="s">
        <v>185</v>
      </c>
      <c r="F135" s="153" t="s">
        <v>186</v>
      </c>
      <c r="G135" s="154" t="s">
        <v>177</v>
      </c>
      <c r="H135" s="155">
        <v>116.295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0.18099999999999999</v>
      </c>
      <c r="T135" s="162">
        <f>S135*H135</f>
        <v>21.049395000000001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106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106</v>
      </c>
      <c r="BM135" s="163" t="s">
        <v>187</v>
      </c>
    </row>
    <row r="136" spans="1:65" s="13" customFormat="1" ht="24">
      <c r="B136" s="165"/>
      <c r="D136" s="166" t="s">
        <v>179</v>
      </c>
      <c r="E136" s="167" t="s">
        <v>1</v>
      </c>
      <c r="F136" s="168" t="s">
        <v>188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3" customFormat="1" ht="12">
      <c r="B137" s="165"/>
      <c r="D137" s="166" t="s">
        <v>179</v>
      </c>
      <c r="E137" s="167" t="s">
        <v>1</v>
      </c>
      <c r="F137" s="168" t="s">
        <v>189</v>
      </c>
      <c r="H137" s="167" t="s">
        <v>1</v>
      </c>
      <c r="I137" s="169"/>
      <c r="L137" s="165"/>
      <c r="M137" s="170"/>
      <c r="N137" s="171"/>
      <c r="O137" s="171"/>
      <c r="P137" s="171"/>
      <c r="Q137" s="171"/>
      <c r="R137" s="171"/>
      <c r="S137" s="171"/>
      <c r="T137" s="172"/>
      <c r="AT137" s="167" t="s">
        <v>179</v>
      </c>
      <c r="AU137" s="167" t="s">
        <v>87</v>
      </c>
      <c r="AV137" s="13" t="s">
        <v>79</v>
      </c>
      <c r="AW137" s="13" t="s">
        <v>30</v>
      </c>
      <c r="AX137" s="13" t="s">
        <v>75</v>
      </c>
      <c r="AY137" s="167" t="s">
        <v>172</v>
      </c>
    </row>
    <row r="138" spans="1:65" s="14" customFormat="1" ht="12">
      <c r="B138" s="173"/>
      <c r="D138" s="166" t="s">
        <v>179</v>
      </c>
      <c r="E138" s="174" t="s">
        <v>1</v>
      </c>
      <c r="F138" s="175" t="s">
        <v>183</v>
      </c>
      <c r="H138" s="176">
        <v>116.295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5" customFormat="1" ht="12">
      <c r="B139" s="181"/>
      <c r="D139" s="166" t="s">
        <v>179</v>
      </c>
      <c r="E139" s="182" t="s">
        <v>1</v>
      </c>
      <c r="F139" s="183" t="s">
        <v>184</v>
      </c>
      <c r="H139" s="184">
        <v>116.295</v>
      </c>
      <c r="I139" s="185"/>
      <c r="L139" s="181"/>
      <c r="M139" s="186"/>
      <c r="N139" s="187"/>
      <c r="O139" s="187"/>
      <c r="P139" s="187"/>
      <c r="Q139" s="187"/>
      <c r="R139" s="187"/>
      <c r="S139" s="187"/>
      <c r="T139" s="188"/>
      <c r="AT139" s="182" t="s">
        <v>179</v>
      </c>
      <c r="AU139" s="182" t="s">
        <v>87</v>
      </c>
      <c r="AV139" s="15" t="s">
        <v>106</v>
      </c>
      <c r="AW139" s="15" t="s">
        <v>30</v>
      </c>
      <c r="AX139" s="15" t="s">
        <v>79</v>
      </c>
      <c r="AY139" s="182" t="s">
        <v>172</v>
      </c>
    </row>
    <row r="140" spans="1:65" s="12" customFormat="1" ht="22.75" customHeight="1">
      <c r="B140" s="137"/>
      <c r="D140" s="138" t="s">
        <v>74</v>
      </c>
      <c r="E140" s="148" t="s">
        <v>190</v>
      </c>
      <c r="F140" s="148" t="s">
        <v>191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SUM(P141:P149)</f>
        <v>0</v>
      </c>
      <c r="Q140" s="143"/>
      <c r="R140" s="144">
        <f>SUM(R141:R149)</f>
        <v>0</v>
      </c>
      <c r="S140" s="143"/>
      <c r="T140" s="145">
        <f>SUM(T141:T149)</f>
        <v>0</v>
      </c>
      <c r="AR140" s="138" t="s">
        <v>79</v>
      </c>
      <c r="AT140" s="146" t="s">
        <v>74</v>
      </c>
      <c r="AU140" s="146" t="s">
        <v>79</v>
      </c>
      <c r="AY140" s="138" t="s">
        <v>172</v>
      </c>
      <c r="BK140" s="147">
        <f>SUM(BK141:BK149)</f>
        <v>0</v>
      </c>
    </row>
    <row r="141" spans="1:65" s="2" customFormat="1" ht="24.25" customHeight="1">
      <c r="A141" s="33"/>
      <c r="B141" s="150"/>
      <c r="C141" s="151" t="s">
        <v>97</v>
      </c>
      <c r="D141" s="151" t="s">
        <v>174</v>
      </c>
      <c r="E141" s="152" t="s">
        <v>192</v>
      </c>
      <c r="F141" s="153" t="s">
        <v>193</v>
      </c>
      <c r="G141" s="154" t="s">
        <v>194</v>
      </c>
      <c r="H141" s="155">
        <v>47.216000000000001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106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106</v>
      </c>
      <c r="BM141" s="163" t="s">
        <v>195</v>
      </c>
    </row>
    <row r="142" spans="1:65" s="2" customFormat="1" ht="24.25" customHeight="1">
      <c r="A142" s="33"/>
      <c r="B142" s="150"/>
      <c r="C142" s="151" t="s">
        <v>106</v>
      </c>
      <c r="D142" s="151" t="s">
        <v>174</v>
      </c>
      <c r="E142" s="152" t="s">
        <v>196</v>
      </c>
      <c r="F142" s="153" t="s">
        <v>197</v>
      </c>
      <c r="G142" s="154" t="s">
        <v>194</v>
      </c>
      <c r="H142" s="155">
        <v>94.432000000000002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106</v>
      </c>
      <c r="AT142" s="163" t="s">
        <v>174</v>
      </c>
      <c r="AU142" s="163" t="s">
        <v>87</v>
      </c>
      <c r="AY142" s="18" t="s">
        <v>172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0</v>
      </c>
      <c r="BL142" s="18" t="s">
        <v>106</v>
      </c>
      <c r="BM142" s="163" t="s">
        <v>198</v>
      </c>
    </row>
    <row r="143" spans="1:65" s="14" customFormat="1" ht="12">
      <c r="B143" s="173"/>
      <c r="D143" s="166" t="s">
        <v>179</v>
      </c>
      <c r="F143" s="175" t="s">
        <v>199</v>
      </c>
      <c r="H143" s="176">
        <v>94.432000000000002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</v>
      </c>
      <c r="AX143" s="14" t="s">
        <v>79</v>
      </c>
      <c r="AY143" s="174" t="s">
        <v>172</v>
      </c>
    </row>
    <row r="144" spans="1:65" s="2" customFormat="1" ht="24.25" customHeight="1">
      <c r="A144" s="33"/>
      <c r="B144" s="150"/>
      <c r="C144" s="151" t="s">
        <v>200</v>
      </c>
      <c r="D144" s="151" t="s">
        <v>174</v>
      </c>
      <c r="E144" s="152" t="s">
        <v>201</v>
      </c>
      <c r="F144" s="153" t="s">
        <v>202</v>
      </c>
      <c r="G144" s="154" t="s">
        <v>194</v>
      </c>
      <c r="H144" s="155">
        <v>47.216000000000001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106</v>
      </c>
      <c r="AT144" s="163" t="s">
        <v>174</v>
      </c>
      <c r="AU144" s="163" t="s">
        <v>87</v>
      </c>
      <c r="AY144" s="18" t="s">
        <v>172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0</v>
      </c>
      <c r="BL144" s="18" t="s">
        <v>106</v>
      </c>
      <c r="BM144" s="163" t="s">
        <v>203</v>
      </c>
    </row>
    <row r="145" spans="1:65" s="2" customFormat="1" ht="24.25" customHeight="1">
      <c r="A145" s="33"/>
      <c r="B145" s="150"/>
      <c r="C145" s="151" t="s">
        <v>204</v>
      </c>
      <c r="D145" s="151" t="s">
        <v>174</v>
      </c>
      <c r="E145" s="152" t="s">
        <v>205</v>
      </c>
      <c r="F145" s="153" t="s">
        <v>206</v>
      </c>
      <c r="G145" s="154" t="s">
        <v>194</v>
      </c>
      <c r="H145" s="155">
        <v>141.648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207</v>
      </c>
    </row>
    <row r="146" spans="1:65" s="14" customFormat="1" ht="12">
      <c r="B146" s="173"/>
      <c r="D146" s="166" t="s">
        <v>179</v>
      </c>
      <c r="F146" s="175" t="s">
        <v>208</v>
      </c>
      <c r="H146" s="176">
        <v>141.648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</v>
      </c>
      <c r="AX146" s="14" t="s">
        <v>79</v>
      </c>
      <c r="AY146" s="174" t="s">
        <v>172</v>
      </c>
    </row>
    <row r="147" spans="1:65" s="2" customFormat="1" ht="14.5" customHeight="1">
      <c r="A147" s="33"/>
      <c r="B147" s="150"/>
      <c r="C147" s="151" t="s">
        <v>209</v>
      </c>
      <c r="D147" s="151" t="s">
        <v>174</v>
      </c>
      <c r="E147" s="152" t="s">
        <v>210</v>
      </c>
      <c r="F147" s="153" t="s">
        <v>211</v>
      </c>
      <c r="G147" s="154" t="s">
        <v>194</v>
      </c>
      <c r="H147" s="155">
        <v>47.216000000000001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106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212</v>
      </c>
    </row>
    <row r="148" spans="1:65" s="2" customFormat="1" ht="24.25" customHeight="1">
      <c r="A148" s="33"/>
      <c r="B148" s="150"/>
      <c r="C148" s="151" t="s">
        <v>213</v>
      </c>
      <c r="D148" s="151" t="s">
        <v>174</v>
      </c>
      <c r="E148" s="152" t="s">
        <v>214</v>
      </c>
      <c r="F148" s="153" t="s">
        <v>215</v>
      </c>
      <c r="G148" s="154" t="s">
        <v>194</v>
      </c>
      <c r="H148" s="155">
        <v>188.864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216</v>
      </c>
    </row>
    <row r="149" spans="1:65" s="14" customFormat="1" ht="12">
      <c r="B149" s="173"/>
      <c r="D149" s="166" t="s">
        <v>179</v>
      </c>
      <c r="F149" s="175" t="s">
        <v>217</v>
      </c>
      <c r="H149" s="176">
        <v>188.864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</v>
      </c>
      <c r="AX149" s="14" t="s">
        <v>79</v>
      </c>
      <c r="AY149" s="174" t="s">
        <v>172</v>
      </c>
    </row>
    <row r="150" spans="1:65" s="12" customFormat="1" ht="22.75" customHeight="1">
      <c r="B150" s="137"/>
      <c r="D150" s="138" t="s">
        <v>74</v>
      </c>
      <c r="E150" s="148" t="s">
        <v>218</v>
      </c>
      <c r="F150" s="148" t="s">
        <v>219</v>
      </c>
      <c r="I150" s="140"/>
      <c r="J150" s="149">
        <f>BK150</f>
        <v>0</v>
      </c>
      <c r="L150" s="137"/>
      <c r="M150" s="142"/>
      <c r="N150" s="143"/>
      <c r="O150" s="143"/>
      <c r="P150" s="144">
        <f>SUM(P151:P157)</f>
        <v>0</v>
      </c>
      <c r="Q150" s="143"/>
      <c r="R150" s="144">
        <f>SUM(R151:R157)</f>
        <v>0</v>
      </c>
      <c r="S150" s="143"/>
      <c r="T150" s="145">
        <f>SUM(T151:T157)</f>
        <v>0</v>
      </c>
      <c r="AR150" s="138" t="s">
        <v>79</v>
      </c>
      <c r="AT150" s="146" t="s">
        <v>74</v>
      </c>
      <c r="AU150" s="146" t="s">
        <v>79</v>
      </c>
      <c r="AY150" s="138" t="s">
        <v>172</v>
      </c>
      <c r="BK150" s="147">
        <f>SUM(BK151:BK157)</f>
        <v>0</v>
      </c>
    </row>
    <row r="151" spans="1:65" s="2" customFormat="1" ht="24.25" customHeight="1">
      <c r="A151" s="33"/>
      <c r="B151" s="150"/>
      <c r="C151" s="151" t="s">
        <v>220</v>
      </c>
      <c r="D151" s="151" t="s">
        <v>174</v>
      </c>
      <c r="E151" s="152" t="s">
        <v>221</v>
      </c>
      <c r="F151" s="153" t="s">
        <v>222</v>
      </c>
      <c r="G151" s="154" t="s">
        <v>194</v>
      </c>
      <c r="H151" s="155">
        <v>26.167000000000002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223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224</v>
      </c>
      <c r="H152" s="176">
        <v>47.216000000000001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225</v>
      </c>
      <c r="H153" s="176">
        <v>-21.048999999999999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5" customFormat="1" ht="12">
      <c r="B154" s="181"/>
      <c r="D154" s="166" t="s">
        <v>179</v>
      </c>
      <c r="E154" s="182" t="s">
        <v>1</v>
      </c>
      <c r="F154" s="183" t="s">
        <v>184</v>
      </c>
      <c r="H154" s="184">
        <v>26.167000000000002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2" t="s">
        <v>179</v>
      </c>
      <c r="AU154" s="182" t="s">
        <v>87</v>
      </c>
      <c r="AV154" s="15" t="s">
        <v>106</v>
      </c>
      <c r="AW154" s="15" t="s">
        <v>30</v>
      </c>
      <c r="AX154" s="15" t="s">
        <v>79</v>
      </c>
      <c r="AY154" s="182" t="s">
        <v>172</v>
      </c>
    </row>
    <row r="155" spans="1:65" s="2" customFormat="1" ht="24.25" customHeight="1">
      <c r="A155" s="33"/>
      <c r="B155" s="150"/>
      <c r="C155" s="151" t="s">
        <v>226</v>
      </c>
      <c r="D155" s="151" t="s">
        <v>174</v>
      </c>
      <c r="E155" s="152" t="s">
        <v>227</v>
      </c>
      <c r="F155" s="153" t="s">
        <v>228</v>
      </c>
      <c r="G155" s="154" t="s">
        <v>194</v>
      </c>
      <c r="H155" s="155">
        <v>21.048999999999999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106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106</v>
      </c>
      <c r="BM155" s="163" t="s">
        <v>229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230</v>
      </c>
      <c r="H156" s="176">
        <v>21.048999999999999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5" customFormat="1" ht="12">
      <c r="B157" s="181"/>
      <c r="D157" s="166" t="s">
        <v>179</v>
      </c>
      <c r="E157" s="182" t="s">
        <v>1</v>
      </c>
      <c r="F157" s="183" t="s">
        <v>184</v>
      </c>
      <c r="H157" s="184">
        <v>21.048999999999999</v>
      </c>
      <c r="I157" s="185"/>
      <c r="L157" s="181"/>
      <c r="M157" s="186"/>
      <c r="N157" s="187"/>
      <c r="O157" s="187"/>
      <c r="P157" s="187"/>
      <c r="Q157" s="187"/>
      <c r="R157" s="187"/>
      <c r="S157" s="187"/>
      <c r="T157" s="188"/>
      <c r="AT157" s="182" t="s">
        <v>179</v>
      </c>
      <c r="AU157" s="182" t="s">
        <v>87</v>
      </c>
      <c r="AV157" s="15" t="s">
        <v>106</v>
      </c>
      <c r="AW157" s="15" t="s">
        <v>30</v>
      </c>
      <c r="AX157" s="15" t="s">
        <v>79</v>
      </c>
      <c r="AY157" s="182" t="s">
        <v>172</v>
      </c>
    </row>
    <row r="158" spans="1:65" s="12" customFormat="1" ht="26" customHeight="1">
      <c r="B158" s="137"/>
      <c r="D158" s="138" t="s">
        <v>74</v>
      </c>
      <c r="E158" s="139" t="s">
        <v>231</v>
      </c>
      <c r="F158" s="139" t="s">
        <v>232</v>
      </c>
      <c r="I158" s="140"/>
      <c r="J158" s="141">
        <f>BK158</f>
        <v>0</v>
      </c>
      <c r="L158" s="137"/>
      <c r="M158" s="142"/>
      <c r="N158" s="143"/>
      <c r="O158" s="143"/>
      <c r="P158" s="144">
        <f>P159</f>
        <v>0</v>
      </c>
      <c r="Q158" s="143"/>
      <c r="R158" s="144">
        <f>R159</f>
        <v>0</v>
      </c>
      <c r="S158" s="143"/>
      <c r="T158" s="145">
        <f>T159</f>
        <v>6.93E-2</v>
      </c>
      <c r="AR158" s="138" t="s">
        <v>97</v>
      </c>
      <c r="AT158" s="146" t="s">
        <v>74</v>
      </c>
      <c r="AU158" s="146" t="s">
        <v>75</v>
      </c>
      <c r="AY158" s="138" t="s">
        <v>172</v>
      </c>
      <c r="BK158" s="147">
        <f>BK159</f>
        <v>0</v>
      </c>
    </row>
    <row r="159" spans="1:65" s="12" customFormat="1" ht="22.75" customHeight="1">
      <c r="B159" s="137"/>
      <c r="D159" s="138" t="s">
        <v>74</v>
      </c>
      <c r="E159" s="148" t="s">
        <v>233</v>
      </c>
      <c r="F159" s="148" t="s">
        <v>234</v>
      </c>
      <c r="I159" s="140"/>
      <c r="J159" s="149">
        <f>BK159</f>
        <v>0</v>
      </c>
      <c r="L159" s="137"/>
      <c r="M159" s="142"/>
      <c r="N159" s="143"/>
      <c r="O159" s="143"/>
      <c r="P159" s="144">
        <f>SUM(P160:P167)</f>
        <v>0</v>
      </c>
      <c r="Q159" s="143"/>
      <c r="R159" s="144">
        <f>SUM(R160:R167)</f>
        <v>0</v>
      </c>
      <c r="S159" s="143"/>
      <c r="T159" s="145">
        <f>SUM(T160:T167)</f>
        <v>6.93E-2</v>
      </c>
      <c r="AR159" s="138" t="s">
        <v>97</v>
      </c>
      <c r="AT159" s="146" t="s">
        <v>74</v>
      </c>
      <c r="AU159" s="146" t="s">
        <v>79</v>
      </c>
      <c r="AY159" s="138" t="s">
        <v>172</v>
      </c>
      <c r="BK159" s="147">
        <f>SUM(BK160:BK167)</f>
        <v>0</v>
      </c>
    </row>
    <row r="160" spans="1:65" s="2" customFormat="1" ht="14.5" customHeight="1">
      <c r="A160" s="33"/>
      <c r="B160" s="150"/>
      <c r="C160" s="151" t="s">
        <v>235</v>
      </c>
      <c r="D160" s="151" t="s">
        <v>174</v>
      </c>
      <c r="E160" s="152" t="s">
        <v>236</v>
      </c>
      <c r="F160" s="153" t="s">
        <v>237</v>
      </c>
      <c r="G160" s="154" t="s">
        <v>238</v>
      </c>
      <c r="H160" s="155">
        <v>100</v>
      </c>
      <c r="I160" s="156"/>
      <c r="J160" s="157">
        <f>ROUND(I160*H160,2)</f>
        <v>0</v>
      </c>
      <c r="K160" s="158"/>
      <c r="L160" s="34"/>
      <c r="M160" s="159" t="s">
        <v>1</v>
      </c>
      <c r="N160" s="160" t="s">
        <v>41</v>
      </c>
      <c r="O160" s="59"/>
      <c r="P160" s="161">
        <f>O160*H160</f>
        <v>0</v>
      </c>
      <c r="Q160" s="161">
        <v>0</v>
      </c>
      <c r="R160" s="161">
        <f>Q160*H160</f>
        <v>0</v>
      </c>
      <c r="S160" s="161">
        <v>6.3000000000000003E-4</v>
      </c>
      <c r="T160" s="162">
        <f>S160*H160</f>
        <v>6.3E-2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239</v>
      </c>
      <c r="AT160" s="163" t="s">
        <v>174</v>
      </c>
      <c r="AU160" s="163" t="s">
        <v>87</v>
      </c>
      <c r="AY160" s="18" t="s">
        <v>172</v>
      </c>
      <c r="BE160" s="164">
        <f>IF(N160="základná",J160,0)</f>
        <v>0</v>
      </c>
      <c r="BF160" s="164">
        <f>IF(N160="znížená",J160,0)</f>
        <v>0</v>
      </c>
      <c r="BG160" s="164">
        <f>IF(N160="zákl. prenesená",J160,0)</f>
        <v>0</v>
      </c>
      <c r="BH160" s="164">
        <f>IF(N160="zníž. prenesená",J160,0)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0</v>
      </c>
      <c r="BL160" s="18" t="s">
        <v>239</v>
      </c>
      <c r="BM160" s="163" t="s">
        <v>240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241</v>
      </c>
      <c r="H161" s="176">
        <v>100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6" customFormat="1" ht="12">
      <c r="B162" s="189"/>
      <c r="D162" s="166" t="s">
        <v>179</v>
      </c>
      <c r="E162" s="190" t="s">
        <v>1</v>
      </c>
      <c r="F162" s="191" t="s">
        <v>242</v>
      </c>
      <c r="H162" s="192">
        <v>100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179</v>
      </c>
      <c r="AU162" s="190" t="s">
        <v>87</v>
      </c>
      <c r="AV162" s="16" t="s">
        <v>97</v>
      </c>
      <c r="AW162" s="16" t="s">
        <v>30</v>
      </c>
      <c r="AX162" s="16" t="s">
        <v>75</v>
      </c>
      <c r="AY162" s="190" t="s">
        <v>172</v>
      </c>
    </row>
    <row r="163" spans="1:65" s="15" customFormat="1" ht="12">
      <c r="B163" s="181"/>
      <c r="D163" s="166" t="s">
        <v>179</v>
      </c>
      <c r="E163" s="182" t="s">
        <v>1</v>
      </c>
      <c r="F163" s="183" t="s">
        <v>184</v>
      </c>
      <c r="H163" s="184">
        <v>100</v>
      </c>
      <c r="I163" s="185"/>
      <c r="L163" s="181"/>
      <c r="M163" s="186"/>
      <c r="N163" s="187"/>
      <c r="O163" s="187"/>
      <c r="P163" s="187"/>
      <c r="Q163" s="187"/>
      <c r="R163" s="187"/>
      <c r="S163" s="187"/>
      <c r="T163" s="188"/>
      <c r="AT163" s="182" t="s">
        <v>179</v>
      </c>
      <c r="AU163" s="182" t="s">
        <v>87</v>
      </c>
      <c r="AV163" s="15" t="s">
        <v>106</v>
      </c>
      <c r="AW163" s="15" t="s">
        <v>30</v>
      </c>
      <c r="AX163" s="15" t="s">
        <v>79</v>
      </c>
      <c r="AY163" s="182" t="s">
        <v>172</v>
      </c>
    </row>
    <row r="164" spans="1:65" s="2" customFormat="1" ht="24.25" customHeight="1">
      <c r="A164" s="33"/>
      <c r="B164" s="150"/>
      <c r="C164" s="151" t="s">
        <v>243</v>
      </c>
      <c r="D164" s="151" t="s">
        <v>174</v>
      </c>
      <c r="E164" s="152" t="s">
        <v>244</v>
      </c>
      <c r="F164" s="153" t="s">
        <v>245</v>
      </c>
      <c r="G164" s="154" t="s">
        <v>238</v>
      </c>
      <c r="H164" s="155">
        <v>10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6.3000000000000003E-4</v>
      </c>
      <c r="T164" s="162">
        <f>S164*H164</f>
        <v>6.3E-3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239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239</v>
      </c>
      <c r="BM164" s="163" t="s">
        <v>246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226</v>
      </c>
      <c r="H165" s="176">
        <v>10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6" customFormat="1" ht="12">
      <c r="B166" s="189"/>
      <c r="D166" s="166" t="s">
        <v>179</v>
      </c>
      <c r="E166" s="190" t="s">
        <v>1</v>
      </c>
      <c r="F166" s="191" t="s">
        <v>242</v>
      </c>
      <c r="H166" s="192">
        <v>10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179</v>
      </c>
      <c r="AU166" s="190" t="s">
        <v>87</v>
      </c>
      <c r="AV166" s="16" t="s">
        <v>97</v>
      </c>
      <c r="AW166" s="16" t="s">
        <v>30</v>
      </c>
      <c r="AX166" s="16" t="s">
        <v>75</v>
      </c>
      <c r="AY166" s="190" t="s">
        <v>172</v>
      </c>
    </row>
    <row r="167" spans="1:65" s="15" customFormat="1" ht="12">
      <c r="B167" s="181"/>
      <c r="D167" s="166" t="s">
        <v>179</v>
      </c>
      <c r="E167" s="182" t="s">
        <v>1</v>
      </c>
      <c r="F167" s="183" t="s">
        <v>184</v>
      </c>
      <c r="H167" s="184">
        <v>10</v>
      </c>
      <c r="I167" s="185"/>
      <c r="L167" s="181"/>
      <c r="M167" s="197"/>
      <c r="N167" s="198"/>
      <c r="O167" s="198"/>
      <c r="P167" s="198"/>
      <c r="Q167" s="198"/>
      <c r="R167" s="198"/>
      <c r="S167" s="198"/>
      <c r="T167" s="199"/>
      <c r="AT167" s="182" t="s">
        <v>179</v>
      </c>
      <c r="AU167" s="182" t="s">
        <v>87</v>
      </c>
      <c r="AV167" s="15" t="s">
        <v>106</v>
      </c>
      <c r="AW167" s="15" t="s">
        <v>30</v>
      </c>
      <c r="AX167" s="15" t="s">
        <v>79</v>
      </c>
      <c r="AY167" s="182" t="s">
        <v>172</v>
      </c>
    </row>
    <row r="168" spans="1:65" s="2" customFormat="1" ht="7" customHeight="1">
      <c r="A168" s="33"/>
      <c r="B168" s="48"/>
      <c r="C168" s="49"/>
      <c r="D168" s="49"/>
      <c r="E168" s="49"/>
      <c r="F168" s="49"/>
      <c r="G168" s="49"/>
      <c r="H168" s="49"/>
      <c r="I168" s="49"/>
      <c r="J168" s="49"/>
      <c r="K168" s="49"/>
      <c r="L168" s="34"/>
      <c r="M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</row>
  </sheetData>
  <autoFilter ref="C125:K167" xr:uid="{00000000-0009-0000-0000-000001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86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91</v>
      </c>
      <c r="AZ2" s="200" t="s">
        <v>247</v>
      </c>
      <c r="BA2" s="200" t="s">
        <v>248</v>
      </c>
      <c r="BB2" s="200" t="s">
        <v>177</v>
      </c>
      <c r="BC2" s="200" t="s">
        <v>249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250</v>
      </c>
      <c r="BA3" s="200" t="s">
        <v>251</v>
      </c>
      <c r="BB3" s="200" t="s">
        <v>252</v>
      </c>
      <c r="BC3" s="200" t="s">
        <v>253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254</v>
      </c>
      <c r="BA4" s="200" t="s">
        <v>255</v>
      </c>
      <c r="BB4" s="200" t="s">
        <v>177</v>
      </c>
      <c r="BC4" s="200" t="s">
        <v>256</v>
      </c>
      <c r="BD4" s="200" t="s">
        <v>87</v>
      </c>
    </row>
    <row r="5" spans="1:56" s="1" customFormat="1" ht="7" customHeight="1">
      <c r="B5" s="21"/>
      <c r="L5" s="21"/>
      <c r="AZ5" s="200" t="s">
        <v>257</v>
      </c>
      <c r="BA5" s="200" t="s">
        <v>258</v>
      </c>
      <c r="BB5" s="200" t="s">
        <v>177</v>
      </c>
      <c r="BC5" s="200" t="s">
        <v>259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260</v>
      </c>
      <c r="BA6" s="200" t="s">
        <v>261</v>
      </c>
      <c r="BB6" s="200" t="s">
        <v>177</v>
      </c>
      <c r="BC6" s="200" t="s">
        <v>262</v>
      </c>
      <c r="BD6" s="200" t="s">
        <v>87</v>
      </c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  <c r="AZ7" s="200" t="s">
        <v>263</v>
      </c>
      <c r="BA7" s="200" t="s">
        <v>264</v>
      </c>
      <c r="BB7" s="200" t="s">
        <v>177</v>
      </c>
      <c r="BC7" s="200" t="s">
        <v>265</v>
      </c>
      <c r="BD7" s="200" t="s">
        <v>87</v>
      </c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69" t="s">
        <v>144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31" t="s">
        <v>266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ROUND((SUM(BE129:BE385)),  2)</f>
        <v>0</v>
      </c>
      <c r="G35" s="33"/>
      <c r="H35" s="33"/>
      <c r="I35" s="106">
        <v>0.2</v>
      </c>
      <c r="J35" s="105">
        <f>ROUND(((SUM(BE129:BE385))*I35),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ROUND((SUM(BF129:BF385)),  2)</f>
        <v>0</v>
      </c>
      <c r="G36" s="33"/>
      <c r="H36" s="33"/>
      <c r="I36" s="106">
        <v>0.2</v>
      </c>
      <c r="J36" s="105">
        <f>ROUND(((SUM(BF129:BF385))*I36),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ROUND((SUM(BG129:BG385)),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ROUND((SUM(BH129:BH385)),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ROUND((SUM(BI129:BI385)),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144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1" t="str">
        <f>E11</f>
        <v>1B - 1B Zateplenie obvodového plášťa+ podrezanie  jestv.muriva    zateplenie 918,175m2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20" customHeight="1">
      <c r="B100" s="122"/>
      <c r="D100" s="123" t="s">
        <v>267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268</v>
      </c>
      <c r="E101" s="124"/>
      <c r="F101" s="124"/>
      <c r="G101" s="124"/>
      <c r="H101" s="124"/>
      <c r="I101" s="124"/>
      <c r="J101" s="125">
        <f>J146</f>
        <v>0</v>
      </c>
      <c r="L101" s="122"/>
    </row>
    <row r="102" spans="1:47" s="10" customFormat="1" ht="20" customHeight="1">
      <c r="B102" s="122"/>
      <c r="D102" s="123" t="s">
        <v>269</v>
      </c>
      <c r="E102" s="124"/>
      <c r="F102" s="124"/>
      <c r="G102" s="124"/>
      <c r="H102" s="124"/>
      <c r="I102" s="124"/>
      <c r="J102" s="125">
        <f>J288</f>
        <v>0</v>
      </c>
      <c r="L102" s="122"/>
    </row>
    <row r="103" spans="1:47" s="10" customFormat="1" ht="20" customHeight="1">
      <c r="B103" s="122"/>
      <c r="D103" s="123" t="s">
        <v>270</v>
      </c>
      <c r="E103" s="124"/>
      <c r="F103" s="124"/>
      <c r="G103" s="124"/>
      <c r="H103" s="124"/>
      <c r="I103" s="124"/>
      <c r="J103" s="125">
        <f>J292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J319</f>
        <v>0</v>
      </c>
      <c r="L104" s="122"/>
    </row>
    <row r="105" spans="1:47" s="9" customFormat="1" ht="25" customHeight="1">
      <c r="B105" s="118"/>
      <c r="D105" s="119" t="s">
        <v>272</v>
      </c>
      <c r="E105" s="120"/>
      <c r="F105" s="120"/>
      <c r="G105" s="120"/>
      <c r="H105" s="120"/>
      <c r="I105" s="120"/>
      <c r="J105" s="121">
        <f>J321</f>
        <v>0</v>
      </c>
      <c r="L105" s="118"/>
    </row>
    <row r="106" spans="1:47" s="10" customFormat="1" ht="20" customHeight="1">
      <c r="B106" s="122"/>
      <c r="D106" s="123" t="s">
        <v>273</v>
      </c>
      <c r="E106" s="124"/>
      <c r="F106" s="124"/>
      <c r="G106" s="124"/>
      <c r="H106" s="124"/>
      <c r="I106" s="124"/>
      <c r="J106" s="125">
        <f>J322</f>
        <v>0</v>
      </c>
      <c r="L106" s="122"/>
    </row>
    <row r="107" spans="1:47" s="10" customFormat="1" ht="20" customHeight="1">
      <c r="B107" s="122"/>
      <c r="D107" s="123" t="s">
        <v>274</v>
      </c>
      <c r="E107" s="124"/>
      <c r="F107" s="124"/>
      <c r="G107" s="124"/>
      <c r="H107" s="124"/>
      <c r="I107" s="124"/>
      <c r="J107" s="125">
        <f>J369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158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69" t="str">
        <f>E7</f>
        <v>RP pre zníženie energetickej náročnosti budovy ZŠ a MŠ ČADCA -Podzávoz  19.7.2021</v>
      </c>
      <c r="F117" s="270"/>
      <c r="G117" s="270"/>
      <c r="H117" s="270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143</v>
      </c>
      <c r="L118" s="21"/>
    </row>
    <row r="119" spans="1:31" s="2" customFormat="1" ht="16.5" customHeight="1">
      <c r="A119" s="33"/>
      <c r="B119" s="34"/>
      <c r="C119" s="33"/>
      <c r="D119" s="33"/>
      <c r="E119" s="269" t="s">
        <v>144</v>
      </c>
      <c r="F119" s="271"/>
      <c r="G119" s="271"/>
      <c r="H119" s="271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145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31" t="str">
        <f>E11</f>
        <v>1B - 1B Zateplenie obvodového plášťa+ podrezanie  jestv.muriva    zateplenie 918,175m2</v>
      </c>
      <c r="F121" s="271"/>
      <c r="G121" s="271"/>
      <c r="H121" s="271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Podzávoz  2739, 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" customHeight="1">
      <c r="A125" s="33"/>
      <c r="B125" s="34"/>
      <c r="C125" s="28" t="s">
        <v>22</v>
      </c>
      <c r="D125" s="33"/>
      <c r="E125" s="33"/>
      <c r="F125" s="26" t="str">
        <f>E17</f>
        <v>Mesto Čadca ,MU Námestie Slobody 30, ČADCA 02201</v>
      </c>
      <c r="G125" s="33"/>
      <c r="H125" s="33"/>
      <c r="I125" s="28" t="s">
        <v>28</v>
      </c>
      <c r="J125" s="31" t="str">
        <f>E23</f>
        <v xml:space="preserve">Mbarch Ing.Arch.Matej Babuliak 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159</v>
      </c>
      <c r="D128" s="129" t="s">
        <v>60</v>
      </c>
      <c r="E128" s="129" t="s">
        <v>56</v>
      </c>
      <c r="F128" s="129" t="s">
        <v>57</v>
      </c>
      <c r="G128" s="129" t="s">
        <v>160</v>
      </c>
      <c r="H128" s="129" t="s">
        <v>161</v>
      </c>
      <c r="I128" s="129" t="s">
        <v>162</v>
      </c>
      <c r="J128" s="130" t="s">
        <v>149</v>
      </c>
      <c r="K128" s="131" t="s">
        <v>163</v>
      </c>
      <c r="L128" s="132"/>
      <c r="M128" s="63" t="s">
        <v>1</v>
      </c>
      <c r="N128" s="64" t="s">
        <v>39</v>
      </c>
      <c r="O128" s="64" t="s">
        <v>164</v>
      </c>
      <c r="P128" s="64" t="s">
        <v>165</v>
      </c>
      <c r="Q128" s="64" t="s">
        <v>166</v>
      </c>
      <c r="R128" s="64" t="s">
        <v>167</v>
      </c>
      <c r="S128" s="64" t="s">
        <v>168</v>
      </c>
      <c r="T128" s="65" t="s">
        <v>169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75" customHeight="1">
      <c r="A129" s="33"/>
      <c r="B129" s="34"/>
      <c r="C129" s="70" t="s">
        <v>150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P130+P321</f>
        <v>0</v>
      </c>
      <c r="Q129" s="67"/>
      <c r="R129" s="134">
        <f>R130+R321</f>
        <v>33.373429889999997</v>
      </c>
      <c r="S129" s="67"/>
      <c r="T129" s="135">
        <f>T130+T321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151</v>
      </c>
      <c r="BK129" s="136">
        <f>BK130+BK321</f>
        <v>0</v>
      </c>
    </row>
    <row r="130" spans="1:65" s="12" customFormat="1" ht="26" customHeight="1">
      <c r="B130" s="137"/>
      <c r="D130" s="138" t="s">
        <v>74</v>
      </c>
      <c r="E130" s="139" t="s">
        <v>170</v>
      </c>
      <c r="F130" s="139" t="s">
        <v>171</v>
      </c>
      <c r="I130" s="140"/>
      <c r="J130" s="141">
        <f>BK130</f>
        <v>0</v>
      </c>
      <c r="L130" s="137"/>
      <c r="M130" s="142"/>
      <c r="N130" s="143"/>
      <c r="O130" s="143"/>
      <c r="P130" s="144">
        <f>P131+P146+P288+P292+P319</f>
        <v>0</v>
      </c>
      <c r="Q130" s="143"/>
      <c r="R130" s="144">
        <f>R131+R146+R288+R292+R319</f>
        <v>27.88854074</v>
      </c>
      <c r="S130" s="143"/>
      <c r="T130" s="145">
        <f>T131+T146+T288+T292+T319</f>
        <v>0</v>
      </c>
      <c r="AR130" s="138" t="s">
        <v>79</v>
      </c>
      <c r="AT130" s="146" t="s">
        <v>74</v>
      </c>
      <c r="AU130" s="146" t="s">
        <v>75</v>
      </c>
      <c r="AY130" s="138" t="s">
        <v>172</v>
      </c>
      <c r="BK130" s="147">
        <f>BK131+BK146+BK288+BK292+BK319</f>
        <v>0</v>
      </c>
    </row>
    <row r="131" spans="1:65" s="12" customFormat="1" ht="22.75" customHeight="1">
      <c r="B131" s="137"/>
      <c r="D131" s="138" t="s">
        <v>74</v>
      </c>
      <c r="E131" s="148" t="s">
        <v>97</v>
      </c>
      <c r="F131" s="148" t="s">
        <v>275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SUM(P132:P145)</f>
        <v>0</v>
      </c>
      <c r="Q131" s="143"/>
      <c r="R131" s="144">
        <f>SUM(R132:R145)</f>
        <v>2.5774371</v>
      </c>
      <c r="S131" s="143"/>
      <c r="T131" s="145">
        <f>SUM(T132:T145)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SUM(BK132:BK145)</f>
        <v>0</v>
      </c>
    </row>
    <row r="132" spans="1:65" s="2" customFormat="1" ht="37.75" customHeight="1">
      <c r="A132" s="33"/>
      <c r="B132" s="150"/>
      <c r="C132" s="151" t="s">
        <v>79</v>
      </c>
      <c r="D132" s="151" t="s">
        <v>174</v>
      </c>
      <c r="E132" s="152" t="s">
        <v>276</v>
      </c>
      <c r="F132" s="153" t="s">
        <v>277</v>
      </c>
      <c r="G132" s="154" t="s">
        <v>177</v>
      </c>
      <c r="H132" s="155">
        <v>61.47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4.1930000000000002E-2</v>
      </c>
      <c r="R132" s="161">
        <f>Q132*H132</f>
        <v>2.5774371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278</v>
      </c>
    </row>
    <row r="133" spans="1:65" s="13" customFormat="1" ht="24">
      <c r="B133" s="165"/>
      <c r="D133" s="166" t="s">
        <v>179</v>
      </c>
      <c r="E133" s="167" t="s">
        <v>1</v>
      </c>
      <c r="F133" s="168" t="s">
        <v>279</v>
      </c>
      <c r="H133" s="167" t="s">
        <v>1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7" t="s">
        <v>179</v>
      </c>
      <c r="AU133" s="167" t="s">
        <v>87</v>
      </c>
      <c r="AV133" s="13" t="s">
        <v>79</v>
      </c>
      <c r="AW133" s="13" t="s">
        <v>30</v>
      </c>
      <c r="AX133" s="13" t="s">
        <v>75</v>
      </c>
      <c r="AY133" s="167" t="s">
        <v>172</v>
      </c>
    </row>
    <row r="134" spans="1:65" s="13" customFormat="1" ht="12">
      <c r="B134" s="165"/>
      <c r="D134" s="166" t="s">
        <v>179</v>
      </c>
      <c r="E134" s="167" t="s">
        <v>1</v>
      </c>
      <c r="F134" s="168" t="s">
        <v>280</v>
      </c>
      <c r="H134" s="167" t="s">
        <v>1</v>
      </c>
      <c r="I134" s="169"/>
      <c r="L134" s="165"/>
      <c r="M134" s="170"/>
      <c r="N134" s="171"/>
      <c r="O134" s="171"/>
      <c r="P134" s="171"/>
      <c r="Q134" s="171"/>
      <c r="R134" s="171"/>
      <c r="S134" s="171"/>
      <c r="T134" s="172"/>
      <c r="AT134" s="167" t="s">
        <v>179</v>
      </c>
      <c r="AU134" s="167" t="s">
        <v>87</v>
      </c>
      <c r="AV134" s="13" t="s">
        <v>79</v>
      </c>
      <c r="AW134" s="13" t="s">
        <v>30</v>
      </c>
      <c r="AX134" s="13" t="s">
        <v>75</v>
      </c>
      <c r="AY134" s="167" t="s">
        <v>172</v>
      </c>
    </row>
    <row r="135" spans="1:65" s="13" customFormat="1" ht="24">
      <c r="B135" s="165"/>
      <c r="D135" s="166" t="s">
        <v>179</v>
      </c>
      <c r="E135" s="167" t="s">
        <v>1</v>
      </c>
      <c r="F135" s="168" t="s">
        <v>281</v>
      </c>
      <c r="H135" s="167" t="s">
        <v>1</v>
      </c>
      <c r="I135" s="169"/>
      <c r="L135" s="165"/>
      <c r="M135" s="170"/>
      <c r="N135" s="171"/>
      <c r="O135" s="171"/>
      <c r="P135" s="171"/>
      <c r="Q135" s="171"/>
      <c r="R135" s="171"/>
      <c r="S135" s="171"/>
      <c r="T135" s="172"/>
      <c r="AT135" s="167" t="s">
        <v>179</v>
      </c>
      <c r="AU135" s="167" t="s">
        <v>87</v>
      </c>
      <c r="AV135" s="13" t="s">
        <v>79</v>
      </c>
      <c r="AW135" s="13" t="s">
        <v>30</v>
      </c>
      <c r="AX135" s="13" t="s">
        <v>75</v>
      </c>
      <c r="AY135" s="167" t="s">
        <v>172</v>
      </c>
    </row>
    <row r="136" spans="1:65" s="13" customFormat="1" ht="12">
      <c r="B136" s="165"/>
      <c r="D136" s="166" t="s">
        <v>179</v>
      </c>
      <c r="E136" s="167" t="s">
        <v>1</v>
      </c>
      <c r="F136" s="168" t="s">
        <v>282</v>
      </c>
      <c r="H136" s="167" t="s">
        <v>1</v>
      </c>
      <c r="I136" s="169"/>
      <c r="L136" s="165"/>
      <c r="M136" s="170"/>
      <c r="N136" s="171"/>
      <c r="O136" s="171"/>
      <c r="P136" s="171"/>
      <c r="Q136" s="171"/>
      <c r="R136" s="171"/>
      <c r="S136" s="171"/>
      <c r="T136" s="172"/>
      <c r="AT136" s="167" t="s">
        <v>179</v>
      </c>
      <c r="AU136" s="167" t="s">
        <v>87</v>
      </c>
      <c r="AV136" s="13" t="s">
        <v>79</v>
      </c>
      <c r="AW136" s="13" t="s">
        <v>30</v>
      </c>
      <c r="AX136" s="13" t="s">
        <v>75</v>
      </c>
      <c r="AY136" s="167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283</v>
      </c>
      <c r="H137" s="176">
        <v>17.628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4" customFormat="1" ht="24">
      <c r="B138" s="173"/>
      <c r="D138" s="166" t="s">
        <v>179</v>
      </c>
      <c r="E138" s="174" t="s">
        <v>1</v>
      </c>
      <c r="F138" s="175" t="s">
        <v>284</v>
      </c>
      <c r="H138" s="176">
        <v>23.35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4" customFormat="1" ht="12">
      <c r="B139" s="173"/>
      <c r="D139" s="166" t="s">
        <v>179</v>
      </c>
      <c r="E139" s="174" t="s">
        <v>1</v>
      </c>
      <c r="F139" s="175" t="s">
        <v>285</v>
      </c>
      <c r="H139" s="176">
        <v>5.7720000000000002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286</v>
      </c>
      <c r="H140" s="176">
        <v>5.7720000000000002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6" customFormat="1" ht="12">
      <c r="B141" s="189"/>
      <c r="D141" s="166" t="s">
        <v>179</v>
      </c>
      <c r="E141" s="190" t="s">
        <v>1</v>
      </c>
      <c r="F141" s="191" t="s">
        <v>287</v>
      </c>
      <c r="H141" s="192">
        <v>52.521999999999998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179</v>
      </c>
      <c r="AU141" s="190" t="s">
        <v>87</v>
      </c>
      <c r="AV141" s="16" t="s">
        <v>97</v>
      </c>
      <c r="AW141" s="16" t="s">
        <v>30</v>
      </c>
      <c r="AX141" s="16" t="s">
        <v>75</v>
      </c>
      <c r="AY141" s="190" t="s">
        <v>172</v>
      </c>
    </row>
    <row r="142" spans="1:65" s="13" customFormat="1" ht="12">
      <c r="B142" s="165"/>
      <c r="D142" s="166" t="s">
        <v>179</v>
      </c>
      <c r="E142" s="167" t="s">
        <v>1</v>
      </c>
      <c r="F142" s="168" t="s">
        <v>288</v>
      </c>
      <c r="H142" s="167" t="s">
        <v>1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7" t="s">
        <v>179</v>
      </c>
      <c r="AU142" s="167" t="s">
        <v>87</v>
      </c>
      <c r="AV142" s="13" t="s">
        <v>79</v>
      </c>
      <c r="AW142" s="13" t="s">
        <v>30</v>
      </c>
      <c r="AX142" s="13" t="s">
        <v>75</v>
      </c>
      <c r="AY142" s="167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289</v>
      </c>
      <c r="H143" s="176">
        <v>8.9480000000000004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6" customFormat="1" ht="12">
      <c r="B144" s="189"/>
      <c r="D144" s="166" t="s">
        <v>179</v>
      </c>
      <c r="E144" s="190" t="s">
        <v>1</v>
      </c>
      <c r="F144" s="191" t="s">
        <v>290</v>
      </c>
      <c r="H144" s="192">
        <v>8.9480000000000004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179</v>
      </c>
      <c r="AU144" s="190" t="s">
        <v>87</v>
      </c>
      <c r="AV144" s="16" t="s">
        <v>97</v>
      </c>
      <c r="AW144" s="16" t="s">
        <v>30</v>
      </c>
      <c r="AX144" s="16" t="s">
        <v>75</v>
      </c>
      <c r="AY144" s="190" t="s">
        <v>172</v>
      </c>
    </row>
    <row r="145" spans="1:65" s="15" customFormat="1" ht="12">
      <c r="B145" s="181"/>
      <c r="D145" s="166" t="s">
        <v>179</v>
      </c>
      <c r="E145" s="182" t="s">
        <v>1</v>
      </c>
      <c r="F145" s="183" t="s">
        <v>291</v>
      </c>
      <c r="H145" s="184">
        <v>61.47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179</v>
      </c>
      <c r="AU145" s="182" t="s">
        <v>87</v>
      </c>
      <c r="AV145" s="15" t="s">
        <v>106</v>
      </c>
      <c r="AW145" s="15" t="s">
        <v>30</v>
      </c>
      <c r="AX145" s="15" t="s">
        <v>79</v>
      </c>
      <c r="AY145" s="182" t="s">
        <v>172</v>
      </c>
    </row>
    <row r="146" spans="1:65" s="12" customFormat="1" ht="22.75" customHeight="1">
      <c r="B146" s="137"/>
      <c r="D146" s="138" t="s">
        <v>74</v>
      </c>
      <c r="E146" s="148" t="s">
        <v>292</v>
      </c>
      <c r="F146" s="148" t="s">
        <v>293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SUM(P147:P287)</f>
        <v>0</v>
      </c>
      <c r="Q146" s="143"/>
      <c r="R146" s="144">
        <f>SUM(R147:R287)</f>
        <v>24.370831639999999</v>
      </c>
      <c r="S146" s="143"/>
      <c r="T146" s="145">
        <f>SUM(T147:T287)</f>
        <v>0</v>
      </c>
      <c r="AR146" s="138" t="s">
        <v>79</v>
      </c>
      <c r="AT146" s="146" t="s">
        <v>74</v>
      </c>
      <c r="AU146" s="146" t="s">
        <v>79</v>
      </c>
      <c r="AY146" s="138" t="s">
        <v>172</v>
      </c>
      <c r="BK146" s="147">
        <f>SUM(BK147:BK287)</f>
        <v>0</v>
      </c>
    </row>
    <row r="147" spans="1:65" s="2" customFormat="1" ht="24.25" customHeight="1">
      <c r="A147" s="33"/>
      <c r="B147" s="150"/>
      <c r="C147" s="201" t="s">
        <v>87</v>
      </c>
      <c r="D147" s="201" t="s">
        <v>231</v>
      </c>
      <c r="E147" s="202" t="s">
        <v>294</v>
      </c>
      <c r="F147" s="203" t="s">
        <v>295</v>
      </c>
      <c r="G147" s="204" t="s">
        <v>1</v>
      </c>
      <c r="H147" s="205">
        <v>0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213</v>
      </c>
      <c r="AT147" s="163" t="s">
        <v>231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106</v>
      </c>
      <c r="BM147" s="163" t="s">
        <v>296</v>
      </c>
    </row>
    <row r="148" spans="1:65" s="2" customFormat="1" ht="14.5" customHeight="1">
      <c r="A148" s="33"/>
      <c r="B148" s="150"/>
      <c r="C148" s="151" t="s">
        <v>97</v>
      </c>
      <c r="D148" s="151" t="s">
        <v>174</v>
      </c>
      <c r="E148" s="152" t="s">
        <v>297</v>
      </c>
      <c r="F148" s="153" t="s">
        <v>298</v>
      </c>
      <c r="G148" s="154" t="s">
        <v>177</v>
      </c>
      <c r="H148" s="155">
        <v>918.17499999999995</v>
      </c>
      <c r="I148" s="156"/>
      <c r="J148" s="157">
        <f>ROUND(I148*H148,2)</f>
        <v>0</v>
      </c>
      <c r="K148" s="158"/>
      <c r="L148" s="34"/>
      <c r="M148" s="159" t="s">
        <v>1</v>
      </c>
      <c r="N148" s="160" t="s">
        <v>41</v>
      </c>
      <c r="O148" s="59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106</v>
      </c>
      <c r="AT148" s="163" t="s">
        <v>174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106</v>
      </c>
      <c r="BM148" s="163" t="s">
        <v>299</v>
      </c>
    </row>
    <row r="149" spans="1:65" s="13" customFormat="1" ht="12">
      <c r="B149" s="165"/>
      <c r="D149" s="166" t="s">
        <v>179</v>
      </c>
      <c r="E149" s="167" t="s">
        <v>1</v>
      </c>
      <c r="F149" s="168" t="s">
        <v>300</v>
      </c>
      <c r="H149" s="167" t="s">
        <v>1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7" t="s">
        <v>179</v>
      </c>
      <c r="AU149" s="167" t="s">
        <v>87</v>
      </c>
      <c r="AV149" s="13" t="s">
        <v>79</v>
      </c>
      <c r="AW149" s="13" t="s">
        <v>30</v>
      </c>
      <c r="AX149" s="13" t="s">
        <v>75</v>
      </c>
      <c r="AY149" s="167" t="s">
        <v>172</v>
      </c>
    </row>
    <row r="150" spans="1:65" s="14" customFormat="1" ht="12">
      <c r="B150" s="173"/>
      <c r="D150" s="166" t="s">
        <v>179</v>
      </c>
      <c r="E150" s="174" t="s">
        <v>1</v>
      </c>
      <c r="F150" s="175" t="s">
        <v>301</v>
      </c>
      <c r="H150" s="176">
        <v>541.98699999999997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179</v>
      </c>
      <c r="AU150" s="174" t="s">
        <v>87</v>
      </c>
      <c r="AV150" s="14" t="s">
        <v>87</v>
      </c>
      <c r="AW150" s="14" t="s">
        <v>30</v>
      </c>
      <c r="AX150" s="14" t="s">
        <v>75</v>
      </c>
      <c r="AY150" s="174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302</v>
      </c>
      <c r="H151" s="176">
        <v>165.489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6" customFormat="1" ht="12">
      <c r="B152" s="189"/>
      <c r="D152" s="166" t="s">
        <v>179</v>
      </c>
      <c r="E152" s="190" t="s">
        <v>1</v>
      </c>
      <c r="F152" s="191" t="s">
        <v>287</v>
      </c>
      <c r="H152" s="192">
        <v>707.476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179</v>
      </c>
      <c r="AU152" s="190" t="s">
        <v>87</v>
      </c>
      <c r="AV152" s="16" t="s">
        <v>97</v>
      </c>
      <c r="AW152" s="16" t="s">
        <v>30</v>
      </c>
      <c r="AX152" s="16" t="s">
        <v>75</v>
      </c>
      <c r="AY152" s="190" t="s">
        <v>172</v>
      </c>
    </row>
    <row r="153" spans="1:65" s="13" customFormat="1" ht="12">
      <c r="B153" s="165"/>
      <c r="D153" s="166" t="s">
        <v>179</v>
      </c>
      <c r="E153" s="167" t="s">
        <v>1</v>
      </c>
      <c r="F153" s="168" t="s">
        <v>303</v>
      </c>
      <c r="H153" s="167" t="s">
        <v>1</v>
      </c>
      <c r="I153" s="169"/>
      <c r="L153" s="165"/>
      <c r="M153" s="170"/>
      <c r="N153" s="171"/>
      <c r="O153" s="171"/>
      <c r="P153" s="171"/>
      <c r="Q153" s="171"/>
      <c r="R153" s="171"/>
      <c r="S153" s="171"/>
      <c r="T153" s="172"/>
      <c r="AT153" s="167" t="s">
        <v>179</v>
      </c>
      <c r="AU153" s="167" t="s">
        <v>87</v>
      </c>
      <c r="AV153" s="13" t="s">
        <v>79</v>
      </c>
      <c r="AW153" s="13" t="s">
        <v>30</v>
      </c>
      <c r="AX153" s="13" t="s">
        <v>75</v>
      </c>
      <c r="AY153" s="167" t="s">
        <v>172</v>
      </c>
    </row>
    <row r="154" spans="1:65" s="14" customFormat="1" ht="12">
      <c r="B154" s="173"/>
      <c r="D154" s="166" t="s">
        <v>179</v>
      </c>
      <c r="E154" s="174" t="s">
        <v>1</v>
      </c>
      <c r="F154" s="175" t="s">
        <v>263</v>
      </c>
      <c r="H154" s="176">
        <v>210.69900000000001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30</v>
      </c>
      <c r="AX154" s="14" t="s">
        <v>75</v>
      </c>
      <c r="AY154" s="174" t="s">
        <v>172</v>
      </c>
    </row>
    <row r="155" spans="1:65" s="16" customFormat="1" ht="12">
      <c r="B155" s="189"/>
      <c r="D155" s="166" t="s">
        <v>179</v>
      </c>
      <c r="E155" s="190" t="s">
        <v>1</v>
      </c>
      <c r="F155" s="191" t="s">
        <v>287</v>
      </c>
      <c r="H155" s="192">
        <v>210.69900000000001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179</v>
      </c>
      <c r="AU155" s="190" t="s">
        <v>87</v>
      </c>
      <c r="AV155" s="16" t="s">
        <v>97</v>
      </c>
      <c r="AW155" s="16" t="s">
        <v>30</v>
      </c>
      <c r="AX155" s="16" t="s">
        <v>75</v>
      </c>
      <c r="AY155" s="190" t="s">
        <v>172</v>
      </c>
    </row>
    <row r="156" spans="1:65" s="15" customFormat="1" ht="12">
      <c r="B156" s="181"/>
      <c r="D156" s="166" t="s">
        <v>179</v>
      </c>
      <c r="E156" s="182" t="s">
        <v>1</v>
      </c>
      <c r="F156" s="183" t="s">
        <v>184</v>
      </c>
      <c r="H156" s="184">
        <v>918.17499999999995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2" t="s">
        <v>179</v>
      </c>
      <c r="AU156" s="182" t="s">
        <v>87</v>
      </c>
      <c r="AV156" s="15" t="s">
        <v>106</v>
      </c>
      <c r="AW156" s="15" t="s">
        <v>30</v>
      </c>
      <c r="AX156" s="15" t="s">
        <v>79</v>
      </c>
      <c r="AY156" s="182" t="s">
        <v>172</v>
      </c>
    </row>
    <row r="157" spans="1:65" s="2" customFormat="1" ht="14.5" customHeight="1">
      <c r="A157" s="33"/>
      <c r="B157" s="150"/>
      <c r="C157" s="151" t="s">
        <v>106</v>
      </c>
      <c r="D157" s="151" t="s">
        <v>174</v>
      </c>
      <c r="E157" s="152" t="s">
        <v>304</v>
      </c>
      <c r="F157" s="153" t="s">
        <v>305</v>
      </c>
      <c r="G157" s="154" t="s">
        <v>306</v>
      </c>
      <c r="H157" s="155">
        <v>1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106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106</v>
      </c>
      <c r="BM157" s="163" t="s">
        <v>307</v>
      </c>
    </row>
    <row r="158" spans="1:65" s="13" customFormat="1" ht="24">
      <c r="B158" s="165"/>
      <c r="D158" s="166" t="s">
        <v>179</v>
      </c>
      <c r="E158" s="167" t="s">
        <v>1</v>
      </c>
      <c r="F158" s="168" t="s">
        <v>308</v>
      </c>
      <c r="H158" s="167" t="s">
        <v>1</v>
      </c>
      <c r="I158" s="169"/>
      <c r="L158" s="165"/>
      <c r="M158" s="170"/>
      <c r="N158" s="171"/>
      <c r="O158" s="171"/>
      <c r="P158" s="171"/>
      <c r="Q158" s="171"/>
      <c r="R158" s="171"/>
      <c r="S158" s="171"/>
      <c r="T158" s="172"/>
      <c r="AT158" s="167" t="s">
        <v>179</v>
      </c>
      <c r="AU158" s="167" t="s">
        <v>87</v>
      </c>
      <c r="AV158" s="13" t="s">
        <v>79</v>
      </c>
      <c r="AW158" s="13" t="s">
        <v>30</v>
      </c>
      <c r="AX158" s="13" t="s">
        <v>75</v>
      </c>
      <c r="AY158" s="167" t="s">
        <v>172</v>
      </c>
    </row>
    <row r="159" spans="1:65" s="14" customFormat="1" ht="12">
      <c r="B159" s="173"/>
      <c r="D159" s="166" t="s">
        <v>179</v>
      </c>
      <c r="E159" s="174" t="s">
        <v>1</v>
      </c>
      <c r="F159" s="175" t="s">
        <v>309</v>
      </c>
      <c r="H159" s="176">
        <v>1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179</v>
      </c>
      <c r="AU159" s="174" t="s">
        <v>87</v>
      </c>
      <c r="AV159" s="14" t="s">
        <v>87</v>
      </c>
      <c r="AW159" s="14" t="s">
        <v>30</v>
      </c>
      <c r="AX159" s="14" t="s">
        <v>75</v>
      </c>
      <c r="AY159" s="174" t="s">
        <v>172</v>
      </c>
    </row>
    <row r="160" spans="1:65" s="15" customFormat="1" ht="12">
      <c r="B160" s="181"/>
      <c r="D160" s="166" t="s">
        <v>179</v>
      </c>
      <c r="E160" s="182" t="s">
        <v>1</v>
      </c>
      <c r="F160" s="183" t="s">
        <v>184</v>
      </c>
      <c r="H160" s="184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179</v>
      </c>
      <c r="AU160" s="182" t="s">
        <v>87</v>
      </c>
      <c r="AV160" s="15" t="s">
        <v>106</v>
      </c>
      <c r="AW160" s="15" t="s">
        <v>30</v>
      </c>
      <c r="AX160" s="15" t="s">
        <v>79</v>
      </c>
      <c r="AY160" s="182" t="s">
        <v>172</v>
      </c>
    </row>
    <row r="161" spans="1:65" s="2" customFormat="1" ht="14.5" customHeight="1">
      <c r="A161" s="33"/>
      <c r="B161" s="150"/>
      <c r="C161" s="151" t="s">
        <v>200</v>
      </c>
      <c r="D161" s="151" t="s">
        <v>174</v>
      </c>
      <c r="E161" s="152" t="s">
        <v>310</v>
      </c>
      <c r="F161" s="153" t="s">
        <v>311</v>
      </c>
      <c r="G161" s="154" t="s">
        <v>177</v>
      </c>
      <c r="H161" s="155">
        <v>541.98699999999997</v>
      </c>
      <c r="I161" s="156"/>
      <c r="J161" s="157">
        <f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>O161*H161</f>
        <v>0</v>
      </c>
      <c r="Q161" s="161">
        <v>0</v>
      </c>
      <c r="R161" s="161">
        <f>Q161*H161</f>
        <v>0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106</v>
      </c>
      <c r="AT161" s="163" t="s">
        <v>174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106</v>
      </c>
      <c r="BM161" s="163" t="s">
        <v>312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313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247</v>
      </c>
      <c r="H163" s="176">
        <v>541.98699999999997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5" customFormat="1" ht="12">
      <c r="B164" s="181"/>
      <c r="D164" s="166" t="s">
        <v>179</v>
      </c>
      <c r="E164" s="182" t="s">
        <v>1</v>
      </c>
      <c r="F164" s="183" t="s">
        <v>184</v>
      </c>
      <c r="H164" s="184">
        <v>541.98699999999997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179</v>
      </c>
      <c r="AU164" s="182" t="s">
        <v>87</v>
      </c>
      <c r="AV164" s="15" t="s">
        <v>106</v>
      </c>
      <c r="AW164" s="15" t="s">
        <v>30</v>
      </c>
      <c r="AX164" s="15" t="s">
        <v>79</v>
      </c>
      <c r="AY164" s="182" t="s">
        <v>172</v>
      </c>
    </row>
    <row r="165" spans="1:65" s="2" customFormat="1" ht="24.25" customHeight="1">
      <c r="A165" s="33"/>
      <c r="B165" s="150"/>
      <c r="C165" s="151" t="s">
        <v>204</v>
      </c>
      <c r="D165" s="151" t="s">
        <v>174</v>
      </c>
      <c r="E165" s="152" t="s">
        <v>314</v>
      </c>
      <c r="F165" s="153" t="s">
        <v>315</v>
      </c>
      <c r="G165" s="154" t="s">
        <v>177</v>
      </c>
      <c r="H165" s="155">
        <v>98.543000000000006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6.6899999999999998E-3</v>
      </c>
      <c r="R165" s="161">
        <f>Q165*H165</f>
        <v>0.65925266999999999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106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106</v>
      </c>
      <c r="BM165" s="163" t="s">
        <v>316</v>
      </c>
    </row>
    <row r="166" spans="1:65" s="13" customFormat="1" ht="24">
      <c r="B166" s="165"/>
      <c r="D166" s="166" t="s">
        <v>179</v>
      </c>
      <c r="E166" s="167" t="s">
        <v>1</v>
      </c>
      <c r="F166" s="168" t="s">
        <v>317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318</v>
      </c>
      <c r="H167" s="176">
        <v>98.543000000000006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5" customFormat="1" ht="12">
      <c r="B168" s="181"/>
      <c r="D168" s="166" t="s">
        <v>179</v>
      </c>
      <c r="E168" s="182" t="s">
        <v>1</v>
      </c>
      <c r="F168" s="183" t="s">
        <v>184</v>
      </c>
      <c r="H168" s="184">
        <v>98.543000000000006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2" t="s">
        <v>179</v>
      </c>
      <c r="AU168" s="182" t="s">
        <v>87</v>
      </c>
      <c r="AV168" s="15" t="s">
        <v>106</v>
      </c>
      <c r="AW168" s="15" t="s">
        <v>30</v>
      </c>
      <c r="AX168" s="15" t="s">
        <v>79</v>
      </c>
      <c r="AY168" s="182" t="s">
        <v>172</v>
      </c>
    </row>
    <row r="169" spans="1:65" s="2" customFormat="1" ht="24.25" customHeight="1">
      <c r="A169" s="33"/>
      <c r="B169" s="150"/>
      <c r="C169" s="151" t="s">
        <v>209</v>
      </c>
      <c r="D169" s="151" t="s">
        <v>174</v>
      </c>
      <c r="E169" s="152" t="s">
        <v>319</v>
      </c>
      <c r="F169" s="153" t="s">
        <v>320</v>
      </c>
      <c r="G169" s="154" t="s">
        <v>177</v>
      </c>
      <c r="H169" s="155">
        <v>541.98699999999997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2.9999999999999997E-4</v>
      </c>
      <c r="R169" s="161">
        <f>Q169*H169</f>
        <v>0.16259609999999997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106</v>
      </c>
      <c r="AT169" s="163" t="s">
        <v>174</v>
      </c>
      <c r="AU169" s="163" t="s">
        <v>87</v>
      </c>
      <c r="AY169" s="18" t="s">
        <v>172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0</v>
      </c>
      <c r="BL169" s="18" t="s">
        <v>106</v>
      </c>
      <c r="BM169" s="163" t="s">
        <v>321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247</v>
      </c>
      <c r="H170" s="176">
        <v>541.98699999999997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75</v>
      </c>
      <c r="AY170" s="174" t="s">
        <v>172</v>
      </c>
    </row>
    <row r="171" spans="1:65" s="15" customFormat="1" ht="12">
      <c r="B171" s="181"/>
      <c r="D171" s="166" t="s">
        <v>179</v>
      </c>
      <c r="E171" s="182" t="s">
        <v>1</v>
      </c>
      <c r="F171" s="183" t="s">
        <v>184</v>
      </c>
      <c r="H171" s="184">
        <v>541.98699999999997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179</v>
      </c>
      <c r="AU171" s="182" t="s">
        <v>87</v>
      </c>
      <c r="AV171" s="15" t="s">
        <v>106</v>
      </c>
      <c r="AW171" s="15" t="s">
        <v>30</v>
      </c>
      <c r="AX171" s="15" t="s">
        <v>79</v>
      </c>
      <c r="AY171" s="182" t="s">
        <v>172</v>
      </c>
    </row>
    <row r="172" spans="1:65" s="2" customFormat="1" ht="24.25" customHeight="1">
      <c r="A172" s="33"/>
      <c r="B172" s="150"/>
      <c r="C172" s="151" t="s">
        <v>213</v>
      </c>
      <c r="D172" s="151" t="s">
        <v>174</v>
      </c>
      <c r="E172" s="152" t="s">
        <v>322</v>
      </c>
      <c r="F172" s="153" t="s">
        <v>323</v>
      </c>
      <c r="G172" s="154" t="s">
        <v>177</v>
      </c>
      <c r="H172" s="155">
        <v>541.98699999999997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41</v>
      </c>
      <c r="O172" s="59"/>
      <c r="P172" s="161">
        <f>O172*H172</f>
        <v>0</v>
      </c>
      <c r="Q172" s="161">
        <v>3.3E-3</v>
      </c>
      <c r="R172" s="161">
        <f>Q172*H172</f>
        <v>1.7885570999999998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106</v>
      </c>
      <c r="AT172" s="163" t="s">
        <v>174</v>
      </c>
      <c r="AU172" s="163" t="s">
        <v>87</v>
      </c>
      <c r="AY172" s="18" t="s">
        <v>172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87</v>
      </c>
      <c r="BK172" s="164">
        <f>ROUND(I172*H172,2)</f>
        <v>0</v>
      </c>
      <c r="BL172" s="18" t="s">
        <v>106</v>
      </c>
      <c r="BM172" s="163" t="s">
        <v>324</v>
      </c>
    </row>
    <row r="173" spans="1:65" s="14" customFormat="1" ht="12">
      <c r="B173" s="173"/>
      <c r="D173" s="166" t="s">
        <v>179</v>
      </c>
      <c r="E173" s="174" t="s">
        <v>1</v>
      </c>
      <c r="F173" s="175" t="s">
        <v>247</v>
      </c>
      <c r="H173" s="176">
        <v>541.98699999999997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179</v>
      </c>
      <c r="AU173" s="174" t="s">
        <v>87</v>
      </c>
      <c r="AV173" s="14" t="s">
        <v>87</v>
      </c>
      <c r="AW173" s="14" t="s">
        <v>30</v>
      </c>
      <c r="AX173" s="14" t="s">
        <v>75</v>
      </c>
      <c r="AY173" s="174" t="s">
        <v>172</v>
      </c>
    </row>
    <row r="174" spans="1:65" s="15" customFormat="1" ht="12">
      <c r="B174" s="181"/>
      <c r="D174" s="166" t="s">
        <v>179</v>
      </c>
      <c r="E174" s="182" t="s">
        <v>1</v>
      </c>
      <c r="F174" s="183" t="s">
        <v>184</v>
      </c>
      <c r="H174" s="184">
        <v>541.98699999999997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179</v>
      </c>
      <c r="AU174" s="182" t="s">
        <v>87</v>
      </c>
      <c r="AV174" s="15" t="s">
        <v>106</v>
      </c>
      <c r="AW174" s="15" t="s">
        <v>30</v>
      </c>
      <c r="AX174" s="15" t="s">
        <v>79</v>
      </c>
      <c r="AY174" s="182" t="s">
        <v>172</v>
      </c>
    </row>
    <row r="175" spans="1:65" s="2" customFormat="1" ht="14.5" customHeight="1">
      <c r="A175" s="33"/>
      <c r="B175" s="150"/>
      <c r="C175" s="151" t="s">
        <v>220</v>
      </c>
      <c r="D175" s="151" t="s">
        <v>174</v>
      </c>
      <c r="E175" s="152" t="s">
        <v>325</v>
      </c>
      <c r="F175" s="153" t="s">
        <v>326</v>
      </c>
      <c r="G175" s="154" t="s">
        <v>177</v>
      </c>
      <c r="H175" s="155">
        <v>49.180999999999997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3.3E-3</v>
      </c>
      <c r="R175" s="161">
        <f>Q175*H175</f>
        <v>0.16229729999999998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106</v>
      </c>
      <c r="AT175" s="163" t="s">
        <v>174</v>
      </c>
      <c r="AU175" s="163" t="s">
        <v>87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106</v>
      </c>
      <c r="BM175" s="163" t="s">
        <v>327</v>
      </c>
    </row>
    <row r="176" spans="1:65" s="13" customFormat="1" ht="12">
      <c r="B176" s="165"/>
      <c r="D176" s="166" t="s">
        <v>179</v>
      </c>
      <c r="E176" s="167" t="s">
        <v>1</v>
      </c>
      <c r="F176" s="168" t="s">
        <v>328</v>
      </c>
      <c r="H176" s="167" t="s">
        <v>1</v>
      </c>
      <c r="I176" s="169"/>
      <c r="L176" s="165"/>
      <c r="M176" s="170"/>
      <c r="N176" s="171"/>
      <c r="O176" s="171"/>
      <c r="P176" s="171"/>
      <c r="Q176" s="171"/>
      <c r="R176" s="171"/>
      <c r="S176" s="171"/>
      <c r="T176" s="172"/>
      <c r="AT176" s="167" t="s">
        <v>179</v>
      </c>
      <c r="AU176" s="167" t="s">
        <v>87</v>
      </c>
      <c r="AV176" s="13" t="s">
        <v>79</v>
      </c>
      <c r="AW176" s="13" t="s">
        <v>30</v>
      </c>
      <c r="AX176" s="13" t="s">
        <v>75</v>
      </c>
      <c r="AY176" s="167" t="s">
        <v>172</v>
      </c>
    </row>
    <row r="177" spans="2:51" s="13" customFormat="1" ht="12">
      <c r="B177" s="165"/>
      <c r="D177" s="166" t="s">
        <v>179</v>
      </c>
      <c r="E177" s="167" t="s">
        <v>1</v>
      </c>
      <c r="F177" s="168" t="s">
        <v>329</v>
      </c>
      <c r="H177" s="167" t="s">
        <v>1</v>
      </c>
      <c r="I177" s="169"/>
      <c r="L177" s="165"/>
      <c r="M177" s="170"/>
      <c r="N177" s="171"/>
      <c r="O177" s="171"/>
      <c r="P177" s="171"/>
      <c r="Q177" s="171"/>
      <c r="R177" s="171"/>
      <c r="S177" s="171"/>
      <c r="T177" s="172"/>
      <c r="AT177" s="167" t="s">
        <v>179</v>
      </c>
      <c r="AU177" s="167" t="s">
        <v>87</v>
      </c>
      <c r="AV177" s="13" t="s">
        <v>79</v>
      </c>
      <c r="AW177" s="13" t="s">
        <v>30</v>
      </c>
      <c r="AX177" s="13" t="s">
        <v>75</v>
      </c>
      <c r="AY177" s="167" t="s">
        <v>172</v>
      </c>
    </row>
    <row r="178" spans="2:51" s="14" customFormat="1" ht="12">
      <c r="B178" s="173"/>
      <c r="D178" s="166" t="s">
        <v>179</v>
      </c>
      <c r="E178" s="174" t="s">
        <v>1</v>
      </c>
      <c r="F178" s="175" t="s">
        <v>330</v>
      </c>
      <c r="H178" s="176">
        <v>62.01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2:51" s="14" customFormat="1" ht="12">
      <c r="B179" s="173"/>
      <c r="D179" s="166" t="s">
        <v>179</v>
      </c>
      <c r="E179" s="174" t="s">
        <v>1</v>
      </c>
      <c r="F179" s="175" t="s">
        <v>331</v>
      </c>
      <c r="H179" s="176">
        <v>62.01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2:51" s="16" customFormat="1" ht="12">
      <c r="B180" s="189"/>
      <c r="D180" s="166" t="s">
        <v>179</v>
      </c>
      <c r="E180" s="190" t="s">
        <v>1</v>
      </c>
      <c r="F180" s="191" t="s">
        <v>332</v>
      </c>
      <c r="H180" s="192">
        <v>124.02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179</v>
      </c>
      <c r="AU180" s="190" t="s">
        <v>87</v>
      </c>
      <c r="AV180" s="16" t="s">
        <v>97</v>
      </c>
      <c r="AW180" s="16" t="s">
        <v>30</v>
      </c>
      <c r="AX180" s="16" t="s">
        <v>75</v>
      </c>
      <c r="AY180" s="190" t="s">
        <v>172</v>
      </c>
    </row>
    <row r="181" spans="2:51" s="14" customFormat="1" ht="12">
      <c r="B181" s="173"/>
      <c r="D181" s="166" t="s">
        <v>179</v>
      </c>
      <c r="E181" s="174" t="s">
        <v>1</v>
      </c>
      <c r="F181" s="175" t="s">
        <v>333</v>
      </c>
      <c r="H181" s="176">
        <v>19.68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2:51" s="14" customFormat="1" ht="12">
      <c r="B182" s="173"/>
      <c r="D182" s="166" t="s">
        <v>179</v>
      </c>
      <c r="E182" s="174" t="s">
        <v>1</v>
      </c>
      <c r="F182" s="175" t="s">
        <v>334</v>
      </c>
      <c r="H182" s="176">
        <v>19.68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2:51" s="16" customFormat="1" ht="12">
      <c r="B183" s="189"/>
      <c r="D183" s="166" t="s">
        <v>179</v>
      </c>
      <c r="E183" s="190" t="s">
        <v>1</v>
      </c>
      <c r="F183" s="191" t="s">
        <v>335</v>
      </c>
      <c r="H183" s="192">
        <v>39.36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179</v>
      </c>
      <c r="AU183" s="190" t="s">
        <v>87</v>
      </c>
      <c r="AV183" s="16" t="s">
        <v>97</v>
      </c>
      <c r="AW183" s="16" t="s">
        <v>30</v>
      </c>
      <c r="AX183" s="16" t="s">
        <v>75</v>
      </c>
      <c r="AY183" s="190" t="s">
        <v>172</v>
      </c>
    </row>
    <row r="184" spans="2:51" s="14" customFormat="1" ht="12">
      <c r="B184" s="173"/>
      <c r="D184" s="166" t="s">
        <v>179</v>
      </c>
      <c r="E184" s="174" t="s">
        <v>1</v>
      </c>
      <c r="F184" s="175" t="s">
        <v>336</v>
      </c>
      <c r="H184" s="176">
        <v>3.6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2:51" s="14" customFormat="1" ht="12">
      <c r="B185" s="173"/>
      <c r="D185" s="166" t="s">
        <v>179</v>
      </c>
      <c r="E185" s="174" t="s">
        <v>1</v>
      </c>
      <c r="F185" s="175" t="s">
        <v>336</v>
      </c>
      <c r="H185" s="176">
        <v>3.6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2:51" s="16" customFormat="1" ht="12">
      <c r="B186" s="189"/>
      <c r="D186" s="166" t="s">
        <v>179</v>
      </c>
      <c r="E186" s="190" t="s">
        <v>1</v>
      </c>
      <c r="F186" s="191" t="s">
        <v>337</v>
      </c>
      <c r="H186" s="192">
        <v>7.2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179</v>
      </c>
      <c r="AU186" s="190" t="s">
        <v>87</v>
      </c>
      <c r="AV186" s="16" t="s">
        <v>97</v>
      </c>
      <c r="AW186" s="16" t="s">
        <v>30</v>
      </c>
      <c r="AX186" s="16" t="s">
        <v>75</v>
      </c>
      <c r="AY186" s="190" t="s">
        <v>172</v>
      </c>
    </row>
    <row r="187" spans="2:51" s="14" customFormat="1" ht="12">
      <c r="B187" s="173"/>
      <c r="D187" s="166" t="s">
        <v>179</v>
      </c>
      <c r="E187" s="174" t="s">
        <v>1</v>
      </c>
      <c r="F187" s="175" t="s">
        <v>338</v>
      </c>
      <c r="H187" s="176">
        <v>8.44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2:51" s="14" customFormat="1" ht="12">
      <c r="B188" s="173"/>
      <c r="D188" s="166" t="s">
        <v>179</v>
      </c>
      <c r="E188" s="174" t="s">
        <v>1</v>
      </c>
      <c r="F188" s="175" t="s">
        <v>338</v>
      </c>
      <c r="H188" s="176">
        <v>8.44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2:51" s="16" customFormat="1" ht="12">
      <c r="B189" s="189"/>
      <c r="D189" s="166" t="s">
        <v>179</v>
      </c>
      <c r="E189" s="190" t="s">
        <v>1</v>
      </c>
      <c r="F189" s="191" t="s">
        <v>339</v>
      </c>
      <c r="H189" s="192">
        <v>16.88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179</v>
      </c>
      <c r="AU189" s="190" t="s">
        <v>87</v>
      </c>
      <c r="AV189" s="16" t="s">
        <v>97</v>
      </c>
      <c r="AW189" s="16" t="s">
        <v>30</v>
      </c>
      <c r="AX189" s="16" t="s">
        <v>75</v>
      </c>
      <c r="AY189" s="190" t="s">
        <v>172</v>
      </c>
    </row>
    <row r="190" spans="2:51" s="14" customFormat="1" ht="12">
      <c r="B190" s="173"/>
      <c r="D190" s="166" t="s">
        <v>179</v>
      </c>
      <c r="E190" s="174" t="s">
        <v>1</v>
      </c>
      <c r="F190" s="175" t="s">
        <v>340</v>
      </c>
      <c r="H190" s="176">
        <v>11.074999999999999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2:51" s="16" customFormat="1" ht="12">
      <c r="B191" s="189"/>
      <c r="D191" s="166" t="s">
        <v>179</v>
      </c>
      <c r="E191" s="190" t="s">
        <v>1</v>
      </c>
      <c r="F191" s="191" t="s">
        <v>341</v>
      </c>
      <c r="H191" s="192">
        <v>11.074999999999999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179</v>
      </c>
      <c r="AU191" s="190" t="s">
        <v>87</v>
      </c>
      <c r="AV191" s="16" t="s">
        <v>97</v>
      </c>
      <c r="AW191" s="16" t="s">
        <v>30</v>
      </c>
      <c r="AX191" s="16" t="s">
        <v>75</v>
      </c>
      <c r="AY191" s="190" t="s">
        <v>172</v>
      </c>
    </row>
    <row r="192" spans="2:51" s="14" customFormat="1" ht="12">
      <c r="B192" s="173"/>
      <c r="D192" s="166" t="s">
        <v>179</v>
      </c>
      <c r="E192" s="174" t="s">
        <v>1</v>
      </c>
      <c r="F192" s="175" t="s">
        <v>342</v>
      </c>
      <c r="H192" s="176">
        <v>18.21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2:51" s="14" customFormat="1" ht="12">
      <c r="B193" s="173"/>
      <c r="D193" s="166" t="s">
        <v>179</v>
      </c>
      <c r="E193" s="174" t="s">
        <v>1</v>
      </c>
      <c r="F193" s="175" t="s">
        <v>343</v>
      </c>
      <c r="H193" s="176">
        <v>24.28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2:51" s="16" customFormat="1" ht="12">
      <c r="B194" s="189"/>
      <c r="D194" s="166" t="s">
        <v>179</v>
      </c>
      <c r="E194" s="190" t="s">
        <v>1</v>
      </c>
      <c r="F194" s="191" t="s">
        <v>344</v>
      </c>
      <c r="H194" s="192">
        <v>42.49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179</v>
      </c>
      <c r="AU194" s="190" t="s">
        <v>87</v>
      </c>
      <c r="AV194" s="16" t="s">
        <v>97</v>
      </c>
      <c r="AW194" s="16" t="s">
        <v>30</v>
      </c>
      <c r="AX194" s="16" t="s">
        <v>75</v>
      </c>
      <c r="AY194" s="190" t="s">
        <v>172</v>
      </c>
    </row>
    <row r="195" spans="2:51" s="14" customFormat="1" ht="12">
      <c r="B195" s="173"/>
      <c r="D195" s="166" t="s">
        <v>179</v>
      </c>
      <c r="E195" s="174" t="s">
        <v>1</v>
      </c>
      <c r="F195" s="175" t="s">
        <v>345</v>
      </c>
      <c r="H195" s="176">
        <v>6.09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2:51" s="14" customFormat="1" ht="12">
      <c r="B196" s="173"/>
      <c r="D196" s="166" t="s">
        <v>179</v>
      </c>
      <c r="E196" s="174" t="s">
        <v>1</v>
      </c>
      <c r="F196" s="175" t="s">
        <v>345</v>
      </c>
      <c r="H196" s="176">
        <v>6.09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2:51" s="16" customFormat="1" ht="12">
      <c r="B197" s="189"/>
      <c r="D197" s="166" t="s">
        <v>179</v>
      </c>
      <c r="E197" s="190" t="s">
        <v>1</v>
      </c>
      <c r="F197" s="191" t="s">
        <v>346</v>
      </c>
      <c r="H197" s="192">
        <v>12.18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179</v>
      </c>
      <c r="AU197" s="190" t="s">
        <v>87</v>
      </c>
      <c r="AV197" s="16" t="s">
        <v>97</v>
      </c>
      <c r="AW197" s="16" t="s">
        <v>30</v>
      </c>
      <c r="AX197" s="16" t="s">
        <v>75</v>
      </c>
      <c r="AY197" s="190" t="s">
        <v>172</v>
      </c>
    </row>
    <row r="198" spans="2:51" s="14" customFormat="1" ht="12">
      <c r="B198" s="173"/>
      <c r="D198" s="166" t="s">
        <v>179</v>
      </c>
      <c r="E198" s="174" t="s">
        <v>1</v>
      </c>
      <c r="F198" s="175" t="s">
        <v>347</v>
      </c>
      <c r="H198" s="176">
        <v>2.85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2:51" s="16" customFormat="1" ht="12">
      <c r="B199" s="189"/>
      <c r="D199" s="166" t="s">
        <v>179</v>
      </c>
      <c r="E199" s="190" t="s">
        <v>1</v>
      </c>
      <c r="F199" s="191" t="s">
        <v>348</v>
      </c>
      <c r="H199" s="192">
        <v>2.85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179</v>
      </c>
      <c r="AU199" s="190" t="s">
        <v>87</v>
      </c>
      <c r="AV199" s="16" t="s">
        <v>97</v>
      </c>
      <c r="AW199" s="16" t="s">
        <v>30</v>
      </c>
      <c r="AX199" s="16" t="s">
        <v>75</v>
      </c>
      <c r="AY199" s="190" t="s">
        <v>172</v>
      </c>
    </row>
    <row r="200" spans="2:51" s="14" customFormat="1" ht="12">
      <c r="B200" s="173"/>
      <c r="D200" s="166" t="s">
        <v>179</v>
      </c>
      <c r="E200" s="174" t="s">
        <v>1</v>
      </c>
      <c r="F200" s="175" t="s">
        <v>349</v>
      </c>
      <c r="H200" s="176">
        <v>4.2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2:51" s="16" customFormat="1" ht="12">
      <c r="B201" s="189"/>
      <c r="D201" s="166" t="s">
        <v>179</v>
      </c>
      <c r="E201" s="190" t="s">
        <v>1</v>
      </c>
      <c r="F201" s="191" t="s">
        <v>350</v>
      </c>
      <c r="H201" s="192">
        <v>4.2</v>
      </c>
      <c r="I201" s="193"/>
      <c r="L201" s="189"/>
      <c r="M201" s="194"/>
      <c r="N201" s="195"/>
      <c r="O201" s="195"/>
      <c r="P201" s="195"/>
      <c r="Q201" s="195"/>
      <c r="R201" s="195"/>
      <c r="S201" s="195"/>
      <c r="T201" s="196"/>
      <c r="AT201" s="190" t="s">
        <v>179</v>
      </c>
      <c r="AU201" s="190" t="s">
        <v>87</v>
      </c>
      <c r="AV201" s="16" t="s">
        <v>97</v>
      </c>
      <c r="AW201" s="16" t="s">
        <v>30</v>
      </c>
      <c r="AX201" s="16" t="s">
        <v>75</v>
      </c>
      <c r="AY201" s="190" t="s">
        <v>172</v>
      </c>
    </row>
    <row r="202" spans="2:51" s="13" customFormat="1" ht="12">
      <c r="B202" s="165"/>
      <c r="D202" s="166" t="s">
        <v>179</v>
      </c>
      <c r="E202" s="167" t="s">
        <v>1</v>
      </c>
      <c r="F202" s="168" t="s">
        <v>351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2:51" s="14" customFormat="1" ht="12">
      <c r="B203" s="173"/>
      <c r="D203" s="166" t="s">
        <v>179</v>
      </c>
      <c r="E203" s="174" t="s">
        <v>1</v>
      </c>
      <c r="F203" s="175" t="s">
        <v>352</v>
      </c>
      <c r="H203" s="176">
        <v>6.23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2:51" s="13" customFormat="1" ht="12">
      <c r="B204" s="165"/>
      <c r="D204" s="166" t="s">
        <v>179</v>
      </c>
      <c r="E204" s="167" t="s">
        <v>1</v>
      </c>
      <c r="F204" s="168" t="s">
        <v>353</v>
      </c>
      <c r="H204" s="167" t="s">
        <v>1</v>
      </c>
      <c r="I204" s="169"/>
      <c r="L204" s="165"/>
      <c r="M204" s="170"/>
      <c r="N204" s="171"/>
      <c r="O204" s="171"/>
      <c r="P204" s="171"/>
      <c r="Q204" s="171"/>
      <c r="R204" s="171"/>
      <c r="S204" s="171"/>
      <c r="T204" s="172"/>
      <c r="AT204" s="167" t="s">
        <v>179</v>
      </c>
      <c r="AU204" s="167" t="s">
        <v>87</v>
      </c>
      <c r="AV204" s="13" t="s">
        <v>79</v>
      </c>
      <c r="AW204" s="13" t="s">
        <v>30</v>
      </c>
      <c r="AX204" s="13" t="s">
        <v>75</v>
      </c>
      <c r="AY204" s="167" t="s">
        <v>172</v>
      </c>
    </row>
    <row r="205" spans="2:51" s="14" customFormat="1" ht="12">
      <c r="B205" s="173"/>
      <c r="D205" s="166" t="s">
        <v>179</v>
      </c>
      <c r="E205" s="174" t="s">
        <v>1</v>
      </c>
      <c r="F205" s="175" t="s">
        <v>354</v>
      </c>
      <c r="H205" s="176">
        <v>6.74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179</v>
      </c>
      <c r="AU205" s="174" t="s">
        <v>87</v>
      </c>
      <c r="AV205" s="14" t="s">
        <v>87</v>
      </c>
      <c r="AW205" s="14" t="s">
        <v>30</v>
      </c>
      <c r="AX205" s="14" t="s">
        <v>75</v>
      </c>
      <c r="AY205" s="174" t="s">
        <v>172</v>
      </c>
    </row>
    <row r="206" spans="2:51" s="16" customFormat="1" ht="12">
      <c r="B206" s="189"/>
      <c r="D206" s="166" t="s">
        <v>179</v>
      </c>
      <c r="E206" s="190" t="s">
        <v>1</v>
      </c>
      <c r="F206" s="191" t="s">
        <v>287</v>
      </c>
      <c r="H206" s="192">
        <v>12.97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179</v>
      </c>
      <c r="AU206" s="190" t="s">
        <v>87</v>
      </c>
      <c r="AV206" s="16" t="s">
        <v>97</v>
      </c>
      <c r="AW206" s="16" t="s">
        <v>30</v>
      </c>
      <c r="AX206" s="16" t="s">
        <v>75</v>
      </c>
      <c r="AY206" s="190" t="s">
        <v>172</v>
      </c>
    </row>
    <row r="207" spans="2:51" s="15" customFormat="1" ht="12">
      <c r="B207" s="181"/>
      <c r="D207" s="166" t="s">
        <v>179</v>
      </c>
      <c r="E207" s="182" t="s">
        <v>250</v>
      </c>
      <c r="F207" s="183" t="s">
        <v>184</v>
      </c>
      <c r="H207" s="184">
        <v>273.22500000000002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179</v>
      </c>
      <c r="AU207" s="182" t="s">
        <v>87</v>
      </c>
      <c r="AV207" s="15" t="s">
        <v>106</v>
      </c>
      <c r="AW207" s="15" t="s">
        <v>30</v>
      </c>
      <c r="AX207" s="15" t="s">
        <v>75</v>
      </c>
      <c r="AY207" s="182" t="s">
        <v>172</v>
      </c>
    </row>
    <row r="208" spans="2:51" s="14" customFormat="1" ht="12">
      <c r="B208" s="173"/>
      <c r="D208" s="166" t="s">
        <v>179</v>
      </c>
      <c r="E208" s="174" t="s">
        <v>1</v>
      </c>
      <c r="F208" s="175" t="s">
        <v>355</v>
      </c>
      <c r="H208" s="176">
        <v>49.180999999999997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79</v>
      </c>
      <c r="AY208" s="174" t="s">
        <v>172</v>
      </c>
    </row>
    <row r="209" spans="1:65" s="2" customFormat="1" ht="14.5" customHeight="1">
      <c r="A209" s="33"/>
      <c r="B209" s="150"/>
      <c r="C209" s="151" t="s">
        <v>226</v>
      </c>
      <c r="D209" s="151" t="s">
        <v>174</v>
      </c>
      <c r="E209" s="152" t="s">
        <v>356</v>
      </c>
      <c r="F209" s="153" t="s">
        <v>357</v>
      </c>
      <c r="G209" s="154" t="s">
        <v>177</v>
      </c>
      <c r="H209" s="155">
        <v>541.98699999999997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3.363E-2</v>
      </c>
      <c r="R209" s="161">
        <f>Q209*H209</f>
        <v>18.227022809999998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106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106</v>
      </c>
      <c r="BM209" s="163" t="s">
        <v>358</v>
      </c>
    </row>
    <row r="210" spans="1:65" s="13" customFormat="1" ht="12">
      <c r="B210" s="165"/>
      <c r="D210" s="166" t="s">
        <v>179</v>
      </c>
      <c r="E210" s="167" t="s">
        <v>1</v>
      </c>
      <c r="F210" s="168" t="s">
        <v>359</v>
      </c>
      <c r="H210" s="167" t="s">
        <v>1</v>
      </c>
      <c r="I210" s="169"/>
      <c r="L210" s="165"/>
      <c r="M210" s="170"/>
      <c r="N210" s="171"/>
      <c r="O210" s="171"/>
      <c r="P210" s="171"/>
      <c r="Q210" s="171"/>
      <c r="R210" s="171"/>
      <c r="S210" s="171"/>
      <c r="T210" s="172"/>
      <c r="AT210" s="167" t="s">
        <v>179</v>
      </c>
      <c r="AU210" s="167" t="s">
        <v>87</v>
      </c>
      <c r="AV210" s="13" t="s">
        <v>79</v>
      </c>
      <c r="AW210" s="13" t="s">
        <v>30</v>
      </c>
      <c r="AX210" s="13" t="s">
        <v>75</v>
      </c>
      <c r="AY210" s="167" t="s">
        <v>172</v>
      </c>
    </row>
    <row r="211" spans="1:65" s="13" customFormat="1" ht="12">
      <c r="B211" s="165"/>
      <c r="D211" s="166" t="s">
        <v>179</v>
      </c>
      <c r="E211" s="167" t="s">
        <v>1</v>
      </c>
      <c r="F211" s="168" t="s">
        <v>360</v>
      </c>
      <c r="H211" s="167" t="s">
        <v>1</v>
      </c>
      <c r="I211" s="169"/>
      <c r="L211" s="165"/>
      <c r="M211" s="170"/>
      <c r="N211" s="171"/>
      <c r="O211" s="171"/>
      <c r="P211" s="171"/>
      <c r="Q211" s="171"/>
      <c r="R211" s="171"/>
      <c r="S211" s="171"/>
      <c r="T211" s="172"/>
      <c r="AT211" s="167" t="s">
        <v>179</v>
      </c>
      <c r="AU211" s="167" t="s">
        <v>87</v>
      </c>
      <c r="AV211" s="13" t="s">
        <v>79</v>
      </c>
      <c r="AW211" s="13" t="s">
        <v>30</v>
      </c>
      <c r="AX211" s="13" t="s">
        <v>75</v>
      </c>
      <c r="AY211" s="167" t="s">
        <v>172</v>
      </c>
    </row>
    <row r="212" spans="1:65" s="13" customFormat="1" ht="24">
      <c r="B212" s="165"/>
      <c r="D212" s="166" t="s">
        <v>179</v>
      </c>
      <c r="E212" s="167" t="s">
        <v>1</v>
      </c>
      <c r="F212" s="168" t="s">
        <v>361</v>
      </c>
      <c r="H212" s="167" t="s">
        <v>1</v>
      </c>
      <c r="I212" s="169"/>
      <c r="L212" s="165"/>
      <c r="M212" s="170"/>
      <c r="N212" s="171"/>
      <c r="O212" s="171"/>
      <c r="P212" s="171"/>
      <c r="Q212" s="171"/>
      <c r="R212" s="171"/>
      <c r="S212" s="171"/>
      <c r="T212" s="172"/>
      <c r="AT212" s="167" t="s">
        <v>179</v>
      </c>
      <c r="AU212" s="167" t="s">
        <v>87</v>
      </c>
      <c r="AV212" s="13" t="s">
        <v>79</v>
      </c>
      <c r="AW212" s="13" t="s">
        <v>30</v>
      </c>
      <c r="AX212" s="13" t="s">
        <v>75</v>
      </c>
      <c r="AY212" s="167" t="s">
        <v>172</v>
      </c>
    </row>
    <row r="213" spans="1:65" s="13" customFormat="1" ht="12">
      <c r="B213" s="165"/>
      <c r="D213" s="166" t="s">
        <v>179</v>
      </c>
      <c r="E213" s="167" t="s">
        <v>1</v>
      </c>
      <c r="F213" s="168" t="s">
        <v>362</v>
      </c>
      <c r="H213" s="167" t="s">
        <v>1</v>
      </c>
      <c r="I213" s="169"/>
      <c r="L213" s="165"/>
      <c r="M213" s="170"/>
      <c r="N213" s="171"/>
      <c r="O213" s="171"/>
      <c r="P213" s="171"/>
      <c r="Q213" s="171"/>
      <c r="R213" s="171"/>
      <c r="S213" s="171"/>
      <c r="T213" s="172"/>
      <c r="AT213" s="167" t="s">
        <v>179</v>
      </c>
      <c r="AU213" s="167" t="s">
        <v>87</v>
      </c>
      <c r="AV213" s="13" t="s">
        <v>79</v>
      </c>
      <c r="AW213" s="13" t="s">
        <v>30</v>
      </c>
      <c r="AX213" s="13" t="s">
        <v>75</v>
      </c>
      <c r="AY213" s="167" t="s">
        <v>172</v>
      </c>
    </row>
    <row r="214" spans="1:65" s="13" customFormat="1" ht="12">
      <c r="B214" s="165"/>
      <c r="D214" s="166" t="s">
        <v>179</v>
      </c>
      <c r="E214" s="167" t="s">
        <v>1</v>
      </c>
      <c r="F214" s="168" t="s">
        <v>363</v>
      </c>
      <c r="H214" s="167" t="s">
        <v>1</v>
      </c>
      <c r="I214" s="169"/>
      <c r="L214" s="165"/>
      <c r="M214" s="170"/>
      <c r="N214" s="171"/>
      <c r="O214" s="171"/>
      <c r="P214" s="171"/>
      <c r="Q214" s="171"/>
      <c r="R214" s="171"/>
      <c r="S214" s="171"/>
      <c r="T214" s="172"/>
      <c r="AT214" s="167" t="s">
        <v>179</v>
      </c>
      <c r="AU214" s="167" t="s">
        <v>87</v>
      </c>
      <c r="AV214" s="13" t="s">
        <v>79</v>
      </c>
      <c r="AW214" s="13" t="s">
        <v>30</v>
      </c>
      <c r="AX214" s="13" t="s">
        <v>75</v>
      </c>
      <c r="AY214" s="167" t="s">
        <v>172</v>
      </c>
    </row>
    <row r="215" spans="1:65" s="13" customFormat="1" ht="12">
      <c r="B215" s="165"/>
      <c r="D215" s="166" t="s">
        <v>179</v>
      </c>
      <c r="E215" s="167" t="s">
        <v>1</v>
      </c>
      <c r="F215" s="168" t="s">
        <v>364</v>
      </c>
      <c r="H215" s="167" t="s">
        <v>1</v>
      </c>
      <c r="I215" s="169"/>
      <c r="L215" s="165"/>
      <c r="M215" s="170"/>
      <c r="N215" s="171"/>
      <c r="O215" s="171"/>
      <c r="P215" s="171"/>
      <c r="Q215" s="171"/>
      <c r="R215" s="171"/>
      <c r="S215" s="171"/>
      <c r="T215" s="172"/>
      <c r="AT215" s="167" t="s">
        <v>179</v>
      </c>
      <c r="AU215" s="167" t="s">
        <v>87</v>
      </c>
      <c r="AV215" s="13" t="s">
        <v>79</v>
      </c>
      <c r="AW215" s="13" t="s">
        <v>30</v>
      </c>
      <c r="AX215" s="13" t="s">
        <v>75</v>
      </c>
      <c r="AY215" s="167" t="s">
        <v>172</v>
      </c>
    </row>
    <row r="216" spans="1:65" s="13" customFormat="1" ht="12">
      <c r="B216" s="165"/>
      <c r="D216" s="166" t="s">
        <v>179</v>
      </c>
      <c r="E216" s="167" t="s">
        <v>1</v>
      </c>
      <c r="F216" s="168" t="s">
        <v>365</v>
      </c>
      <c r="H216" s="167" t="s">
        <v>1</v>
      </c>
      <c r="I216" s="169"/>
      <c r="L216" s="165"/>
      <c r="M216" s="170"/>
      <c r="N216" s="171"/>
      <c r="O216" s="171"/>
      <c r="P216" s="171"/>
      <c r="Q216" s="171"/>
      <c r="R216" s="171"/>
      <c r="S216" s="171"/>
      <c r="T216" s="172"/>
      <c r="AT216" s="167" t="s">
        <v>179</v>
      </c>
      <c r="AU216" s="167" t="s">
        <v>87</v>
      </c>
      <c r="AV216" s="13" t="s">
        <v>79</v>
      </c>
      <c r="AW216" s="13" t="s">
        <v>30</v>
      </c>
      <c r="AX216" s="13" t="s">
        <v>75</v>
      </c>
      <c r="AY216" s="167" t="s">
        <v>172</v>
      </c>
    </row>
    <row r="217" spans="1:65" s="13" customFormat="1" ht="12">
      <c r="B217" s="165"/>
      <c r="D217" s="166" t="s">
        <v>179</v>
      </c>
      <c r="E217" s="167" t="s">
        <v>1</v>
      </c>
      <c r="F217" s="168" t="s">
        <v>366</v>
      </c>
      <c r="H217" s="167" t="s">
        <v>1</v>
      </c>
      <c r="I217" s="169"/>
      <c r="L217" s="165"/>
      <c r="M217" s="170"/>
      <c r="N217" s="171"/>
      <c r="O217" s="171"/>
      <c r="P217" s="171"/>
      <c r="Q217" s="171"/>
      <c r="R217" s="171"/>
      <c r="S217" s="171"/>
      <c r="T217" s="172"/>
      <c r="AT217" s="167" t="s">
        <v>179</v>
      </c>
      <c r="AU217" s="167" t="s">
        <v>87</v>
      </c>
      <c r="AV217" s="13" t="s">
        <v>79</v>
      </c>
      <c r="AW217" s="13" t="s">
        <v>30</v>
      </c>
      <c r="AX217" s="13" t="s">
        <v>75</v>
      </c>
      <c r="AY217" s="167" t="s">
        <v>172</v>
      </c>
    </row>
    <row r="218" spans="1:65" s="13" customFormat="1" ht="12">
      <c r="B218" s="165"/>
      <c r="D218" s="166" t="s">
        <v>179</v>
      </c>
      <c r="E218" s="167" t="s">
        <v>1</v>
      </c>
      <c r="F218" s="168" t="s">
        <v>367</v>
      </c>
      <c r="H218" s="167" t="s">
        <v>1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7" t="s">
        <v>179</v>
      </c>
      <c r="AU218" s="167" t="s">
        <v>87</v>
      </c>
      <c r="AV218" s="13" t="s">
        <v>79</v>
      </c>
      <c r="AW218" s="13" t="s">
        <v>30</v>
      </c>
      <c r="AX218" s="13" t="s">
        <v>75</v>
      </c>
      <c r="AY218" s="167" t="s">
        <v>172</v>
      </c>
    </row>
    <row r="219" spans="1:65" s="13" customFormat="1" ht="12">
      <c r="B219" s="165"/>
      <c r="D219" s="166" t="s">
        <v>179</v>
      </c>
      <c r="E219" s="167" t="s">
        <v>1</v>
      </c>
      <c r="F219" s="168" t="s">
        <v>368</v>
      </c>
      <c r="H219" s="167" t="s">
        <v>1</v>
      </c>
      <c r="I219" s="169"/>
      <c r="L219" s="165"/>
      <c r="M219" s="170"/>
      <c r="N219" s="171"/>
      <c r="O219" s="171"/>
      <c r="P219" s="171"/>
      <c r="Q219" s="171"/>
      <c r="R219" s="171"/>
      <c r="S219" s="171"/>
      <c r="T219" s="172"/>
      <c r="AT219" s="167" t="s">
        <v>179</v>
      </c>
      <c r="AU219" s="167" t="s">
        <v>87</v>
      </c>
      <c r="AV219" s="13" t="s">
        <v>79</v>
      </c>
      <c r="AW219" s="13" t="s">
        <v>30</v>
      </c>
      <c r="AX219" s="13" t="s">
        <v>75</v>
      </c>
      <c r="AY219" s="167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369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3" customFormat="1" ht="12">
      <c r="B221" s="165"/>
      <c r="D221" s="166" t="s">
        <v>179</v>
      </c>
      <c r="E221" s="167" t="s">
        <v>1</v>
      </c>
      <c r="F221" s="168" t="s">
        <v>370</v>
      </c>
      <c r="H221" s="167" t="s">
        <v>1</v>
      </c>
      <c r="I221" s="169"/>
      <c r="L221" s="165"/>
      <c r="M221" s="170"/>
      <c r="N221" s="171"/>
      <c r="O221" s="171"/>
      <c r="P221" s="171"/>
      <c r="Q221" s="171"/>
      <c r="R221" s="171"/>
      <c r="S221" s="171"/>
      <c r="T221" s="172"/>
      <c r="AT221" s="167" t="s">
        <v>179</v>
      </c>
      <c r="AU221" s="167" t="s">
        <v>87</v>
      </c>
      <c r="AV221" s="13" t="s">
        <v>79</v>
      </c>
      <c r="AW221" s="13" t="s">
        <v>30</v>
      </c>
      <c r="AX221" s="13" t="s">
        <v>75</v>
      </c>
      <c r="AY221" s="167" t="s">
        <v>172</v>
      </c>
    </row>
    <row r="222" spans="1:65" s="13" customFormat="1" ht="12">
      <c r="B222" s="165"/>
      <c r="D222" s="166" t="s">
        <v>179</v>
      </c>
      <c r="E222" s="167" t="s">
        <v>1</v>
      </c>
      <c r="F222" s="168" t="s">
        <v>371</v>
      </c>
      <c r="H222" s="167" t="s">
        <v>1</v>
      </c>
      <c r="I222" s="169"/>
      <c r="L222" s="165"/>
      <c r="M222" s="170"/>
      <c r="N222" s="171"/>
      <c r="O222" s="171"/>
      <c r="P222" s="171"/>
      <c r="Q222" s="171"/>
      <c r="R222" s="171"/>
      <c r="S222" s="171"/>
      <c r="T222" s="172"/>
      <c r="AT222" s="167" t="s">
        <v>179</v>
      </c>
      <c r="AU222" s="167" t="s">
        <v>87</v>
      </c>
      <c r="AV222" s="13" t="s">
        <v>79</v>
      </c>
      <c r="AW222" s="13" t="s">
        <v>30</v>
      </c>
      <c r="AX222" s="13" t="s">
        <v>75</v>
      </c>
      <c r="AY222" s="167" t="s">
        <v>172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372</v>
      </c>
      <c r="H223" s="176">
        <v>248.333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373</v>
      </c>
      <c r="H224" s="176">
        <v>-93.96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2:51" s="16" customFormat="1" ht="12">
      <c r="B225" s="189"/>
      <c r="D225" s="166" t="s">
        <v>179</v>
      </c>
      <c r="E225" s="190" t="s">
        <v>1</v>
      </c>
      <c r="F225" s="191" t="s">
        <v>374</v>
      </c>
      <c r="H225" s="192">
        <v>154.37299999999999</v>
      </c>
      <c r="I225" s="193"/>
      <c r="L225" s="189"/>
      <c r="M225" s="194"/>
      <c r="N225" s="195"/>
      <c r="O225" s="195"/>
      <c r="P225" s="195"/>
      <c r="Q225" s="195"/>
      <c r="R225" s="195"/>
      <c r="S225" s="195"/>
      <c r="T225" s="196"/>
      <c r="AT225" s="190" t="s">
        <v>179</v>
      </c>
      <c r="AU225" s="190" t="s">
        <v>87</v>
      </c>
      <c r="AV225" s="16" t="s">
        <v>97</v>
      </c>
      <c r="AW225" s="16" t="s">
        <v>30</v>
      </c>
      <c r="AX225" s="16" t="s">
        <v>75</v>
      </c>
      <c r="AY225" s="190" t="s">
        <v>172</v>
      </c>
    </row>
    <row r="226" spans="2:51" s="13" customFormat="1" ht="12">
      <c r="B226" s="165"/>
      <c r="D226" s="166" t="s">
        <v>179</v>
      </c>
      <c r="E226" s="167" t="s">
        <v>1</v>
      </c>
      <c r="F226" s="168" t="s">
        <v>375</v>
      </c>
      <c r="H226" s="167" t="s">
        <v>1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7" t="s">
        <v>179</v>
      </c>
      <c r="AU226" s="167" t="s">
        <v>87</v>
      </c>
      <c r="AV226" s="13" t="s">
        <v>79</v>
      </c>
      <c r="AW226" s="13" t="s">
        <v>30</v>
      </c>
      <c r="AX226" s="13" t="s">
        <v>75</v>
      </c>
      <c r="AY226" s="167" t="s">
        <v>172</v>
      </c>
    </row>
    <row r="227" spans="2:51" s="14" customFormat="1" ht="24">
      <c r="B227" s="173"/>
      <c r="D227" s="166" t="s">
        <v>179</v>
      </c>
      <c r="E227" s="174" t="s">
        <v>1</v>
      </c>
      <c r="F227" s="175" t="s">
        <v>376</v>
      </c>
      <c r="H227" s="176">
        <v>344.42099999999999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2:51" s="14" customFormat="1" ht="12">
      <c r="B228" s="173"/>
      <c r="D228" s="166" t="s">
        <v>179</v>
      </c>
      <c r="E228" s="174" t="s">
        <v>1</v>
      </c>
      <c r="F228" s="175" t="s">
        <v>377</v>
      </c>
      <c r="H228" s="176">
        <v>-3.7189999999999999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2:51" s="14" customFormat="1" ht="12">
      <c r="B229" s="173"/>
      <c r="D229" s="166" t="s">
        <v>179</v>
      </c>
      <c r="E229" s="174" t="s">
        <v>1</v>
      </c>
      <c r="F229" s="175" t="s">
        <v>378</v>
      </c>
      <c r="H229" s="176">
        <v>-11.148999999999999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2:51" s="14" customFormat="1" ht="12">
      <c r="B230" s="173"/>
      <c r="D230" s="166" t="s">
        <v>179</v>
      </c>
      <c r="E230" s="174" t="s">
        <v>1</v>
      </c>
      <c r="F230" s="175" t="s">
        <v>379</v>
      </c>
      <c r="H230" s="176">
        <v>-3.028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2:51" s="14" customFormat="1" ht="12">
      <c r="B231" s="173"/>
      <c r="D231" s="166" t="s">
        <v>179</v>
      </c>
      <c r="E231" s="174" t="s">
        <v>1</v>
      </c>
      <c r="F231" s="175" t="s">
        <v>380</v>
      </c>
      <c r="H231" s="176">
        <v>-22.952000000000002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30</v>
      </c>
      <c r="AX231" s="14" t="s">
        <v>75</v>
      </c>
      <c r="AY231" s="174" t="s">
        <v>172</v>
      </c>
    </row>
    <row r="232" spans="2:51" s="14" customFormat="1" ht="12">
      <c r="B232" s="173"/>
      <c r="D232" s="166" t="s">
        <v>179</v>
      </c>
      <c r="E232" s="174" t="s">
        <v>1</v>
      </c>
      <c r="F232" s="175" t="s">
        <v>381</v>
      </c>
      <c r="H232" s="176">
        <v>-3.028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2:51" s="14" customFormat="1" ht="12">
      <c r="B233" s="173"/>
      <c r="D233" s="166" t="s">
        <v>179</v>
      </c>
      <c r="E233" s="174" t="s">
        <v>1</v>
      </c>
      <c r="F233" s="175" t="s">
        <v>382</v>
      </c>
      <c r="H233" s="176">
        <v>-8.8529999999999998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2:51" s="16" customFormat="1" ht="12">
      <c r="B234" s="189"/>
      <c r="D234" s="166" t="s">
        <v>179</v>
      </c>
      <c r="E234" s="190" t="s">
        <v>1</v>
      </c>
      <c r="F234" s="191" t="s">
        <v>383</v>
      </c>
      <c r="H234" s="192">
        <v>291.69200000000001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2:51" s="13" customFormat="1" ht="12">
      <c r="B235" s="165"/>
      <c r="D235" s="166" t="s">
        <v>179</v>
      </c>
      <c r="E235" s="167" t="s">
        <v>1</v>
      </c>
      <c r="F235" s="168" t="s">
        <v>375</v>
      </c>
      <c r="H235" s="167" t="s">
        <v>1</v>
      </c>
      <c r="I235" s="169"/>
      <c r="L235" s="165"/>
      <c r="M235" s="170"/>
      <c r="N235" s="171"/>
      <c r="O235" s="171"/>
      <c r="P235" s="171"/>
      <c r="Q235" s="171"/>
      <c r="R235" s="171"/>
      <c r="S235" s="171"/>
      <c r="T235" s="172"/>
      <c r="AT235" s="167" t="s">
        <v>179</v>
      </c>
      <c r="AU235" s="167" t="s">
        <v>87</v>
      </c>
      <c r="AV235" s="13" t="s">
        <v>79</v>
      </c>
      <c r="AW235" s="13" t="s">
        <v>30</v>
      </c>
      <c r="AX235" s="13" t="s">
        <v>75</v>
      </c>
      <c r="AY235" s="167" t="s">
        <v>172</v>
      </c>
    </row>
    <row r="236" spans="2:51" s="14" customFormat="1" ht="12">
      <c r="B236" s="173"/>
      <c r="D236" s="166" t="s">
        <v>179</v>
      </c>
      <c r="E236" s="174" t="s">
        <v>1</v>
      </c>
      <c r="F236" s="175" t="s">
        <v>384</v>
      </c>
      <c r="H236" s="176">
        <v>81.96</v>
      </c>
      <c r="I236" s="177"/>
      <c r="L236" s="173"/>
      <c r="M236" s="178"/>
      <c r="N236" s="179"/>
      <c r="O236" s="179"/>
      <c r="P236" s="179"/>
      <c r="Q236" s="179"/>
      <c r="R236" s="179"/>
      <c r="S236" s="179"/>
      <c r="T236" s="180"/>
      <c r="AT236" s="174" t="s">
        <v>179</v>
      </c>
      <c r="AU236" s="174" t="s">
        <v>87</v>
      </c>
      <c r="AV236" s="14" t="s">
        <v>87</v>
      </c>
      <c r="AW236" s="14" t="s">
        <v>30</v>
      </c>
      <c r="AX236" s="14" t="s">
        <v>75</v>
      </c>
      <c r="AY236" s="174" t="s">
        <v>172</v>
      </c>
    </row>
    <row r="237" spans="2:51" s="14" customFormat="1" ht="12">
      <c r="B237" s="173"/>
      <c r="D237" s="166" t="s">
        <v>179</v>
      </c>
      <c r="E237" s="174" t="s">
        <v>1</v>
      </c>
      <c r="F237" s="175" t="s">
        <v>385</v>
      </c>
      <c r="H237" s="176">
        <v>-6.7279999999999998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2:51" s="16" customFormat="1" ht="12">
      <c r="B238" s="189"/>
      <c r="D238" s="166" t="s">
        <v>179</v>
      </c>
      <c r="E238" s="190" t="s">
        <v>1</v>
      </c>
      <c r="F238" s="191" t="s">
        <v>386</v>
      </c>
      <c r="H238" s="192">
        <v>75.231999999999999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179</v>
      </c>
      <c r="AU238" s="190" t="s">
        <v>87</v>
      </c>
      <c r="AV238" s="16" t="s">
        <v>97</v>
      </c>
      <c r="AW238" s="16" t="s">
        <v>30</v>
      </c>
      <c r="AX238" s="16" t="s">
        <v>75</v>
      </c>
      <c r="AY238" s="190" t="s">
        <v>172</v>
      </c>
    </row>
    <row r="239" spans="2:51" s="13" customFormat="1" ht="12">
      <c r="B239" s="165"/>
      <c r="D239" s="166" t="s">
        <v>179</v>
      </c>
      <c r="E239" s="167" t="s">
        <v>1</v>
      </c>
      <c r="F239" s="168" t="s">
        <v>375</v>
      </c>
      <c r="H239" s="167" t="s">
        <v>1</v>
      </c>
      <c r="I239" s="169"/>
      <c r="L239" s="165"/>
      <c r="M239" s="170"/>
      <c r="N239" s="171"/>
      <c r="O239" s="171"/>
      <c r="P239" s="171"/>
      <c r="Q239" s="171"/>
      <c r="R239" s="171"/>
      <c r="S239" s="171"/>
      <c r="T239" s="172"/>
      <c r="AT239" s="167" t="s">
        <v>179</v>
      </c>
      <c r="AU239" s="167" t="s">
        <v>87</v>
      </c>
      <c r="AV239" s="13" t="s">
        <v>79</v>
      </c>
      <c r="AW239" s="13" t="s">
        <v>30</v>
      </c>
      <c r="AX239" s="13" t="s">
        <v>75</v>
      </c>
      <c r="AY239" s="167" t="s">
        <v>172</v>
      </c>
    </row>
    <row r="240" spans="2:51" s="14" customFormat="1" ht="12">
      <c r="B240" s="173"/>
      <c r="D240" s="166" t="s">
        <v>179</v>
      </c>
      <c r="E240" s="174" t="s">
        <v>1</v>
      </c>
      <c r="F240" s="175" t="s">
        <v>387</v>
      </c>
      <c r="H240" s="176">
        <v>-4.3499999999999996</v>
      </c>
      <c r="I240" s="177"/>
      <c r="L240" s="173"/>
      <c r="M240" s="178"/>
      <c r="N240" s="179"/>
      <c r="O240" s="179"/>
      <c r="P240" s="179"/>
      <c r="Q240" s="179"/>
      <c r="R240" s="179"/>
      <c r="S240" s="179"/>
      <c r="T240" s="180"/>
      <c r="AT240" s="174" t="s">
        <v>179</v>
      </c>
      <c r="AU240" s="174" t="s">
        <v>87</v>
      </c>
      <c r="AV240" s="14" t="s">
        <v>87</v>
      </c>
      <c r="AW240" s="14" t="s">
        <v>30</v>
      </c>
      <c r="AX240" s="14" t="s">
        <v>75</v>
      </c>
      <c r="AY240" s="174" t="s">
        <v>172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388</v>
      </c>
      <c r="H241" s="176">
        <v>-1.0089999999999999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4" customFormat="1" ht="12">
      <c r="B242" s="173"/>
      <c r="D242" s="166" t="s">
        <v>179</v>
      </c>
      <c r="E242" s="174" t="s">
        <v>1</v>
      </c>
      <c r="F242" s="175" t="s">
        <v>389</v>
      </c>
      <c r="H242" s="176">
        <v>-23.222999999999999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75</v>
      </c>
      <c r="AY242" s="174" t="s">
        <v>172</v>
      </c>
    </row>
    <row r="243" spans="1:65" s="16" customFormat="1" ht="12">
      <c r="B243" s="189"/>
      <c r="D243" s="166" t="s">
        <v>179</v>
      </c>
      <c r="E243" s="190" t="s">
        <v>1</v>
      </c>
      <c r="F243" s="191" t="s">
        <v>390</v>
      </c>
      <c r="H243" s="192">
        <v>-28.582000000000001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179</v>
      </c>
      <c r="AU243" s="190" t="s">
        <v>87</v>
      </c>
      <c r="AV243" s="16" t="s">
        <v>97</v>
      </c>
      <c r="AW243" s="16" t="s">
        <v>30</v>
      </c>
      <c r="AX243" s="16" t="s">
        <v>75</v>
      </c>
      <c r="AY243" s="190" t="s">
        <v>172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391</v>
      </c>
      <c r="H244" s="176">
        <v>49.271999999999998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247</v>
      </c>
      <c r="F245" s="183" t="s">
        <v>184</v>
      </c>
      <c r="H245" s="184">
        <v>541.98699999999997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151" t="s">
        <v>235</v>
      </c>
      <c r="D246" s="151" t="s">
        <v>174</v>
      </c>
      <c r="E246" s="152" t="s">
        <v>392</v>
      </c>
      <c r="F246" s="153" t="s">
        <v>393</v>
      </c>
      <c r="G246" s="154" t="s">
        <v>177</v>
      </c>
      <c r="H246" s="155">
        <v>165.489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1.494E-2</v>
      </c>
      <c r="R246" s="161">
        <f>Q246*H246</f>
        <v>2.4724056600000002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106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106</v>
      </c>
      <c r="BM246" s="163" t="s">
        <v>394</v>
      </c>
    </row>
    <row r="247" spans="1:65" s="13" customFormat="1" ht="12">
      <c r="B247" s="165"/>
      <c r="D247" s="166" t="s">
        <v>179</v>
      </c>
      <c r="E247" s="167" t="s">
        <v>1</v>
      </c>
      <c r="F247" s="168" t="s">
        <v>395</v>
      </c>
      <c r="H247" s="167" t="s">
        <v>1</v>
      </c>
      <c r="I247" s="169"/>
      <c r="L247" s="165"/>
      <c r="M247" s="170"/>
      <c r="N247" s="171"/>
      <c r="O247" s="171"/>
      <c r="P247" s="171"/>
      <c r="Q247" s="171"/>
      <c r="R247" s="171"/>
      <c r="S247" s="171"/>
      <c r="T247" s="172"/>
      <c r="AT247" s="167" t="s">
        <v>179</v>
      </c>
      <c r="AU247" s="167" t="s">
        <v>87</v>
      </c>
      <c r="AV247" s="13" t="s">
        <v>79</v>
      </c>
      <c r="AW247" s="13" t="s">
        <v>30</v>
      </c>
      <c r="AX247" s="13" t="s">
        <v>75</v>
      </c>
      <c r="AY247" s="167" t="s">
        <v>172</v>
      </c>
    </row>
    <row r="248" spans="1:65" s="13" customFormat="1" ht="12">
      <c r="B248" s="165"/>
      <c r="D248" s="166" t="s">
        <v>179</v>
      </c>
      <c r="E248" s="167" t="s">
        <v>1</v>
      </c>
      <c r="F248" s="168" t="s">
        <v>396</v>
      </c>
      <c r="H248" s="167" t="s">
        <v>1</v>
      </c>
      <c r="I248" s="169"/>
      <c r="L248" s="165"/>
      <c r="M248" s="170"/>
      <c r="N248" s="171"/>
      <c r="O248" s="171"/>
      <c r="P248" s="171"/>
      <c r="Q248" s="171"/>
      <c r="R248" s="171"/>
      <c r="S248" s="171"/>
      <c r="T248" s="172"/>
      <c r="AT248" s="167" t="s">
        <v>179</v>
      </c>
      <c r="AU248" s="167" t="s">
        <v>87</v>
      </c>
      <c r="AV248" s="13" t="s">
        <v>79</v>
      </c>
      <c r="AW248" s="13" t="s">
        <v>30</v>
      </c>
      <c r="AX248" s="13" t="s">
        <v>75</v>
      </c>
      <c r="AY248" s="167" t="s">
        <v>172</v>
      </c>
    </row>
    <row r="249" spans="1:65" s="13" customFormat="1" ht="12">
      <c r="B249" s="165"/>
      <c r="D249" s="166" t="s">
        <v>179</v>
      </c>
      <c r="E249" s="167" t="s">
        <v>1</v>
      </c>
      <c r="F249" s="168" t="s">
        <v>397</v>
      </c>
      <c r="H249" s="167" t="s">
        <v>1</v>
      </c>
      <c r="I249" s="169"/>
      <c r="L249" s="165"/>
      <c r="M249" s="170"/>
      <c r="N249" s="171"/>
      <c r="O249" s="171"/>
      <c r="P249" s="171"/>
      <c r="Q249" s="171"/>
      <c r="R249" s="171"/>
      <c r="S249" s="171"/>
      <c r="T249" s="172"/>
      <c r="AT249" s="167" t="s">
        <v>179</v>
      </c>
      <c r="AU249" s="167" t="s">
        <v>87</v>
      </c>
      <c r="AV249" s="13" t="s">
        <v>79</v>
      </c>
      <c r="AW249" s="13" t="s">
        <v>30</v>
      </c>
      <c r="AX249" s="13" t="s">
        <v>75</v>
      </c>
      <c r="AY249" s="167" t="s">
        <v>172</v>
      </c>
    </row>
    <row r="250" spans="1:65" s="13" customFormat="1" ht="12">
      <c r="B250" s="165"/>
      <c r="D250" s="166" t="s">
        <v>179</v>
      </c>
      <c r="E250" s="167" t="s">
        <v>1</v>
      </c>
      <c r="F250" s="168" t="s">
        <v>398</v>
      </c>
      <c r="H250" s="167" t="s">
        <v>1</v>
      </c>
      <c r="I250" s="169"/>
      <c r="L250" s="165"/>
      <c r="M250" s="170"/>
      <c r="N250" s="171"/>
      <c r="O250" s="171"/>
      <c r="P250" s="171"/>
      <c r="Q250" s="171"/>
      <c r="R250" s="171"/>
      <c r="S250" s="171"/>
      <c r="T250" s="172"/>
      <c r="AT250" s="167" t="s">
        <v>179</v>
      </c>
      <c r="AU250" s="167" t="s">
        <v>87</v>
      </c>
      <c r="AV250" s="13" t="s">
        <v>79</v>
      </c>
      <c r="AW250" s="13" t="s">
        <v>30</v>
      </c>
      <c r="AX250" s="13" t="s">
        <v>75</v>
      </c>
      <c r="AY250" s="167" t="s">
        <v>172</v>
      </c>
    </row>
    <row r="251" spans="1:65" s="13" customFormat="1" ht="12">
      <c r="B251" s="165"/>
      <c r="D251" s="166" t="s">
        <v>179</v>
      </c>
      <c r="E251" s="167" t="s">
        <v>1</v>
      </c>
      <c r="F251" s="168" t="s">
        <v>399</v>
      </c>
      <c r="H251" s="167" t="s">
        <v>1</v>
      </c>
      <c r="I251" s="169"/>
      <c r="L251" s="165"/>
      <c r="M251" s="170"/>
      <c r="N251" s="171"/>
      <c r="O251" s="171"/>
      <c r="P251" s="171"/>
      <c r="Q251" s="171"/>
      <c r="R251" s="171"/>
      <c r="S251" s="171"/>
      <c r="T251" s="172"/>
      <c r="AT251" s="167" t="s">
        <v>179</v>
      </c>
      <c r="AU251" s="167" t="s">
        <v>87</v>
      </c>
      <c r="AV251" s="13" t="s">
        <v>79</v>
      </c>
      <c r="AW251" s="13" t="s">
        <v>30</v>
      </c>
      <c r="AX251" s="13" t="s">
        <v>75</v>
      </c>
      <c r="AY251" s="167" t="s">
        <v>172</v>
      </c>
    </row>
    <row r="252" spans="1:65" s="13" customFormat="1" ht="24">
      <c r="B252" s="165"/>
      <c r="D252" s="166" t="s">
        <v>179</v>
      </c>
      <c r="E252" s="167" t="s">
        <v>1</v>
      </c>
      <c r="F252" s="168" t="s">
        <v>400</v>
      </c>
      <c r="H252" s="167" t="s">
        <v>1</v>
      </c>
      <c r="I252" s="169"/>
      <c r="L252" s="165"/>
      <c r="M252" s="170"/>
      <c r="N252" s="171"/>
      <c r="O252" s="171"/>
      <c r="P252" s="171"/>
      <c r="Q252" s="171"/>
      <c r="R252" s="171"/>
      <c r="S252" s="171"/>
      <c r="T252" s="172"/>
      <c r="AT252" s="167" t="s">
        <v>179</v>
      </c>
      <c r="AU252" s="167" t="s">
        <v>87</v>
      </c>
      <c r="AV252" s="13" t="s">
        <v>79</v>
      </c>
      <c r="AW252" s="13" t="s">
        <v>30</v>
      </c>
      <c r="AX252" s="13" t="s">
        <v>75</v>
      </c>
      <c r="AY252" s="167" t="s">
        <v>172</v>
      </c>
    </row>
    <row r="253" spans="1:65" s="13" customFormat="1" ht="24">
      <c r="B253" s="165"/>
      <c r="D253" s="166" t="s">
        <v>179</v>
      </c>
      <c r="E253" s="167" t="s">
        <v>1</v>
      </c>
      <c r="F253" s="168" t="s">
        <v>401</v>
      </c>
      <c r="H253" s="167" t="s">
        <v>1</v>
      </c>
      <c r="I253" s="169"/>
      <c r="L253" s="165"/>
      <c r="M253" s="170"/>
      <c r="N253" s="171"/>
      <c r="O253" s="171"/>
      <c r="P253" s="171"/>
      <c r="Q253" s="171"/>
      <c r="R253" s="171"/>
      <c r="S253" s="171"/>
      <c r="T253" s="172"/>
      <c r="AT253" s="167" t="s">
        <v>179</v>
      </c>
      <c r="AU253" s="167" t="s">
        <v>87</v>
      </c>
      <c r="AV253" s="13" t="s">
        <v>79</v>
      </c>
      <c r="AW253" s="13" t="s">
        <v>30</v>
      </c>
      <c r="AX253" s="13" t="s">
        <v>75</v>
      </c>
      <c r="AY253" s="167" t="s">
        <v>172</v>
      </c>
    </row>
    <row r="254" spans="1:65" s="13" customFormat="1" ht="12">
      <c r="B254" s="165"/>
      <c r="D254" s="166" t="s">
        <v>179</v>
      </c>
      <c r="E254" s="167" t="s">
        <v>1</v>
      </c>
      <c r="F254" s="168" t="s">
        <v>402</v>
      </c>
      <c r="H254" s="167" t="s">
        <v>1</v>
      </c>
      <c r="I254" s="169"/>
      <c r="L254" s="165"/>
      <c r="M254" s="170"/>
      <c r="N254" s="171"/>
      <c r="O254" s="171"/>
      <c r="P254" s="171"/>
      <c r="Q254" s="171"/>
      <c r="R254" s="171"/>
      <c r="S254" s="171"/>
      <c r="T254" s="172"/>
      <c r="AT254" s="167" t="s">
        <v>179</v>
      </c>
      <c r="AU254" s="167" t="s">
        <v>87</v>
      </c>
      <c r="AV254" s="13" t="s">
        <v>79</v>
      </c>
      <c r="AW254" s="13" t="s">
        <v>30</v>
      </c>
      <c r="AX254" s="13" t="s">
        <v>75</v>
      </c>
      <c r="AY254" s="167" t="s">
        <v>172</v>
      </c>
    </row>
    <row r="255" spans="1:65" s="13" customFormat="1" ht="12">
      <c r="B255" s="165"/>
      <c r="D255" s="166" t="s">
        <v>179</v>
      </c>
      <c r="E255" s="167" t="s">
        <v>1</v>
      </c>
      <c r="F255" s="168" t="s">
        <v>365</v>
      </c>
      <c r="H255" s="167" t="s">
        <v>1</v>
      </c>
      <c r="I255" s="169"/>
      <c r="L255" s="165"/>
      <c r="M255" s="170"/>
      <c r="N255" s="171"/>
      <c r="O255" s="171"/>
      <c r="P255" s="171"/>
      <c r="Q255" s="171"/>
      <c r="R255" s="171"/>
      <c r="S255" s="171"/>
      <c r="T255" s="172"/>
      <c r="AT255" s="167" t="s">
        <v>179</v>
      </c>
      <c r="AU255" s="167" t="s">
        <v>87</v>
      </c>
      <c r="AV255" s="13" t="s">
        <v>79</v>
      </c>
      <c r="AW255" s="13" t="s">
        <v>30</v>
      </c>
      <c r="AX255" s="13" t="s">
        <v>75</v>
      </c>
      <c r="AY255" s="167" t="s">
        <v>172</v>
      </c>
    </row>
    <row r="256" spans="1:65" s="13" customFormat="1" ht="12">
      <c r="B256" s="165"/>
      <c r="D256" s="166" t="s">
        <v>179</v>
      </c>
      <c r="E256" s="167" t="s">
        <v>1</v>
      </c>
      <c r="F256" s="168" t="s">
        <v>366</v>
      </c>
      <c r="H256" s="167" t="s">
        <v>1</v>
      </c>
      <c r="I256" s="169"/>
      <c r="L256" s="165"/>
      <c r="M256" s="170"/>
      <c r="N256" s="171"/>
      <c r="O256" s="171"/>
      <c r="P256" s="171"/>
      <c r="Q256" s="171"/>
      <c r="R256" s="171"/>
      <c r="S256" s="171"/>
      <c r="T256" s="172"/>
      <c r="AT256" s="167" t="s">
        <v>179</v>
      </c>
      <c r="AU256" s="167" t="s">
        <v>87</v>
      </c>
      <c r="AV256" s="13" t="s">
        <v>79</v>
      </c>
      <c r="AW256" s="13" t="s">
        <v>30</v>
      </c>
      <c r="AX256" s="13" t="s">
        <v>75</v>
      </c>
      <c r="AY256" s="167" t="s">
        <v>172</v>
      </c>
    </row>
    <row r="257" spans="2:51" s="13" customFormat="1" ht="12">
      <c r="B257" s="165"/>
      <c r="D257" s="166" t="s">
        <v>179</v>
      </c>
      <c r="E257" s="167" t="s">
        <v>1</v>
      </c>
      <c r="F257" s="168" t="s">
        <v>403</v>
      </c>
      <c r="H257" s="167" t="s">
        <v>1</v>
      </c>
      <c r="I257" s="169"/>
      <c r="L257" s="165"/>
      <c r="M257" s="170"/>
      <c r="N257" s="171"/>
      <c r="O257" s="171"/>
      <c r="P257" s="171"/>
      <c r="Q257" s="171"/>
      <c r="R257" s="171"/>
      <c r="S257" s="171"/>
      <c r="T257" s="172"/>
      <c r="AT257" s="167" t="s">
        <v>179</v>
      </c>
      <c r="AU257" s="167" t="s">
        <v>87</v>
      </c>
      <c r="AV257" s="13" t="s">
        <v>79</v>
      </c>
      <c r="AW257" s="13" t="s">
        <v>30</v>
      </c>
      <c r="AX257" s="13" t="s">
        <v>75</v>
      </c>
      <c r="AY257" s="167" t="s">
        <v>172</v>
      </c>
    </row>
    <row r="258" spans="2:51" s="13" customFormat="1" ht="12">
      <c r="B258" s="165"/>
      <c r="D258" s="166" t="s">
        <v>179</v>
      </c>
      <c r="E258" s="167" t="s">
        <v>1</v>
      </c>
      <c r="F258" s="168" t="s">
        <v>368</v>
      </c>
      <c r="H258" s="167" t="s">
        <v>1</v>
      </c>
      <c r="I258" s="169"/>
      <c r="L258" s="165"/>
      <c r="M258" s="170"/>
      <c r="N258" s="171"/>
      <c r="O258" s="171"/>
      <c r="P258" s="171"/>
      <c r="Q258" s="171"/>
      <c r="R258" s="171"/>
      <c r="S258" s="171"/>
      <c r="T258" s="172"/>
      <c r="AT258" s="167" t="s">
        <v>179</v>
      </c>
      <c r="AU258" s="167" t="s">
        <v>87</v>
      </c>
      <c r="AV258" s="13" t="s">
        <v>79</v>
      </c>
      <c r="AW258" s="13" t="s">
        <v>30</v>
      </c>
      <c r="AX258" s="13" t="s">
        <v>75</v>
      </c>
      <c r="AY258" s="167" t="s">
        <v>172</v>
      </c>
    </row>
    <row r="259" spans="2:51" s="13" customFormat="1" ht="12">
      <c r="B259" s="165"/>
      <c r="D259" s="166" t="s">
        <v>179</v>
      </c>
      <c r="E259" s="167" t="s">
        <v>1</v>
      </c>
      <c r="F259" s="168" t="s">
        <v>369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2:51" s="13" customFormat="1" ht="12">
      <c r="B260" s="165"/>
      <c r="D260" s="166" t="s">
        <v>179</v>
      </c>
      <c r="E260" s="167" t="s">
        <v>1</v>
      </c>
      <c r="F260" s="168" t="s">
        <v>404</v>
      </c>
      <c r="H260" s="167" t="s">
        <v>1</v>
      </c>
      <c r="I260" s="169"/>
      <c r="L260" s="165"/>
      <c r="M260" s="170"/>
      <c r="N260" s="171"/>
      <c r="O260" s="171"/>
      <c r="P260" s="171"/>
      <c r="Q260" s="171"/>
      <c r="R260" s="171"/>
      <c r="S260" s="171"/>
      <c r="T260" s="172"/>
      <c r="AT260" s="167" t="s">
        <v>179</v>
      </c>
      <c r="AU260" s="167" t="s">
        <v>87</v>
      </c>
      <c r="AV260" s="13" t="s">
        <v>79</v>
      </c>
      <c r="AW260" s="13" t="s">
        <v>30</v>
      </c>
      <c r="AX260" s="13" t="s">
        <v>75</v>
      </c>
      <c r="AY260" s="167" t="s">
        <v>172</v>
      </c>
    </row>
    <row r="261" spans="2:51" s="13" customFormat="1" ht="12">
      <c r="B261" s="165"/>
      <c r="D261" s="166" t="s">
        <v>179</v>
      </c>
      <c r="E261" s="167" t="s">
        <v>1</v>
      </c>
      <c r="F261" s="168" t="s">
        <v>405</v>
      </c>
      <c r="H261" s="167" t="s">
        <v>1</v>
      </c>
      <c r="I261" s="169"/>
      <c r="L261" s="165"/>
      <c r="M261" s="170"/>
      <c r="N261" s="171"/>
      <c r="O261" s="171"/>
      <c r="P261" s="171"/>
      <c r="Q261" s="171"/>
      <c r="R261" s="171"/>
      <c r="S261" s="171"/>
      <c r="T261" s="172"/>
      <c r="AT261" s="167" t="s">
        <v>179</v>
      </c>
      <c r="AU261" s="167" t="s">
        <v>87</v>
      </c>
      <c r="AV261" s="13" t="s">
        <v>79</v>
      </c>
      <c r="AW261" s="13" t="s">
        <v>30</v>
      </c>
      <c r="AX261" s="13" t="s">
        <v>75</v>
      </c>
      <c r="AY261" s="167" t="s">
        <v>172</v>
      </c>
    </row>
    <row r="262" spans="2:51" s="14" customFormat="1" ht="12">
      <c r="B262" s="173"/>
      <c r="D262" s="166" t="s">
        <v>179</v>
      </c>
      <c r="E262" s="174" t="s">
        <v>1</v>
      </c>
      <c r="F262" s="175" t="s">
        <v>406</v>
      </c>
      <c r="H262" s="176">
        <v>42.996000000000002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2:51" s="13" customFormat="1" ht="12">
      <c r="B263" s="165"/>
      <c r="D263" s="166" t="s">
        <v>179</v>
      </c>
      <c r="E263" s="167" t="s">
        <v>1</v>
      </c>
      <c r="F263" s="168" t="s">
        <v>407</v>
      </c>
      <c r="H263" s="167" t="s">
        <v>1</v>
      </c>
      <c r="I263" s="169"/>
      <c r="L263" s="165"/>
      <c r="M263" s="170"/>
      <c r="N263" s="171"/>
      <c r="O263" s="171"/>
      <c r="P263" s="171"/>
      <c r="Q263" s="171"/>
      <c r="R263" s="171"/>
      <c r="S263" s="171"/>
      <c r="T263" s="172"/>
      <c r="AT263" s="167" t="s">
        <v>179</v>
      </c>
      <c r="AU263" s="167" t="s">
        <v>87</v>
      </c>
      <c r="AV263" s="13" t="s">
        <v>79</v>
      </c>
      <c r="AW263" s="13" t="s">
        <v>30</v>
      </c>
      <c r="AX263" s="13" t="s">
        <v>75</v>
      </c>
      <c r="AY263" s="167" t="s">
        <v>172</v>
      </c>
    </row>
    <row r="264" spans="2:51" s="14" customFormat="1" ht="24">
      <c r="B264" s="173"/>
      <c r="D264" s="166" t="s">
        <v>179</v>
      </c>
      <c r="E264" s="174" t="s">
        <v>1</v>
      </c>
      <c r="F264" s="175" t="s">
        <v>408</v>
      </c>
      <c r="H264" s="176">
        <v>101.29600000000001</v>
      </c>
      <c r="I264" s="177"/>
      <c r="L264" s="173"/>
      <c r="M264" s="178"/>
      <c r="N264" s="179"/>
      <c r="O264" s="179"/>
      <c r="P264" s="179"/>
      <c r="Q264" s="179"/>
      <c r="R264" s="179"/>
      <c r="S264" s="179"/>
      <c r="T264" s="180"/>
      <c r="AT264" s="174" t="s">
        <v>179</v>
      </c>
      <c r="AU264" s="174" t="s">
        <v>87</v>
      </c>
      <c r="AV264" s="14" t="s">
        <v>87</v>
      </c>
      <c r="AW264" s="14" t="s">
        <v>30</v>
      </c>
      <c r="AX264" s="14" t="s">
        <v>75</v>
      </c>
      <c r="AY264" s="174" t="s">
        <v>172</v>
      </c>
    </row>
    <row r="265" spans="2:51" s="16" customFormat="1" ht="12">
      <c r="B265" s="189"/>
      <c r="D265" s="166" t="s">
        <v>179</v>
      </c>
      <c r="E265" s="190" t="s">
        <v>1</v>
      </c>
      <c r="F265" s="191" t="s">
        <v>287</v>
      </c>
      <c r="H265" s="192">
        <v>144.292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179</v>
      </c>
      <c r="AU265" s="190" t="s">
        <v>87</v>
      </c>
      <c r="AV265" s="16" t="s">
        <v>97</v>
      </c>
      <c r="AW265" s="16" t="s">
        <v>30</v>
      </c>
      <c r="AX265" s="16" t="s">
        <v>75</v>
      </c>
      <c r="AY265" s="190" t="s">
        <v>172</v>
      </c>
    </row>
    <row r="266" spans="2:51" s="13" customFormat="1" ht="24">
      <c r="B266" s="165"/>
      <c r="D266" s="166" t="s">
        <v>179</v>
      </c>
      <c r="E266" s="167" t="s">
        <v>1</v>
      </c>
      <c r="F266" s="168" t="s">
        <v>409</v>
      </c>
      <c r="H266" s="167" t="s">
        <v>1</v>
      </c>
      <c r="I266" s="169"/>
      <c r="L266" s="165"/>
      <c r="M266" s="170"/>
      <c r="N266" s="171"/>
      <c r="O266" s="171"/>
      <c r="P266" s="171"/>
      <c r="Q266" s="171"/>
      <c r="R266" s="171"/>
      <c r="S266" s="171"/>
      <c r="T266" s="172"/>
      <c r="AT266" s="167" t="s">
        <v>179</v>
      </c>
      <c r="AU266" s="167" t="s">
        <v>87</v>
      </c>
      <c r="AV266" s="13" t="s">
        <v>79</v>
      </c>
      <c r="AW266" s="13" t="s">
        <v>30</v>
      </c>
      <c r="AX266" s="13" t="s">
        <v>75</v>
      </c>
      <c r="AY266" s="167" t="s">
        <v>172</v>
      </c>
    </row>
    <row r="267" spans="2:51" s="14" customFormat="1" ht="12">
      <c r="B267" s="173"/>
      <c r="D267" s="166" t="s">
        <v>179</v>
      </c>
      <c r="E267" s="174" t="s">
        <v>1</v>
      </c>
      <c r="F267" s="175" t="s">
        <v>410</v>
      </c>
      <c r="H267" s="176">
        <v>9.6739999999999995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2:51" s="14" customFormat="1" ht="24">
      <c r="B268" s="173"/>
      <c r="D268" s="166" t="s">
        <v>179</v>
      </c>
      <c r="E268" s="174" t="s">
        <v>1</v>
      </c>
      <c r="F268" s="175" t="s">
        <v>411</v>
      </c>
      <c r="H268" s="176">
        <v>11.396000000000001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2:51" s="16" customFormat="1" ht="12">
      <c r="B269" s="189"/>
      <c r="D269" s="166" t="s">
        <v>179</v>
      </c>
      <c r="E269" s="190" t="s">
        <v>1</v>
      </c>
      <c r="F269" s="191" t="s">
        <v>287</v>
      </c>
      <c r="H269" s="192">
        <v>21.07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179</v>
      </c>
      <c r="AU269" s="190" t="s">
        <v>87</v>
      </c>
      <c r="AV269" s="16" t="s">
        <v>97</v>
      </c>
      <c r="AW269" s="16" t="s">
        <v>30</v>
      </c>
      <c r="AX269" s="16" t="s">
        <v>75</v>
      </c>
      <c r="AY269" s="190" t="s">
        <v>172</v>
      </c>
    </row>
    <row r="270" spans="2:51" s="14" customFormat="1" ht="12">
      <c r="B270" s="173"/>
      <c r="D270" s="166" t="s">
        <v>179</v>
      </c>
      <c r="E270" s="174" t="s">
        <v>1</v>
      </c>
      <c r="F270" s="175" t="s">
        <v>412</v>
      </c>
      <c r="H270" s="176">
        <v>-0.72</v>
      </c>
      <c r="I270" s="177"/>
      <c r="L270" s="173"/>
      <c r="M270" s="178"/>
      <c r="N270" s="179"/>
      <c r="O270" s="179"/>
      <c r="P270" s="179"/>
      <c r="Q270" s="179"/>
      <c r="R270" s="179"/>
      <c r="S270" s="179"/>
      <c r="T270" s="180"/>
      <c r="AT270" s="174" t="s">
        <v>179</v>
      </c>
      <c r="AU270" s="174" t="s">
        <v>87</v>
      </c>
      <c r="AV270" s="14" t="s">
        <v>87</v>
      </c>
      <c r="AW270" s="14" t="s">
        <v>30</v>
      </c>
      <c r="AX270" s="14" t="s">
        <v>75</v>
      </c>
      <c r="AY270" s="174" t="s">
        <v>172</v>
      </c>
    </row>
    <row r="271" spans="2:51" s="16" customFormat="1" ht="12">
      <c r="B271" s="189"/>
      <c r="D271" s="166" t="s">
        <v>179</v>
      </c>
      <c r="E271" s="190" t="s">
        <v>1</v>
      </c>
      <c r="F271" s="191" t="s">
        <v>287</v>
      </c>
      <c r="H271" s="192">
        <v>-0.72</v>
      </c>
      <c r="I271" s="193"/>
      <c r="L271" s="189"/>
      <c r="M271" s="194"/>
      <c r="N271" s="195"/>
      <c r="O271" s="195"/>
      <c r="P271" s="195"/>
      <c r="Q271" s="195"/>
      <c r="R271" s="195"/>
      <c r="S271" s="195"/>
      <c r="T271" s="196"/>
      <c r="AT271" s="190" t="s">
        <v>179</v>
      </c>
      <c r="AU271" s="190" t="s">
        <v>87</v>
      </c>
      <c r="AV271" s="16" t="s">
        <v>97</v>
      </c>
      <c r="AW271" s="16" t="s">
        <v>30</v>
      </c>
      <c r="AX271" s="16" t="s">
        <v>75</v>
      </c>
      <c r="AY271" s="190" t="s">
        <v>172</v>
      </c>
    </row>
    <row r="272" spans="2:51" s="14" customFormat="1" ht="12">
      <c r="B272" s="173"/>
      <c r="D272" s="166" t="s">
        <v>179</v>
      </c>
      <c r="E272" s="174" t="s">
        <v>1</v>
      </c>
      <c r="F272" s="175" t="s">
        <v>413</v>
      </c>
      <c r="H272" s="176">
        <v>0.84699999999999998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5" customFormat="1" ht="12">
      <c r="B273" s="181"/>
      <c r="D273" s="166" t="s">
        <v>179</v>
      </c>
      <c r="E273" s="182" t="s">
        <v>254</v>
      </c>
      <c r="F273" s="183" t="s">
        <v>184</v>
      </c>
      <c r="H273" s="184">
        <v>165.489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179</v>
      </c>
      <c r="AU273" s="182" t="s">
        <v>87</v>
      </c>
      <c r="AV273" s="15" t="s">
        <v>106</v>
      </c>
      <c r="AW273" s="15" t="s">
        <v>30</v>
      </c>
      <c r="AX273" s="15" t="s">
        <v>79</v>
      </c>
      <c r="AY273" s="182" t="s">
        <v>172</v>
      </c>
    </row>
    <row r="274" spans="1:65" s="2" customFormat="1" ht="24.25" customHeight="1">
      <c r="A274" s="33"/>
      <c r="B274" s="150"/>
      <c r="C274" s="151" t="s">
        <v>243</v>
      </c>
      <c r="D274" s="151" t="s">
        <v>174</v>
      </c>
      <c r="E274" s="152" t="s">
        <v>414</v>
      </c>
      <c r="F274" s="153" t="s">
        <v>415</v>
      </c>
      <c r="G274" s="154" t="s">
        <v>177</v>
      </c>
      <c r="H274" s="155">
        <v>215</v>
      </c>
      <c r="I274" s="156"/>
      <c r="J274" s="157">
        <f>ROUND(I274*H274,2)</f>
        <v>0</v>
      </c>
      <c r="K274" s="158"/>
      <c r="L274" s="34"/>
      <c r="M274" s="159" t="s">
        <v>1</v>
      </c>
      <c r="N274" s="160" t="s">
        <v>41</v>
      </c>
      <c r="O274" s="59"/>
      <c r="P274" s="161">
        <f>O274*H274</f>
        <v>0</v>
      </c>
      <c r="Q274" s="161">
        <v>4.1799999999999997E-3</v>
      </c>
      <c r="R274" s="161">
        <f>Q274*H274</f>
        <v>0.89869999999999994</v>
      </c>
      <c r="S274" s="161">
        <v>0</v>
      </c>
      <c r="T274" s="162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3" t="s">
        <v>106</v>
      </c>
      <c r="AT274" s="163" t="s">
        <v>174</v>
      </c>
      <c r="AU274" s="163" t="s">
        <v>87</v>
      </c>
      <c r="AY274" s="18" t="s">
        <v>172</v>
      </c>
      <c r="BE274" s="164">
        <f>IF(N274="základná",J274,0)</f>
        <v>0</v>
      </c>
      <c r="BF274" s="164">
        <f>IF(N274="znížená",J274,0)</f>
        <v>0</v>
      </c>
      <c r="BG274" s="164">
        <f>IF(N274="zákl. prenesená",J274,0)</f>
        <v>0</v>
      </c>
      <c r="BH274" s="164">
        <f>IF(N274="zníž. prenesená",J274,0)</f>
        <v>0</v>
      </c>
      <c r="BI274" s="164">
        <f>IF(N274="nulová",J274,0)</f>
        <v>0</v>
      </c>
      <c r="BJ274" s="18" t="s">
        <v>87</v>
      </c>
      <c r="BK274" s="164">
        <f>ROUND(I274*H274,2)</f>
        <v>0</v>
      </c>
      <c r="BL274" s="18" t="s">
        <v>106</v>
      </c>
      <c r="BM274" s="163" t="s">
        <v>416</v>
      </c>
    </row>
    <row r="275" spans="1:65" s="13" customFormat="1" ht="12">
      <c r="B275" s="165"/>
      <c r="D275" s="166" t="s">
        <v>179</v>
      </c>
      <c r="E275" s="167" t="s">
        <v>1</v>
      </c>
      <c r="F275" s="168" t="s">
        <v>417</v>
      </c>
      <c r="H275" s="167" t="s">
        <v>1</v>
      </c>
      <c r="I275" s="169"/>
      <c r="L275" s="165"/>
      <c r="M275" s="170"/>
      <c r="N275" s="171"/>
      <c r="O275" s="171"/>
      <c r="P275" s="171"/>
      <c r="Q275" s="171"/>
      <c r="R275" s="171"/>
      <c r="S275" s="171"/>
      <c r="T275" s="172"/>
      <c r="AT275" s="167" t="s">
        <v>179</v>
      </c>
      <c r="AU275" s="167" t="s">
        <v>87</v>
      </c>
      <c r="AV275" s="13" t="s">
        <v>79</v>
      </c>
      <c r="AW275" s="13" t="s">
        <v>30</v>
      </c>
      <c r="AX275" s="13" t="s">
        <v>75</v>
      </c>
      <c r="AY275" s="167" t="s">
        <v>172</v>
      </c>
    </row>
    <row r="276" spans="1:65" s="14" customFormat="1" ht="12">
      <c r="B276" s="173"/>
      <c r="D276" s="166" t="s">
        <v>179</v>
      </c>
      <c r="E276" s="174" t="s">
        <v>1</v>
      </c>
      <c r="F276" s="175" t="s">
        <v>254</v>
      </c>
      <c r="H276" s="176">
        <v>165.489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4" t="s">
        <v>179</v>
      </c>
      <c r="AU276" s="174" t="s">
        <v>87</v>
      </c>
      <c r="AV276" s="14" t="s">
        <v>87</v>
      </c>
      <c r="AW276" s="14" t="s">
        <v>30</v>
      </c>
      <c r="AX276" s="14" t="s">
        <v>75</v>
      </c>
      <c r="AY276" s="174" t="s">
        <v>172</v>
      </c>
    </row>
    <row r="277" spans="1:65" s="16" customFormat="1" ht="12">
      <c r="B277" s="189"/>
      <c r="D277" s="166" t="s">
        <v>179</v>
      </c>
      <c r="E277" s="190" t="s">
        <v>1</v>
      </c>
      <c r="F277" s="191" t="s">
        <v>287</v>
      </c>
      <c r="H277" s="192">
        <v>165.489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179</v>
      </c>
      <c r="AU277" s="190" t="s">
        <v>87</v>
      </c>
      <c r="AV277" s="16" t="s">
        <v>97</v>
      </c>
      <c r="AW277" s="16" t="s">
        <v>30</v>
      </c>
      <c r="AX277" s="16" t="s">
        <v>75</v>
      </c>
      <c r="AY277" s="190" t="s">
        <v>172</v>
      </c>
    </row>
    <row r="278" spans="1:65" s="13" customFormat="1" ht="12">
      <c r="B278" s="165"/>
      <c r="D278" s="166" t="s">
        <v>179</v>
      </c>
      <c r="E278" s="167" t="s">
        <v>1</v>
      </c>
      <c r="F278" s="168" t="s">
        <v>418</v>
      </c>
      <c r="H278" s="167" t="s">
        <v>1</v>
      </c>
      <c r="I278" s="169"/>
      <c r="L278" s="165"/>
      <c r="M278" s="170"/>
      <c r="N278" s="171"/>
      <c r="O278" s="171"/>
      <c r="P278" s="171"/>
      <c r="Q278" s="171"/>
      <c r="R278" s="171"/>
      <c r="S278" s="171"/>
      <c r="T278" s="172"/>
      <c r="AT278" s="167" t="s">
        <v>179</v>
      </c>
      <c r="AU278" s="167" t="s">
        <v>87</v>
      </c>
      <c r="AV278" s="13" t="s">
        <v>79</v>
      </c>
      <c r="AW278" s="13" t="s">
        <v>30</v>
      </c>
      <c r="AX278" s="13" t="s">
        <v>75</v>
      </c>
      <c r="AY278" s="167" t="s">
        <v>172</v>
      </c>
    </row>
    <row r="279" spans="1:65" s="14" customFormat="1" ht="12">
      <c r="B279" s="173"/>
      <c r="D279" s="166" t="s">
        <v>179</v>
      </c>
      <c r="E279" s="174" t="s">
        <v>1</v>
      </c>
      <c r="F279" s="175" t="s">
        <v>419</v>
      </c>
      <c r="H279" s="176">
        <v>14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87</v>
      </c>
      <c r="AV279" s="14" t="s">
        <v>87</v>
      </c>
      <c r="AW279" s="14" t="s">
        <v>30</v>
      </c>
      <c r="AX279" s="14" t="s">
        <v>75</v>
      </c>
      <c r="AY279" s="174" t="s">
        <v>172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419</v>
      </c>
      <c r="H280" s="176">
        <v>14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420</v>
      </c>
      <c r="H281" s="176">
        <v>0.7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420</v>
      </c>
      <c r="H282" s="176">
        <v>0.7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6" customFormat="1" ht="12">
      <c r="B283" s="189"/>
      <c r="D283" s="166" t="s">
        <v>179</v>
      </c>
      <c r="E283" s="190" t="s">
        <v>1</v>
      </c>
      <c r="F283" s="191" t="s">
        <v>287</v>
      </c>
      <c r="H283" s="192">
        <v>29.4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179</v>
      </c>
      <c r="AU283" s="190" t="s">
        <v>87</v>
      </c>
      <c r="AV283" s="16" t="s">
        <v>97</v>
      </c>
      <c r="AW283" s="16" t="s">
        <v>30</v>
      </c>
      <c r="AX283" s="16" t="s">
        <v>75</v>
      </c>
      <c r="AY283" s="190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421</v>
      </c>
      <c r="H284" s="176">
        <v>19.489000000000001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6" customFormat="1" ht="12">
      <c r="B285" s="189"/>
      <c r="D285" s="166" t="s">
        <v>179</v>
      </c>
      <c r="E285" s="190" t="s">
        <v>1</v>
      </c>
      <c r="F285" s="191" t="s">
        <v>287</v>
      </c>
      <c r="H285" s="192">
        <v>19.489000000000001</v>
      </c>
      <c r="I285" s="193"/>
      <c r="L285" s="189"/>
      <c r="M285" s="194"/>
      <c r="N285" s="195"/>
      <c r="O285" s="195"/>
      <c r="P285" s="195"/>
      <c r="Q285" s="195"/>
      <c r="R285" s="195"/>
      <c r="S285" s="195"/>
      <c r="T285" s="196"/>
      <c r="AT285" s="190" t="s">
        <v>179</v>
      </c>
      <c r="AU285" s="190" t="s">
        <v>87</v>
      </c>
      <c r="AV285" s="16" t="s">
        <v>97</v>
      </c>
      <c r="AW285" s="16" t="s">
        <v>30</v>
      </c>
      <c r="AX285" s="16" t="s">
        <v>75</v>
      </c>
      <c r="AY285" s="190" t="s">
        <v>172</v>
      </c>
    </row>
    <row r="286" spans="1:65" s="14" customFormat="1" ht="12">
      <c r="B286" s="173"/>
      <c r="D286" s="166" t="s">
        <v>179</v>
      </c>
      <c r="E286" s="174" t="s">
        <v>1</v>
      </c>
      <c r="F286" s="175" t="s">
        <v>422</v>
      </c>
      <c r="H286" s="176">
        <v>0.622</v>
      </c>
      <c r="I286" s="177"/>
      <c r="L286" s="173"/>
      <c r="M286" s="178"/>
      <c r="N286" s="179"/>
      <c r="O286" s="179"/>
      <c r="P286" s="179"/>
      <c r="Q286" s="179"/>
      <c r="R286" s="179"/>
      <c r="S286" s="179"/>
      <c r="T286" s="180"/>
      <c r="AT286" s="174" t="s">
        <v>179</v>
      </c>
      <c r="AU286" s="174" t="s">
        <v>87</v>
      </c>
      <c r="AV286" s="14" t="s">
        <v>87</v>
      </c>
      <c r="AW286" s="14" t="s">
        <v>30</v>
      </c>
      <c r="AX286" s="14" t="s">
        <v>75</v>
      </c>
      <c r="AY286" s="174" t="s">
        <v>172</v>
      </c>
    </row>
    <row r="287" spans="1:65" s="15" customFormat="1" ht="12">
      <c r="B287" s="181"/>
      <c r="D287" s="166" t="s">
        <v>179</v>
      </c>
      <c r="E287" s="182" t="s">
        <v>1</v>
      </c>
      <c r="F287" s="183" t="s">
        <v>184</v>
      </c>
      <c r="H287" s="184">
        <v>215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179</v>
      </c>
      <c r="AU287" s="182" t="s">
        <v>87</v>
      </c>
      <c r="AV287" s="15" t="s">
        <v>106</v>
      </c>
      <c r="AW287" s="15" t="s">
        <v>30</v>
      </c>
      <c r="AX287" s="15" t="s">
        <v>79</v>
      </c>
      <c r="AY287" s="182" t="s">
        <v>172</v>
      </c>
    </row>
    <row r="288" spans="1:65" s="12" customFormat="1" ht="22.75" customHeight="1">
      <c r="B288" s="137"/>
      <c r="D288" s="138" t="s">
        <v>74</v>
      </c>
      <c r="E288" s="148" t="s">
        <v>220</v>
      </c>
      <c r="F288" s="148" t="s">
        <v>423</v>
      </c>
      <c r="I288" s="140"/>
      <c r="J288" s="149">
        <f>BK288</f>
        <v>0</v>
      </c>
      <c r="L288" s="137"/>
      <c r="M288" s="142"/>
      <c r="N288" s="143"/>
      <c r="O288" s="143"/>
      <c r="P288" s="144">
        <f>SUM(P289:P291)</f>
        <v>0</v>
      </c>
      <c r="Q288" s="143"/>
      <c r="R288" s="144">
        <f>SUM(R289:R291)</f>
        <v>4.088E-2</v>
      </c>
      <c r="S288" s="143"/>
      <c r="T288" s="145">
        <f>SUM(T289:T291)</f>
        <v>0</v>
      </c>
      <c r="AR288" s="138" t="s">
        <v>79</v>
      </c>
      <c r="AT288" s="146" t="s">
        <v>74</v>
      </c>
      <c r="AU288" s="146" t="s">
        <v>79</v>
      </c>
      <c r="AY288" s="138" t="s">
        <v>172</v>
      </c>
      <c r="BK288" s="147">
        <f>SUM(BK289:BK291)</f>
        <v>0</v>
      </c>
    </row>
    <row r="289" spans="1:65" s="2" customFormat="1" ht="24.25" customHeight="1">
      <c r="A289" s="33"/>
      <c r="B289" s="150"/>
      <c r="C289" s="151" t="s">
        <v>424</v>
      </c>
      <c r="D289" s="151" t="s">
        <v>174</v>
      </c>
      <c r="E289" s="152" t="s">
        <v>425</v>
      </c>
      <c r="F289" s="153" t="s">
        <v>426</v>
      </c>
      <c r="G289" s="154" t="s">
        <v>427</v>
      </c>
      <c r="H289" s="155">
        <v>102.2</v>
      </c>
      <c r="I289" s="156"/>
      <c r="J289" s="157">
        <f>ROUND(I289*H289,2)</f>
        <v>0</v>
      </c>
      <c r="K289" s="158"/>
      <c r="L289" s="34"/>
      <c r="M289" s="159" t="s">
        <v>1</v>
      </c>
      <c r="N289" s="160" t="s">
        <v>41</v>
      </c>
      <c r="O289" s="59"/>
      <c r="P289" s="161">
        <f>O289*H289</f>
        <v>0</v>
      </c>
      <c r="Q289" s="161">
        <v>4.0000000000000002E-4</v>
      </c>
      <c r="R289" s="161">
        <f>Q289*H289</f>
        <v>4.088E-2</v>
      </c>
      <c r="S289" s="161">
        <v>0</v>
      </c>
      <c r="T289" s="16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3" t="s">
        <v>106</v>
      </c>
      <c r="AT289" s="163" t="s">
        <v>174</v>
      </c>
      <c r="AU289" s="163" t="s">
        <v>87</v>
      </c>
      <c r="AY289" s="18" t="s">
        <v>172</v>
      </c>
      <c r="BE289" s="164">
        <f>IF(N289="základná",J289,0)</f>
        <v>0</v>
      </c>
      <c r="BF289" s="164">
        <f>IF(N289="znížená",J289,0)</f>
        <v>0</v>
      </c>
      <c r="BG289" s="164">
        <f>IF(N289="zákl. prenesená",J289,0)</f>
        <v>0</v>
      </c>
      <c r="BH289" s="164">
        <f>IF(N289="zníž. prenesená",J289,0)</f>
        <v>0</v>
      </c>
      <c r="BI289" s="164">
        <f>IF(N289="nulová",J289,0)</f>
        <v>0</v>
      </c>
      <c r="BJ289" s="18" t="s">
        <v>87</v>
      </c>
      <c r="BK289" s="164">
        <f>ROUND(I289*H289,2)</f>
        <v>0</v>
      </c>
      <c r="BL289" s="18" t="s">
        <v>106</v>
      </c>
      <c r="BM289" s="163" t="s">
        <v>428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429</v>
      </c>
      <c r="H290" s="176">
        <v>102.2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5" customFormat="1" ht="12">
      <c r="B291" s="181"/>
      <c r="D291" s="166" t="s">
        <v>179</v>
      </c>
      <c r="E291" s="182" t="s">
        <v>1</v>
      </c>
      <c r="F291" s="183" t="s">
        <v>430</v>
      </c>
      <c r="H291" s="184">
        <v>102.2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2" t="s">
        <v>179</v>
      </c>
      <c r="AU291" s="182" t="s">
        <v>87</v>
      </c>
      <c r="AV291" s="15" t="s">
        <v>106</v>
      </c>
      <c r="AW291" s="15" t="s">
        <v>30</v>
      </c>
      <c r="AX291" s="15" t="s">
        <v>79</v>
      </c>
      <c r="AY291" s="182" t="s">
        <v>172</v>
      </c>
    </row>
    <row r="292" spans="1:65" s="12" customFormat="1" ht="22.75" customHeight="1">
      <c r="B292" s="137"/>
      <c r="D292" s="138" t="s">
        <v>74</v>
      </c>
      <c r="E292" s="148" t="s">
        <v>431</v>
      </c>
      <c r="F292" s="148" t="s">
        <v>432</v>
      </c>
      <c r="I292" s="140"/>
      <c r="J292" s="149">
        <f>BK292</f>
        <v>0</v>
      </c>
      <c r="L292" s="137"/>
      <c r="M292" s="142"/>
      <c r="N292" s="143"/>
      <c r="O292" s="143"/>
      <c r="P292" s="144">
        <f>SUM(P293:P318)</f>
        <v>0</v>
      </c>
      <c r="Q292" s="143"/>
      <c r="R292" s="144">
        <f>SUM(R293:R318)</f>
        <v>0.89939199999999997</v>
      </c>
      <c r="S292" s="143"/>
      <c r="T292" s="145">
        <f>SUM(T293:T318)</f>
        <v>0</v>
      </c>
      <c r="AR292" s="138" t="s">
        <v>79</v>
      </c>
      <c r="AT292" s="146" t="s">
        <v>74</v>
      </c>
      <c r="AU292" s="146" t="s">
        <v>79</v>
      </c>
      <c r="AY292" s="138" t="s">
        <v>172</v>
      </c>
      <c r="BK292" s="147">
        <f>SUM(BK293:BK318)</f>
        <v>0</v>
      </c>
    </row>
    <row r="293" spans="1:65" s="2" customFormat="1" ht="24.25" customHeight="1">
      <c r="A293" s="33"/>
      <c r="B293" s="150"/>
      <c r="C293" s="151" t="s">
        <v>433</v>
      </c>
      <c r="D293" s="151" t="s">
        <v>174</v>
      </c>
      <c r="E293" s="152" t="s">
        <v>434</v>
      </c>
      <c r="F293" s="153" t="s">
        <v>435</v>
      </c>
      <c r="G293" s="154" t="s">
        <v>436</v>
      </c>
      <c r="H293" s="155">
        <v>1054.4000000000001</v>
      </c>
      <c r="I293" s="156"/>
      <c r="J293" s="157">
        <f>ROUND(I293*H293,2)</f>
        <v>0</v>
      </c>
      <c r="K293" s="158"/>
      <c r="L293" s="34"/>
      <c r="M293" s="159" t="s">
        <v>1</v>
      </c>
      <c r="N293" s="160" t="s">
        <v>41</v>
      </c>
      <c r="O293" s="59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3" t="s">
        <v>106</v>
      </c>
      <c r="AT293" s="163" t="s">
        <v>174</v>
      </c>
      <c r="AU293" s="163" t="s">
        <v>87</v>
      </c>
      <c r="AY293" s="18" t="s">
        <v>172</v>
      </c>
      <c r="BE293" s="164">
        <f>IF(N293="základná",J293,0)</f>
        <v>0</v>
      </c>
      <c r="BF293" s="164">
        <f>IF(N293="znížená",J293,0)</f>
        <v>0</v>
      </c>
      <c r="BG293" s="164">
        <f>IF(N293="zákl. prenesená",J293,0)</f>
        <v>0</v>
      </c>
      <c r="BH293" s="164">
        <f>IF(N293="zníž. prenesená",J293,0)</f>
        <v>0</v>
      </c>
      <c r="BI293" s="164">
        <f>IF(N293="nulová",J293,0)</f>
        <v>0</v>
      </c>
      <c r="BJ293" s="18" t="s">
        <v>87</v>
      </c>
      <c r="BK293" s="164">
        <f>ROUND(I293*H293,2)</f>
        <v>0</v>
      </c>
      <c r="BL293" s="18" t="s">
        <v>106</v>
      </c>
      <c r="BM293" s="163" t="s">
        <v>437</v>
      </c>
    </row>
    <row r="294" spans="1:65" s="13" customFormat="1" ht="12">
      <c r="B294" s="165"/>
      <c r="D294" s="166" t="s">
        <v>179</v>
      </c>
      <c r="E294" s="167" t="s">
        <v>1</v>
      </c>
      <c r="F294" s="168" t="s">
        <v>438</v>
      </c>
      <c r="H294" s="167" t="s">
        <v>1</v>
      </c>
      <c r="I294" s="169"/>
      <c r="L294" s="165"/>
      <c r="M294" s="170"/>
      <c r="N294" s="171"/>
      <c r="O294" s="171"/>
      <c r="P294" s="171"/>
      <c r="Q294" s="171"/>
      <c r="R294" s="171"/>
      <c r="S294" s="171"/>
      <c r="T294" s="172"/>
      <c r="AT294" s="167" t="s">
        <v>179</v>
      </c>
      <c r="AU294" s="167" t="s">
        <v>87</v>
      </c>
      <c r="AV294" s="13" t="s">
        <v>79</v>
      </c>
      <c r="AW294" s="13" t="s">
        <v>30</v>
      </c>
      <c r="AX294" s="13" t="s">
        <v>75</v>
      </c>
      <c r="AY294" s="167" t="s">
        <v>172</v>
      </c>
    </row>
    <row r="295" spans="1:65" s="14" customFormat="1" ht="12">
      <c r="B295" s="173"/>
      <c r="D295" s="166" t="s">
        <v>179</v>
      </c>
      <c r="E295" s="174" t="s">
        <v>1</v>
      </c>
      <c r="F295" s="175" t="s">
        <v>439</v>
      </c>
      <c r="H295" s="176">
        <v>1054.4000000000001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1:65" s="15" customFormat="1" ht="12">
      <c r="B296" s="181"/>
      <c r="D296" s="166" t="s">
        <v>179</v>
      </c>
      <c r="E296" s="182" t="s">
        <v>257</v>
      </c>
      <c r="F296" s="183" t="s">
        <v>184</v>
      </c>
      <c r="H296" s="184">
        <v>1054.4000000000001</v>
      </c>
      <c r="I296" s="185"/>
      <c r="L296" s="181"/>
      <c r="M296" s="186"/>
      <c r="N296" s="187"/>
      <c r="O296" s="187"/>
      <c r="P296" s="187"/>
      <c r="Q296" s="187"/>
      <c r="R296" s="187"/>
      <c r="S296" s="187"/>
      <c r="T296" s="188"/>
      <c r="AT296" s="182" t="s">
        <v>179</v>
      </c>
      <c r="AU296" s="182" t="s">
        <v>87</v>
      </c>
      <c r="AV296" s="15" t="s">
        <v>106</v>
      </c>
      <c r="AW296" s="15" t="s">
        <v>30</v>
      </c>
      <c r="AX296" s="15" t="s">
        <v>79</v>
      </c>
      <c r="AY296" s="182" t="s">
        <v>172</v>
      </c>
    </row>
    <row r="297" spans="1:65" s="2" customFormat="1" ht="24.25" customHeight="1">
      <c r="A297" s="33"/>
      <c r="B297" s="150"/>
      <c r="C297" s="151" t="s">
        <v>440</v>
      </c>
      <c r="D297" s="151" t="s">
        <v>174</v>
      </c>
      <c r="E297" s="152" t="s">
        <v>441</v>
      </c>
      <c r="F297" s="153" t="s">
        <v>442</v>
      </c>
      <c r="G297" s="154" t="s">
        <v>436</v>
      </c>
      <c r="H297" s="155">
        <v>1054.4000000000001</v>
      </c>
      <c r="I297" s="156"/>
      <c r="J297" s="157">
        <f>ROUND(I297*H297,2)</f>
        <v>0</v>
      </c>
      <c r="K297" s="158"/>
      <c r="L297" s="34"/>
      <c r="M297" s="159" t="s">
        <v>1</v>
      </c>
      <c r="N297" s="160" t="s">
        <v>41</v>
      </c>
      <c r="O297" s="59"/>
      <c r="P297" s="161">
        <f>O297*H297</f>
        <v>0</v>
      </c>
      <c r="Q297" s="161">
        <v>7.7999999999999999E-4</v>
      </c>
      <c r="R297" s="161">
        <f>Q297*H297</f>
        <v>0.82243200000000005</v>
      </c>
      <c r="S297" s="161">
        <v>0</v>
      </c>
      <c r="T297" s="162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3" t="s">
        <v>106</v>
      </c>
      <c r="AT297" s="163" t="s">
        <v>174</v>
      </c>
      <c r="AU297" s="163" t="s">
        <v>87</v>
      </c>
      <c r="AY297" s="18" t="s">
        <v>172</v>
      </c>
      <c r="BE297" s="164">
        <f>IF(N297="základná",J297,0)</f>
        <v>0</v>
      </c>
      <c r="BF297" s="164">
        <f>IF(N297="znížená",J297,0)</f>
        <v>0</v>
      </c>
      <c r="BG297" s="164">
        <f>IF(N297="zákl. prenesená",J297,0)</f>
        <v>0</v>
      </c>
      <c r="BH297" s="164">
        <f>IF(N297="zníž. prenesená",J297,0)</f>
        <v>0</v>
      </c>
      <c r="BI297" s="164">
        <f>IF(N297="nulová",J297,0)</f>
        <v>0</v>
      </c>
      <c r="BJ297" s="18" t="s">
        <v>87</v>
      </c>
      <c r="BK297" s="164">
        <f>ROUND(I297*H297,2)</f>
        <v>0</v>
      </c>
      <c r="BL297" s="18" t="s">
        <v>106</v>
      </c>
      <c r="BM297" s="163" t="s">
        <v>443</v>
      </c>
    </row>
    <row r="298" spans="1:65" s="14" customFormat="1" ht="24">
      <c r="B298" s="173"/>
      <c r="D298" s="166" t="s">
        <v>179</v>
      </c>
      <c r="E298" s="174" t="s">
        <v>1</v>
      </c>
      <c r="F298" s="175" t="s">
        <v>444</v>
      </c>
      <c r="H298" s="176">
        <v>1054.4000000000001</v>
      </c>
      <c r="I298" s="177"/>
      <c r="L298" s="173"/>
      <c r="M298" s="178"/>
      <c r="N298" s="179"/>
      <c r="O298" s="179"/>
      <c r="P298" s="179"/>
      <c r="Q298" s="179"/>
      <c r="R298" s="179"/>
      <c r="S298" s="179"/>
      <c r="T298" s="180"/>
      <c r="AT298" s="174" t="s">
        <v>179</v>
      </c>
      <c r="AU298" s="174" t="s">
        <v>87</v>
      </c>
      <c r="AV298" s="14" t="s">
        <v>87</v>
      </c>
      <c r="AW298" s="14" t="s">
        <v>30</v>
      </c>
      <c r="AX298" s="14" t="s">
        <v>75</v>
      </c>
      <c r="AY298" s="174" t="s">
        <v>172</v>
      </c>
    </row>
    <row r="299" spans="1:65" s="15" customFormat="1" ht="12">
      <c r="B299" s="181"/>
      <c r="D299" s="166" t="s">
        <v>179</v>
      </c>
      <c r="E299" s="182" t="s">
        <v>1</v>
      </c>
      <c r="F299" s="183" t="s">
        <v>184</v>
      </c>
      <c r="H299" s="184">
        <v>1054.4000000000001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2" t="s">
        <v>179</v>
      </c>
      <c r="AU299" s="182" t="s">
        <v>87</v>
      </c>
      <c r="AV299" s="15" t="s">
        <v>106</v>
      </c>
      <c r="AW299" s="15" t="s">
        <v>30</v>
      </c>
      <c r="AX299" s="15" t="s">
        <v>79</v>
      </c>
      <c r="AY299" s="182" t="s">
        <v>172</v>
      </c>
    </row>
    <row r="300" spans="1:65" s="2" customFormat="1" ht="24.25" customHeight="1">
      <c r="A300" s="33"/>
      <c r="B300" s="150"/>
      <c r="C300" s="151" t="s">
        <v>445</v>
      </c>
      <c r="D300" s="151" t="s">
        <v>174</v>
      </c>
      <c r="E300" s="152" t="s">
        <v>446</v>
      </c>
      <c r="F300" s="153" t="s">
        <v>447</v>
      </c>
      <c r="G300" s="154" t="s">
        <v>436</v>
      </c>
      <c r="H300" s="155">
        <v>1054.4000000000001</v>
      </c>
      <c r="I300" s="156"/>
      <c r="J300" s="157">
        <f>ROUND(I300*H300,2)</f>
        <v>0</v>
      </c>
      <c r="K300" s="158"/>
      <c r="L300" s="34"/>
      <c r="M300" s="159" t="s">
        <v>1</v>
      </c>
      <c r="N300" s="160" t="s">
        <v>41</v>
      </c>
      <c r="O300" s="59"/>
      <c r="P300" s="161">
        <f>O300*H300</f>
        <v>0</v>
      </c>
      <c r="Q300" s="161">
        <v>0</v>
      </c>
      <c r="R300" s="161">
        <f>Q300*H300</f>
        <v>0</v>
      </c>
      <c r="S300" s="161">
        <v>0</v>
      </c>
      <c r="T300" s="162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3" t="s">
        <v>106</v>
      </c>
      <c r="AT300" s="163" t="s">
        <v>174</v>
      </c>
      <c r="AU300" s="163" t="s">
        <v>87</v>
      </c>
      <c r="AY300" s="18" t="s">
        <v>172</v>
      </c>
      <c r="BE300" s="164">
        <f>IF(N300="základná",J300,0)</f>
        <v>0</v>
      </c>
      <c r="BF300" s="164">
        <f>IF(N300="znížená",J300,0)</f>
        <v>0</v>
      </c>
      <c r="BG300" s="164">
        <f>IF(N300="zákl. prenesená",J300,0)</f>
        <v>0</v>
      </c>
      <c r="BH300" s="164">
        <f>IF(N300="zníž. prenesená",J300,0)</f>
        <v>0</v>
      </c>
      <c r="BI300" s="164">
        <f>IF(N300="nulová",J300,0)</f>
        <v>0</v>
      </c>
      <c r="BJ300" s="18" t="s">
        <v>87</v>
      </c>
      <c r="BK300" s="164">
        <f>ROUND(I300*H300,2)</f>
        <v>0</v>
      </c>
      <c r="BL300" s="18" t="s">
        <v>106</v>
      </c>
      <c r="BM300" s="163" t="s">
        <v>448</v>
      </c>
    </row>
    <row r="301" spans="1:65" s="14" customFormat="1" ht="12">
      <c r="B301" s="173"/>
      <c r="D301" s="166" t="s">
        <v>179</v>
      </c>
      <c r="E301" s="174" t="s">
        <v>1</v>
      </c>
      <c r="F301" s="175" t="s">
        <v>257</v>
      </c>
      <c r="H301" s="176">
        <v>1054.4000000000001</v>
      </c>
      <c r="I301" s="177"/>
      <c r="L301" s="173"/>
      <c r="M301" s="178"/>
      <c r="N301" s="179"/>
      <c r="O301" s="179"/>
      <c r="P301" s="179"/>
      <c r="Q301" s="179"/>
      <c r="R301" s="179"/>
      <c r="S301" s="179"/>
      <c r="T301" s="180"/>
      <c r="AT301" s="174" t="s">
        <v>179</v>
      </c>
      <c r="AU301" s="174" t="s">
        <v>87</v>
      </c>
      <c r="AV301" s="14" t="s">
        <v>87</v>
      </c>
      <c r="AW301" s="14" t="s">
        <v>30</v>
      </c>
      <c r="AX301" s="14" t="s">
        <v>75</v>
      </c>
      <c r="AY301" s="174" t="s">
        <v>172</v>
      </c>
    </row>
    <row r="302" spans="1:65" s="15" customFormat="1" ht="12">
      <c r="B302" s="181"/>
      <c r="D302" s="166" t="s">
        <v>179</v>
      </c>
      <c r="E302" s="182" t="s">
        <v>1</v>
      </c>
      <c r="F302" s="183" t="s">
        <v>184</v>
      </c>
      <c r="H302" s="184">
        <v>1054.4000000000001</v>
      </c>
      <c r="I302" s="185"/>
      <c r="L302" s="181"/>
      <c r="M302" s="186"/>
      <c r="N302" s="187"/>
      <c r="O302" s="187"/>
      <c r="P302" s="187"/>
      <c r="Q302" s="187"/>
      <c r="R302" s="187"/>
      <c r="S302" s="187"/>
      <c r="T302" s="188"/>
      <c r="AT302" s="182" t="s">
        <v>179</v>
      </c>
      <c r="AU302" s="182" t="s">
        <v>87</v>
      </c>
      <c r="AV302" s="15" t="s">
        <v>106</v>
      </c>
      <c r="AW302" s="15" t="s">
        <v>30</v>
      </c>
      <c r="AX302" s="15" t="s">
        <v>79</v>
      </c>
      <c r="AY302" s="182" t="s">
        <v>172</v>
      </c>
    </row>
    <row r="303" spans="1:65" s="2" customFormat="1" ht="14.5" customHeight="1">
      <c r="A303" s="33"/>
      <c r="B303" s="150"/>
      <c r="C303" s="151" t="s">
        <v>449</v>
      </c>
      <c r="D303" s="151" t="s">
        <v>174</v>
      </c>
      <c r="E303" s="152" t="s">
        <v>450</v>
      </c>
      <c r="F303" s="153" t="s">
        <v>451</v>
      </c>
      <c r="G303" s="154" t="s">
        <v>177</v>
      </c>
      <c r="H303" s="155">
        <v>1054.4000000000001</v>
      </c>
      <c r="I303" s="156"/>
      <c r="J303" s="157">
        <f>ROUND(I303*H303,2)</f>
        <v>0</v>
      </c>
      <c r="K303" s="158"/>
      <c r="L303" s="34"/>
      <c r="M303" s="159" t="s">
        <v>1</v>
      </c>
      <c r="N303" s="160" t="s">
        <v>41</v>
      </c>
      <c r="O303" s="59"/>
      <c r="P303" s="161">
        <f>O303*H303</f>
        <v>0</v>
      </c>
      <c r="Q303" s="161">
        <v>5.0000000000000002E-5</v>
      </c>
      <c r="R303" s="161">
        <f>Q303*H303</f>
        <v>5.272000000000001E-2</v>
      </c>
      <c r="S303" s="161">
        <v>0</v>
      </c>
      <c r="T303" s="162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3" t="s">
        <v>106</v>
      </c>
      <c r="AT303" s="163" t="s">
        <v>174</v>
      </c>
      <c r="AU303" s="163" t="s">
        <v>87</v>
      </c>
      <c r="AY303" s="18" t="s">
        <v>172</v>
      </c>
      <c r="BE303" s="164">
        <f>IF(N303="základná",J303,0)</f>
        <v>0</v>
      </c>
      <c r="BF303" s="164">
        <f>IF(N303="znížená",J303,0)</f>
        <v>0</v>
      </c>
      <c r="BG303" s="164">
        <f>IF(N303="zákl. prenesená",J303,0)</f>
        <v>0</v>
      </c>
      <c r="BH303" s="164">
        <f>IF(N303="zníž. prenesená",J303,0)</f>
        <v>0</v>
      </c>
      <c r="BI303" s="164">
        <f>IF(N303="nulová",J303,0)</f>
        <v>0</v>
      </c>
      <c r="BJ303" s="18" t="s">
        <v>87</v>
      </c>
      <c r="BK303" s="164">
        <f>ROUND(I303*H303,2)</f>
        <v>0</v>
      </c>
      <c r="BL303" s="18" t="s">
        <v>106</v>
      </c>
      <c r="BM303" s="163" t="s">
        <v>452</v>
      </c>
    </row>
    <row r="304" spans="1:65" s="14" customFormat="1" ht="12">
      <c r="B304" s="173"/>
      <c r="D304" s="166" t="s">
        <v>179</v>
      </c>
      <c r="E304" s="174" t="s">
        <v>1</v>
      </c>
      <c r="F304" s="175" t="s">
        <v>257</v>
      </c>
      <c r="H304" s="176">
        <v>1054.4000000000001</v>
      </c>
      <c r="I304" s="177"/>
      <c r="L304" s="173"/>
      <c r="M304" s="178"/>
      <c r="N304" s="179"/>
      <c r="O304" s="179"/>
      <c r="P304" s="179"/>
      <c r="Q304" s="179"/>
      <c r="R304" s="179"/>
      <c r="S304" s="179"/>
      <c r="T304" s="180"/>
      <c r="AT304" s="174" t="s">
        <v>179</v>
      </c>
      <c r="AU304" s="174" t="s">
        <v>87</v>
      </c>
      <c r="AV304" s="14" t="s">
        <v>87</v>
      </c>
      <c r="AW304" s="14" t="s">
        <v>30</v>
      </c>
      <c r="AX304" s="14" t="s">
        <v>75</v>
      </c>
      <c r="AY304" s="174" t="s">
        <v>172</v>
      </c>
    </row>
    <row r="305" spans="1:65" s="15" customFormat="1" ht="12">
      <c r="B305" s="181"/>
      <c r="D305" s="166" t="s">
        <v>179</v>
      </c>
      <c r="E305" s="182" t="s">
        <v>1</v>
      </c>
      <c r="F305" s="183" t="s">
        <v>184</v>
      </c>
      <c r="H305" s="184">
        <v>1054.4000000000001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179</v>
      </c>
      <c r="AU305" s="182" t="s">
        <v>87</v>
      </c>
      <c r="AV305" s="15" t="s">
        <v>106</v>
      </c>
      <c r="AW305" s="15" t="s">
        <v>30</v>
      </c>
      <c r="AX305" s="15" t="s">
        <v>79</v>
      </c>
      <c r="AY305" s="182" t="s">
        <v>172</v>
      </c>
    </row>
    <row r="306" spans="1:65" s="2" customFormat="1" ht="24.25" customHeight="1">
      <c r="A306" s="33"/>
      <c r="B306" s="150"/>
      <c r="C306" s="151" t="s">
        <v>453</v>
      </c>
      <c r="D306" s="151" t="s">
        <v>174</v>
      </c>
      <c r="E306" s="152" t="s">
        <v>454</v>
      </c>
      <c r="F306" s="153" t="s">
        <v>455</v>
      </c>
      <c r="G306" s="154" t="s">
        <v>177</v>
      </c>
      <c r="H306" s="155">
        <v>1054.4000000000001</v>
      </c>
      <c r="I306" s="156"/>
      <c r="J306" s="157">
        <f>ROUND(I306*H306,2)</f>
        <v>0</v>
      </c>
      <c r="K306" s="158"/>
      <c r="L306" s="34"/>
      <c r="M306" s="159" t="s">
        <v>1</v>
      </c>
      <c r="N306" s="160" t="s">
        <v>41</v>
      </c>
      <c r="O306" s="59"/>
      <c r="P306" s="161">
        <f>O306*H306</f>
        <v>0</v>
      </c>
      <c r="Q306" s="161">
        <v>0</v>
      </c>
      <c r="R306" s="161">
        <f>Q306*H306</f>
        <v>0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106</v>
      </c>
      <c r="AT306" s="163" t="s">
        <v>174</v>
      </c>
      <c r="AU306" s="163" t="s">
        <v>87</v>
      </c>
      <c r="AY306" s="18" t="s">
        <v>172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87</v>
      </c>
      <c r="BK306" s="164">
        <f>ROUND(I306*H306,2)</f>
        <v>0</v>
      </c>
      <c r="BL306" s="18" t="s">
        <v>106</v>
      </c>
      <c r="BM306" s="163" t="s">
        <v>456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257</v>
      </c>
      <c r="H307" s="176">
        <v>1054.4000000000001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5" customFormat="1" ht="12">
      <c r="B308" s="181"/>
      <c r="D308" s="166" t="s">
        <v>179</v>
      </c>
      <c r="E308" s="182" t="s">
        <v>1</v>
      </c>
      <c r="F308" s="183" t="s">
        <v>184</v>
      </c>
      <c r="H308" s="184">
        <v>1054.4000000000001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2" t="s">
        <v>179</v>
      </c>
      <c r="AU308" s="182" t="s">
        <v>87</v>
      </c>
      <c r="AV308" s="15" t="s">
        <v>106</v>
      </c>
      <c r="AW308" s="15" t="s">
        <v>30</v>
      </c>
      <c r="AX308" s="15" t="s">
        <v>79</v>
      </c>
      <c r="AY308" s="182" t="s">
        <v>172</v>
      </c>
    </row>
    <row r="309" spans="1:65" s="2" customFormat="1" ht="24.25" customHeight="1">
      <c r="A309" s="33"/>
      <c r="B309" s="150"/>
      <c r="C309" s="151" t="s">
        <v>457</v>
      </c>
      <c r="D309" s="151" t="s">
        <v>174</v>
      </c>
      <c r="E309" s="152" t="s">
        <v>458</v>
      </c>
      <c r="F309" s="153" t="s">
        <v>459</v>
      </c>
      <c r="G309" s="154" t="s">
        <v>427</v>
      </c>
      <c r="H309" s="155">
        <v>4</v>
      </c>
      <c r="I309" s="156"/>
      <c r="J309" s="157">
        <f>ROUND(I309*H309,2)</f>
        <v>0</v>
      </c>
      <c r="K309" s="158"/>
      <c r="L309" s="34"/>
      <c r="M309" s="159" t="s">
        <v>1</v>
      </c>
      <c r="N309" s="160" t="s">
        <v>41</v>
      </c>
      <c r="O309" s="59"/>
      <c r="P309" s="161">
        <f>O309*H309</f>
        <v>0</v>
      </c>
      <c r="Q309" s="161">
        <v>3.79E-3</v>
      </c>
      <c r="R309" s="161">
        <f>Q309*H309</f>
        <v>1.516E-2</v>
      </c>
      <c r="S309" s="161">
        <v>0</v>
      </c>
      <c r="T309" s="16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3" t="s">
        <v>106</v>
      </c>
      <c r="AT309" s="163" t="s">
        <v>174</v>
      </c>
      <c r="AU309" s="163" t="s">
        <v>87</v>
      </c>
      <c r="AY309" s="18" t="s">
        <v>172</v>
      </c>
      <c r="BE309" s="164">
        <f>IF(N309="základná",J309,0)</f>
        <v>0</v>
      </c>
      <c r="BF309" s="164">
        <f>IF(N309="znížená",J309,0)</f>
        <v>0</v>
      </c>
      <c r="BG309" s="164">
        <f>IF(N309="zákl. prenesená",J309,0)</f>
        <v>0</v>
      </c>
      <c r="BH309" s="164">
        <f>IF(N309="zníž. prenesená",J309,0)</f>
        <v>0</v>
      </c>
      <c r="BI309" s="164">
        <f>IF(N309="nulová",J309,0)</f>
        <v>0</v>
      </c>
      <c r="BJ309" s="18" t="s">
        <v>87</v>
      </c>
      <c r="BK309" s="164">
        <f>ROUND(I309*H309,2)</f>
        <v>0</v>
      </c>
      <c r="BL309" s="18" t="s">
        <v>106</v>
      </c>
      <c r="BM309" s="163" t="s">
        <v>460</v>
      </c>
    </row>
    <row r="310" spans="1:65" s="13" customFormat="1" ht="12">
      <c r="B310" s="165"/>
      <c r="D310" s="166" t="s">
        <v>179</v>
      </c>
      <c r="E310" s="167" t="s">
        <v>1</v>
      </c>
      <c r="F310" s="168" t="s">
        <v>461</v>
      </c>
      <c r="H310" s="167" t="s">
        <v>1</v>
      </c>
      <c r="I310" s="169"/>
      <c r="L310" s="165"/>
      <c r="M310" s="170"/>
      <c r="N310" s="171"/>
      <c r="O310" s="171"/>
      <c r="P310" s="171"/>
      <c r="Q310" s="171"/>
      <c r="R310" s="171"/>
      <c r="S310" s="171"/>
      <c r="T310" s="172"/>
      <c r="AT310" s="167" t="s">
        <v>179</v>
      </c>
      <c r="AU310" s="167" t="s">
        <v>87</v>
      </c>
      <c r="AV310" s="13" t="s">
        <v>79</v>
      </c>
      <c r="AW310" s="13" t="s">
        <v>30</v>
      </c>
      <c r="AX310" s="13" t="s">
        <v>75</v>
      </c>
      <c r="AY310" s="167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106</v>
      </c>
      <c r="H311" s="176">
        <v>4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5" customFormat="1" ht="12">
      <c r="B312" s="181"/>
      <c r="D312" s="166" t="s">
        <v>179</v>
      </c>
      <c r="E312" s="182" t="s">
        <v>1</v>
      </c>
      <c r="F312" s="183" t="s">
        <v>184</v>
      </c>
      <c r="H312" s="184">
        <v>4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2" t="s">
        <v>179</v>
      </c>
      <c r="AU312" s="182" t="s">
        <v>87</v>
      </c>
      <c r="AV312" s="15" t="s">
        <v>106</v>
      </c>
      <c r="AW312" s="15" t="s">
        <v>30</v>
      </c>
      <c r="AX312" s="15" t="s">
        <v>79</v>
      </c>
      <c r="AY312" s="182" t="s">
        <v>172</v>
      </c>
    </row>
    <row r="313" spans="1:65" s="2" customFormat="1" ht="24.25" customHeight="1">
      <c r="A313" s="33"/>
      <c r="B313" s="150"/>
      <c r="C313" s="151" t="s">
        <v>7</v>
      </c>
      <c r="D313" s="151" t="s">
        <v>174</v>
      </c>
      <c r="E313" s="152" t="s">
        <v>462</v>
      </c>
      <c r="F313" s="153" t="s">
        <v>463</v>
      </c>
      <c r="G313" s="154" t="s">
        <v>427</v>
      </c>
      <c r="H313" s="155">
        <v>4</v>
      </c>
      <c r="I313" s="156"/>
      <c r="J313" s="157">
        <f>ROUND(I313*H313,2)</f>
        <v>0</v>
      </c>
      <c r="K313" s="158"/>
      <c r="L313" s="34"/>
      <c r="M313" s="159" t="s">
        <v>1</v>
      </c>
      <c r="N313" s="160" t="s">
        <v>41</v>
      </c>
      <c r="O313" s="59"/>
      <c r="P313" s="161">
        <f>O313*H313</f>
        <v>0</v>
      </c>
      <c r="Q313" s="161">
        <v>2.2699999999999999E-3</v>
      </c>
      <c r="R313" s="161">
        <f>Q313*H313</f>
        <v>9.0799999999999995E-3</v>
      </c>
      <c r="S313" s="161">
        <v>0</v>
      </c>
      <c r="T313" s="162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3" t="s">
        <v>106</v>
      </c>
      <c r="AT313" s="163" t="s">
        <v>174</v>
      </c>
      <c r="AU313" s="163" t="s">
        <v>87</v>
      </c>
      <c r="AY313" s="18" t="s">
        <v>172</v>
      </c>
      <c r="BE313" s="164">
        <f>IF(N313="základná",J313,0)</f>
        <v>0</v>
      </c>
      <c r="BF313" s="164">
        <f>IF(N313="znížená",J313,0)</f>
        <v>0</v>
      </c>
      <c r="BG313" s="164">
        <f>IF(N313="zákl. prenesená",J313,0)</f>
        <v>0</v>
      </c>
      <c r="BH313" s="164">
        <f>IF(N313="zníž. prenesená",J313,0)</f>
        <v>0</v>
      </c>
      <c r="BI313" s="164">
        <f>IF(N313="nulová",J313,0)</f>
        <v>0</v>
      </c>
      <c r="BJ313" s="18" t="s">
        <v>87</v>
      </c>
      <c r="BK313" s="164">
        <f>ROUND(I313*H313,2)</f>
        <v>0</v>
      </c>
      <c r="BL313" s="18" t="s">
        <v>106</v>
      </c>
      <c r="BM313" s="163" t="s">
        <v>464</v>
      </c>
    </row>
    <row r="314" spans="1:65" s="14" customFormat="1" ht="12">
      <c r="B314" s="173"/>
      <c r="D314" s="166" t="s">
        <v>179</v>
      </c>
      <c r="E314" s="174" t="s">
        <v>1</v>
      </c>
      <c r="F314" s="175" t="s">
        <v>106</v>
      </c>
      <c r="H314" s="176">
        <v>4</v>
      </c>
      <c r="I314" s="177"/>
      <c r="L314" s="173"/>
      <c r="M314" s="178"/>
      <c r="N314" s="179"/>
      <c r="O314" s="179"/>
      <c r="P314" s="179"/>
      <c r="Q314" s="179"/>
      <c r="R314" s="179"/>
      <c r="S314" s="179"/>
      <c r="T314" s="180"/>
      <c r="AT314" s="174" t="s">
        <v>179</v>
      </c>
      <c r="AU314" s="174" t="s">
        <v>87</v>
      </c>
      <c r="AV314" s="14" t="s">
        <v>87</v>
      </c>
      <c r="AW314" s="14" t="s">
        <v>30</v>
      </c>
      <c r="AX314" s="14" t="s">
        <v>79</v>
      </c>
      <c r="AY314" s="174" t="s">
        <v>172</v>
      </c>
    </row>
    <row r="315" spans="1:65" s="15" customFormat="1" ht="12">
      <c r="B315" s="181"/>
      <c r="D315" s="166" t="s">
        <v>179</v>
      </c>
      <c r="E315" s="182" t="s">
        <v>1</v>
      </c>
      <c r="F315" s="183" t="s">
        <v>184</v>
      </c>
      <c r="H315" s="184">
        <v>4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2" t="s">
        <v>179</v>
      </c>
      <c r="AU315" s="182" t="s">
        <v>87</v>
      </c>
      <c r="AV315" s="15" t="s">
        <v>106</v>
      </c>
      <c r="AW315" s="15" t="s">
        <v>30</v>
      </c>
      <c r="AX315" s="15" t="s">
        <v>75</v>
      </c>
      <c r="AY315" s="182" t="s">
        <v>172</v>
      </c>
    </row>
    <row r="316" spans="1:65" s="2" customFormat="1" ht="24.25" customHeight="1">
      <c r="A316" s="33"/>
      <c r="B316" s="150"/>
      <c r="C316" s="151" t="s">
        <v>465</v>
      </c>
      <c r="D316" s="151" t="s">
        <v>174</v>
      </c>
      <c r="E316" s="152" t="s">
        <v>466</v>
      </c>
      <c r="F316" s="153" t="s">
        <v>467</v>
      </c>
      <c r="G316" s="154" t="s">
        <v>427</v>
      </c>
      <c r="H316" s="155">
        <v>4</v>
      </c>
      <c r="I316" s="156"/>
      <c r="J316" s="157">
        <f>ROUND(I316*H316,2)</f>
        <v>0</v>
      </c>
      <c r="K316" s="158"/>
      <c r="L316" s="34"/>
      <c r="M316" s="159" t="s">
        <v>1</v>
      </c>
      <c r="N316" s="160" t="s">
        <v>41</v>
      </c>
      <c r="O316" s="59"/>
      <c r="P316" s="161">
        <f>O316*H316</f>
        <v>0</v>
      </c>
      <c r="Q316" s="161">
        <v>0</v>
      </c>
      <c r="R316" s="161">
        <f>Q316*H316</f>
        <v>0</v>
      </c>
      <c r="S316" s="161">
        <v>0</v>
      </c>
      <c r="T316" s="162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3" t="s">
        <v>106</v>
      </c>
      <c r="AT316" s="163" t="s">
        <v>174</v>
      </c>
      <c r="AU316" s="163" t="s">
        <v>87</v>
      </c>
      <c r="AY316" s="18" t="s">
        <v>172</v>
      </c>
      <c r="BE316" s="164">
        <f>IF(N316="základná",J316,0)</f>
        <v>0</v>
      </c>
      <c r="BF316" s="164">
        <f>IF(N316="znížená",J316,0)</f>
        <v>0</v>
      </c>
      <c r="BG316" s="164">
        <f>IF(N316="zákl. prenesená",J316,0)</f>
        <v>0</v>
      </c>
      <c r="BH316" s="164">
        <f>IF(N316="zníž. prenesená",J316,0)</f>
        <v>0</v>
      </c>
      <c r="BI316" s="164">
        <f>IF(N316="nulová",J316,0)</f>
        <v>0</v>
      </c>
      <c r="BJ316" s="18" t="s">
        <v>87</v>
      </c>
      <c r="BK316" s="164">
        <f>ROUND(I316*H316,2)</f>
        <v>0</v>
      </c>
      <c r="BL316" s="18" t="s">
        <v>106</v>
      </c>
      <c r="BM316" s="163" t="s">
        <v>468</v>
      </c>
    </row>
    <row r="317" spans="1:65" s="14" customFormat="1" ht="12">
      <c r="B317" s="173"/>
      <c r="D317" s="166" t="s">
        <v>179</v>
      </c>
      <c r="E317" s="174" t="s">
        <v>1</v>
      </c>
      <c r="F317" s="175" t="s">
        <v>106</v>
      </c>
      <c r="H317" s="176">
        <v>4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4" t="s">
        <v>179</v>
      </c>
      <c r="AU317" s="174" t="s">
        <v>87</v>
      </c>
      <c r="AV317" s="14" t="s">
        <v>87</v>
      </c>
      <c r="AW317" s="14" t="s">
        <v>30</v>
      </c>
      <c r="AX317" s="14" t="s">
        <v>75</v>
      </c>
      <c r="AY317" s="174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4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12" customFormat="1" ht="22.75" customHeight="1">
      <c r="B319" s="137"/>
      <c r="D319" s="138" t="s">
        <v>74</v>
      </c>
      <c r="E319" s="148" t="s">
        <v>469</v>
      </c>
      <c r="F319" s="148" t="s">
        <v>470</v>
      </c>
      <c r="I319" s="140"/>
      <c r="J319" s="149">
        <f>BK319</f>
        <v>0</v>
      </c>
      <c r="L319" s="137"/>
      <c r="M319" s="142"/>
      <c r="N319" s="143"/>
      <c r="O319" s="143"/>
      <c r="P319" s="144">
        <f>P320</f>
        <v>0</v>
      </c>
      <c r="Q319" s="143"/>
      <c r="R319" s="144">
        <f>R320</f>
        <v>0</v>
      </c>
      <c r="S319" s="143"/>
      <c r="T319" s="145">
        <f>T320</f>
        <v>0</v>
      </c>
      <c r="AR319" s="138" t="s">
        <v>79</v>
      </c>
      <c r="AT319" s="146" t="s">
        <v>74</v>
      </c>
      <c r="AU319" s="146" t="s">
        <v>79</v>
      </c>
      <c r="AY319" s="138" t="s">
        <v>172</v>
      </c>
      <c r="BK319" s="147">
        <f>BK320</f>
        <v>0</v>
      </c>
    </row>
    <row r="320" spans="1:65" s="2" customFormat="1" ht="24.25" customHeight="1">
      <c r="A320" s="33"/>
      <c r="B320" s="150"/>
      <c r="C320" s="151" t="s">
        <v>471</v>
      </c>
      <c r="D320" s="151" t="s">
        <v>174</v>
      </c>
      <c r="E320" s="152" t="s">
        <v>472</v>
      </c>
      <c r="F320" s="153" t="s">
        <v>473</v>
      </c>
      <c r="G320" s="154" t="s">
        <v>194</v>
      </c>
      <c r="H320" s="155">
        <v>27.888999999999999</v>
      </c>
      <c r="I320" s="156"/>
      <c r="J320" s="157">
        <f>ROUND(I320*H320,2)</f>
        <v>0</v>
      </c>
      <c r="K320" s="158"/>
      <c r="L320" s="34"/>
      <c r="M320" s="159" t="s">
        <v>1</v>
      </c>
      <c r="N320" s="160" t="s">
        <v>41</v>
      </c>
      <c r="O320" s="59"/>
      <c r="P320" s="161">
        <f>O320*H320</f>
        <v>0</v>
      </c>
      <c r="Q320" s="161">
        <v>0</v>
      </c>
      <c r="R320" s="161">
        <f>Q320*H320</f>
        <v>0</v>
      </c>
      <c r="S320" s="161">
        <v>0</v>
      </c>
      <c r="T320" s="162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3" t="s">
        <v>106</v>
      </c>
      <c r="AT320" s="163" t="s">
        <v>174</v>
      </c>
      <c r="AU320" s="163" t="s">
        <v>87</v>
      </c>
      <c r="AY320" s="18" t="s">
        <v>172</v>
      </c>
      <c r="BE320" s="164">
        <f>IF(N320="základná",J320,0)</f>
        <v>0</v>
      </c>
      <c r="BF320" s="164">
        <f>IF(N320="znížená",J320,0)</f>
        <v>0</v>
      </c>
      <c r="BG320" s="164">
        <f>IF(N320="zákl. prenesená",J320,0)</f>
        <v>0</v>
      </c>
      <c r="BH320" s="164">
        <f>IF(N320="zníž. prenesená",J320,0)</f>
        <v>0</v>
      </c>
      <c r="BI320" s="164">
        <f>IF(N320="nulová",J320,0)</f>
        <v>0</v>
      </c>
      <c r="BJ320" s="18" t="s">
        <v>87</v>
      </c>
      <c r="BK320" s="164">
        <f>ROUND(I320*H320,2)</f>
        <v>0</v>
      </c>
      <c r="BL320" s="18" t="s">
        <v>106</v>
      </c>
      <c r="BM320" s="163" t="s">
        <v>474</v>
      </c>
    </row>
    <row r="321" spans="1:65" s="12" customFormat="1" ht="26" customHeight="1">
      <c r="B321" s="137"/>
      <c r="D321" s="138" t="s">
        <v>74</v>
      </c>
      <c r="E321" s="139" t="s">
        <v>475</v>
      </c>
      <c r="F321" s="139" t="s">
        <v>476</v>
      </c>
      <c r="I321" s="140"/>
      <c r="J321" s="141">
        <f>BK321</f>
        <v>0</v>
      </c>
      <c r="L321" s="137"/>
      <c r="M321" s="142"/>
      <c r="N321" s="143"/>
      <c r="O321" s="143"/>
      <c r="P321" s="144">
        <f>P322+P369</f>
        <v>0</v>
      </c>
      <c r="Q321" s="143"/>
      <c r="R321" s="144">
        <f>R322+R369</f>
        <v>5.484889149999999</v>
      </c>
      <c r="S321" s="143"/>
      <c r="T321" s="145">
        <f>T322+T369</f>
        <v>0</v>
      </c>
      <c r="AR321" s="138" t="s">
        <v>87</v>
      </c>
      <c r="AT321" s="146" t="s">
        <v>74</v>
      </c>
      <c r="AU321" s="146" t="s">
        <v>75</v>
      </c>
      <c r="AY321" s="138" t="s">
        <v>172</v>
      </c>
      <c r="BK321" s="147">
        <f>BK322+BK369</f>
        <v>0</v>
      </c>
    </row>
    <row r="322" spans="1:65" s="12" customFormat="1" ht="22.75" customHeight="1">
      <c r="B322" s="137"/>
      <c r="D322" s="138" t="s">
        <v>74</v>
      </c>
      <c r="E322" s="148" t="s">
        <v>477</v>
      </c>
      <c r="F322" s="148" t="s">
        <v>478</v>
      </c>
      <c r="I322" s="140"/>
      <c r="J322" s="149">
        <f>BK322</f>
        <v>0</v>
      </c>
      <c r="L322" s="137"/>
      <c r="M322" s="142"/>
      <c r="N322" s="143"/>
      <c r="O322" s="143"/>
      <c r="P322" s="144">
        <f>SUM(P323:P368)</f>
        <v>0</v>
      </c>
      <c r="Q322" s="143"/>
      <c r="R322" s="144">
        <f>SUM(R323:R368)</f>
        <v>3.7158602499999995</v>
      </c>
      <c r="S322" s="143"/>
      <c r="T322" s="145">
        <f>SUM(T323:T368)</f>
        <v>0</v>
      </c>
      <c r="AR322" s="138" t="s">
        <v>87</v>
      </c>
      <c r="AT322" s="146" t="s">
        <v>74</v>
      </c>
      <c r="AU322" s="146" t="s">
        <v>79</v>
      </c>
      <c r="AY322" s="138" t="s">
        <v>172</v>
      </c>
      <c r="BK322" s="147">
        <f>SUM(BK323:BK368)</f>
        <v>0</v>
      </c>
    </row>
    <row r="323" spans="1:65" s="2" customFormat="1" ht="37.75" customHeight="1">
      <c r="A323" s="33"/>
      <c r="B323" s="150"/>
      <c r="C323" s="151" t="s">
        <v>479</v>
      </c>
      <c r="D323" s="151" t="s">
        <v>174</v>
      </c>
      <c r="E323" s="152" t="s">
        <v>480</v>
      </c>
      <c r="F323" s="153" t="s">
        <v>481</v>
      </c>
      <c r="G323" s="154" t="s">
        <v>177</v>
      </c>
      <c r="H323" s="155">
        <v>387</v>
      </c>
      <c r="I323" s="156"/>
      <c r="J323" s="157">
        <f>ROUND(I323*H323,2)</f>
        <v>0</v>
      </c>
      <c r="K323" s="158"/>
      <c r="L323" s="34"/>
      <c r="M323" s="159" t="s">
        <v>1</v>
      </c>
      <c r="N323" s="160" t="s">
        <v>41</v>
      </c>
      <c r="O323" s="59"/>
      <c r="P323" s="161">
        <f>O323*H323</f>
        <v>0</v>
      </c>
      <c r="Q323" s="161">
        <v>2.5999999999999998E-4</v>
      </c>
      <c r="R323" s="161">
        <f>Q323*H323</f>
        <v>0.10061999999999999</v>
      </c>
      <c r="S323" s="161">
        <v>0</v>
      </c>
      <c r="T323" s="16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445</v>
      </c>
      <c r="AT323" s="163" t="s">
        <v>174</v>
      </c>
      <c r="AU323" s="163" t="s">
        <v>87</v>
      </c>
      <c r="AY323" s="18" t="s">
        <v>172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87</v>
      </c>
      <c r="BK323" s="164">
        <f>ROUND(I323*H323,2)</f>
        <v>0</v>
      </c>
      <c r="BL323" s="18" t="s">
        <v>445</v>
      </c>
      <c r="BM323" s="163" t="s">
        <v>482</v>
      </c>
    </row>
    <row r="324" spans="1:65" s="13" customFormat="1" ht="12">
      <c r="B324" s="165"/>
      <c r="D324" s="166" t="s">
        <v>179</v>
      </c>
      <c r="E324" s="167" t="s">
        <v>1</v>
      </c>
      <c r="F324" s="168" t="s">
        <v>483</v>
      </c>
      <c r="H324" s="167" t="s">
        <v>1</v>
      </c>
      <c r="I324" s="169"/>
      <c r="L324" s="165"/>
      <c r="M324" s="170"/>
      <c r="N324" s="171"/>
      <c r="O324" s="171"/>
      <c r="P324" s="171"/>
      <c r="Q324" s="171"/>
      <c r="R324" s="171"/>
      <c r="S324" s="171"/>
      <c r="T324" s="172"/>
      <c r="AT324" s="167" t="s">
        <v>179</v>
      </c>
      <c r="AU324" s="167" t="s">
        <v>87</v>
      </c>
      <c r="AV324" s="13" t="s">
        <v>79</v>
      </c>
      <c r="AW324" s="13" t="s">
        <v>30</v>
      </c>
      <c r="AX324" s="13" t="s">
        <v>75</v>
      </c>
      <c r="AY324" s="167" t="s">
        <v>172</v>
      </c>
    </row>
    <row r="325" spans="1:65" s="13" customFormat="1" ht="12">
      <c r="B325" s="165"/>
      <c r="D325" s="166" t="s">
        <v>179</v>
      </c>
      <c r="E325" s="167" t="s">
        <v>1</v>
      </c>
      <c r="F325" s="168" t="s">
        <v>484</v>
      </c>
      <c r="H325" s="167" t="s">
        <v>1</v>
      </c>
      <c r="I325" s="169"/>
      <c r="L325" s="165"/>
      <c r="M325" s="170"/>
      <c r="N325" s="171"/>
      <c r="O325" s="171"/>
      <c r="P325" s="171"/>
      <c r="Q325" s="171"/>
      <c r="R325" s="171"/>
      <c r="S325" s="171"/>
      <c r="T325" s="172"/>
      <c r="AT325" s="167" t="s">
        <v>179</v>
      </c>
      <c r="AU325" s="167" t="s">
        <v>87</v>
      </c>
      <c r="AV325" s="13" t="s">
        <v>79</v>
      </c>
      <c r="AW325" s="13" t="s">
        <v>30</v>
      </c>
      <c r="AX325" s="13" t="s">
        <v>75</v>
      </c>
      <c r="AY325" s="167" t="s">
        <v>172</v>
      </c>
    </row>
    <row r="326" spans="1:65" s="14" customFormat="1" ht="24">
      <c r="B326" s="173"/>
      <c r="D326" s="166" t="s">
        <v>179</v>
      </c>
      <c r="E326" s="174" t="s">
        <v>1</v>
      </c>
      <c r="F326" s="175" t="s">
        <v>485</v>
      </c>
      <c r="H326" s="176">
        <v>386.334</v>
      </c>
      <c r="I326" s="177"/>
      <c r="L326" s="173"/>
      <c r="M326" s="178"/>
      <c r="N326" s="179"/>
      <c r="O326" s="179"/>
      <c r="P326" s="179"/>
      <c r="Q326" s="179"/>
      <c r="R326" s="179"/>
      <c r="S326" s="179"/>
      <c r="T326" s="180"/>
      <c r="AT326" s="174" t="s">
        <v>179</v>
      </c>
      <c r="AU326" s="174" t="s">
        <v>87</v>
      </c>
      <c r="AV326" s="14" t="s">
        <v>87</v>
      </c>
      <c r="AW326" s="14" t="s">
        <v>30</v>
      </c>
      <c r="AX326" s="14" t="s">
        <v>75</v>
      </c>
      <c r="AY326" s="174" t="s">
        <v>172</v>
      </c>
    </row>
    <row r="327" spans="1:65" s="16" customFormat="1" ht="12">
      <c r="B327" s="189"/>
      <c r="D327" s="166" t="s">
        <v>179</v>
      </c>
      <c r="E327" s="190" t="s">
        <v>1</v>
      </c>
      <c r="F327" s="191" t="s">
        <v>486</v>
      </c>
      <c r="H327" s="192">
        <v>386.334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179</v>
      </c>
      <c r="AU327" s="190" t="s">
        <v>87</v>
      </c>
      <c r="AV327" s="16" t="s">
        <v>97</v>
      </c>
      <c r="AW327" s="16" t="s">
        <v>30</v>
      </c>
      <c r="AX327" s="16" t="s">
        <v>75</v>
      </c>
      <c r="AY327" s="190" t="s">
        <v>172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487</v>
      </c>
      <c r="H328" s="176">
        <v>0.66600000000000004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5" customFormat="1" ht="12">
      <c r="B329" s="181"/>
      <c r="D329" s="166" t="s">
        <v>179</v>
      </c>
      <c r="E329" s="182" t="s">
        <v>260</v>
      </c>
      <c r="F329" s="183" t="s">
        <v>184</v>
      </c>
      <c r="H329" s="184">
        <v>387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2" t="s">
        <v>179</v>
      </c>
      <c r="AU329" s="182" t="s">
        <v>87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14.5" customHeight="1">
      <c r="A330" s="33"/>
      <c r="B330" s="150"/>
      <c r="C330" s="201" t="s">
        <v>488</v>
      </c>
      <c r="D330" s="201" t="s">
        <v>231</v>
      </c>
      <c r="E330" s="202" t="s">
        <v>489</v>
      </c>
      <c r="F330" s="203" t="s">
        <v>490</v>
      </c>
      <c r="G330" s="204" t="s">
        <v>194</v>
      </c>
      <c r="H330" s="205">
        <v>0.65800000000000003</v>
      </c>
      <c r="I330" s="206"/>
      <c r="J330" s="207">
        <f>ROUND(I330*H330,2)</f>
        <v>0</v>
      </c>
      <c r="K330" s="208"/>
      <c r="L330" s="209"/>
      <c r="M330" s="210" t="s">
        <v>1</v>
      </c>
      <c r="N330" s="211" t="s">
        <v>41</v>
      </c>
      <c r="O330" s="59"/>
      <c r="P330" s="161">
        <f>O330*H330</f>
        <v>0</v>
      </c>
      <c r="Q330" s="161">
        <v>1</v>
      </c>
      <c r="R330" s="161">
        <f>Q330*H330</f>
        <v>0.65800000000000003</v>
      </c>
      <c r="S330" s="161">
        <v>0</v>
      </c>
      <c r="T330" s="162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3" t="s">
        <v>491</v>
      </c>
      <c r="AT330" s="163" t="s">
        <v>231</v>
      </c>
      <c r="AU330" s="163" t="s">
        <v>87</v>
      </c>
      <c r="AY330" s="18" t="s">
        <v>172</v>
      </c>
      <c r="BE330" s="164">
        <f>IF(N330="základná",J330,0)</f>
        <v>0</v>
      </c>
      <c r="BF330" s="164">
        <f>IF(N330="znížená",J330,0)</f>
        <v>0</v>
      </c>
      <c r="BG330" s="164">
        <f>IF(N330="zákl. prenesená",J330,0)</f>
        <v>0</v>
      </c>
      <c r="BH330" s="164">
        <f>IF(N330="zníž. prenesená",J330,0)</f>
        <v>0</v>
      </c>
      <c r="BI330" s="164">
        <f>IF(N330="nulová",J330,0)</f>
        <v>0</v>
      </c>
      <c r="BJ330" s="18" t="s">
        <v>87</v>
      </c>
      <c r="BK330" s="164">
        <f>ROUND(I330*H330,2)</f>
        <v>0</v>
      </c>
      <c r="BL330" s="18" t="s">
        <v>445</v>
      </c>
      <c r="BM330" s="163" t="s">
        <v>492</v>
      </c>
    </row>
    <row r="331" spans="1:65" s="14" customFormat="1" ht="12">
      <c r="B331" s="173"/>
      <c r="D331" s="166" t="s">
        <v>179</v>
      </c>
      <c r="F331" s="175" t="s">
        <v>493</v>
      </c>
      <c r="H331" s="176">
        <v>0.65800000000000003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</v>
      </c>
      <c r="AX331" s="14" t="s">
        <v>79</v>
      </c>
      <c r="AY331" s="174" t="s">
        <v>172</v>
      </c>
    </row>
    <row r="332" spans="1:65" s="2" customFormat="1" ht="24.25" customHeight="1">
      <c r="A332" s="33"/>
      <c r="B332" s="150"/>
      <c r="C332" s="151" t="s">
        <v>494</v>
      </c>
      <c r="D332" s="151" t="s">
        <v>174</v>
      </c>
      <c r="E332" s="152" t="s">
        <v>495</v>
      </c>
      <c r="F332" s="153" t="s">
        <v>496</v>
      </c>
      <c r="G332" s="154" t="s">
        <v>177</v>
      </c>
      <c r="H332" s="155">
        <v>0.27900000000000003</v>
      </c>
      <c r="I332" s="156"/>
      <c r="J332" s="157">
        <f>ROUND(I332*H332,2)</f>
        <v>0</v>
      </c>
      <c r="K332" s="158"/>
      <c r="L332" s="34"/>
      <c r="M332" s="159" t="s">
        <v>1</v>
      </c>
      <c r="N332" s="160" t="s">
        <v>41</v>
      </c>
      <c r="O332" s="59"/>
      <c r="P332" s="161">
        <f>O332*H332</f>
        <v>0</v>
      </c>
      <c r="Q332" s="161">
        <v>0</v>
      </c>
      <c r="R332" s="161">
        <f>Q332*H332</f>
        <v>0</v>
      </c>
      <c r="S332" s="161">
        <v>0</v>
      </c>
      <c r="T332" s="162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3" t="s">
        <v>445</v>
      </c>
      <c r="AT332" s="163" t="s">
        <v>174</v>
      </c>
      <c r="AU332" s="163" t="s">
        <v>87</v>
      </c>
      <c r="AY332" s="18" t="s">
        <v>172</v>
      </c>
      <c r="BE332" s="164">
        <f>IF(N332="základná",J332,0)</f>
        <v>0</v>
      </c>
      <c r="BF332" s="164">
        <f>IF(N332="znížená",J332,0)</f>
        <v>0</v>
      </c>
      <c r="BG332" s="164">
        <f>IF(N332="zákl. prenesená",J332,0)</f>
        <v>0</v>
      </c>
      <c r="BH332" s="164">
        <f>IF(N332="zníž. prenesená",J332,0)</f>
        <v>0</v>
      </c>
      <c r="BI332" s="164">
        <f>IF(N332="nulová",J332,0)</f>
        <v>0</v>
      </c>
      <c r="BJ332" s="18" t="s">
        <v>87</v>
      </c>
      <c r="BK332" s="164">
        <f>ROUND(I332*H332,2)</f>
        <v>0</v>
      </c>
      <c r="BL332" s="18" t="s">
        <v>445</v>
      </c>
      <c r="BM332" s="163" t="s">
        <v>497</v>
      </c>
    </row>
    <row r="333" spans="1:65" s="13" customFormat="1" ht="12">
      <c r="B333" s="165"/>
      <c r="D333" s="166" t="s">
        <v>179</v>
      </c>
      <c r="E333" s="167" t="s">
        <v>1</v>
      </c>
      <c r="F333" s="168" t="s">
        <v>498</v>
      </c>
      <c r="H333" s="167" t="s">
        <v>1</v>
      </c>
      <c r="I333" s="169"/>
      <c r="L333" s="165"/>
      <c r="M333" s="170"/>
      <c r="N333" s="171"/>
      <c r="O333" s="171"/>
      <c r="P333" s="171"/>
      <c r="Q333" s="171"/>
      <c r="R333" s="171"/>
      <c r="S333" s="171"/>
      <c r="T333" s="172"/>
      <c r="AT333" s="167" t="s">
        <v>179</v>
      </c>
      <c r="AU333" s="167" t="s">
        <v>87</v>
      </c>
      <c r="AV333" s="13" t="s">
        <v>79</v>
      </c>
      <c r="AW333" s="13" t="s">
        <v>30</v>
      </c>
      <c r="AX333" s="13" t="s">
        <v>75</v>
      </c>
      <c r="AY333" s="167" t="s">
        <v>172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499</v>
      </c>
      <c r="H334" s="176">
        <v>0.27900000000000003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6" customFormat="1" ht="12">
      <c r="B335" s="189"/>
      <c r="D335" s="166" t="s">
        <v>179</v>
      </c>
      <c r="E335" s="190" t="s">
        <v>1</v>
      </c>
      <c r="F335" s="191" t="s">
        <v>500</v>
      </c>
      <c r="H335" s="192">
        <v>0.27900000000000003</v>
      </c>
      <c r="I335" s="193"/>
      <c r="L335" s="189"/>
      <c r="M335" s="194"/>
      <c r="N335" s="195"/>
      <c r="O335" s="195"/>
      <c r="P335" s="195"/>
      <c r="Q335" s="195"/>
      <c r="R335" s="195"/>
      <c r="S335" s="195"/>
      <c r="T335" s="196"/>
      <c r="AT335" s="190" t="s">
        <v>179</v>
      </c>
      <c r="AU335" s="190" t="s">
        <v>87</v>
      </c>
      <c r="AV335" s="16" t="s">
        <v>97</v>
      </c>
      <c r="AW335" s="16" t="s">
        <v>30</v>
      </c>
      <c r="AX335" s="16" t="s">
        <v>75</v>
      </c>
      <c r="AY335" s="190" t="s">
        <v>172</v>
      </c>
    </row>
    <row r="336" spans="1:65" s="15" customFormat="1" ht="12">
      <c r="B336" s="181"/>
      <c r="D336" s="166" t="s">
        <v>179</v>
      </c>
      <c r="E336" s="182" t="s">
        <v>1</v>
      </c>
      <c r="F336" s="183" t="s">
        <v>184</v>
      </c>
      <c r="H336" s="184">
        <v>0.27900000000000003</v>
      </c>
      <c r="I336" s="185"/>
      <c r="L336" s="181"/>
      <c r="M336" s="186"/>
      <c r="N336" s="187"/>
      <c r="O336" s="187"/>
      <c r="P336" s="187"/>
      <c r="Q336" s="187"/>
      <c r="R336" s="187"/>
      <c r="S336" s="187"/>
      <c r="T336" s="188"/>
      <c r="AT336" s="182" t="s">
        <v>179</v>
      </c>
      <c r="AU336" s="182" t="s">
        <v>87</v>
      </c>
      <c r="AV336" s="15" t="s">
        <v>106</v>
      </c>
      <c r="AW336" s="15" t="s">
        <v>30</v>
      </c>
      <c r="AX336" s="15" t="s">
        <v>79</v>
      </c>
      <c r="AY336" s="182" t="s">
        <v>172</v>
      </c>
    </row>
    <row r="337" spans="1:65" s="2" customFormat="1" ht="24.25" customHeight="1">
      <c r="A337" s="33"/>
      <c r="B337" s="150"/>
      <c r="C337" s="201" t="s">
        <v>501</v>
      </c>
      <c r="D337" s="201" t="s">
        <v>231</v>
      </c>
      <c r="E337" s="202" t="s">
        <v>502</v>
      </c>
      <c r="F337" s="203" t="s">
        <v>503</v>
      </c>
      <c r="G337" s="204" t="s">
        <v>177</v>
      </c>
      <c r="H337" s="205">
        <v>0.32100000000000001</v>
      </c>
      <c r="I337" s="206"/>
      <c r="J337" s="207">
        <f>ROUND(I337*H337,2)</f>
        <v>0</v>
      </c>
      <c r="K337" s="208"/>
      <c r="L337" s="209"/>
      <c r="M337" s="210" t="s">
        <v>1</v>
      </c>
      <c r="N337" s="211" t="s">
        <v>41</v>
      </c>
      <c r="O337" s="59"/>
      <c r="P337" s="161">
        <f>O337*H337</f>
        <v>0</v>
      </c>
      <c r="Q337" s="161">
        <v>4.2500000000000003E-3</v>
      </c>
      <c r="R337" s="161">
        <f>Q337*H337</f>
        <v>1.3642500000000002E-3</v>
      </c>
      <c r="S337" s="161">
        <v>0</v>
      </c>
      <c r="T337" s="162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3" t="s">
        <v>491</v>
      </c>
      <c r="AT337" s="163" t="s">
        <v>231</v>
      </c>
      <c r="AU337" s="163" t="s">
        <v>87</v>
      </c>
      <c r="AY337" s="18" t="s">
        <v>172</v>
      </c>
      <c r="BE337" s="164">
        <f>IF(N337="základná",J337,0)</f>
        <v>0</v>
      </c>
      <c r="BF337" s="164">
        <f>IF(N337="znížená",J337,0)</f>
        <v>0</v>
      </c>
      <c r="BG337" s="164">
        <f>IF(N337="zákl. prenesená",J337,0)</f>
        <v>0</v>
      </c>
      <c r="BH337" s="164">
        <f>IF(N337="zníž. prenesená",J337,0)</f>
        <v>0</v>
      </c>
      <c r="BI337" s="164">
        <f>IF(N337="nulová",J337,0)</f>
        <v>0</v>
      </c>
      <c r="BJ337" s="18" t="s">
        <v>87</v>
      </c>
      <c r="BK337" s="164">
        <f>ROUND(I337*H337,2)</f>
        <v>0</v>
      </c>
      <c r="BL337" s="18" t="s">
        <v>445</v>
      </c>
      <c r="BM337" s="163" t="s">
        <v>504</v>
      </c>
    </row>
    <row r="338" spans="1:65" s="14" customFormat="1" ht="12">
      <c r="B338" s="173"/>
      <c r="D338" s="166" t="s">
        <v>179</v>
      </c>
      <c r="F338" s="175" t="s">
        <v>505</v>
      </c>
      <c r="H338" s="176">
        <v>0.32100000000000001</v>
      </c>
      <c r="I338" s="177"/>
      <c r="L338" s="173"/>
      <c r="M338" s="178"/>
      <c r="N338" s="179"/>
      <c r="O338" s="179"/>
      <c r="P338" s="179"/>
      <c r="Q338" s="179"/>
      <c r="R338" s="179"/>
      <c r="S338" s="179"/>
      <c r="T338" s="180"/>
      <c r="AT338" s="174" t="s">
        <v>179</v>
      </c>
      <c r="AU338" s="174" t="s">
        <v>87</v>
      </c>
      <c r="AV338" s="14" t="s">
        <v>87</v>
      </c>
      <c r="AW338" s="14" t="s">
        <v>3</v>
      </c>
      <c r="AX338" s="14" t="s">
        <v>79</v>
      </c>
      <c r="AY338" s="174" t="s">
        <v>172</v>
      </c>
    </row>
    <row r="339" spans="1:65" s="2" customFormat="1" ht="24.25" customHeight="1">
      <c r="A339" s="33"/>
      <c r="B339" s="150"/>
      <c r="C339" s="151" t="s">
        <v>506</v>
      </c>
      <c r="D339" s="151" t="s">
        <v>174</v>
      </c>
      <c r="E339" s="152" t="s">
        <v>507</v>
      </c>
      <c r="F339" s="153" t="s">
        <v>508</v>
      </c>
      <c r="G339" s="154" t="s">
        <v>177</v>
      </c>
      <c r="H339" s="155">
        <v>387</v>
      </c>
      <c r="I339" s="156"/>
      <c r="J339" s="157">
        <f>ROUND(I339*H339,2)</f>
        <v>0</v>
      </c>
      <c r="K339" s="158"/>
      <c r="L339" s="34"/>
      <c r="M339" s="159" t="s">
        <v>1</v>
      </c>
      <c r="N339" s="160" t="s">
        <v>41</v>
      </c>
      <c r="O339" s="59"/>
      <c r="P339" s="161">
        <f>O339*H339</f>
        <v>0</v>
      </c>
      <c r="Q339" s="161">
        <v>5.4000000000000001E-4</v>
      </c>
      <c r="R339" s="161">
        <f>Q339*H339</f>
        <v>0.20898</v>
      </c>
      <c r="S339" s="161">
        <v>0</v>
      </c>
      <c r="T339" s="162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3" t="s">
        <v>445</v>
      </c>
      <c r="AT339" s="163" t="s">
        <v>174</v>
      </c>
      <c r="AU339" s="163" t="s">
        <v>87</v>
      </c>
      <c r="AY339" s="18" t="s">
        <v>172</v>
      </c>
      <c r="BE339" s="164">
        <f>IF(N339="základná",J339,0)</f>
        <v>0</v>
      </c>
      <c r="BF339" s="164">
        <f>IF(N339="znížená",J339,0)</f>
        <v>0</v>
      </c>
      <c r="BG339" s="164">
        <f>IF(N339="zákl. prenesená",J339,0)</f>
        <v>0</v>
      </c>
      <c r="BH339" s="164">
        <f>IF(N339="zníž. prenesená",J339,0)</f>
        <v>0</v>
      </c>
      <c r="BI339" s="164">
        <f>IF(N339="nulová",J339,0)</f>
        <v>0</v>
      </c>
      <c r="BJ339" s="18" t="s">
        <v>87</v>
      </c>
      <c r="BK339" s="164">
        <f>ROUND(I339*H339,2)</f>
        <v>0</v>
      </c>
      <c r="BL339" s="18" t="s">
        <v>445</v>
      </c>
      <c r="BM339" s="163" t="s">
        <v>509</v>
      </c>
    </row>
    <row r="340" spans="1:65" s="14" customFormat="1" ht="12">
      <c r="B340" s="173"/>
      <c r="D340" s="166" t="s">
        <v>179</v>
      </c>
      <c r="E340" s="174" t="s">
        <v>1</v>
      </c>
      <c r="F340" s="175" t="s">
        <v>260</v>
      </c>
      <c r="H340" s="176">
        <v>387</v>
      </c>
      <c r="I340" s="177"/>
      <c r="L340" s="173"/>
      <c r="M340" s="178"/>
      <c r="N340" s="179"/>
      <c r="O340" s="179"/>
      <c r="P340" s="179"/>
      <c r="Q340" s="179"/>
      <c r="R340" s="179"/>
      <c r="S340" s="179"/>
      <c r="T340" s="180"/>
      <c r="AT340" s="174" t="s">
        <v>179</v>
      </c>
      <c r="AU340" s="174" t="s">
        <v>87</v>
      </c>
      <c r="AV340" s="14" t="s">
        <v>87</v>
      </c>
      <c r="AW340" s="14" t="s">
        <v>30</v>
      </c>
      <c r="AX340" s="14" t="s">
        <v>75</v>
      </c>
      <c r="AY340" s="174" t="s">
        <v>172</v>
      </c>
    </row>
    <row r="341" spans="1:65" s="15" customFormat="1" ht="12">
      <c r="B341" s="181"/>
      <c r="D341" s="166" t="s">
        <v>179</v>
      </c>
      <c r="E341" s="182" t="s">
        <v>1</v>
      </c>
      <c r="F341" s="183" t="s">
        <v>184</v>
      </c>
      <c r="H341" s="184">
        <v>387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179</v>
      </c>
      <c r="AU341" s="182" t="s">
        <v>87</v>
      </c>
      <c r="AV341" s="15" t="s">
        <v>106</v>
      </c>
      <c r="AW341" s="15" t="s">
        <v>30</v>
      </c>
      <c r="AX341" s="15" t="s">
        <v>79</v>
      </c>
      <c r="AY341" s="182" t="s">
        <v>172</v>
      </c>
    </row>
    <row r="342" spans="1:65" s="2" customFormat="1" ht="24.25" customHeight="1">
      <c r="A342" s="33"/>
      <c r="B342" s="150"/>
      <c r="C342" s="201" t="s">
        <v>510</v>
      </c>
      <c r="D342" s="201" t="s">
        <v>231</v>
      </c>
      <c r="E342" s="202" t="s">
        <v>511</v>
      </c>
      <c r="F342" s="203" t="s">
        <v>512</v>
      </c>
      <c r="G342" s="204" t="s">
        <v>177</v>
      </c>
      <c r="H342" s="205">
        <v>464.4</v>
      </c>
      <c r="I342" s="206"/>
      <c r="J342" s="207">
        <f>ROUND(I342*H342,2)</f>
        <v>0</v>
      </c>
      <c r="K342" s="208"/>
      <c r="L342" s="209"/>
      <c r="M342" s="210" t="s">
        <v>1</v>
      </c>
      <c r="N342" s="211" t="s">
        <v>41</v>
      </c>
      <c r="O342" s="59"/>
      <c r="P342" s="161">
        <f>O342*H342</f>
        <v>0</v>
      </c>
      <c r="Q342" s="161">
        <v>5.4999999999999997E-3</v>
      </c>
      <c r="R342" s="161">
        <f>Q342*H342</f>
        <v>2.5541999999999998</v>
      </c>
      <c r="S342" s="161">
        <v>0</v>
      </c>
      <c r="T342" s="16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3" t="s">
        <v>491</v>
      </c>
      <c r="AT342" s="163" t="s">
        <v>231</v>
      </c>
      <c r="AU342" s="163" t="s">
        <v>87</v>
      </c>
      <c r="AY342" s="18" t="s">
        <v>172</v>
      </c>
      <c r="BE342" s="164">
        <f>IF(N342="základná",J342,0)</f>
        <v>0</v>
      </c>
      <c r="BF342" s="164">
        <f>IF(N342="znížená",J342,0)</f>
        <v>0</v>
      </c>
      <c r="BG342" s="164">
        <f>IF(N342="zákl. prenesená",J342,0)</f>
        <v>0</v>
      </c>
      <c r="BH342" s="164">
        <f>IF(N342="zníž. prenesená",J342,0)</f>
        <v>0</v>
      </c>
      <c r="BI342" s="164">
        <f>IF(N342="nulová",J342,0)</f>
        <v>0</v>
      </c>
      <c r="BJ342" s="18" t="s">
        <v>87</v>
      </c>
      <c r="BK342" s="164">
        <f>ROUND(I342*H342,2)</f>
        <v>0</v>
      </c>
      <c r="BL342" s="18" t="s">
        <v>445</v>
      </c>
      <c r="BM342" s="163" t="s">
        <v>513</v>
      </c>
    </row>
    <row r="343" spans="1:65" s="14" customFormat="1" ht="12">
      <c r="B343" s="173"/>
      <c r="D343" s="166" t="s">
        <v>179</v>
      </c>
      <c r="F343" s="175" t="s">
        <v>514</v>
      </c>
      <c r="H343" s="176">
        <v>464.4</v>
      </c>
      <c r="I343" s="177"/>
      <c r="L343" s="173"/>
      <c r="M343" s="178"/>
      <c r="N343" s="179"/>
      <c r="O343" s="179"/>
      <c r="P343" s="179"/>
      <c r="Q343" s="179"/>
      <c r="R343" s="179"/>
      <c r="S343" s="179"/>
      <c r="T343" s="180"/>
      <c r="AT343" s="174" t="s">
        <v>179</v>
      </c>
      <c r="AU343" s="174" t="s">
        <v>87</v>
      </c>
      <c r="AV343" s="14" t="s">
        <v>87</v>
      </c>
      <c r="AW343" s="14" t="s">
        <v>3</v>
      </c>
      <c r="AX343" s="14" t="s">
        <v>79</v>
      </c>
      <c r="AY343" s="174" t="s">
        <v>172</v>
      </c>
    </row>
    <row r="344" spans="1:65" s="2" customFormat="1" ht="24.25" customHeight="1">
      <c r="A344" s="33"/>
      <c r="B344" s="150"/>
      <c r="C344" s="151" t="s">
        <v>515</v>
      </c>
      <c r="D344" s="151" t="s">
        <v>174</v>
      </c>
      <c r="E344" s="152" t="s">
        <v>516</v>
      </c>
      <c r="F344" s="153" t="s">
        <v>517</v>
      </c>
      <c r="G344" s="154" t="s">
        <v>177</v>
      </c>
      <c r="H344" s="155">
        <v>168</v>
      </c>
      <c r="I344" s="156"/>
      <c r="J344" s="157">
        <f>ROUND(I344*H344,2)</f>
        <v>0</v>
      </c>
      <c r="K344" s="158"/>
      <c r="L344" s="34"/>
      <c r="M344" s="159" t="s">
        <v>1</v>
      </c>
      <c r="N344" s="160" t="s">
        <v>41</v>
      </c>
      <c r="O344" s="59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3" t="s">
        <v>445</v>
      </c>
      <c r="AT344" s="163" t="s">
        <v>174</v>
      </c>
      <c r="AU344" s="163" t="s">
        <v>87</v>
      </c>
      <c r="AY344" s="18" t="s">
        <v>172</v>
      </c>
      <c r="BE344" s="164">
        <f>IF(N344="základná",J344,0)</f>
        <v>0</v>
      </c>
      <c r="BF344" s="164">
        <f>IF(N344="znížená",J344,0)</f>
        <v>0</v>
      </c>
      <c r="BG344" s="164">
        <f>IF(N344="zákl. prenesená",J344,0)</f>
        <v>0</v>
      </c>
      <c r="BH344" s="164">
        <f>IF(N344="zníž. prenesená",J344,0)</f>
        <v>0</v>
      </c>
      <c r="BI344" s="164">
        <f>IF(N344="nulová",J344,0)</f>
        <v>0</v>
      </c>
      <c r="BJ344" s="18" t="s">
        <v>87</v>
      </c>
      <c r="BK344" s="164">
        <f>ROUND(I344*H344,2)</f>
        <v>0</v>
      </c>
      <c r="BL344" s="18" t="s">
        <v>445</v>
      </c>
      <c r="BM344" s="163" t="s">
        <v>518</v>
      </c>
    </row>
    <row r="345" spans="1:65" s="13" customFormat="1" ht="12">
      <c r="B345" s="165"/>
      <c r="D345" s="166" t="s">
        <v>179</v>
      </c>
      <c r="E345" s="167" t="s">
        <v>1</v>
      </c>
      <c r="F345" s="168" t="s">
        <v>483</v>
      </c>
      <c r="H345" s="167" t="s">
        <v>1</v>
      </c>
      <c r="I345" s="169"/>
      <c r="L345" s="165"/>
      <c r="M345" s="170"/>
      <c r="N345" s="171"/>
      <c r="O345" s="171"/>
      <c r="P345" s="171"/>
      <c r="Q345" s="171"/>
      <c r="R345" s="171"/>
      <c r="S345" s="171"/>
      <c r="T345" s="172"/>
      <c r="AT345" s="167" t="s">
        <v>179</v>
      </c>
      <c r="AU345" s="167" t="s">
        <v>87</v>
      </c>
      <c r="AV345" s="13" t="s">
        <v>79</v>
      </c>
      <c r="AW345" s="13" t="s">
        <v>30</v>
      </c>
      <c r="AX345" s="13" t="s">
        <v>75</v>
      </c>
      <c r="AY345" s="167" t="s">
        <v>172</v>
      </c>
    </row>
    <row r="346" spans="1:65" s="13" customFormat="1" ht="12">
      <c r="B346" s="165"/>
      <c r="D346" s="166" t="s">
        <v>179</v>
      </c>
      <c r="E346" s="167" t="s">
        <v>1</v>
      </c>
      <c r="F346" s="168" t="s">
        <v>519</v>
      </c>
      <c r="H346" s="167" t="s">
        <v>1</v>
      </c>
      <c r="I346" s="169"/>
      <c r="L346" s="165"/>
      <c r="M346" s="170"/>
      <c r="N346" s="171"/>
      <c r="O346" s="171"/>
      <c r="P346" s="171"/>
      <c r="Q346" s="171"/>
      <c r="R346" s="171"/>
      <c r="S346" s="171"/>
      <c r="T346" s="172"/>
      <c r="AT346" s="167" t="s">
        <v>179</v>
      </c>
      <c r="AU346" s="167" t="s">
        <v>87</v>
      </c>
      <c r="AV346" s="13" t="s">
        <v>79</v>
      </c>
      <c r="AW346" s="13" t="s">
        <v>30</v>
      </c>
      <c r="AX346" s="13" t="s">
        <v>75</v>
      </c>
      <c r="AY346" s="167" t="s">
        <v>172</v>
      </c>
    </row>
    <row r="347" spans="1:65" s="13" customFormat="1" ht="12">
      <c r="B347" s="165"/>
      <c r="D347" s="166" t="s">
        <v>179</v>
      </c>
      <c r="E347" s="167" t="s">
        <v>1</v>
      </c>
      <c r="F347" s="168" t="s">
        <v>520</v>
      </c>
      <c r="H347" s="167" t="s">
        <v>1</v>
      </c>
      <c r="I347" s="169"/>
      <c r="L347" s="165"/>
      <c r="M347" s="170"/>
      <c r="N347" s="171"/>
      <c r="O347" s="171"/>
      <c r="P347" s="171"/>
      <c r="Q347" s="171"/>
      <c r="R347" s="171"/>
      <c r="S347" s="171"/>
      <c r="T347" s="172"/>
      <c r="AT347" s="167" t="s">
        <v>179</v>
      </c>
      <c r="AU347" s="167" t="s">
        <v>87</v>
      </c>
      <c r="AV347" s="13" t="s">
        <v>79</v>
      </c>
      <c r="AW347" s="13" t="s">
        <v>30</v>
      </c>
      <c r="AX347" s="13" t="s">
        <v>75</v>
      </c>
      <c r="AY347" s="167" t="s">
        <v>172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521</v>
      </c>
      <c r="H348" s="176">
        <v>53.744999999999997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3" customFormat="1" ht="12">
      <c r="B349" s="165"/>
      <c r="D349" s="166" t="s">
        <v>179</v>
      </c>
      <c r="E349" s="167" t="s">
        <v>1</v>
      </c>
      <c r="F349" s="168" t="s">
        <v>522</v>
      </c>
      <c r="H349" s="167" t="s">
        <v>1</v>
      </c>
      <c r="I349" s="169"/>
      <c r="L349" s="165"/>
      <c r="M349" s="170"/>
      <c r="N349" s="171"/>
      <c r="O349" s="171"/>
      <c r="P349" s="171"/>
      <c r="Q349" s="171"/>
      <c r="R349" s="171"/>
      <c r="S349" s="171"/>
      <c r="T349" s="172"/>
      <c r="AT349" s="167" t="s">
        <v>179</v>
      </c>
      <c r="AU349" s="167" t="s">
        <v>87</v>
      </c>
      <c r="AV349" s="13" t="s">
        <v>79</v>
      </c>
      <c r="AW349" s="13" t="s">
        <v>30</v>
      </c>
      <c r="AX349" s="13" t="s">
        <v>75</v>
      </c>
      <c r="AY349" s="167" t="s">
        <v>172</v>
      </c>
    </row>
    <row r="350" spans="1:65" s="14" customFormat="1" ht="24">
      <c r="B350" s="173"/>
      <c r="D350" s="166" t="s">
        <v>179</v>
      </c>
      <c r="E350" s="174" t="s">
        <v>1</v>
      </c>
      <c r="F350" s="175" t="s">
        <v>523</v>
      </c>
      <c r="H350" s="176">
        <v>113.958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179</v>
      </c>
      <c r="AU350" s="174" t="s">
        <v>87</v>
      </c>
      <c r="AV350" s="14" t="s">
        <v>87</v>
      </c>
      <c r="AW350" s="14" t="s">
        <v>30</v>
      </c>
      <c r="AX350" s="14" t="s">
        <v>75</v>
      </c>
      <c r="AY350" s="174" t="s">
        <v>172</v>
      </c>
    </row>
    <row r="351" spans="1:65" s="16" customFormat="1" ht="12">
      <c r="B351" s="189"/>
      <c r="D351" s="166" t="s">
        <v>179</v>
      </c>
      <c r="E351" s="190" t="s">
        <v>1</v>
      </c>
      <c r="F351" s="191" t="s">
        <v>486</v>
      </c>
      <c r="H351" s="192">
        <v>167.703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179</v>
      </c>
      <c r="AU351" s="190" t="s">
        <v>87</v>
      </c>
      <c r="AV351" s="16" t="s">
        <v>97</v>
      </c>
      <c r="AW351" s="16" t="s">
        <v>30</v>
      </c>
      <c r="AX351" s="16" t="s">
        <v>75</v>
      </c>
      <c r="AY351" s="190" t="s">
        <v>172</v>
      </c>
    </row>
    <row r="352" spans="1:65" s="14" customFormat="1" ht="12">
      <c r="B352" s="173"/>
      <c r="D352" s="166" t="s">
        <v>179</v>
      </c>
      <c r="E352" s="174" t="s">
        <v>1</v>
      </c>
      <c r="F352" s="175" t="s">
        <v>524</v>
      </c>
      <c r="H352" s="176">
        <v>0.29699999999999999</v>
      </c>
      <c r="I352" s="177"/>
      <c r="L352" s="173"/>
      <c r="M352" s="178"/>
      <c r="N352" s="179"/>
      <c r="O352" s="179"/>
      <c r="P352" s="179"/>
      <c r="Q352" s="179"/>
      <c r="R352" s="179"/>
      <c r="S352" s="179"/>
      <c r="T352" s="180"/>
      <c r="AT352" s="174" t="s">
        <v>179</v>
      </c>
      <c r="AU352" s="174" t="s">
        <v>87</v>
      </c>
      <c r="AV352" s="14" t="s">
        <v>87</v>
      </c>
      <c r="AW352" s="14" t="s">
        <v>30</v>
      </c>
      <c r="AX352" s="14" t="s">
        <v>75</v>
      </c>
      <c r="AY352" s="174" t="s">
        <v>172</v>
      </c>
    </row>
    <row r="353" spans="1:65" s="15" customFormat="1" ht="12">
      <c r="B353" s="181"/>
      <c r="D353" s="166" t="s">
        <v>179</v>
      </c>
      <c r="E353" s="182" t="s">
        <v>1</v>
      </c>
      <c r="F353" s="183" t="s">
        <v>184</v>
      </c>
      <c r="H353" s="184">
        <v>168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2" t="s">
        <v>179</v>
      </c>
      <c r="AU353" s="182" t="s">
        <v>87</v>
      </c>
      <c r="AV353" s="15" t="s">
        <v>106</v>
      </c>
      <c r="AW353" s="15" t="s">
        <v>30</v>
      </c>
      <c r="AX353" s="15" t="s">
        <v>79</v>
      </c>
      <c r="AY353" s="182" t="s">
        <v>172</v>
      </c>
    </row>
    <row r="354" spans="1:65" s="2" customFormat="1" ht="37.75" customHeight="1">
      <c r="A354" s="33"/>
      <c r="B354" s="150"/>
      <c r="C354" s="201" t="s">
        <v>525</v>
      </c>
      <c r="D354" s="201" t="s">
        <v>231</v>
      </c>
      <c r="E354" s="202" t="s">
        <v>526</v>
      </c>
      <c r="F354" s="203" t="s">
        <v>527</v>
      </c>
      <c r="G354" s="204" t="s">
        <v>177</v>
      </c>
      <c r="H354" s="205">
        <v>193.2</v>
      </c>
      <c r="I354" s="206"/>
      <c r="J354" s="207">
        <f>ROUND(I354*H354,2)</f>
        <v>0</v>
      </c>
      <c r="K354" s="208"/>
      <c r="L354" s="209"/>
      <c r="M354" s="210" t="s">
        <v>1</v>
      </c>
      <c r="N354" s="211" t="s">
        <v>41</v>
      </c>
      <c r="O354" s="59"/>
      <c r="P354" s="161">
        <f>O354*H354</f>
        <v>0</v>
      </c>
      <c r="Q354" s="161">
        <v>5.8E-4</v>
      </c>
      <c r="R354" s="161">
        <f>Q354*H354</f>
        <v>0.11205599999999999</v>
      </c>
      <c r="S354" s="161">
        <v>0</v>
      </c>
      <c r="T354" s="162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3" t="s">
        <v>491</v>
      </c>
      <c r="AT354" s="163" t="s">
        <v>231</v>
      </c>
      <c r="AU354" s="163" t="s">
        <v>87</v>
      </c>
      <c r="AY354" s="18" t="s">
        <v>172</v>
      </c>
      <c r="BE354" s="164">
        <f>IF(N354="základná",J354,0)</f>
        <v>0</v>
      </c>
      <c r="BF354" s="164">
        <f>IF(N354="znížená",J354,0)</f>
        <v>0</v>
      </c>
      <c r="BG354" s="164">
        <f>IF(N354="zákl. prenesená",J354,0)</f>
        <v>0</v>
      </c>
      <c r="BH354" s="164">
        <f>IF(N354="zníž. prenesená",J354,0)</f>
        <v>0</v>
      </c>
      <c r="BI354" s="164">
        <f>IF(N354="nulová",J354,0)</f>
        <v>0</v>
      </c>
      <c r="BJ354" s="18" t="s">
        <v>87</v>
      </c>
      <c r="BK354" s="164">
        <f>ROUND(I354*H354,2)</f>
        <v>0</v>
      </c>
      <c r="BL354" s="18" t="s">
        <v>445</v>
      </c>
      <c r="BM354" s="163" t="s">
        <v>528</v>
      </c>
    </row>
    <row r="355" spans="1:65" s="14" customFormat="1" ht="12">
      <c r="B355" s="173"/>
      <c r="D355" s="166" t="s">
        <v>179</v>
      </c>
      <c r="F355" s="175" t="s">
        <v>529</v>
      </c>
      <c r="H355" s="176">
        <v>193.2</v>
      </c>
      <c r="I355" s="177"/>
      <c r="L355" s="173"/>
      <c r="M355" s="178"/>
      <c r="N355" s="179"/>
      <c r="O355" s="179"/>
      <c r="P355" s="179"/>
      <c r="Q355" s="179"/>
      <c r="R355" s="179"/>
      <c r="S355" s="179"/>
      <c r="T355" s="180"/>
      <c r="AT355" s="174" t="s">
        <v>179</v>
      </c>
      <c r="AU355" s="174" t="s">
        <v>87</v>
      </c>
      <c r="AV355" s="14" t="s">
        <v>87</v>
      </c>
      <c r="AW355" s="14" t="s">
        <v>3</v>
      </c>
      <c r="AX355" s="14" t="s">
        <v>79</v>
      </c>
      <c r="AY355" s="174" t="s">
        <v>172</v>
      </c>
    </row>
    <row r="356" spans="1:65" s="2" customFormat="1" ht="14.5" customHeight="1">
      <c r="A356" s="33"/>
      <c r="B356" s="150"/>
      <c r="C356" s="151" t="s">
        <v>530</v>
      </c>
      <c r="D356" s="151" t="s">
        <v>174</v>
      </c>
      <c r="E356" s="152" t="s">
        <v>531</v>
      </c>
      <c r="F356" s="153" t="s">
        <v>532</v>
      </c>
      <c r="G356" s="154" t="s">
        <v>177</v>
      </c>
      <c r="H356" s="155">
        <v>168</v>
      </c>
      <c r="I356" s="156"/>
      <c r="J356" s="157">
        <f>ROUND(I356*H356,2)</f>
        <v>0</v>
      </c>
      <c r="K356" s="158"/>
      <c r="L356" s="34"/>
      <c r="M356" s="159" t="s">
        <v>1</v>
      </c>
      <c r="N356" s="160" t="s">
        <v>41</v>
      </c>
      <c r="O356" s="59"/>
      <c r="P356" s="161">
        <f>O356*H356</f>
        <v>0</v>
      </c>
      <c r="Q356" s="161">
        <v>0</v>
      </c>
      <c r="R356" s="161">
        <f>Q356*H356</f>
        <v>0</v>
      </c>
      <c r="S356" s="161">
        <v>0</v>
      </c>
      <c r="T356" s="162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3" t="s">
        <v>445</v>
      </c>
      <c r="AT356" s="163" t="s">
        <v>174</v>
      </c>
      <c r="AU356" s="163" t="s">
        <v>87</v>
      </c>
      <c r="AY356" s="18" t="s">
        <v>172</v>
      </c>
      <c r="BE356" s="164">
        <f>IF(N356="základná",J356,0)</f>
        <v>0</v>
      </c>
      <c r="BF356" s="164">
        <f>IF(N356="znížená",J356,0)</f>
        <v>0</v>
      </c>
      <c r="BG356" s="164">
        <f>IF(N356="zákl. prenesená",J356,0)</f>
        <v>0</v>
      </c>
      <c r="BH356" s="164">
        <f>IF(N356="zníž. prenesená",J356,0)</f>
        <v>0</v>
      </c>
      <c r="BI356" s="164">
        <f>IF(N356="nulová",J356,0)</f>
        <v>0</v>
      </c>
      <c r="BJ356" s="18" t="s">
        <v>87</v>
      </c>
      <c r="BK356" s="164">
        <f>ROUND(I356*H356,2)</f>
        <v>0</v>
      </c>
      <c r="BL356" s="18" t="s">
        <v>445</v>
      </c>
      <c r="BM356" s="163" t="s">
        <v>533</v>
      </c>
    </row>
    <row r="357" spans="1:65" s="13" customFormat="1" ht="12">
      <c r="B357" s="165"/>
      <c r="D357" s="166" t="s">
        <v>179</v>
      </c>
      <c r="E357" s="167" t="s">
        <v>1</v>
      </c>
      <c r="F357" s="168" t="s">
        <v>483</v>
      </c>
      <c r="H357" s="167" t="s">
        <v>1</v>
      </c>
      <c r="I357" s="169"/>
      <c r="L357" s="165"/>
      <c r="M357" s="170"/>
      <c r="N357" s="171"/>
      <c r="O357" s="171"/>
      <c r="P357" s="171"/>
      <c r="Q357" s="171"/>
      <c r="R357" s="171"/>
      <c r="S357" s="171"/>
      <c r="T357" s="172"/>
      <c r="AT357" s="167" t="s">
        <v>179</v>
      </c>
      <c r="AU357" s="167" t="s">
        <v>87</v>
      </c>
      <c r="AV357" s="13" t="s">
        <v>79</v>
      </c>
      <c r="AW357" s="13" t="s">
        <v>30</v>
      </c>
      <c r="AX357" s="13" t="s">
        <v>75</v>
      </c>
      <c r="AY357" s="167" t="s">
        <v>172</v>
      </c>
    </row>
    <row r="358" spans="1:65" s="13" customFormat="1" ht="12">
      <c r="B358" s="165"/>
      <c r="D358" s="166" t="s">
        <v>179</v>
      </c>
      <c r="E358" s="167" t="s">
        <v>1</v>
      </c>
      <c r="F358" s="168" t="s">
        <v>534</v>
      </c>
      <c r="H358" s="167" t="s">
        <v>1</v>
      </c>
      <c r="I358" s="169"/>
      <c r="L358" s="165"/>
      <c r="M358" s="170"/>
      <c r="N358" s="171"/>
      <c r="O358" s="171"/>
      <c r="P358" s="171"/>
      <c r="Q358" s="171"/>
      <c r="R358" s="171"/>
      <c r="S358" s="171"/>
      <c r="T358" s="172"/>
      <c r="AT358" s="167" t="s">
        <v>179</v>
      </c>
      <c r="AU358" s="167" t="s">
        <v>87</v>
      </c>
      <c r="AV358" s="13" t="s">
        <v>79</v>
      </c>
      <c r="AW358" s="13" t="s">
        <v>30</v>
      </c>
      <c r="AX358" s="13" t="s">
        <v>75</v>
      </c>
      <c r="AY358" s="167" t="s">
        <v>172</v>
      </c>
    </row>
    <row r="359" spans="1:65" s="13" customFormat="1" ht="12">
      <c r="B359" s="165"/>
      <c r="D359" s="166" t="s">
        <v>179</v>
      </c>
      <c r="E359" s="167" t="s">
        <v>1</v>
      </c>
      <c r="F359" s="168" t="s">
        <v>520</v>
      </c>
      <c r="H359" s="167" t="s">
        <v>1</v>
      </c>
      <c r="I359" s="169"/>
      <c r="L359" s="165"/>
      <c r="M359" s="170"/>
      <c r="N359" s="171"/>
      <c r="O359" s="171"/>
      <c r="P359" s="171"/>
      <c r="Q359" s="171"/>
      <c r="R359" s="171"/>
      <c r="S359" s="171"/>
      <c r="T359" s="172"/>
      <c r="AT359" s="167" t="s">
        <v>179</v>
      </c>
      <c r="AU359" s="167" t="s">
        <v>87</v>
      </c>
      <c r="AV359" s="13" t="s">
        <v>79</v>
      </c>
      <c r="AW359" s="13" t="s">
        <v>30</v>
      </c>
      <c r="AX359" s="13" t="s">
        <v>75</v>
      </c>
      <c r="AY359" s="167" t="s">
        <v>172</v>
      </c>
    </row>
    <row r="360" spans="1:65" s="14" customFormat="1" ht="12">
      <c r="B360" s="173"/>
      <c r="D360" s="166" t="s">
        <v>179</v>
      </c>
      <c r="E360" s="174" t="s">
        <v>1</v>
      </c>
      <c r="F360" s="175" t="s">
        <v>521</v>
      </c>
      <c r="H360" s="176">
        <v>53.744999999999997</v>
      </c>
      <c r="I360" s="177"/>
      <c r="L360" s="173"/>
      <c r="M360" s="178"/>
      <c r="N360" s="179"/>
      <c r="O360" s="179"/>
      <c r="P360" s="179"/>
      <c r="Q360" s="179"/>
      <c r="R360" s="179"/>
      <c r="S360" s="179"/>
      <c r="T360" s="180"/>
      <c r="AT360" s="174" t="s">
        <v>179</v>
      </c>
      <c r="AU360" s="174" t="s">
        <v>87</v>
      </c>
      <c r="AV360" s="14" t="s">
        <v>87</v>
      </c>
      <c r="AW360" s="14" t="s">
        <v>30</v>
      </c>
      <c r="AX360" s="14" t="s">
        <v>75</v>
      </c>
      <c r="AY360" s="174" t="s">
        <v>172</v>
      </c>
    </row>
    <row r="361" spans="1:65" s="13" customFormat="1" ht="12">
      <c r="B361" s="165"/>
      <c r="D361" s="166" t="s">
        <v>179</v>
      </c>
      <c r="E361" s="167" t="s">
        <v>1</v>
      </c>
      <c r="F361" s="168" t="s">
        <v>522</v>
      </c>
      <c r="H361" s="167" t="s">
        <v>1</v>
      </c>
      <c r="I361" s="169"/>
      <c r="L361" s="165"/>
      <c r="M361" s="170"/>
      <c r="N361" s="171"/>
      <c r="O361" s="171"/>
      <c r="P361" s="171"/>
      <c r="Q361" s="171"/>
      <c r="R361" s="171"/>
      <c r="S361" s="171"/>
      <c r="T361" s="172"/>
      <c r="AT361" s="167" t="s">
        <v>179</v>
      </c>
      <c r="AU361" s="167" t="s">
        <v>87</v>
      </c>
      <c r="AV361" s="13" t="s">
        <v>79</v>
      </c>
      <c r="AW361" s="13" t="s">
        <v>30</v>
      </c>
      <c r="AX361" s="13" t="s">
        <v>75</v>
      </c>
      <c r="AY361" s="167" t="s">
        <v>172</v>
      </c>
    </row>
    <row r="362" spans="1:65" s="14" customFormat="1" ht="24">
      <c r="B362" s="173"/>
      <c r="D362" s="166" t="s">
        <v>179</v>
      </c>
      <c r="E362" s="174" t="s">
        <v>1</v>
      </c>
      <c r="F362" s="175" t="s">
        <v>523</v>
      </c>
      <c r="H362" s="176">
        <v>113.958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179</v>
      </c>
      <c r="AU362" s="174" t="s">
        <v>87</v>
      </c>
      <c r="AV362" s="14" t="s">
        <v>87</v>
      </c>
      <c r="AW362" s="14" t="s">
        <v>30</v>
      </c>
      <c r="AX362" s="14" t="s">
        <v>75</v>
      </c>
      <c r="AY362" s="174" t="s">
        <v>172</v>
      </c>
    </row>
    <row r="363" spans="1:65" s="16" customFormat="1" ht="12">
      <c r="B363" s="189"/>
      <c r="D363" s="166" t="s">
        <v>179</v>
      </c>
      <c r="E363" s="190" t="s">
        <v>1</v>
      </c>
      <c r="F363" s="191" t="s">
        <v>486</v>
      </c>
      <c r="H363" s="192">
        <v>167.703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179</v>
      </c>
      <c r="AU363" s="190" t="s">
        <v>87</v>
      </c>
      <c r="AV363" s="16" t="s">
        <v>97</v>
      </c>
      <c r="AW363" s="16" t="s">
        <v>30</v>
      </c>
      <c r="AX363" s="16" t="s">
        <v>75</v>
      </c>
      <c r="AY363" s="190" t="s">
        <v>172</v>
      </c>
    </row>
    <row r="364" spans="1:65" s="14" customFormat="1" ht="12">
      <c r="B364" s="173"/>
      <c r="D364" s="166" t="s">
        <v>179</v>
      </c>
      <c r="E364" s="174" t="s">
        <v>1</v>
      </c>
      <c r="F364" s="175" t="s">
        <v>524</v>
      </c>
      <c r="H364" s="176">
        <v>0.29699999999999999</v>
      </c>
      <c r="I364" s="177"/>
      <c r="L364" s="173"/>
      <c r="M364" s="178"/>
      <c r="N364" s="179"/>
      <c r="O364" s="179"/>
      <c r="P364" s="179"/>
      <c r="Q364" s="179"/>
      <c r="R364" s="179"/>
      <c r="S364" s="179"/>
      <c r="T364" s="180"/>
      <c r="AT364" s="174" t="s">
        <v>179</v>
      </c>
      <c r="AU364" s="174" t="s">
        <v>87</v>
      </c>
      <c r="AV364" s="14" t="s">
        <v>87</v>
      </c>
      <c r="AW364" s="14" t="s">
        <v>30</v>
      </c>
      <c r="AX364" s="14" t="s">
        <v>75</v>
      </c>
      <c r="AY364" s="174" t="s">
        <v>172</v>
      </c>
    </row>
    <row r="365" spans="1:65" s="15" customFormat="1" ht="12">
      <c r="B365" s="181"/>
      <c r="D365" s="166" t="s">
        <v>179</v>
      </c>
      <c r="E365" s="182" t="s">
        <v>1</v>
      </c>
      <c r="F365" s="183" t="s">
        <v>184</v>
      </c>
      <c r="H365" s="184">
        <v>168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2" t="s">
        <v>179</v>
      </c>
      <c r="AU365" s="182" t="s">
        <v>87</v>
      </c>
      <c r="AV365" s="15" t="s">
        <v>106</v>
      </c>
      <c r="AW365" s="15" t="s">
        <v>30</v>
      </c>
      <c r="AX365" s="15" t="s">
        <v>79</v>
      </c>
      <c r="AY365" s="182" t="s">
        <v>172</v>
      </c>
    </row>
    <row r="366" spans="1:65" s="2" customFormat="1" ht="37.75" customHeight="1">
      <c r="A366" s="33"/>
      <c r="B366" s="150"/>
      <c r="C366" s="201" t="s">
        <v>491</v>
      </c>
      <c r="D366" s="201" t="s">
        <v>231</v>
      </c>
      <c r="E366" s="202" t="s">
        <v>535</v>
      </c>
      <c r="F366" s="203" t="s">
        <v>536</v>
      </c>
      <c r="G366" s="204" t="s">
        <v>177</v>
      </c>
      <c r="H366" s="205">
        <v>201.6</v>
      </c>
      <c r="I366" s="206"/>
      <c r="J366" s="207">
        <f>ROUND(I366*H366,2)</f>
        <v>0</v>
      </c>
      <c r="K366" s="208"/>
      <c r="L366" s="209"/>
      <c r="M366" s="210" t="s">
        <v>1</v>
      </c>
      <c r="N366" s="211" t="s">
        <v>41</v>
      </c>
      <c r="O366" s="59"/>
      <c r="P366" s="161">
        <f>O366*H366</f>
        <v>0</v>
      </c>
      <c r="Q366" s="161">
        <v>4.0000000000000002E-4</v>
      </c>
      <c r="R366" s="161">
        <f>Q366*H366</f>
        <v>8.0640000000000003E-2</v>
      </c>
      <c r="S366" s="161">
        <v>0</v>
      </c>
      <c r="T366" s="162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3" t="s">
        <v>491</v>
      </c>
      <c r="AT366" s="163" t="s">
        <v>231</v>
      </c>
      <c r="AU366" s="163" t="s">
        <v>87</v>
      </c>
      <c r="AY366" s="18" t="s">
        <v>172</v>
      </c>
      <c r="BE366" s="164">
        <f>IF(N366="základná",J366,0)</f>
        <v>0</v>
      </c>
      <c r="BF366" s="164">
        <f>IF(N366="znížená",J366,0)</f>
        <v>0</v>
      </c>
      <c r="BG366" s="164">
        <f>IF(N366="zákl. prenesená",J366,0)</f>
        <v>0</v>
      </c>
      <c r="BH366" s="164">
        <f>IF(N366="zníž. prenesená",J366,0)</f>
        <v>0</v>
      </c>
      <c r="BI366" s="164">
        <f>IF(N366="nulová",J366,0)</f>
        <v>0</v>
      </c>
      <c r="BJ366" s="18" t="s">
        <v>87</v>
      </c>
      <c r="BK366" s="164">
        <f>ROUND(I366*H366,2)</f>
        <v>0</v>
      </c>
      <c r="BL366" s="18" t="s">
        <v>445</v>
      </c>
      <c r="BM366" s="163" t="s">
        <v>537</v>
      </c>
    </row>
    <row r="367" spans="1:65" s="14" customFormat="1" ht="12">
      <c r="B367" s="173"/>
      <c r="D367" s="166" t="s">
        <v>179</v>
      </c>
      <c r="F367" s="175" t="s">
        <v>538</v>
      </c>
      <c r="H367" s="176">
        <v>201.6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179</v>
      </c>
      <c r="AU367" s="174" t="s">
        <v>87</v>
      </c>
      <c r="AV367" s="14" t="s">
        <v>87</v>
      </c>
      <c r="AW367" s="14" t="s">
        <v>3</v>
      </c>
      <c r="AX367" s="14" t="s">
        <v>79</v>
      </c>
      <c r="AY367" s="174" t="s">
        <v>172</v>
      </c>
    </row>
    <row r="368" spans="1:65" s="2" customFormat="1" ht="24.25" customHeight="1">
      <c r="A368" s="33"/>
      <c r="B368" s="150"/>
      <c r="C368" s="151" t="s">
        <v>539</v>
      </c>
      <c r="D368" s="151" t="s">
        <v>174</v>
      </c>
      <c r="E368" s="152" t="s">
        <v>540</v>
      </c>
      <c r="F368" s="153" t="s">
        <v>541</v>
      </c>
      <c r="G368" s="154" t="s">
        <v>194</v>
      </c>
      <c r="H368" s="155">
        <v>3.7160000000000002</v>
      </c>
      <c r="I368" s="156"/>
      <c r="J368" s="157">
        <f>ROUND(I368*H368,2)</f>
        <v>0</v>
      </c>
      <c r="K368" s="158"/>
      <c r="L368" s="34"/>
      <c r="M368" s="159" t="s">
        <v>1</v>
      </c>
      <c r="N368" s="160" t="s">
        <v>41</v>
      </c>
      <c r="O368" s="59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3" t="s">
        <v>445</v>
      </c>
      <c r="AT368" s="163" t="s">
        <v>174</v>
      </c>
      <c r="AU368" s="163" t="s">
        <v>87</v>
      </c>
      <c r="AY368" s="18" t="s">
        <v>172</v>
      </c>
      <c r="BE368" s="164">
        <f>IF(N368="základná",J368,0)</f>
        <v>0</v>
      </c>
      <c r="BF368" s="164">
        <f>IF(N368="znížená",J368,0)</f>
        <v>0</v>
      </c>
      <c r="BG368" s="164">
        <f>IF(N368="zákl. prenesená",J368,0)</f>
        <v>0</v>
      </c>
      <c r="BH368" s="164">
        <f>IF(N368="zníž. prenesená",J368,0)</f>
        <v>0</v>
      </c>
      <c r="BI368" s="164">
        <f>IF(N368="nulová",J368,0)</f>
        <v>0</v>
      </c>
      <c r="BJ368" s="18" t="s">
        <v>87</v>
      </c>
      <c r="BK368" s="164">
        <f>ROUND(I368*H368,2)</f>
        <v>0</v>
      </c>
      <c r="BL368" s="18" t="s">
        <v>445</v>
      </c>
      <c r="BM368" s="163" t="s">
        <v>542</v>
      </c>
    </row>
    <row r="369" spans="1:65" s="12" customFormat="1" ht="22.75" customHeight="1">
      <c r="B369" s="137"/>
      <c r="D369" s="138" t="s">
        <v>74</v>
      </c>
      <c r="E369" s="148" t="s">
        <v>543</v>
      </c>
      <c r="F369" s="148" t="s">
        <v>544</v>
      </c>
      <c r="I369" s="140"/>
      <c r="J369" s="149">
        <f>BK369</f>
        <v>0</v>
      </c>
      <c r="L369" s="137"/>
      <c r="M369" s="142"/>
      <c r="N369" s="143"/>
      <c r="O369" s="143"/>
      <c r="P369" s="144">
        <f>SUM(P370:P385)</f>
        <v>0</v>
      </c>
      <c r="Q369" s="143"/>
      <c r="R369" s="144">
        <f>SUM(R370:R385)</f>
        <v>1.7690288999999999</v>
      </c>
      <c r="S369" s="143"/>
      <c r="T369" s="145">
        <f>SUM(T370:T385)</f>
        <v>0</v>
      </c>
      <c r="AR369" s="138" t="s">
        <v>87</v>
      </c>
      <c r="AT369" s="146" t="s">
        <v>74</v>
      </c>
      <c r="AU369" s="146" t="s">
        <v>79</v>
      </c>
      <c r="AY369" s="138" t="s">
        <v>172</v>
      </c>
      <c r="BK369" s="147">
        <f>SUM(BK370:BK385)</f>
        <v>0</v>
      </c>
    </row>
    <row r="370" spans="1:65" s="2" customFormat="1" ht="24.25" customHeight="1">
      <c r="A370" s="33"/>
      <c r="B370" s="150"/>
      <c r="C370" s="151" t="s">
        <v>545</v>
      </c>
      <c r="D370" s="151" t="s">
        <v>174</v>
      </c>
      <c r="E370" s="152" t="s">
        <v>546</v>
      </c>
      <c r="F370" s="153" t="s">
        <v>547</v>
      </c>
      <c r="G370" s="154" t="s">
        <v>177</v>
      </c>
      <c r="H370" s="155">
        <v>210.69900000000001</v>
      </c>
      <c r="I370" s="156"/>
      <c r="J370" s="157">
        <f>ROUND(I370*H370,2)</f>
        <v>0</v>
      </c>
      <c r="K370" s="158"/>
      <c r="L370" s="34"/>
      <c r="M370" s="159" t="s">
        <v>1</v>
      </c>
      <c r="N370" s="160" t="s">
        <v>41</v>
      </c>
      <c r="O370" s="59"/>
      <c r="P370" s="161">
        <f>O370*H370</f>
        <v>0</v>
      </c>
      <c r="Q370" s="161">
        <v>3.5000000000000001E-3</v>
      </c>
      <c r="R370" s="161">
        <f>Q370*H370</f>
        <v>0.7374465</v>
      </c>
      <c r="S370" s="161">
        <v>0</v>
      </c>
      <c r="T370" s="162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3" t="s">
        <v>445</v>
      </c>
      <c r="AT370" s="163" t="s">
        <v>174</v>
      </c>
      <c r="AU370" s="163" t="s">
        <v>87</v>
      </c>
      <c r="AY370" s="18" t="s">
        <v>172</v>
      </c>
      <c r="BE370" s="164">
        <f>IF(N370="základná",J370,0)</f>
        <v>0</v>
      </c>
      <c r="BF370" s="164">
        <f>IF(N370="znížená",J370,0)</f>
        <v>0</v>
      </c>
      <c r="BG370" s="164">
        <f>IF(N370="zákl. prenesená",J370,0)</f>
        <v>0</v>
      </c>
      <c r="BH370" s="164">
        <f>IF(N370="zníž. prenesená",J370,0)</f>
        <v>0</v>
      </c>
      <c r="BI370" s="164">
        <f>IF(N370="nulová",J370,0)</f>
        <v>0</v>
      </c>
      <c r="BJ370" s="18" t="s">
        <v>87</v>
      </c>
      <c r="BK370" s="164">
        <f>ROUND(I370*H370,2)</f>
        <v>0</v>
      </c>
      <c r="BL370" s="18" t="s">
        <v>445</v>
      </c>
      <c r="BM370" s="163" t="s">
        <v>548</v>
      </c>
    </row>
    <row r="371" spans="1:65" s="13" customFormat="1" ht="12">
      <c r="B371" s="165"/>
      <c r="D371" s="166" t="s">
        <v>179</v>
      </c>
      <c r="E371" s="167" t="s">
        <v>1</v>
      </c>
      <c r="F371" s="168" t="s">
        <v>549</v>
      </c>
      <c r="H371" s="167" t="s">
        <v>1</v>
      </c>
      <c r="I371" s="169"/>
      <c r="L371" s="165"/>
      <c r="M371" s="170"/>
      <c r="N371" s="171"/>
      <c r="O371" s="171"/>
      <c r="P371" s="171"/>
      <c r="Q371" s="171"/>
      <c r="R371" s="171"/>
      <c r="S371" s="171"/>
      <c r="T371" s="172"/>
      <c r="AT371" s="167" t="s">
        <v>179</v>
      </c>
      <c r="AU371" s="167" t="s">
        <v>87</v>
      </c>
      <c r="AV371" s="13" t="s">
        <v>79</v>
      </c>
      <c r="AW371" s="13" t="s">
        <v>30</v>
      </c>
      <c r="AX371" s="13" t="s">
        <v>75</v>
      </c>
      <c r="AY371" s="167" t="s">
        <v>172</v>
      </c>
    </row>
    <row r="372" spans="1:65" s="13" customFormat="1" ht="12">
      <c r="B372" s="165"/>
      <c r="D372" s="166" t="s">
        <v>179</v>
      </c>
      <c r="E372" s="167" t="s">
        <v>1</v>
      </c>
      <c r="F372" s="168" t="s">
        <v>398</v>
      </c>
      <c r="H372" s="167" t="s">
        <v>1</v>
      </c>
      <c r="I372" s="169"/>
      <c r="L372" s="165"/>
      <c r="M372" s="170"/>
      <c r="N372" s="171"/>
      <c r="O372" s="171"/>
      <c r="P372" s="171"/>
      <c r="Q372" s="171"/>
      <c r="R372" s="171"/>
      <c r="S372" s="171"/>
      <c r="T372" s="172"/>
      <c r="AT372" s="167" t="s">
        <v>179</v>
      </c>
      <c r="AU372" s="167" t="s">
        <v>87</v>
      </c>
      <c r="AV372" s="13" t="s">
        <v>79</v>
      </c>
      <c r="AW372" s="13" t="s">
        <v>30</v>
      </c>
      <c r="AX372" s="13" t="s">
        <v>75</v>
      </c>
      <c r="AY372" s="167" t="s">
        <v>172</v>
      </c>
    </row>
    <row r="373" spans="1:65" s="13" customFormat="1" ht="12">
      <c r="B373" s="165"/>
      <c r="D373" s="166" t="s">
        <v>179</v>
      </c>
      <c r="E373" s="167" t="s">
        <v>1</v>
      </c>
      <c r="F373" s="168" t="s">
        <v>399</v>
      </c>
      <c r="H373" s="167" t="s">
        <v>1</v>
      </c>
      <c r="I373" s="169"/>
      <c r="L373" s="165"/>
      <c r="M373" s="170"/>
      <c r="N373" s="171"/>
      <c r="O373" s="171"/>
      <c r="P373" s="171"/>
      <c r="Q373" s="171"/>
      <c r="R373" s="171"/>
      <c r="S373" s="171"/>
      <c r="T373" s="172"/>
      <c r="AT373" s="167" t="s">
        <v>179</v>
      </c>
      <c r="AU373" s="167" t="s">
        <v>87</v>
      </c>
      <c r="AV373" s="13" t="s">
        <v>79</v>
      </c>
      <c r="AW373" s="13" t="s">
        <v>30</v>
      </c>
      <c r="AX373" s="13" t="s">
        <v>75</v>
      </c>
      <c r="AY373" s="167" t="s">
        <v>172</v>
      </c>
    </row>
    <row r="374" spans="1:65" s="13" customFormat="1" ht="12">
      <c r="B374" s="165"/>
      <c r="D374" s="166" t="s">
        <v>179</v>
      </c>
      <c r="E374" s="167" t="s">
        <v>1</v>
      </c>
      <c r="F374" s="168" t="s">
        <v>550</v>
      </c>
      <c r="H374" s="167" t="s">
        <v>1</v>
      </c>
      <c r="I374" s="169"/>
      <c r="L374" s="165"/>
      <c r="M374" s="170"/>
      <c r="N374" s="171"/>
      <c r="O374" s="171"/>
      <c r="P374" s="171"/>
      <c r="Q374" s="171"/>
      <c r="R374" s="171"/>
      <c r="S374" s="171"/>
      <c r="T374" s="172"/>
      <c r="AT374" s="167" t="s">
        <v>179</v>
      </c>
      <c r="AU374" s="167" t="s">
        <v>87</v>
      </c>
      <c r="AV374" s="13" t="s">
        <v>79</v>
      </c>
      <c r="AW374" s="13" t="s">
        <v>30</v>
      </c>
      <c r="AX374" s="13" t="s">
        <v>75</v>
      </c>
      <c r="AY374" s="167" t="s">
        <v>172</v>
      </c>
    </row>
    <row r="375" spans="1:65" s="13" customFormat="1" ht="12">
      <c r="B375" s="165"/>
      <c r="D375" s="166" t="s">
        <v>179</v>
      </c>
      <c r="E375" s="167" t="s">
        <v>1</v>
      </c>
      <c r="F375" s="168" t="s">
        <v>551</v>
      </c>
      <c r="H375" s="167" t="s">
        <v>1</v>
      </c>
      <c r="I375" s="169"/>
      <c r="L375" s="165"/>
      <c r="M375" s="170"/>
      <c r="N375" s="171"/>
      <c r="O375" s="171"/>
      <c r="P375" s="171"/>
      <c r="Q375" s="171"/>
      <c r="R375" s="171"/>
      <c r="S375" s="171"/>
      <c r="T375" s="172"/>
      <c r="AT375" s="167" t="s">
        <v>179</v>
      </c>
      <c r="AU375" s="167" t="s">
        <v>87</v>
      </c>
      <c r="AV375" s="13" t="s">
        <v>79</v>
      </c>
      <c r="AW375" s="13" t="s">
        <v>30</v>
      </c>
      <c r="AX375" s="13" t="s">
        <v>75</v>
      </c>
      <c r="AY375" s="167" t="s">
        <v>172</v>
      </c>
    </row>
    <row r="376" spans="1:65" s="13" customFormat="1" ht="12">
      <c r="B376" s="165"/>
      <c r="D376" s="166" t="s">
        <v>179</v>
      </c>
      <c r="E376" s="167" t="s">
        <v>1</v>
      </c>
      <c r="F376" s="168" t="s">
        <v>552</v>
      </c>
      <c r="H376" s="167" t="s">
        <v>1</v>
      </c>
      <c r="I376" s="169"/>
      <c r="L376" s="165"/>
      <c r="M376" s="170"/>
      <c r="N376" s="171"/>
      <c r="O376" s="171"/>
      <c r="P376" s="171"/>
      <c r="Q376" s="171"/>
      <c r="R376" s="171"/>
      <c r="S376" s="171"/>
      <c r="T376" s="172"/>
      <c r="AT376" s="167" t="s">
        <v>179</v>
      </c>
      <c r="AU376" s="167" t="s">
        <v>87</v>
      </c>
      <c r="AV376" s="13" t="s">
        <v>79</v>
      </c>
      <c r="AW376" s="13" t="s">
        <v>30</v>
      </c>
      <c r="AX376" s="13" t="s">
        <v>75</v>
      </c>
      <c r="AY376" s="167" t="s">
        <v>172</v>
      </c>
    </row>
    <row r="377" spans="1:65" s="13" customFormat="1" ht="12">
      <c r="B377" s="165"/>
      <c r="D377" s="166" t="s">
        <v>179</v>
      </c>
      <c r="E377" s="167" t="s">
        <v>1</v>
      </c>
      <c r="F377" s="168" t="s">
        <v>553</v>
      </c>
      <c r="H377" s="167" t="s">
        <v>1</v>
      </c>
      <c r="I377" s="169"/>
      <c r="L377" s="165"/>
      <c r="M377" s="170"/>
      <c r="N377" s="171"/>
      <c r="O377" s="171"/>
      <c r="P377" s="171"/>
      <c r="Q377" s="171"/>
      <c r="R377" s="171"/>
      <c r="S377" s="171"/>
      <c r="T377" s="172"/>
      <c r="AT377" s="167" t="s">
        <v>179</v>
      </c>
      <c r="AU377" s="167" t="s">
        <v>87</v>
      </c>
      <c r="AV377" s="13" t="s">
        <v>79</v>
      </c>
      <c r="AW377" s="13" t="s">
        <v>30</v>
      </c>
      <c r="AX377" s="13" t="s">
        <v>75</v>
      </c>
      <c r="AY377" s="167" t="s">
        <v>172</v>
      </c>
    </row>
    <row r="378" spans="1:65" s="14" customFormat="1" ht="12">
      <c r="B378" s="173"/>
      <c r="D378" s="166" t="s">
        <v>179</v>
      </c>
      <c r="E378" s="174" t="s">
        <v>1</v>
      </c>
      <c r="F378" s="175" t="s">
        <v>554</v>
      </c>
      <c r="H378" s="176">
        <v>96.741</v>
      </c>
      <c r="I378" s="177"/>
      <c r="L378" s="173"/>
      <c r="M378" s="178"/>
      <c r="N378" s="179"/>
      <c r="O378" s="179"/>
      <c r="P378" s="179"/>
      <c r="Q378" s="179"/>
      <c r="R378" s="179"/>
      <c r="S378" s="179"/>
      <c r="T378" s="180"/>
      <c r="AT378" s="174" t="s">
        <v>179</v>
      </c>
      <c r="AU378" s="174" t="s">
        <v>87</v>
      </c>
      <c r="AV378" s="14" t="s">
        <v>87</v>
      </c>
      <c r="AW378" s="14" t="s">
        <v>30</v>
      </c>
      <c r="AX378" s="14" t="s">
        <v>75</v>
      </c>
      <c r="AY378" s="174" t="s">
        <v>172</v>
      </c>
    </row>
    <row r="379" spans="1:65" s="13" customFormat="1" ht="12">
      <c r="B379" s="165"/>
      <c r="D379" s="166" t="s">
        <v>179</v>
      </c>
      <c r="E379" s="167" t="s">
        <v>1</v>
      </c>
      <c r="F379" s="168" t="s">
        <v>522</v>
      </c>
      <c r="H379" s="167" t="s">
        <v>1</v>
      </c>
      <c r="I379" s="169"/>
      <c r="L379" s="165"/>
      <c r="M379" s="170"/>
      <c r="N379" s="171"/>
      <c r="O379" s="171"/>
      <c r="P379" s="171"/>
      <c r="Q379" s="171"/>
      <c r="R379" s="171"/>
      <c r="S379" s="171"/>
      <c r="T379" s="172"/>
      <c r="AT379" s="167" t="s">
        <v>179</v>
      </c>
      <c r="AU379" s="167" t="s">
        <v>87</v>
      </c>
      <c r="AV379" s="13" t="s">
        <v>79</v>
      </c>
      <c r="AW379" s="13" t="s">
        <v>30</v>
      </c>
      <c r="AX379" s="13" t="s">
        <v>75</v>
      </c>
      <c r="AY379" s="167" t="s">
        <v>172</v>
      </c>
    </row>
    <row r="380" spans="1:65" s="14" customFormat="1" ht="36">
      <c r="B380" s="173"/>
      <c r="D380" s="166" t="s">
        <v>179</v>
      </c>
      <c r="E380" s="174" t="s">
        <v>1</v>
      </c>
      <c r="F380" s="175" t="s">
        <v>555</v>
      </c>
      <c r="H380" s="176">
        <v>113.958</v>
      </c>
      <c r="I380" s="177"/>
      <c r="L380" s="173"/>
      <c r="M380" s="178"/>
      <c r="N380" s="179"/>
      <c r="O380" s="179"/>
      <c r="P380" s="179"/>
      <c r="Q380" s="179"/>
      <c r="R380" s="179"/>
      <c r="S380" s="179"/>
      <c r="T380" s="180"/>
      <c r="AT380" s="174" t="s">
        <v>179</v>
      </c>
      <c r="AU380" s="174" t="s">
        <v>87</v>
      </c>
      <c r="AV380" s="14" t="s">
        <v>87</v>
      </c>
      <c r="AW380" s="14" t="s">
        <v>30</v>
      </c>
      <c r="AX380" s="14" t="s">
        <v>75</v>
      </c>
      <c r="AY380" s="174" t="s">
        <v>172</v>
      </c>
    </row>
    <row r="381" spans="1:65" s="16" customFormat="1" ht="12">
      <c r="B381" s="189"/>
      <c r="D381" s="166" t="s">
        <v>179</v>
      </c>
      <c r="E381" s="190" t="s">
        <v>263</v>
      </c>
      <c r="F381" s="191" t="s">
        <v>486</v>
      </c>
      <c r="H381" s="192">
        <v>210.69900000000001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179</v>
      </c>
      <c r="AU381" s="190" t="s">
        <v>87</v>
      </c>
      <c r="AV381" s="16" t="s">
        <v>97</v>
      </c>
      <c r="AW381" s="16" t="s">
        <v>30</v>
      </c>
      <c r="AX381" s="16" t="s">
        <v>75</v>
      </c>
      <c r="AY381" s="190" t="s">
        <v>172</v>
      </c>
    </row>
    <row r="382" spans="1:65" s="15" customFormat="1" ht="12">
      <c r="B382" s="181"/>
      <c r="D382" s="166" t="s">
        <v>179</v>
      </c>
      <c r="E382" s="182" t="s">
        <v>1</v>
      </c>
      <c r="F382" s="183" t="s">
        <v>184</v>
      </c>
      <c r="H382" s="184">
        <v>210.69900000000001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2" t="s">
        <v>179</v>
      </c>
      <c r="AU382" s="182" t="s">
        <v>87</v>
      </c>
      <c r="AV382" s="15" t="s">
        <v>106</v>
      </c>
      <c r="AW382" s="15" t="s">
        <v>30</v>
      </c>
      <c r="AX382" s="15" t="s">
        <v>79</v>
      </c>
      <c r="AY382" s="182" t="s">
        <v>172</v>
      </c>
    </row>
    <row r="383" spans="1:65" s="2" customFormat="1" ht="14.5" customHeight="1">
      <c r="A383" s="33"/>
      <c r="B383" s="150"/>
      <c r="C383" s="201" t="s">
        <v>556</v>
      </c>
      <c r="D383" s="201" t="s">
        <v>231</v>
      </c>
      <c r="E383" s="202" t="s">
        <v>557</v>
      </c>
      <c r="F383" s="203" t="s">
        <v>558</v>
      </c>
      <c r="G383" s="204" t="s">
        <v>177</v>
      </c>
      <c r="H383" s="205">
        <v>214.91300000000001</v>
      </c>
      <c r="I383" s="206"/>
      <c r="J383" s="207">
        <f>ROUND(I383*H383,2)</f>
        <v>0</v>
      </c>
      <c r="K383" s="208"/>
      <c r="L383" s="209"/>
      <c r="M383" s="210" t="s">
        <v>1</v>
      </c>
      <c r="N383" s="211" t="s">
        <v>41</v>
      </c>
      <c r="O383" s="59"/>
      <c r="P383" s="161">
        <f>O383*H383</f>
        <v>0</v>
      </c>
      <c r="Q383" s="161">
        <v>4.7999999999999996E-3</v>
      </c>
      <c r="R383" s="161">
        <f>Q383*H383</f>
        <v>1.0315824</v>
      </c>
      <c r="S383" s="161">
        <v>0</v>
      </c>
      <c r="T383" s="162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3" t="s">
        <v>491</v>
      </c>
      <c r="AT383" s="163" t="s">
        <v>231</v>
      </c>
      <c r="AU383" s="163" t="s">
        <v>87</v>
      </c>
      <c r="AY383" s="18" t="s">
        <v>172</v>
      </c>
      <c r="BE383" s="164">
        <f>IF(N383="základná",J383,0)</f>
        <v>0</v>
      </c>
      <c r="BF383" s="164">
        <f>IF(N383="znížená",J383,0)</f>
        <v>0</v>
      </c>
      <c r="BG383" s="164">
        <f>IF(N383="zákl. prenesená",J383,0)</f>
        <v>0</v>
      </c>
      <c r="BH383" s="164">
        <f>IF(N383="zníž. prenesená",J383,0)</f>
        <v>0</v>
      </c>
      <c r="BI383" s="164">
        <f>IF(N383="nulová",J383,0)</f>
        <v>0</v>
      </c>
      <c r="BJ383" s="18" t="s">
        <v>87</v>
      </c>
      <c r="BK383" s="164">
        <f>ROUND(I383*H383,2)</f>
        <v>0</v>
      </c>
      <c r="BL383" s="18" t="s">
        <v>445</v>
      </c>
      <c r="BM383" s="163" t="s">
        <v>559</v>
      </c>
    </row>
    <row r="384" spans="1:65" s="14" customFormat="1" ht="12">
      <c r="B384" s="173"/>
      <c r="D384" s="166" t="s">
        <v>179</v>
      </c>
      <c r="F384" s="175" t="s">
        <v>560</v>
      </c>
      <c r="H384" s="176">
        <v>214.91300000000001</v>
      </c>
      <c r="I384" s="177"/>
      <c r="L384" s="173"/>
      <c r="M384" s="178"/>
      <c r="N384" s="179"/>
      <c r="O384" s="179"/>
      <c r="P384" s="179"/>
      <c r="Q384" s="179"/>
      <c r="R384" s="179"/>
      <c r="S384" s="179"/>
      <c r="T384" s="180"/>
      <c r="AT384" s="174" t="s">
        <v>179</v>
      </c>
      <c r="AU384" s="174" t="s">
        <v>87</v>
      </c>
      <c r="AV384" s="14" t="s">
        <v>87</v>
      </c>
      <c r="AW384" s="14" t="s">
        <v>3</v>
      </c>
      <c r="AX384" s="14" t="s">
        <v>79</v>
      </c>
      <c r="AY384" s="174" t="s">
        <v>172</v>
      </c>
    </row>
    <row r="385" spans="1:65" s="2" customFormat="1" ht="24.25" customHeight="1">
      <c r="A385" s="33"/>
      <c r="B385" s="150"/>
      <c r="C385" s="151" t="s">
        <v>561</v>
      </c>
      <c r="D385" s="151" t="s">
        <v>174</v>
      </c>
      <c r="E385" s="152" t="s">
        <v>562</v>
      </c>
      <c r="F385" s="153" t="s">
        <v>563</v>
      </c>
      <c r="G385" s="154" t="s">
        <v>194</v>
      </c>
      <c r="H385" s="155">
        <v>1.7689999999999999</v>
      </c>
      <c r="I385" s="156"/>
      <c r="J385" s="157">
        <f>ROUND(I385*H385,2)</f>
        <v>0</v>
      </c>
      <c r="K385" s="158"/>
      <c r="L385" s="34"/>
      <c r="M385" s="212" t="s">
        <v>1</v>
      </c>
      <c r="N385" s="213" t="s">
        <v>41</v>
      </c>
      <c r="O385" s="214"/>
      <c r="P385" s="215">
        <f>O385*H385</f>
        <v>0</v>
      </c>
      <c r="Q385" s="215">
        <v>0</v>
      </c>
      <c r="R385" s="215">
        <f>Q385*H385</f>
        <v>0</v>
      </c>
      <c r="S385" s="215">
        <v>0</v>
      </c>
      <c r="T385" s="216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3" t="s">
        <v>445</v>
      </c>
      <c r="AT385" s="163" t="s">
        <v>174</v>
      </c>
      <c r="AU385" s="163" t="s">
        <v>87</v>
      </c>
      <c r="AY385" s="18" t="s">
        <v>172</v>
      </c>
      <c r="BE385" s="164">
        <f>IF(N385="základná",J385,0)</f>
        <v>0</v>
      </c>
      <c r="BF385" s="164">
        <f>IF(N385="znížená",J385,0)</f>
        <v>0</v>
      </c>
      <c r="BG385" s="164">
        <f>IF(N385="zákl. prenesená",J385,0)</f>
        <v>0</v>
      </c>
      <c r="BH385" s="164">
        <f>IF(N385="zníž. prenesená",J385,0)</f>
        <v>0</v>
      </c>
      <c r="BI385" s="164">
        <f>IF(N385="nulová",J385,0)</f>
        <v>0</v>
      </c>
      <c r="BJ385" s="18" t="s">
        <v>87</v>
      </c>
      <c r="BK385" s="164">
        <f>ROUND(I385*H385,2)</f>
        <v>0</v>
      </c>
      <c r="BL385" s="18" t="s">
        <v>445</v>
      </c>
      <c r="BM385" s="163" t="s">
        <v>564</v>
      </c>
    </row>
    <row r="386" spans="1:65" s="2" customFormat="1" ht="7" customHeight="1">
      <c r="A386" s="33"/>
      <c r="B386" s="48"/>
      <c r="C386" s="49"/>
      <c r="D386" s="49"/>
      <c r="E386" s="49"/>
      <c r="F386" s="49"/>
      <c r="G386" s="49"/>
      <c r="H386" s="49"/>
      <c r="I386" s="49"/>
      <c r="J386" s="49"/>
      <c r="K386" s="49"/>
      <c r="L386" s="34"/>
      <c r="M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</row>
  </sheetData>
  <autoFilter ref="C128:K385" xr:uid="{00000000-0009-0000-0000-000002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51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96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565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customHeight="1">
      <c r="A11" s="33"/>
      <c r="B11" s="34"/>
      <c r="C11" s="33"/>
      <c r="D11" s="33"/>
      <c r="E11" s="231" t="s">
        <v>566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ROUND(J127,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ROUND((SUM(BE127:BE250)),  2)</f>
        <v>0</v>
      </c>
      <c r="G35" s="33"/>
      <c r="H35" s="33"/>
      <c r="I35" s="106">
        <v>0.2</v>
      </c>
      <c r="J35" s="105">
        <f>ROUND(((SUM(BE127:BE250))*I35),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ROUND((SUM(BF127:BF250)),  2)</f>
        <v>0</v>
      </c>
      <c r="G36" s="33"/>
      <c r="H36" s="33"/>
      <c r="I36" s="106">
        <v>0.2</v>
      </c>
      <c r="J36" s="105">
        <f>ROUND(((SUM(BF127:BF250))*I36),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ROUND((SUM(BG127:BG250)),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ROUND((SUM(BH127:BH250)),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ROUND((SUM(BI127:BI250)),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565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1" t="str">
        <f>E11</f>
        <v>2B - 2B Zateplenie strešného plášťa  Pn1=752,184m2 podkrovie, Sn2=8,91m2 , Sn3=33,737m2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20" customHeight="1">
      <c r="B101" s="122"/>
      <c r="D101" s="123" t="s">
        <v>271</v>
      </c>
      <c r="E101" s="124"/>
      <c r="F101" s="124"/>
      <c r="G101" s="124"/>
      <c r="H101" s="124"/>
      <c r="I101" s="124"/>
      <c r="J101" s="125">
        <f>J134</f>
        <v>0</v>
      </c>
      <c r="L101" s="122"/>
    </row>
    <row r="102" spans="1:47" s="9" customFormat="1" ht="25" customHeight="1">
      <c r="B102" s="118"/>
      <c r="D102" s="119" t="s">
        <v>272</v>
      </c>
      <c r="E102" s="120"/>
      <c r="F102" s="120"/>
      <c r="G102" s="120"/>
      <c r="H102" s="120"/>
      <c r="I102" s="120"/>
      <c r="J102" s="121">
        <f>J139</f>
        <v>0</v>
      </c>
      <c r="L102" s="118"/>
    </row>
    <row r="103" spans="1:47" s="10" customFormat="1" ht="20" customHeight="1">
      <c r="B103" s="122"/>
      <c r="D103" s="123" t="s">
        <v>274</v>
      </c>
      <c r="E103" s="124"/>
      <c r="F103" s="124"/>
      <c r="G103" s="124"/>
      <c r="H103" s="124"/>
      <c r="I103" s="124"/>
      <c r="J103" s="125">
        <f>J140</f>
        <v>0</v>
      </c>
      <c r="L103" s="122"/>
    </row>
    <row r="104" spans="1:47" s="10" customFormat="1" ht="20" customHeight="1">
      <c r="B104" s="122"/>
      <c r="D104" s="123" t="s">
        <v>567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47" s="10" customFormat="1" ht="20" customHeight="1">
      <c r="B105" s="122"/>
      <c r="D105" s="123" t="s">
        <v>568</v>
      </c>
      <c r="E105" s="124"/>
      <c r="F105" s="124"/>
      <c r="G105" s="124"/>
      <c r="H105" s="124"/>
      <c r="I105" s="124"/>
      <c r="J105" s="125">
        <f>J236</f>
        <v>0</v>
      </c>
      <c r="L105" s="122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5" customHeight="1">
      <c r="A112" s="33"/>
      <c r="B112" s="34"/>
      <c r="C112" s="22" t="s">
        <v>158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6.25" customHeight="1">
      <c r="A115" s="33"/>
      <c r="B115" s="34"/>
      <c r="C115" s="33"/>
      <c r="D115" s="33"/>
      <c r="E115" s="269" t="str">
        <f>E7</f>
        <v>RP pre zníženie energetickej náročnosti budovy ZŠ a MŠ ČADCA -Podzávoz  19.7.2021</v>
      </c>
      <c r="F115" s="270"/>
      <c r="G115" s="270"/>
      <c r="H115" s="270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143</v>
      </c>
      <c r="L116" s="21"/>
    </row>
    <row r="117" spans="1:63" s="2" customFormat="1" ht="16.5" customHeight="1">
      <c r="A117" s="33"/>
      <c r="B117" s="34"/>
      <c r="C117" s="33"/>
      <c r="D117" s="33"/>
      <c r="E117" s="269" t="s">
        <v>565</v>
      </c>
      <c r="F117" s="271"/>
      <c r="G117" s="271"/>
      <c r="H117" s="271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145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30" customHeight="1">
      <c r="A119" s="33"/>
      <c r="B119" s="34"/>
      <c r="C119" s="33"/>
      <c r="D119" s="33"/>
      <c r="E119" s="231" t="str">
        <f>E11</f>
        <v>2B - 2B Zateplenie strešného plášťa  Pn1=752,184m2 podkrovie, Sn2=8,91m2 , Sn3=33,737m2</v>
      </c>
      <c r="F119" s="271"/>
      <c r="G119" s="271"/>
      <c r="H119" s="271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19</v>
      </c>
      <c r="D121" s="33"/>
      <c r="E121" s="33"/>
      <c r="F121" s="26" t="str">
        <f>F14</f>
        <v>Podzávoz  2739, Čadca</v>
      </c>
      <c r="G121" s="33"/>
      <c r="H121" s="33"/>
      <c r="I121" s="28" t="s">
        <v>21</v>
      </c>
      <c r="J121" s="56">
        <f>IF(J14="","",J14)</f>
        <v>0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0" customHeight="1">
      <c r="A123" s="33"/>
      <c r="B123" s="34"/>
      <c r="C123" s="28" t="s">
        <v>22</v>
      </c>
      <c r="D123" s="33"/>
      <c r="E123" s="33"/>
      <c r="F123" s="26" t="str">
        <f>E17</f>
        <v>Mesto Čadca ,MU Námestie Slobody 30, ČADCA 02201</v>
      </c>
      <c r="G123" s="33"/>
      <c r="H123" s="33"/>
      <c r="I123" s="28" t="s">
        <v>28</v>
      </c>
      <c r="J123" s="31" t="str">
        <f>E23</f>
        <v xml:space="preserve">Mbarch Ing.Arch.Matej Babuliak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5" customHeight="1">
      <c r="A124" s="33"/>
      <c r="B124" s="34"/>
      <c r="C124" s="28" t="s">
        <v>26</v>
      </c>
      <c r="D124" s="33"/>
      <c r="E124" s="33"/>
      <c r="F124" s="26" t="str">
        <f>IF(E20="","",E20)</f>
        <v>Vyplň údaj</v>
      </c>
      <c r="G124" s="33"/>
      <c r="H124" s="33"/>
      <c r="I124" s="28" t="s">
        <v>31</v>
      </c>
      <c r="J124" s="31" t="str">
        <f>E26</f>
        <v>K.Šinská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2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6"/>
      <c r="B126" s="127"/>
      <c r="C126" s="128" t="s">
        <v>159</v>
      </c>
      <c r="D126" s="129" t="s">
        <v>60</v>
      </c>
      <c r="E126" s="129" t="s">
        <v>56</v>
      </c>
      <c r="F126" s="129" t="s">
        <v>57</v>
      </c>
      <c r="G126" s="129" t="s">
        <v>160</v>
      </c>
      <c r="H126" s="129" t="s">
        <v>161</v>
      </c>
      <c r="I126" s="129" t="s">
        <v>162</v>
      </c>
      <c r="J126" s="130" t="s">
        <v>149</v>
      </c>
      <c r="K126" s="131" t="s">
        <v>163</v>
      </c>
      <c r="L126" s="132"/>
      <c r="M126" s="63" t="s">
        <v>1</v>
      </c>
      <c r="N126" s="64" t="s">
        <v>39</v>
      </c>
      <c r="O126" s="64" t="s">
        <v>164</v>
      </c>
      <c r="P126" s="64" t="s">
        <v>165</v>
      </c>
      <c r="Q126" s="64" t="s">
        <v>166</v>
      </c>
      <c r="R126" s="64" t="s">
        <v>167</v>
      </c>
      <c r="S126" s="64" t="s">
        <v>168</v>
      </c>
      <c r="T126" s="65" t="s">
        <v>169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75" customHeight="1">
      <c r="A127" s="33"/>
      <c r="B127" s="34"/>
      <c r="C127" s="70" t="s">
        <v>150</v>
      </c>
      <c r="D127" s="33"/>
      <c r="E127" s="33"/>
      <c r="F127" s="33"/>
      <c r="G127" s="33"/>
      <c r="H127" s="33"/>
      <c r="I127" s="33"/>
      <c r="J127" s="133">
        <f>BK127</f>
        <v>0</v>
      </c>
      <c r="K127" s="33"/>
      <c r="L127" s="34"/>
      <c r="M127" s="66"/>
      <c r="N127" s="57"/>
      <c r="O127" s="67"/>
      <c r="P127" s="134">
        <f>P128+P139</f>
        <v>0</v>
      </c>
      <c r="Q127" s="67"/>
      <c r="R127" s="134">
        <f>R128+R139</f>
        <v>5.8412151500000009</v>
      </c>
      <c r="S127" s="67"/>
      <c r="T127" s="135">
        <f>T128+T139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151</v>
      </c>
      <c r="BK127" s="136">
        <f>BK128+BK139</f>
        <v>0</v>
      </c>
    </row>
    <row r="128" spans="1:63" s="12" customFormat="1" ht="26" customHeight="1">
      <c r="B128" s="137"/>
      <c r="D128" s="138" t="s">
        <v>74</v>
      </c>
      <c r="E128" s="139" t="s">
        <v>170</v>
      </c>
      <c r="F128" s="139" t="s">
        <v>171</v>
      </c>
      <c r="I128" s="140"/>
      <c r="J128" s="141">
        <f>BK128</f>
        <v>0</v>
      </c>
      <c r="L128" s="137"/>
      <c r="M128" s="142"/>
      <c r="N128" s="143"/>
      <c r="O128" s="143"/>
      <c r="P128" s="144">
        <f>P129+P134</f>
        <v>0</v>
      </c>
      <c r="Q128" s="143"/>
      <c r="R128" s="144">
        <f>R129+R134</f>
        <v>0.192</v>
      </c>
      <c r="S128" s="143"/>
      <c r="T128" s="145">
        <f>T129+T134</f>
        <v>0</v>
      </c>
      <c r="AR128" s="138" t="s">
        <v>79</v>
      </c>
      <c r="AT128" s="146" t="s">
        <v>74</v>
      </c>
      <c r="AU128" s="146" t="s">
        <v>75</v>
      </c>
      <c r="AY128" s="138" t="s">
        <v>172</v>
      </c>
      <c r="BK128" s="147">
        <f>BK129+BK134</f>
        <v>0</v>
      </c>
    </row>
    <row r="129" spans="1:65" s="12" customFormat="1" ht="22.75" customHeight="1">
      <c r="B129" s="137"/>
      <c r="D129" s="138" t="s">
        <v>74</v>
      </c>
      <c r="E129" s="148" t="s">
        <v>220</v>
      </c>
      <c r="F129" s="148" t="s">
        <v>423</v>
      </c>
      <c r="I129" s="140"/>
      <c r="J129" s="149">
        <f>BK129</f>
        <v>0</v>
      </c>
      <c r="L129" s="137"/>
      <c r="M129" s="142"/>
      <c r="N129" s="143"/>
      <c r="O129" s="143"/>
      <c r="P129" s="144">
        <f>SUM(P130:P133)</f>
        <v>0</v>
      </c>
      <c r="Q129" s="143"/>
      <c r="R129" s="144">
        <f>SUM(R130:R133)</f>
        <v>0.192</v>
      </c>
      <c r="S129" s="143"/>
      <c r="T129" s="145">
        <f>SUM(T130:T133)</f>
        <v>0</v>
      </c>
      <c r="AR129" s="138" t="s">
        <v>79</v>
      </c>
      <c r="AT129" s="146" t="s">
        <v>74</v>
      </c>
      <c r="AU129" s="146" t="s">
        <v>79</v>
      </c>
      <c r="AY129" s="138" t="s">
        <v>172</v>
      </c>
      <c r="BK129" s="147">
        <f>SUM(BK130:BK133)</f>
        <v>0</v>
      </c>
    </row>
    <row r="130" spans="1:65" s="2" customFormat="1" ht="24.25" customHeight="1">
      <c r="A130" s="33"/>
      <c r="B130" s="150"/>
      <c r="C130" s="151" t="s">
        <v>79</v>
      </c>
      <c r="D130" s="151" t="s">
        <v>174</v>
      </c>
      <c r="E130" s="152" t="s">
        <v>569</v>
      </c>
      <c r="F130" s="153" t="s">
        <v>570</v>
      </c>
      <c r="G130" s="154" t="s">
        <v>177</v>
      </c>
      <c r="H130" s="155">
        <v>100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1.92E-3</v>
      </c>
      <c r="R130" s="161">
        <f>Q130*H130</f>
        <v>0.192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106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106</v>
      </c>
      <c r="BM130" s="163" t="s">
        <v>571</v>
      </c>
    </row>
    <row r="131" spans="1:65" s="13" customFormat="1" ht="12">
      <c r="B131" s="165"/>
      <c r="D131" s="166" t="s">
        <v>179</v>
      </c>
      <c r="E131" s="167" t="s">
        <v>1</v>
      </c>
      <c r="F131" s="168" t="s">
        <v>572</v>
      </c>
      <c r="H131" s="167" t="s">
        <v>1</v>
      </c>
      <c r="I131" s="169"/>
      <c r="L131" s="165"/>
      <c r="M131" s="170"/>
      <c r="N131" s="171"/>
      <c r="O131" s="171"/>
      <c r="P131" s="171"/>
      <c r="Q131" s="171"/>
      <c r="R131" s="171"/>
      <c r="S131" s="171"/>
      <c r="T131" s="172"/>
      <c r="AT131" s="167" t="s">
        <v>179</v>
      </c>
      <c r="AU131" s="167" t="s">
        <v>87</v>
      </c>
      <c r="AV131" s="13" t="s">
        <v>79</v>
      </c>
      <c r="AW131" s="13" t="s">
        <v>30</v>
      </c>
      <c r="AX131" s="13" t="s">
        <v>75</v>
      </c>
      <c r="AY131" s="167" t="s">
        <v>172</v>
      </c>
    </row>
    <row r="132" spans="1:65" s="14" customFormat="1" ht="12">
      <c r="B132" s="173"/>
      <c r="D132" s="166" t="s">
        <v>179</v>
      </c>
      <c r="E132" s="174" t="s">
        <v>1</v>
      </c>
      <c r="F132" s="175" t="s">
        <v>241</v>
      </c>
      <c r="H132" s="176">
        <v>100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179</v>
      </c>
      <c r="AU132" s="174" t="s">
        <v>87</v>
      </c>
      <c r="AV132" s="14" t="s">
        <v>87</v>
      </c>
      <c r="AW132" s="14" t="s">
        <v>30</v>
      </c>
      <c r="AX132" s="14" t="s">
        <v>75</v>
      </c>
      <c r="AY132" s="174" t="s">
        <v>172</v>
      </c>
    </row>
    <row r="133" spans="1:65" s="15" customFormat="1" ht="12">
      <c r="B133" s="181"/>
      <c r="D133" s="166" t="s">
        <v>179</v>
      </c>
      <c r="E133" s="182" t="s">
        <v>1</v>
      </c>
      <c r="F133" s="183" t="s">
        <v>184</v>
      </c>
      <c r="H133" s="184">
        <v>100</v>
      </c>
      <c r="I133" s="185"/>
      <c r="L133" s="181"/>
      <c r="M133" s="186"/>
      <c r="N133" s="187"/>
      <c r="O133" s="187"/>
      <c r="P133" s="187"/>
      <c r="Q133" s="187"/>
      <c r="R133" s="187"/>
      <c r="S133" s="187"/>
      <c r="T133" s="188"/>
      <c r="AT133" s="182" t="s">
        <v>179</v>
      </c>
      <c r="AU133" s="182" t="s">
        <v>87</v>
      </c>
      <c r="AV133" s="15" t="s">
        <v>106</v>
      </c>
      <c r="AW133" s="15" t="s">
        <v>30</v>
      </c>
      <c r="AX133" s="15" t="s">
        <v>79</v>
      </c>
      <c r="AY133" s="182" t="s">
        <v>172</v>
      </c>
    </row>
    <row r="134" spans="1:65" s="12" customFormat="1" ht="22.75" customHeight="1">
      <c r="B134" s="137"/>
      <c r="D134" s="138" t="s">
        <v>74</v>
      </c>
      <c r="E134" s="148" t="s">
        <v>469</v>
      </c>
      <c r="F134" s="148" t="s">
        <v>470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SUM(P135:P138)</f>
        <v>0</v>
      </c>
      <c r="Q134" s="143"/>
      <c r="R134" s="144">
        <f>SUM(R135:R138)</f>
        <v>0</v>
      </c>
      <c r="S134" s="143"/>
      <c r="T134" s="145">
        <f>SUM(T135:T138)</f>
        <v>0</v>
      </c>
      <c r="AR134" s="138" t="s">
        <v>79</v>
      </c>
      <c r="AT134" s="146" t="s">
        <v>74</v>
      </c>
      <c r="AU134" s="146" t="s">
        <v>79</v>
      </c>
      <c r="AY134" s="138" t="s">
        <v>172</v>
      </c>
      <c r="BK134" s="147">
        <f>SUM(BK135:BK138)</f>
        <v>0</v>
      </c>
    </row>
    <row r="135" spans="1:65" s="2" customFormat="1" ht="14.5" customHeight="1">
      <c r="A135" s="33"/>
      <c r="B135" s="150"/>
      <c r="C135" s="151" t="s">
        <v>87</v>
      </c>
      <c r="D135" s="151" t="s">
        <v>174</v>
      </c>
      <c r="E135" s="152" t="s">
        <v>573</v>
      </c>
      <c r="F135" s="153" t="s">
        <v>574</v>
      </c>
      <c r="G135" s="154" t="s">
        <v>575</v>
      </c>
      <c r="H135" s="155">
        <v>3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239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239</v>
      </c>
      <c r="BM135" s="163" t="s">
        <v>576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97</v>
      </c>
      <c r="H136" s="176">
        <v>3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5" customFormat="1" ht="12">
      <c r="B137" s="181"/>
      <c r="D137" s="166" t="s">
        <v>179</v>
      </c>
      <c r="E137" s="182" t="s">
        <v>1</v>
      </c>
      <c r="F137" s="183" t="s">
        <v>184</v>
      </c>
      <c r="H137" s="184">
        <v>3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2" t="s">
        <v>179</v>
      </c>
      <c r="AU137" s="182" t="s">
        <v>87</v>
      </c>
      <c r="AV137" s="15" t="s">
        <v>106</v>
      </c>
      <c r="AW137" s="15" t="s">
        <v>30</v>
      </c>
      <c r="AX137" s="15" t="s">
        <v>79</v>
      </c>
      <c r="AY137" s="182" t="s">
        <v>172</v>
      </c>
    </row>
    <row r="138" spans="1:65" s="2" customFormat="1" ht="24.25" customHeight="1">
      <c r="A138" s="33"/>
      <c r="B138" s="150"/>
      <c r="C138" s="151" t="s">
        <v>97</v>
      </c>
      <c r="D138" s="151" t="s">
        <v>174</v>
      </c>
      <c r="E138" s="152" t="s">
        <v>472</v>
      </c>
      <c r="F138" s="153" t="s">
        <v>473</v>
      </c>
      <c r="G138" s="154" t="s">
        <v>194</v>
      </c>
      <c r="H138" s="155">
        <v>0.192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106</v>
      </c>
      <c r="AT138" s="163" t="s">
        <v>174</v>
      </c>
      <c r="AU138" s="163" t="s">
        <v>87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106</v>
      </c>
      <c r="BM138" s="163" t="s">
        <v>577</v>
      </c>
    </row>
    <row r="139" spans="1:65" s="12" customFormat="1" ht="26" customHeight="1">
      <c r="B139" s="137"/>
      <c r="D139" s="138" t="s">
        <v>74</v>
      </c>
      <c r="E139" s="139" t="s">
        <v>475</v>
      </c>
      <c r="F139" s="139" t="s">
        <v>476</v>
      </c>
      <c r="I139" s="140"/>
      <c r="J139" s="141">
        <f>BK139</f>
        <v>0</v>
      </c>
      <c r="L139" s="137"/>
      <c r="M139" s="142"/>
      <c r="N139" s="143"/>
      <c r="O139" s="143"/>
      <c r="P139" s="144">
        <f>P140+P190+P236</f>
        <v>0</v>
      </c>
      <c r="Q139" s="143"/>
      <c r="R139" s="144">
        <f>R140+R190+R236</f>
        <v>5.6492151500000007</v>
      </c>
      <c r="S139" s="143"/>
      <c r="T139" s="145">
        <f>T140+T190+T236</f>
        <v>0</v>
      </c>
      <c r="AR139" s="138" t="s">
        <v>87</v>
      </c>
      <c r="AT139" s="146" t="s">
        <v>74</v>
      </c>
      <c r="AU139" s="146" t="s">
        <v>75</v>
      </c>
      <c r="AY139" s="138" t="s">
        <v>172</v>
      </c>
      <c r="BK139" s="147">
        <f>BK140+BK190+BK236</f>
        <v>0</v>
      </c>
    </row>
    <row r="140" spans="1:65" s="12" customFormat="1" ht="22.75" customHeight="1">
      <c r="B140" s="137"/>
      <c r="D140" s="138" t="s">
        <v>74</v>
      </c>
      <c r="E140" s="148" t="s">
        <v>543</v>
      </c>
      <c r="F140" s="148" t="s">
        <v>544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SUM(P141:P189)</f>
        <v>0</v>
      </c>
      <c r="Q140" s="143"/>
      <c r="R140" s="144">
        <f>SUM(R141:R189)</f>
        <v>5.1498558000000001</v>
      </c>
      <c r="S140" s="143"/>
      <c r="T140" s="145">
        <f>SUM(T141:T189)</f>
        <v>0</v>
      </c>
      <c r="AR140" s="138" t="s">
        <v>87</v>
      </c>
      <c r="AT140" s="146" t="s">
        <v>74</v>
      </c>
      <c r="AU140" s="146" t="s">
        <v>79</v>
      </c>
      <c r="AY140" s="138" t="s">
        <v>172</v>
      </c>
      <c r="BK140" s="147">
        <f>SUM(BK141:BK189)</f>
        <v>0</v>
      </c>
    </row>
    <row r="141" spans="1:65" s="2" customFormat="1" ht="24.25" customHeight="1">
      <c r="A141" s="33"/>
      <c r="B141" s="150"/>
      <c r="C141" s="151" t="s">
        <v>106</v>
      </c>
      <c r="D141" s="151" t="s">
        <v>174</v>
      </c>
      <c r="E141" s="152" t="s">
        <v>578</v>
      </c>
      <c r="F141" s="153" t="s">
        <v>579</v>
      </c>
      <c r="G141" s="154" t="s">
        <v>177</v>
      </c>
      <c r="H141" s="155">
        <v>485.94600000000003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445</v>
      </c>
      <c r="AT141" s="163" t="s">
        <v>174</v>
      </c>
      <c r="AU141" s="163" t="s">
        <v>87</v>
      </c>
      <c r="AY141" s="18" t="s">
        <v>172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87</v>
      </c>
      <c r="BK141" s="164">
        <f>ROUND(I141*H141,2)</f>
        <v>0</v>
      </c>
      <c r="BL141" s="18" t="s">
        <v>445</v>
      </c>
      <c r="BM141" s="163" t="s">
        <v>580</v>
      </c>
    </row>
    <row r="142" spans="1:65" s="14" customFormat="1" ht="12">
      <c r="B142" s="173"/>
      <c r="D142" s="166" t="s">
        <v>179</v>
      </c>
      <c r="E142" s="174" t="s">
        <v>1</v>
      </c>
      <c r="F142" s="175" t="s">
        <v>581</v>
      </c>
      <c r="H142" s="176">
        <v>485.94600000000003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179</v>
      </c>
      <c r="AU142" s="174" t="s">
        <v>87</v>
      </c>
      <c r="AV142" s="14" t="s">
        <v>87</v>
      </c>
      <c r="AW142" s="14" t="s">
        <v>30</v>
      </c>
      <c r="AX142" s="14" t="s">
        <v>75</v>
      </c>
      <c r="AY142" s="174" t="s">
        <v>172</v>
      </c>
    </row>
    <row r="143" spans="1:65" s="16" customFormat="1" ht="12">
      <c r="B143" s="189"/>
      <c r="D143" s="166" t="s">
        <v>179</v>
      </c>
      <c r="E143" s="190" t="s">
        <v>1</v>
      </c>
      <c r="F143" s="191" t="s">
        <v>582</v>
      </c>
      <c r="H143" s="192">
        <v>485.94600000000003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179</v>
      </c>
      <c r="AU143" s="190" t="s">
        <v>87</v>
      </c>
      <c r="AV143" s="16" t="s">
        <v>97</v>
      </c>
      <c r="AW143" s="16" t="s">
        <v>30</v>
      </c>
      <c r="AX143" s="16" t="s">
        <v>75</v>
      </c>
      <c r="AY143" s="190" t="s">
        <v>172</v>
      </c>
    </row>
    <row r="144" spans="1:65" s="15" customFormat="1" ht="12">
      <c r="B144" s="181"/>
      <c r="D144" s="166" t="s">
        <v>179</v>
      </c>
      <c r="E144" s="182" t="s">
        <v>1</v>
      </c>
      <c r="F144" s="183" t="s">
        <v>184</v>
      </c>
      <c r="H144" s="184">
        <v>485.94600000000003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2" t="s">
        <v>179</v>
      </c>
      <c r="AU144" s="182" t="s">
        <v>87</v>
      </c>
      <c r="AV144" s="15" t="s">
        <v>106</v>
      </c>
      <c r="AW144" s="15" t="s">
        <v>30</v>
      </c>
      <c r="AX144" s="15" t="s">
        <v>79</v>
      </c>
      <c r="AY144" s="182" t="s">
        <v>172</v>
      </c>
    </row>
    <row r="145" spans="1:65" s="2" customFormat="1" ht="24.25" customHeight="1">
      <c r="A145" s="33"/>
      <c r="B145" s="150"/>
      <c r="C145" s="201" t="s">
        <v>200</v>
      </c>
      <c r="D145" s="201" t="s">
        <v>231</v>
      </c>
      <c r="E145" s="202" t="s">
        <v>583</v>
      </c>
      <c r="F145" s="203" t="s">
        <v>584</v>
      </c>
      <c r="G145" s="204" t="s">
        <v>177</v>
      </c>
      <c r="H145" s="205">
        <v>558.83799999999997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41</v>
      </c>
      <c r="O145" s="59"/>
      <c r="P145" s="161">
        <f>O145*H145</f>
        <v>0</v>
      </c>
      <c r="Q145" s="161">
        <v>1E-4</v>
      </c>
      <c r="R145" s="161">
        <f>Q145*H145</f>
        <v>5.5883799999999997E-2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491</v>
      </c>
      <c r="AT145" s="163" t="s">
        <v>231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585</v>
      </c>
    </row>
    <row r="146" spans="1:65" s="14" customFormat="1" ht="12">
      <c r="B146" s="173"/>
      <c r="D146" s="166" t="s">
        <v>179</v>
      </c>
      <c r="F146" s="175" t="s">
        <v>586</v>
      </c>
      <c r="H146" s="176">
        <v>558.83799999999997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</v>
      </c>
      <c r="AX146" s="14" t="s">
        <v>79</v>
      </c>
      <c r="AY146" s="174" t="s">
        <v>172</v>
      </c>
    </row>
    <row r="147" spans="1:65" s="2" customFormat="1" ht="24.25" customHeight="1">
      <c r="A147" s="33"/>
      <c r="B147" s="150"/>
      <c r="C147" s="151" t="s">
        <v>204</v>
      </c>
      <c r="D147" s="151" t="s">
        <v>174</v>
      </c>
      <c r="E147" s="152" t="s">
        <v>587</v>
      </c>
      <c r="F147" s="153" t="s">
        <v>588</v>
      </c>
      <c r="G147" s="154" t="s">
        <v>177</v>
      </c>
      <c r="H147" s="155">
        <v>752.18399999999997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</v>
      </c>
      <c r="R147" s="161">
        <f>Q147*H147</f>
        <v>0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445</v>
      </c>
      <c r="AT147" s="163" t="s">
        <v>174</v>
      </c>
      <c r="AU147" s="163" t="s">
        <v>87</v>
      </c>
      <c r="AY147" s="18" t="s">
        <v>172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87</v>
      </c>
      <c r="BK147" s="164">
        <f>ROUND(I147*H147,2)</f>
        <v>0</v>
      </c>
      <c r="BL147" s="18" t="s">
        <v>445</v>
      </c>
      <c r="BM147" s="163" t="s">
        <v>589</v>
      </c>
    </row>
    <row r="148" spans="1:65" s="13" customFormat="1" ht="12">
      <c r="B148" s="165"/>
      <c r="D148" s="166" t="s">
        <v>179</v>
      </c>
      <c r="E148" s="167" t="s">
        <v>1</v>
      </c>
      <c r="F148" s="168" t="s">
        <v>590</v>
      </c>
      <c r="H148" s="167" t="s">
        <v>1</v>
      </c>
      <c r="I148" s="169"/>
      <c r="L148" s="165"/>
      <c r="M148" s="170"/>
      <c r="N148" s="171"/>
      <c r="O148" s="171"/>
      <c r="P148" s="171"/>
      <c r="Q148" s="171"/>
      <c r="R148" s="171"/>
      <c r="S148" s="171"/>
      <c r="T148" s="172"/>
      <c r="AT148" s="167" t="s">
        <v>179</v>
      </c>
      <c r="AU148" s="167" t="s">
        <v>87</v>
      </c>
      <c r="AV148" s="13" t="s">
        <v>79</v>
      </c>
      <c r="AW148" s="13" t="s">
        <v>30</v>
      </c>
      <c r="AX148" s="13" t="s">
        <v>75</v>
      </c>
      <c r="AY148" s="167" t="s">
        <v>172</v>
      </c>
    </row>
    <row r="149" spans="1:65" s="13" customFormat="1" ht="12">
      <c r="B149" s="165"/>
      <c r="D149" s="166" t="s">
        <v>179</v>
      </c>
      <c r="E149" s="167" t="s">
        <v>1</v>
      </c>
      <c r="F149" s="168" t="s">
        <v>591</v>
      </c>
      <c r="H149" s="167" t="s">
        <v>1</v>
      </c>
      <c r="I149" s="169"/>
      <c r="L149" s="165"/>
      <c r="M149" s="170"/>
      <c r="N149" s="171"/>
      <c r="O149" s="171"/>
      <c r="P149" s="171"/>
      <c r="Q149" s="171"/>
      <c r="R149" s="171"/>
      <c r="S149" s="171"/>
      <c r="T149" s="172"/>
      <c r="AT149" s="167" t="s">
        <v>179</v>
      </c>
      <c r="AU149" s="167" t="s">
        <v>87</v>
      </c>
      <c r="AV149" s="13" t="s">
        <v>79</v>
      </c>
      <c r="AW149" s="13" t="s">
        <v>30</v>
      </c>
      <c r="AX149" s="13" t="s">
        <v>75</v>
      </c>
      <c r="AY149" s="167" t="s">
        <v>172</v>
      </c>
    </row>
    <row r="150" spans="1:65" s="13" customFormat="1" ht="12">
      <c r="B150" s="165"/>
      <c r="D150" s="166" t="s">
        <v>179</v>
      </c>
      <c r="E150" s="167" t="s">
        <v>1</v>
      </c>
      <c r="F150" s="168" t="s">
        <v>592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581</v>
      </c>
      <c r="H151" s="176">
        <v>485.94600000000003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3" customFormat="1" ht="12">
      <c r="B152" s="165"/>
      <c r="D152" s="166" t="s">
        <v>179</v>
      </c>
      <c r="E152" s="167" t="s">
        <v>1</v>
      </c>
      <c r="F152" s="168" t="s">
        <v>593</v>
      </c>
      <c r="H152" s="167" t="s">
        <v>1</v>
      </c>
      <c r="I152" s="169"/>
      <c r="L152" s="165"/>
      <c r="M152" s="170"/>
      <c r="N152" s="171"/>
      <c r="O152" s="171"/>
      <c r="P152" s="171"/>
      <c r="Q152" s="171"/>
      <c r="R152" s="171"/>
      <c r="S152" s="171"/>
      <c r="T152" s="172"/>
      <c r="AT152" s="167" t="s">
        <v>179</v>
      </c>
      <c r="AU152" s="167" t="s">
        <v>87</v>
      </c>
      <c r="AV152" s="13" t="s">
        <v>79</v>
      </c>
      <c r="AW152" s="13" t="s">
        <v>30</v>
      </c>
      <c r="AX152" s="13" t="s">
        <v>75</v>
      </c>
      <c r="AY152" s="167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594</v>
      </c>
      <c r="H153" s="176">
        <v>266.238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6" customFormat="1" ht="12">
      <c r="B154" s="189"/>
      <c r="D154" s="166" t="s">
        <v>179</v>
      </c>
      <c r="E154" s="190" t="s">
        <v>1</v>
      </c>
      <c r="F154" s="191" t="s">
        <v>582</v>
      </c>
      <c r="H154" s="192">
        <v>752.18399999999997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179</v>
      </c>
      <c r="AU154" s="190" t="s">
        <v>87</v>
      </c>
      <c r="AV154" s="16" t="s">
        <v>97</v>
      </c>
      <c r="AW154" s="16" t="s">
        <v>30</v>
      </c>
      <c r="AX154" s="16" t="s">
        <v>75</v>
      </c>
      <c r="AY154" s="190" t="s">
        <v>172</v>
      </c>
    </row>
    <row r="155" spans="1:65" s="15" customFormat="1" ht="12">
      <c r="B155" s="181"/>
      <c r="D155" s="166" t="s">
        <v>179</v>
      </c>
      <c r="E155" s="182" t="s">
        <v>1</v>
      </c>
      <c r="F155" s="183" t="s">
        <v>184</v>
      </c>
      <c r="H155" s="184">
        <v>752.18399999999997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179</v>
      </c>
      <c r="AU155" s="182" t="s">
        <v>87</v>
      </c>
      <c r="AV155" s="15" t="s">
        <v>106</v>
      </c>
      <c r="AW155" s="15" t="s">
        <v>30</v>
      </c>
      <c r="AX155" s="15" t="s">
        <v>79</v>
      </c>
      <c r="AY155" s="182" t="s">
        <v>172</v>
      </c>
    </row>
    <row r="156" spans="1:65" s="2" customFormat="1" ht="37.75" customHeight="1">
      <c r="A156" s="33"/>
      <c r="B156" s="150"/>
      <c r="C156" s="201" t="s">
        <v>209</v>
      </c>
      <c r="D156" s="201" t="s">
        <v>231</v>
      </c>
      <c r="E156" s="202" t="s">
        <v>595</v>
      </c>
      <c r="F156" s="203" t="s">
        <v>596</v>
      </c>
      <c r="G156" s="204" t="s">
        <v>597</v>
      </c>
      <c r="H156" s="205">
        <v>4362.6670000000004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41</v>
      </c>
      <c r="O156" s="59"/>
      <c r="P156" s="161">
        <f>O156*H156</f>
        <v>0</v>
      </c>
      <c r="Q156" s="161">
        <v>1E-3</v>
      </c>
      <c r="R156" s="161">
        <f>Q156*H156</f>
        <v>4.3626670000000001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491</v>
      </c>
      <c r="AT156" s="163" t="s">
        <v>231</v>
      </c>
      <c r="AU156" s="163" t="s">
        <v>87</v>
      </c>
      <c r="AY156" s="18" t="s">
        <v>172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445</v>
      </c>
      <c r="BM156" s="163" t="s">
        <v>598</v>
      </c>
    </row>
    <row r="157" spans="1:65" s="14" customFormat="1" ht="12">
      <c r="B157" s="173"/>
      <c r="D157" s="166" t="s">
        <v>179</v>
      </c>
      <c r="F157" s="175" t="s">
        <v>599</v>
      </c>
      <c r="H157" s="176">
        <v>4362.6670000000004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</v>
      </c>
      <c r="AX157" s="14" t="s">
        <v>79</v>
      </c>
      <c r="AY157" s="174" t="s">
        <v>172</v>
      </c>
    </row>
    <row r="158" spans="1:65" s="2" customFormat="1" ht="24.25" customHeight="1">
      <c r="A158" s="33"/>
      <c r="B158" s="150"/>
      <c r="C158" s="151" t="s">
        <v>213</v>
      </c>
      <c r="D158" s="151" t="s">
        <v>174</v>
      </c>
      <c r="E158" s="152" t="s">
        <v>600</v>
      </c>
      <c r="F158" s="153" t="s">
        <v>601</v>
      </c>
      <c r="G158" s="154" t="s">
        <v>602</v>
      </c>
      <c r="H158" s="155">
        <v>0.4</v>
      </c>
      <c r="I158" s="156"/>
      <c r="J158" s="157">
        <f>ROUND(I158*H158,2)</f>
        <v>0</v>
      </c>
      <c r="K158" s="158"/>
      <c r="L158" s="34"/>
      <c r="M158" s="159" t="s">
        <v>1</v>
      </c>
      <c r="N158" s="160" t="s">
        <v>41</v>
      </c>
      <c r="O158" s="59"/>
      <c r="P158" s="161">
        <f>O158*H158</f>
        <v>0</v>
      </c>
      <c r="Q158" s="161">
        <v>0</v>
      </c>
      <c r="R158" s="161">
        <f>Q158*H158</f>
        <v>0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445</v>
      </c>
      <c r="AT158" s="163" t="s">
        <v>174</v>
      </c>
      <c r="AU158" s="163" t="s">
        <v>87</v>
      </c>
      <c r="AY158" s="18" t="s">
        <v>172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445</v>
      </c>
      <c r="BM158" s="163" t="s">
        <v>603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604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605</v>
      </c>
      <c r="H160" s="176">
        <v>0.4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5" customFormat="1" ht="12">
      <c r="B161" s="181"/>
      <c r="D161" s="166" t="s">
        <v>179</v>
      </c>
      <c r="E161" s="182" t="s">
        <v>1</v>
      </c>
      <c r="F161" s="183" t="s">
        <v>184</v>
      </c>
      <c r="H161" s="184">
        <v>0.4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179</v>
      </c>
      <c r="AU161" s="182" t="s">
        <v>87</v>
      </c>
      <c r="AV161" s="15" t="s">
        <v>106</v>
      </c>
      <c r="AW161" s="15" t="s">
        <v>30</v>
      </c>
      <c r="AX161" s="15" t="s">
        <v>79</v>
      </c>
      <c r="AY161" s="182" t="s">
        <v>172</v>
      </c>
    </row>
    <row r="162" spans="1:65" s="2" customFormat="1" ht="24.25" customHeight="1">
      <c r="A162" s="33"/>
      <c r="B162" s="150"/>
      <c r="C162" s="201" t="s">
        <v>220</v>
      </c>
      <c r="D162" s="201" t="s">
        <v>231</v>
      </c>
      <c r="E162" s="202" t="s">
        <v>606</v>
      </c>
      <c r="F162" s="203" t="s">
        <v>607</v>
      </c>
      <c r="G162" s="204" t="s">
        <v>597</v>
      </c>
      <c r="H162" s="205">
        <v>20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41</v>
      </c>
      <c r="O162" s="59"/>
      <c r="P162" s="161">
        <f>O162*H162</f>
        <v>0</v>
      </c>
      <c r="Q162" s="161">
        <v>1E-3</v>
      </c>
      <c r="R162" s="161">
        <f>Q162*H162</f>
        <v>0.02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608</v>
      </c>
    </row>
    <row r="163" spans="1:65" s="14" customFormat="1" ht="12">
      <c r="B163" s="173"/>
      <c r="D163" s="166" t="s">
        <v>179</v>
      </c>
      <c r="F163" s="175" t="s">
        <v>609</v>
      </c>
      <c r="H163" s="176">
        <v>20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</v>
      </c>
      <c r="AX163" s="14" t="s">
        <v>79</v>
      </c>
      <c r="AY163" s="174" t="s">
        <v>172</v>
      </c>
    </row>
    <row r="164" spans="1:65" s="2" customFormat="1" ht="24.25" customHeight="1">
      <c r="A164" s="33"/>
      <c r="B164" s="150"/>
      <c r="C164" s="151" t="s">
        <v>226</v>
      </c>
      <c r="D164" s="151" t="s">
        <v>174</v>
      </c>
      <c r="E164" s="152" t="s">
        <v>610</v>
      </c>
      <c r="F164" s="153" t="s">
        <v>611</v>
      </c>
      <c r="G164" s="154" t="s">
        <v>177</v>
      </c>
      <c r="H164" s="155">
        <v>42.646999999999998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445</v>
      </c>
      <c r="AT164" s="163" t="s">
        <v>174</v>
      </c>
      <c r="AU164" s="163" t="s">
        <v>87</v>
      </c>
      <c r="AY164" s="18" t="s">
        <v>172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87</v>
      </c>
      <c r="BK164" s="164">
        <f>ROUND(I164*H164,2)</f>
        <v>0</v>
      </c>
      <c r="BL164" s="18" t="s">
        <v>445</v>
      </c>
      <c r="BM164" s="163" t="s">
        <v>612</v>
      </c>
    </row>
    <row r="165" spans="1:65" s="13" customFormat="1" ht="12">
      <c r="B165" s="165"/>
      <c r="D165" s="166" t="s">
        <v>179</v>
      </c>
      <c r="E165" s="167" t="s">
        <v>1</v>
      </c>
      <c r="F165" s="168" t="s">
        <v>613</v>
      </c>
      <c r="H165" s="167" t="s">
        <v>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7" t="s">
        <v>179</v>
      </c>
      <c r="AU165" s="167" t="s">
        <v>87</v>
      </c>
      <c r="AV165" s="13" t="s">
        <v>79</v>
      </c>
      <c r="AW165" s="13" t="s">
        <v>30</v>
      </c>
      <c r="AX165" s="13" t="s">
        <v>75</v>
      </c>
      <c r="AY165" s="167" t="s">
        <v>172</v>
      </c>
    </row>
    <row r="166" spans="1:65" s="13" customFormat="1" ht="12">
      <c r="B166" s="165"/>
      <c r="D166" s="166" t="s">
        <v>179</v>
      </c>
      <c r="E166" s="167" t="s">
        <v>1</v>
      </c>
      <c r="F166" s="168" t="s">
        <v>614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615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3" customFormat="1" ht="12">
      <c r="B168" s="165"/>
      <c r="D168" s="166" t="s">
        <v>179</v>
      </c>
      <c r="E168" s="167" t="s">
        <v>1</v>
      </c>
      <c r="F168" s="168" t="s">
        <v>616</v>
      </c>
      <c r="H168" s="167" t="s">
        <v>1</v>
      </c>
      <c r="I168" s="169"/>
      <c r="L168" s="165"/>
      <c r="M168" s="170"/>
      <c r="N168" s="171"/>
      <c r="O168" s="171"/>
      <c r="P168" s="171"/>
      <c r="Q168" s="171"/>
      <c r="R168" s="171"/>
      <c r="S168" s="171"/>
      <c r="T168" s="172"/>
      <c r="AT168" s="167" t="s">
        <v>179</v>
      </c>
      <c r="AU168" s="167" t="s">
        <v>87</v>
      </c>
      <c r="AV168" s="13" t="s">
        <v>79</v>
      </c>
      <c r="AW168" s="13" t="s">
        <v>30</v>
      </c>
      <c r="AX168" s="13" t="s">
        <v>75</v>
      </c>
      <c r="AY168" s="167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617</v>
      </c>
      <c r="H169" s="176">
        <v>8.91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618</v>
      </c>
      <c r="H170" s="192">
        <v>8.91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3" customFormat="1" ht="12">
      <c r="B171" s="165"/>
      <c r="D171" s="166" t="s">
        <v>179</v>
      </c>
      <c r="E171" s="167" t="s">
        <v>1</v>
      </c>
      <c r="F171" s="168" t="s">
        <v>619</v>
      </c>
      <c r="H171" s="167" t="s">
        <v>1</v>
      </c>
      <c r="I171" s="169"/>
      <c r="L171" s="165"/>
      <c r="M171" s="170"/>
      <c r="N171" s="171"/>
      <c r="O171" s="171"/>
      <c r="P171" s="171"/>
      <c r="Q171" s="171"/>
      <c r="R171" s="171"/>
      <c r="S171" s="171"/>
      <c r="T171" s="172"/>
      <c r="AT171" s="167" t="s">
        <v>179</v>
      </c>
      <c r="AU171" s="167" t="s">
        <v>87</v>
      </c>
      <c r="AV171" s="13" t="s">
        <v>79</v>
      </c>
      <c r="AW171" s="13" t="s">
        <v>30</v>
      </c>
      <c r="AX171" s="13" t="s">
        <v>75</v>
      </c>
      <c r="AY171" s="167" t="s">
        <v>172</v>
      </c>
    </row>
    <row r="172" spans="1:65" s="13" customFormat="1" ht="12">
      <c r="B172" s="165"/>
      <c r="D172" s="166" t="s">
        <v>179</v>
      </c>
      <c r="E172" s="167" t="s">
        <v>1</v>
      </c>
      <c r="F172" s="168" t="s">
        <v>614</v>
      </c>
      <c r="H172" s="167" t="s">
        <v>1</v>
      </c>
      <c r="I172" s="169"/>
      <c r="L172" s="165"/>
      <c r="M172" s="170"/>
      <c r="N172" s="171"/>
      <c r="O172" s="171"/>
      <c r="P172" s="171"/>
      <c r="Q172" s="171"/>
      <c r="R172" s="171"/>
      <c r="S172" s="171"/>
      <c r="T172" s="172"/>
      <c r="AT172" s="167" t="s">
        <v>179</v>
      </c>
      <c r="AU172" s="167" t="s">
        <v>87</v>
      </c>
      <c r="AV172" s="13" t="s">
        <v>79</v>
      </c>
      <c r="AW172" s="13" t="s">
        <v>30</v>
      </c>
      <c r="AX172" s="13" t="s">
        <v>75</v>
      </c>
      <c r="AY172" s="167" t="s">
        <v>172</v>
      </c>
    </row>
    <row r="173" spans="1:65" s="13" customFormat="1" ht="12">
      <c r="B173" s="165"/>
      <c r="D173" s="166" t="s">
        <v>179</v>
      </c>
      <c r="E173" s="167" t="s">
        <v>1</v>
      </c>
      <c r="F173" s="168" t="s">
        <v>615</v>
      </c>
      <c r="H173" s="167" t="s">
        <v>1</v>
      </c>
      <c r="I173" s="169"/>
      <c r="L173" s="165"/>
      <c r="M173" s="170"/>
      <c r="N173" s="171"/>
      <c r="O173" s="171"/>
      <c r="P173" s="171"/>
      <c r="Q173" s="171"/>
      <c r="R173" s="171"/>
      <c r="S173" s="171"/>
      <c r="T173" s="172"/>
      <c r="AT173" s="167" t="s">
        <v>179</v>
      </c>
      <c r="AU173" s="167" t="s">
        <v>87</v>
      </c>
      <c r="AV173" s="13" t="s">
        <v>79</v>
      </c>
      <c r="AW173" s="13" t="s">
        <v>30</v>
      </c>
      <c r="AX173" s="13" t="s">
        <v>75</v>
      </c>
      <c r="AY173" s="167" t="s">
        <v>172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616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620</v>
      </c>
      <c r="H175" s="176">
        <v>33.737000000000002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6" customFormat="1" ht="12">
      <c r="B176" s="189"/>
      <c r="D176" s="166" t="s">
        <v>179</v>
      </c>
      <c r="E176" s="190" t="s">
        <v>1</v>
      </c>
      <c r="F176" s="191" t="s">
        <v>621</v>
      </c>
      <c r="H176" s="192">
        <v>33.737000000000002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179</v>
      </c>
      <c r="AU176" s="190" t="s">
        <v>87</v>
      </c>
      <c r="AV176" s="16" t="s">
        <v>97</v>
      </c>
      <c r="AW176" s="16" t="s">
        <v>30</v>
      </c>
      <c r="AX176" s="16" t="s">
        <v>75</v>
      </c>
      <c r="AY176" s="190" t="s">
        <v>172</v>
      </c>
    </row>
    <row r="177" spans="1:65" s="15" customFormat="1" ht="12">
      <c r="B177" s="181"/>
      <c r="D177" s="166" t="s">
        <v>179</v>
      </c>
      <c r="E177" s="182" t="s">
        <v>1</v>
      </c>
      <c r="F177" s="183" t="s">
        <v>184</v>
      </c>
      <c r="H177" s="184">
        <v>42.647000000000006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179</v>
      </c>
      <c r="AU177" s="182" t="s">
        <v>87</v>
      </c>
      <c r="AV177" s="15" t="s">
        <v>106</v>
      </c>
      <c r="AW177" s="15" t="s">
        <v>30</v>
      </c>
      <c r="AX177" s="15" t="s">
        <v>79</v>
      </c>
      <c r="AY177" s="182" t="s">
        <v>172</v>
      </c>
    </row>
    <row r="178" spans="1:65" s="2" customFormat="1" ht="37.75" customHeight="1">
      <c r="A178" s="33"/>
      <c r="B178" s="150"/>
      <c r="C178" s="201" t="s">
        <v>235</v>
      </c>
      <c r="D178" s="201" t="s">
        <v>231</v>
      </c>
      <c r="E178" s="202" t="s">
        <v>595</v>
      </c>
      <c r="F178" s="203" t="s">
        <v>596</v>
      </c>
      <c r="G178" s="204" t="s">
        <v>597</v>
      </c>
      <c r="H178" s="205">
        <v>309.19099999999997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41</v>
      </c>
      <c r="O178" s="59"/>
      <c r="P178" s="161">
        <f>O178*H178</f>
        <v>0</v>
      </c>
      <c r="Q178" s="161">
        <v>1E-3</v>
      </c>
      <c r="R178" s="161">
        <f>Q178*H178</f>
        <v>0.30919099999999999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491</v>
      </c>
      <c r="AT178" s="163" t="s">
        <v>231</v>
      </c>
      <c r="AU178" s="163" t="s">
        <v>87</v>
      </c>
      <c r="AY178" s="18" t="s">
        <v>172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87</v>
      </c>
      <c r="BK178" s="164">
        <f>ROUND(I178*H178,2)</f>
        <v>0</v>
      </c>
      <c r="BL178" s="18" t="s">
        <v>445</v>
      </c>
      <c r="BM178" s="163" t="s">
        <v>622</v>
      </c>
    </row>
    <row r="179" spans="1:65" s="14" customFormat="1" ht="12">
      <c r="B179" s="173"/>
      <c r="D179" s="166" t="s">
        <v>179</v>
      </c>
      <c r="F179" s="175" t="s">
        <v>623</v>
      </c>
      <c r="H179" s="176">
        <v>309.19099999999997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</v>
      </c>
      <c r="AX179" s="14" t="s">
        <v>79</v>
      </c>
      <c r="AY179" s="174" t="s">
        <v>172</v>
      </c>
    </row>
    <row r="180" spans="1:65" s="2" customFormat="1" ht="37.75" customHeight="1">
      <c r="A180" s="33"/>
      <c r="B180" s="150"/>
      <c r="C180" s="151" t="s">
        <v>243</v>
      </c>
      <c r="D180" s="151" t="s">
        <v>174</v>
      </c>
      <c r="E180" s="152" t="s">
        <v>624</v>
      </c>
      <c r="F180" s="153" t="s">
        <v>625</v>
      </c>
      <c r="G180" s="154" t="s">
        <v>177</v>
      </c>
      <c r="H180" s="155">
        <v>5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2.826E-2</v>
      </c>
      <c r="R180" s="161">
        <f>Q180*H180</f>
        <v>0.14130000000000001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445</v>
      </c>
      <c r="AT180" s="163" t="s">
        <v>174</v>
      </c>
      <c r="AU180" s="163" t="s">
        <v>87</v>
      </c>
      <c r="AY180" s="18" t="s">
        <v>172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87</v>
      </c>
      <c r="BK180" s="164">
        <f>ROUND(I180*H180,2)</f>
        <v>0</v>
      </c>
      <c r="BL180" s="18" t="s">
        <v>445</v>
      </c>
      <c r="BM180" s="163" t="s">
        <v>626</v>
      </c>
    </row>
    <row r="181" spans="1:65" s="13" customFormat="1" ht="12">
      <c r="B181" s="165"/>
      <c r="D181" s="166" t="s">
        <v>179</v>
      </c>
      <c r="E181" s="167" t="s">
        <v>1</v>
      </c>
      <c r="F181" s="168" t="s">
        <v>627</v>
      </c>
      <c r="H181" s="167" t="s">
        <v>1</v>
      </c>
      <c r="I181" s="169"/>
      <c r="L181" s="165"/>
      <c r="M181" s="170"/>
      <c r="N181" s="171"/>
      <c r="O181" s="171"/>
      <c r="P181" s="171"/>
      <c r="Q181" s="171"/>
      <c r="R181" s="171"/>
      <c r="S181" s="171"/>
      <c r="T181" s="172"/>
      <c r="AT181" s="167" t="s">
        <v>179</v>
      </c>
      <c r="AU181" s="167" t="s">
        <v>87</v>
      </c>
      <c r="AV181" s="13" t="s">
        <v>79</v>
      </c>
      <c r="AW181" s="13" t="s">
        <v>30</v>
      </c>
      <c r="AX181" s="13" t="s">
        <v>75</v>
      </c>
      <c r="AY181" s="167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200</v>
      </c>
      <c r="H182" s="176">
        <v>5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5" customFormat="1" ht="12">
      <c r="B183" s="181"/>
      <c r="D183" s="166" t="s">
        <v>179</v>
      </c>
      <c r="E183" s="182" t="s">
        <v>1</v>
      </c>
      <c r="F183" s="183" t="s">
        <v>184</v>
      </c>
      <c r="H183" s="184">
        <v>5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179</v>
      </c>
      <c r="AU183" s="182" t="s">
        <v>87</v>
      </c>
      <c r="AV183" s="15" t="s">
        <v>106</v>
      </c>
      <c r="AW183" s="15" t="s">
        <v>30</v>
      </c>
      <c r="AX183" s="15" t="s">
        <v>79</v>
      </c>
      <c r="AY183" s="182" t="s">
        <v>172</v>
      </c>
    </row>
    <row r="184" spans="1:65" s="2" customFormat="1" ht="37.75" customHeight="1">
      <c r="A184" s="33"/>
      <c r="B184" s="150"/>
      <c r="C184" s="151" t="s">
        <v>424</v>
      </c>
      <c r="D184" s="151" t="s">
        <v>174</v>
      </c>
      <c r="E184" s="152" t="s">
        <v>628</v>
      </c>
      <c r="F184" s="153" t="s">
        <v>629</v>
      </c>
      <c r="G184" s="154" t="s">
        <v>630</v>
      </c>
      <c r="H184" s="155">
        <v>17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2.49E-3</v>
      </c>
      <c r="R184" s="161">
        <f>Q184*H184</f>
        <v>4.233E-2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445</v>
      </c>
      <c r="AT184" s="163" t="s">
        <v>174</v>
      </c>
      <c r="AU184" s="163" t="s">
        <v>87</v>
      </c>
      <c r="AY184" s="18" t="s">
        <v>172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87</v>
      </c>
      <c r="BK184" s="164">
        <f>ROUND(I184*H184,2)</f>
        <v>0</v>
      </c>
      <c r="BL184" s="18" t="s">
        <v>445</v>
      </c>
      <c r="BM184" s="163" t="s">
        <v>631</v>
      </c>
    </row>
    <row r="185" spans="1:65" s="14" customFormat="1" ht="12">
      <c r="B185" s="173"/>
      <c r="D185" s="166" t="s">
        <v>179</v>
      </c>
      <c r="E185" s="174" t="s">
        <v>1</v>
      </c>
      <c r="F185" s="175" t="s">
        <v>449</v>
      </c>
      <c r="H185" s="176">
        <v>17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1:65" s="15" customFormat="1" ht="12">
      <c r="B186" s="181"/>
      <c r="D186" s="166" t="s">
        <v>179</v>
      </c>
      <c r="E186" s="182" t="s">
        <v>1</v>
      </c>
      <c r="F186" s="183" t="s">
        <v>184</v>
      </c>
      <c r="H186" s="184">
        <v>17</v>
      </c>
      <c r="I186" s="185"/>
      <c r="L186" s="181"/>
      <c r="M186" s="186"/>
      <c r="N186" s="187"/>
      <c r="O186" s="187"/>
      <c r="P186" s="187"/>
      <c r="Q186" s="187"/>
      <c r="R186" s="187"/>
      <c r="S186" s="187"/>
      <c r="T186" s="188"/>
      <c r="AT186" s="182" t="s">
        <v>179</v>
      </c>
      <c r="AU186" s="182" t="s">
        <v>87</v>
      </c>
      <c r="AV186" s="15" t="s">
        <v>106</v>
      </c>
      <c r="AW186" s="15" t="s">
        <v>30</v>
      </c>
      <c r="AX186" s="15" t="s">
        <v>79</v>
      </c>
      <c r="AY186" s="182" t="s">
        <v>172</v>
      </c>
    </row>
    <row r="187" spans="1:65" s="2" customFormat="1" ht="37.75" customHeight="1">
      <c r="A187" s="33"/>
      <c r="B187" s="150"/>
      <c r="C187" s="201" t="s">
        <v>433</v>
      </c>
      <c r="D187" s="201" t="s">
        <v>231</v>
      </c>
      <c r="E187" s="202" t="s">
        <v>632</v>
      </c>
      <c r="F187" s="203" t="s">
        <v>633</v>
      </c>
      <c r="G187" s="204" t="s">
        <v>177</v>
      </c>
      <c r="H187" s="205">
        <v>10.404</v>
      </c>
      <c r="I187" s="206"/>
      <c r="J187" s="207">
        <f>ROUND(I187*H187,2)</f>
        <v>0</v>
      </c>
      <c r="K187" s="208"/>
      <c r="L187" s="209"/>
      <c r="M187" s="210" t="s">
        <v>1</v>
      </c>
      <c r="N187" s="211" t="s">
        <v>41</v>
      </c>
      <c r="O187" s="59"/>
      <c r="P187" s="161">
        <f>O187*H187</f>
        <v>0</v>
      </c>
      <c r="Q187" s="161">
        <v>2.1000000000000001E-2</v>
      </c>
      <c r="R187" s="161">
        <f>Q187*H187</f>
        <v>0.21848400000000001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491</v>
      </c>
      <c r="AT187" s="163" t="s">
        <v>231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445</v>
      </c>
      <c r="BM187" s="163" t="s">
        <v>634</v>
      </c>
    </row>
    <row r="188" spans="1:65" s="14" customFormat="1" ht="12">
      <c r="B188" s="173"/>
      <c r="D188" s="166" t="s">
        <v>179</v>
      </c>
      <c r="F188" s="175" t="s">
        <v>635</v>
      </c>
      <c r="H188" s="176">
        <v>10.404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</v>
      </c>
      <c r="AX188" s="14" t="s">
        <v>79</v>
      </c>
      <c r="AY188" s="174" t="s">
        <v>172</v>
      </c>
    </row>
    <row r="189" spans="1:65" s="2" customFormat="1" ht="24.25" customHeight="1">
      <c r="A189" s="33"/>
      <c r="B189" s="150"/>
      <c r="C189" s="151" t="s">
        <v>440</v>
      </c>
      <c r="D189" s="151" t="s">
        <v>174</v>
      </c>
      <c r="E189" s="152" t="s">
        <v>562</v>
      </c>
      <c r="F189" s="153" t="s">
        <v>563</v>
      </c>
      <c r="G189" s="154" t="s">
        <v>194</v>
      </c>
      <c r="H189" s="155">
        <v>5.15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445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445</v>
      </c>
      <c r="BM189" s="163" t="s">
        <v>636</v>
      </c>
    </row>
    <row r="190" spans="1:65" s="12" customFormat="1" ht="22.75" customHeight="1">
      <c r="B190" s="137"/>
      <c r="D190" s="138" t="s">
        <v>74</v>
      </c>
      <c r="E190" s="148" t="s">
        <v>637</v>
      </c>
      <c r="F190" s="148" t="s">
        <v>638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SUM(P191:P235)</f>
        <v>0</v>
      </c>
      <c r="Q190" s="143"/>
      <c r="R190" s="144">
        <f>SUM(R191:R235)</f>
        <v>0.47151000000000004</v>
      </c>
      <c r="S190" s="143"/>
      <c r="T190" s="145">
        <f>SUM(T191:T235)</f>
        <v>0</v>
      </c>
      <c r="AR190" s="138" t="s">
        <v>87</v>
      </c>
      <c r="AT190" s="146" t="s">
        <v>74</v>
      </c>
      <c r="AU190" s="146" t="s">
        <v>79</v>
      </c>
      <c r="AY190" s="138" t="s">
        <v>172</v>
      </c>
      <c r="BK190" s="147">
        <f>SUM(BK191:BK235)</f>
        <v>0</v>
      </c>
    </row>
    <row r="191" spans="1:65" s="2" customFormat="1" ht="24.25" customHeight="1">
      <c r="A191" s="33"/>
      <c r="B191" s="150"/>
      <c r="C191" s="151" t="s">
        <v>445</v>
      </c>
      <c r="D191" s="151" t="s">
        <v>174</v>
      </c>
      <c r="E191" s="152" t="s">
        <v>639</v>
      </c>
      <c r="F191" s="153" t="s">
        <v>640</v>
      </c>
      <c r="G191" s="154" t="s">
        <v>177</v>
      </c>
      <c r="H191" s="155">
        <v>2.25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8.5400000000000007E-3</v>
      </c>
      <c r="R191" s="161">
        <f>Q191*H191</f>
        <v>1.9215000000000003E-2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445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445</v>
      </c>
      <c r="BM191" s="163" t="s">
        <v>641</v>
      </c>
    </row>
    <row r="192" spans="1:65" s="13" customFormat="1" ht="12">
      <c r="B192" s="165"/>
      <c r="D192" s="166" t="s">
        <v>179</v>
      </c>
      <c r="E192" s="167" t="s">
        <v>1</v>
      </c>
      <c r="F192" s="168" t="s">
        <v>642</v>
      </c>
      <c r="H192" s="167" t="s">
        <v>1</v>
      </c>
      <c r="I192" s="169"/>
      <c r="L192" s="165"/>
      <c r="M192" s="170"/>
      <c r="N192" s="171"/>
      <c r="O192" s="171"/>
      <c r="P192" s="171"/>
      <c r="Q192" s="171"/>
      <c r="R192" s="171"/>
      <c r="S192" s="171"/>
      <c r="T192" s="172"/>
      <c r="AT192" s="167" t="s">
        <v>179</v>
      </c>
      <c r="AU192" s="167" t="s">
        <v>87</v>
      </c>
      <c r="AV192" s="13" t="s">
        <v>79</v>
      </c>
      <c r="AW192" s="13" t="s">
        <v>30</v>
      </c>
      <c r="AX192" s="13" t="s">
        <v>75</v>
      </c>
      <c r="AY192" s="167" t="s">
        <v>172</v>
      </c>
    </row>
    <row r="193" spans="1:65" s="13" customFormat="1" ht="12">
      <c r="B193" s="165"/>
      <c r="D193" s="166" t="s">
        <v>179</v>
      </c>
      <c r="E193" s="167" t="s">
        <v>1</v>
      </c>
      <c r="F193" s="168" t="s">
        <v>643</v>
      </c>
      <c r="H193" s="167" t="s">
        <v>1</v>
      </c>
      <c r="I193" s="169"/>
      <c r="L193" s="165"/>
      <c r="M193" s="170"/>
      <c r="N193" s="171"/>
      <c r="O193" s="171"/>
      <c r="P193" s="171"/>
      <c r="Q193" s="171"/>
      <c r="R193" s="171"/>
      <c r="S193" s="171"/>
      <c r="T193" s="172"/>
      <c r="AT193" s="167" t="s">
        <v>179</v>
      </c>
      <c r="AU193" s="167" t="s">
        <v>87</v>
      </c>
      <c r="AV193" s="13" t="s">
        <v>79</v>
      </c>
      <c r="AW193" s="13" t="s">
        <v>30</v>
      </c>
      <c r="AX193" s="13" t="s">
        <v>75</v>
      </c>
      <c r="AY193" s="167" t="s">
        <v>172</v>
      </c>
    </row>
    <row r="194" spans="1:65" s="13" customFormat="1" ht="12">
      <c r="B194" s="165"/>
      <c r="D194" s="166" t="s">
        <v>179</v>
      </c>
      <c r="E194" s="167" t="s">
        <v>1</v>
      </c>
      <c r="F194" s="168" t="s">
        <v>644</v>
      </c>
      <c r="H194" s="167" t="s">
        <v>1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7" t="s">
        <v>179</v>
      </c>
      <c r="AU194" s="167" t="s">
        <v>87</v>
      </c>
      <c r="AV194" s="13" t="s">
        <v>79</v>
      </c>
      <c r="AW194" s="13" t="s">
        <v>30</v>
      </c>
      <c r="AX194" s="13" t="s">
        <v>75</v>
      </c>
      <c r="AY194" s="167" t="s">
        <v>172</v>
      </c>
    </row>
    <row r="195" spans="1:65" s="13" customFormat="1" ht="12">
      <c r="B195" s="165"/>
      <c r="D195" s="166" t="s">
        <v>179</v>
      </c>
      <c r="E195" s="167" t="s">
        <v>1</v>
      </c>
      <c r="F195" s="168" t="s">
        <v>645</v>
      </c>
      <c r="H195" s="167" t="s">
        <v>1</v>
      </c>
      <c r="I195" s="169"/>
      <c r="L195" s="165"/>
      <c r="M195" s="170"/>
      <c r="N195" s="171"/>
      <c r="O195" s="171"/>
      <c r="P195" s="171"/>
      <c r="Q195" s="171"/>
      <c r="R195" s="171"/>
      <c r="S195" s="171"/>
      <c r="T195" s="172"/>
      <c r="AT195" s="167" t="s">
        <v>179</v>
      </c>
      <c r="AU195" s="167" t="s">
        <v>87</v>
      </c>
      <c r="AV195" s="13" t="s">
        <v>79</v>
      </c>
      <c r="AW195" s="13" t="s">
        <v>30</v>
      </c>
      <c r="AX195" s="13" t="s">
        <v>75</v>
      </c>
      <c r="AY195" s="167" t="s">
        <v>172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646</v>
      </c>
      <c r="H196" s="176">
        <v>2.25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6" customFormat="1" ht="12">
      <c r="B197" s="189"/>
      <c r="D197" s="166" t="s">
        <v>179</v>
      </c>
      <c r="E197" s="190" t="s">
        <v>1</v>
      </c>
      <c r="F197" s="191" t="s">
        <v>647</v>
      </c>
      <c r="H197" s="192">
        <v>2.25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179</v>
      </c>
      <c r="AU197" s="190" t="s">
        <v>87</v>
      </c>
      <c r="AV197" s="16" t="s">
        <v>97</v>
      </c>
      <c r="AW197" s="16" t="s">
        <v>30</v>
      </c>
      <c r="AX197" s="16" t="s">
        <v>75</v>
      </c>
      <c r="AY197" s="190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2.25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151" t="s">
        <v>449</v>
      </c>
      <c r="D199" s="151" t="s">
        <v>174</v>
      </c>
      <c r="E199" s="152" t="s">
        <v>648</v>
      </c>
      <c r="F199" s="153" t="s">
        <v>649</v>
      </c>
      <c r="G199" s="154" t="s">
        <v>177</v>
      </c>
      <c r="H199" s="155">
        <v>2.25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8.5400000000000007E-3</v>
      </c>
      <c r="R199" s="161">
        <f>Q199*H199</f>
        <v>1.9215000000000003E-2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445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650</v>
      </c>
    </row>
    <row r="200" spans="1:65" s="13" customFormat="1" ht="12">
      <c r="B200" s="165"/>
      <c r="D200" s="166" t="s">
        <v>179</v>
      </c>
      <c r="E200" s="167" t="s">
        <v>1</v>
      </c>
      <c r="F200" s="168" t="s">
        <v>642</v>
      </c>
      <c r="H200" s="167" t="s">
        <v>1</v>
      </c>
      <c r="I200" s="169"/>
      <c r="L200" s="165"/>
      <c r="M200" s="170"/>
      <c r="N200" s="171"/>
      <c r="O200" s="171"/>
      <c r="P200" s="171"/>
      <c r="Q200" s="171"/>
      <c r="R200" s="171"/>
      <c r="S200" s="171"/>
      <c r="T200" s="172"/>
      <c r="AT200" s="167" t="s">
        <v>179</v>
      </c>
      <c r="AU200" s="167" t="s">
        <v>87</v>
      </c>
      <c r="AV200" s="13" t="s">
        <v>79</v>
      </c>
      <c r="AW200" s="13" t="s">
        <v>30</v>
      </c>
      <c r="AX200" s="13" t="s">
        <v>75</v>
      </c>
      <c r="AY200" s="167" t="s">
        <v>172</v>
      </c>
    </row>
    <row r="201" spans="1:65" s="13" customFormat="1" ht="12">
      <c r="B201" s="165"/>
      <c r="D201" s="166" t="s">
        <v>179</v>
      </c>
      <c r="E201" s="167" t="s">
        <v>1</v>
      </c>
      <c r="F201" s="168" t="s">
        <v>643</v>
      </c>
      <c r="H201" s="167" t="s">
        <v>1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7" t="s">
        <v>179</v>
      </c>
      <c r="AU201" s="167" t="s">
        <v>87</v>
      </c>
      <c r="AV201" s="13" t="s">
        <v>79</v>
      </c>
      <c r="AW201" s="13" t="s">
        <v>30</v>
      </c>
      <c r="AX201" s="13" t="s">
        <v>75</v>
      </c>
      <c r="AY201" s="167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644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645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646</v>
      </c>
      <c r="H204" s="176">
        <v>2.25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647</v>
      </c>
      <c r="H205" s="192">
        <v>2.25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5" customFormat="1" ht="12">
      <c r="B206" s="181"/>
      <c r="D206" s="166" t="s">
        <v>179</v>
      </c>
      <c r="E206" s="182" t="s">
        <v>1</v>
      </c>
      <c r="F206" s="183" t="s">
        <v>184</v>
      </c>
      <c r="H206" s="184">
        <v>2.25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179</v>
      </c>
      <c r="AU206" s="182" t="s">
        <v>87</v>
      </c>
      <c r="AV206" s="15" t="s">
        <v>106</v>
      </c>
      <c r="AW206" s="15" t="s">
        <v>30</v>
      </c>
      <c r="AX206" s="15" t="s">
        <v>79</v>
      </c>
      <c r="AY206" s="182" t="s">
        <v>172</v>
      </c>
    </row>
    <row r="207" spans="1:65" s="2" customFormat="1" ht="24.25" customHeight="1">
      <c r="A207" s="33"/>
      <c r="B207" s="150"/>
      <c r="C207" s="151" t="s">
        <v>465</v>
      </c>
      <c r="D207" s="151" t="s">
        <v>174</v>
      </c>
      <c r="E207" s="152" t="s">
        <v>651</v>
      </c>
      <c r="F207" s="153" t="s">
        <v>652</v>
      </c>
      <c r="G207" s="154" t="s">
        <v>177</v>
      </c>
      <c r="H207" s="155">
        <v>36</v>
      </c>
      <c r="I207" s="156"/>
      <c r="J207" s="157">
        <f>ROUND(I207*H207,2)</f>
        <v>0</v>
      </c>
      <c r="K207" s="158"/>
      <c r="L207" s="34"/>
      <c r="M207" s="159" t="s">
        <v>1</v>
      </c>
      <c r="N207" s="160" t="s">
        <v>41</v>
      </c>
      <c r="O207" s="59"/>
      <c r="P207" s="161">
        <f>O207*H207</f>
        <v>0</v>
      </c>
      <c r="Q207" s="161">
        <v>0</v>
      </c>
      <c r="R207" s="161">
        <f>Q207*H207</f>
        <v>0</v>
      </c>
      <c r="S207" s="161">
        <v>0</v>
      </c>
      <c r="T207" s="16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445</v>
      </c>
      <c r="AT207" s="163" t="s">
        <v>174</v>
      </c>
      <c r="AU207" s="163" t="s">
        <v>87</v>
      </c>
      <c r="AY207" s="18" t="s">
        <v>172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87</v>
      </c>
      <c r="BK207" s="164">
        <f>ROUND(I207*H207,2)</f>
        <v>0</v>
      </c>
      <c r="BL207" s="18" t="s">
        <v>445</v>
      </c>
      <c r="BM207" s="163" t="s">
        <v>653</v>
      </c>
    </row>
    <row r="208" spans="1:65" s="13" customFormat="1" ht="24">
      <c r="B208" s="165"/>
      <c r="D208" s="166" t="s">
        <v>179</v>
      </c>
      <c r="E208" s="167" t="s">
        <v>1</v>
      </c>
      <c r="F208" s="168" t="s">
        <v>654</v>
      </c>
      <c r="H208" s="167" t="s">
        <v>1</v>
      </c>
      <c r="I208" s="169"/>
      <c r="L208" s="165"/>
      <c r="M208" s="170"/>
      <c r="N208" s="171"/>
      <c r="O208" s="171"/>
      <c r="P208" s="171"/>
      <c r="Q208" s="171"/>
      <c r="R208" s="171"/>
      <c r="S208" s="171"/>
      <c r="T208" s="172"/>
      <c r="AT208" s="167" t="s">
        <v>179</v>
      </c>
      <c r="AU208" s="167" t="s">
        <v>87</v>
      </c>
      <c r="AV208" s="13" t="s">
        <v>79</v>
      </c>
      <c r="AW208" s="13" t="s">
        <v>30</v>
      </c>
      <c r="AX208" s="13" t="s">
        <v>75</v>
      </c>
      <c r="AY208" s="167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655</v>
      </c>
      <c r="H209" s="176">
        <v>24.05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3" customFormat="1" ht="12">
      <c r="B210" s="165"/>
      <c r="D210" s="166" t="s">
        <v>179</v>
      </c>
      <c r="E210" s="167" t="s">
        <v>1</v>
      </c>
      <c r="F210" s="168" t="s">
        <v>656</v>
      </c>
      <c r="H210" s="167" t="s">
        <v>1</v>
      </c>
      <c r="I210" s="169"/>
      <c r="L210" s="165"/>
      <c r="M210" s="170"/>
      <c r="N210" s="171"/>
      <c r="O210" s="171"/>
      <c r="P210" s="171"/>
      <c r="Q210" s="171"/>
      <c r="R210" s="171"/>
      <c r="S210" s="171"/>
      <c r="T210" s="172"/>
      <c r="AT210" s="167" t="s">
        <v>179</v>
      </c>
      <c r="AU210" s="167" t="s">
        <v>87</v>
      </c>
      <c r="AV210" s="13" t="s">
        <v>79</v>
      </c>
      <c r="AW210" s="13" t="s">
        <v>30</v>
      </c>
      <c r="AX210" s="13" t="s">
        <v>75</v>
      </c>
      <c r="AY210" s="167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657</v>
      </c>
      <c r="H211" s="176">
        <v>11.83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6" customFormat="1" ht="12">
      <c r="B212" s="189"/>
      <c r="D212" s="166" t="s">
        <v>179</v>
      </c>
      <c r="E212" s="190" t="s">
        <v>1</v>
      </c>
      <c r="F212" s="191" t="s">
        <v>287</v>
      </c>
      <c r="H212" s="192">
        <v>35.880000000000003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179</v>
      </c>
      <c r="AU212" s="190" t="s">
        <v>87</v>
      </c>
      <c r="AV212" s="16" t="s">
        <v>97</v>
      </c>
      <c r="AW212" s="16" t="s">
        <v>30</v>
      </c>
      <c r="AX212" s="16" t="s">
        <v>75</v>
      </c>
      <c r="AY212" s="190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658</v>
      </c>
      <c r="H213" s="176">
        <v>0.12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5" customFormat="1" ht="12">
      <c r="B214" s="181"/>
      <c r="D214" s="166" t="s">
        <v>179</v>
      </c>
      <c r="E214" s="182" t="s">
        <v>1</v>
      </c>
      <c r="F214" s="183" t="s">
        <v>659</v>
      </c>
      <c r="H214" s="184">
        <v>36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179</v>
      </c>
      <c r="AU214" s="182" t="s">
        <v>87</v>
      </c>
      <c r="AV214" s="15" t="s">
        <v>106</v>
      </c>
      <c r="AW214" s="15" t="s">
        <v>30</v>
      </c>
      <c r="AX214" s="15" t="s">
        <v>79</v>
      </c>
      <c r="AY214" s="182" t="s">
        <v>172</v>
      </c>
    </row>
    <row r="215" spans="1:65" s="2" customFormat="1" ht="24.25" customHeight="1">
      <c r="A215" s="33"/>
      <c r="B215" s="150"/>
      <c r="C215" s="201" t="s">
        <v>471</v>
      </c>
      <c r="D215" s="201" t="s">
        <v>231</v>
      </c>
      <c r="E215" s="202" t="s">
        <v>660</v>
      </c>
      <c r="F215" s="203" t="s">
        <v>661</v>
      </c>
      <c r="G215" s="204" t="s">
        <v>177</v>
      </c>
      <c r="H215" s="205">
        <v>38.880000000000003</v>
      </c>
      <c r="I215" s="206"/>
      <c r="J215" s="207">
        <f>ROUND(I215*H215,2)</f>
        <v>0</v>
      </c>
      <c r="K215" s="208"/>
      <c r="L215" s="209"/>
      <c r="M215" s="210" t="s">
        <v>1</v>
      </c>
      <c r="N215" s="211" t="s">
        <v>41</v>
      </c>
      <c r="O215" s="59"/>
      <c r="P215" s="161">
        <f>O215*H215</f>
        <v>0</v>
      </c>
      <c r="Q215" s="161">
        <v>1.0999999999999999E-2</v>
      </c>
      <c r="R215" s="161">
        <f>Q215*H215</f>
        <v>0.42768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491</v>
      </c>
      <c r="AT215" s="163" t="s">
        <v>231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662</v>
      </c>
    </row>
    <row r="216" spans="1:65" s="14" customFormat="1" ht="12">
      <c r="B216" s="173"/>
      <c r="D216" s="166" t="s">
        <v>179</v>
      </c>
      <c r="F216" s="175" t="s">
        <v>663</v>
      </c>
      <c r="H216" s="176">
        <v>38.880000000000003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</v>
      </c>
      <c r="AX216" s="14" t="s">
        <v>79</v>
      </c>
      <c r="AY216" s="174" t="s">
        <v>172</v>
      </c>
    </row>
    <row r="217" spans="1:65" s="2" customFormat="1" ht="24.25" customHeight="1">
      <c r="A217" s="33"/>
      <c r="B217" s="150"/>
      <c r="C217" s="151" t="s">
        <v>7</v>
      </c>
      <c r="D217" s="151" t="s">
        <v>174</v>
      </c>
      <c r="E217" s="152" t="s">
        <v>664</v>
      </c>
      <c r="F217" s="153" t="s">
        <v>665</v>
      </c>
      <c r="G217" s="154" t="s">
        <v>177</v>
      </c>
      <c r="H217" s="155">
        <v>36</v>
      </c>
      <c r="I217" s="156"/>
      <c r="J217" s="157">
        <f>ROUND(I217*H217,2)</f>
        <v>0</v>
      </c>
      <c r="K217" s="158"/>
      <c r="L217" s="34"/>
      <c r="M217" s="159" t="s">
        <v>1</v>
      </c>
      <c r="N217" s="160" t="s">
        <v>41</v>
      </c>
      <c r="O217" s="59"/>
      <c r="P217" s="161">
        <f>O217*H217</f>
        <v>0</v>
      </c>
      <c r="Q217" s="161">
        <v>0</v>
      </c>
      <c r="R217" s="161">
        <f>Q217*H217</f>
        <v>0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445</v>
      </c>
      <c r="AT217" s="163" t="s">
        <v>174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666</v>
      </c>
    </row>
    <row r="218" spans="1:65" s="13" customFormat="1" ht="24">
      <c r="B218" s="165"/>
      <c r="D218" s="166" t="s">
        <v>179</v>
      </c>
      <c r="E218" s="167" t="s">
        <v>1</v>
      </c>
      <c r="F218" s="168" t="s">
        <v>654</v>
      </c>
      <c r="H218" s="167" t="s">
        <v>1</v>
      </c>
      <c r="I218" s="169"/>
      <c r="L218" s="165"/>
      <c r="M218" s="170"/>
      <c r="N218" s="171"/>
      <c r="O218" s="171"/>
      <c r="P218" s="171"/>
      <c r="Q218" s="171"/>
      <c r="R218" s="171"/>
      <c r="S218" s="171"/>
      <c r="T218" s="172"/>
      <c r="AT218" s="167" t="s">
        <v>179</v>
      </c>
      <c r="AU218" s="167" t="s">
        <v>87</v>
      </c>
      <c r="AV218" s="13" t="s">
        <v>79</v>
      </c>
      <c r="AW218" s="13" t="s">
        <v>30</v>
      </c>
      <c r="AX218" s="13" t="s">
        <v>75</v>
      </c>
      <c r="AY218" s="167" t="s">
        <v>172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655</v>
      </c>
      <c r="H219" s="176">
        <v>24.05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656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657</v>
      </c>
      <c r="H221" s="176">
        <v>11.83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6" customFormat="1" ht="12">
      <c r="B222" s="189"/>
      <c r="D222" s="166" t="s">
        <v>179</v>
      </c>
      <c r="E222" s="190" t="s">
        <v>1</v>
      </c>
      <c r="F222" s="191" t="s">
        <v>287</v>
      </c>
      <c r="H222" s="192">
        <v>35.880000000000003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179</v>
      </c>
      <c r="AU222" s="190" t="s">
        <v>87</v>
      </c>
      <c r="AV222" s="16" t="s">
        <v>97</v>
      </c>
      <c r="AW222" s="16" t="s">
        <v>30</v>
      </c>
      <c r="AX222" s="16" t="s">
        <v>75</v>
      </c>
      <c r="AY222" s="190" t="s">
        <v>172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658</v>
      </c>
      <c r="H223" s="176">
        <v>0.12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5" customFormat="1" ht="12">
      <c r="B224" s="181"/>
      <c r="D224" s="166" t="s">
        <v>179</v>
      </c>
      <c r="E224" s="182" t="s">
        <v>1</v>
      </c>
      <c r="F224" s="183" t="s">
        <v>659</v>
      </c>
      <c r="H224" s="184">
        <v>36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179</v>
      </c>
      <c r="AU224" s="182" t="s">
        <v>87</v>
      </c>
      <c r="AV224" s="15" t="s">
        <v>106</v>
      </c>
      <c r="AW224" s="15" t="s">
        <v>30</v>
      </c>
      <c r="AX224" s="15" t="s">
        <v>79</v>
      </c>
      <c r="AY224" s="182" t="s">
        <v>172</v>
      </c>
    </row>
    <row r="225" spans="1:65" s="2" customFormat="1" ht="24.25" customHeight="1">
      <c r="A225" s="33"/>
      <c r="B225" s="150"/>
      <c r="C225" s="151" t="s">
        <v>453</v>
      </c>
      <c r="D225" s="151" t="s">
        <v>174</v>
      </c>
      <c r="E225" s="152" t="s">
        <v>667</v>
      </c>
      <c r="F225" s="153" t="s">
        <v>668</v>
      </c>
      <c r="G225" s="154" t="s">
        <v>427</v>
      </c>
      <c r="H225" s="155">
        <v>4</v>
      </c>
      <c r="I225" s="156"/>
      <c r="J225" s="157">
        <f>ROUND(I225*H225,2)</f>
        <v>0</v>
      </c>
      <c r="K225" s="158"/>
      <c r="L225" s="34"/>
      <c r="M225" s="159" t="s">
        <v>1</v>
      </c>
      <c r="N225" s="160" t="s">
        <v>41</v>
      </c>
      <c r="O225" s="59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3" t="s">
        <v>445</v>
      </c>
      <c r="AT225" s="163" t="s">
        <v>174</v>
      </c>
      <c r="AU225" s="163" t="s">
        <v>87</v>
      </c>
      <c r="AY225" s="18" t="s">
        <v>172</v>
      </c>
      <c r="BE225" s="164">
        <f>IF(N225="základná",J225,0)</f>
        <v>0</v>
      </c>
      <c r="BF225" s="164">
        <f>IF(N225="znížená",J225,0)</f>
        <v>0</v>
      </c>
      <c r="BG225" s="164">
        <f>IF(N225="zákl. prenesená",J225,0)</f>
        <v>0</v>
      </c>
      <c r="BH225" s="164">
        <f>IF(N225="zníž. prenesená",J225,0)</f>
        <v>0</v>
      </c>
      <c r="BI225" s="164">
        <f>IF(N225="nulová",J225,0)</f>
        <v>0</v>
      </c>
      <c r="BJ225" s="18" t="s">
        <v>87</v>
      </c>
      <c r="BK225" s="164">
        <f>ROUND(I225*H225,2)</f>
        <v>0</v>
      </c>
      <c r="BL225" s="18" t="s">
        <v>445</v>
      </c>
      <c r="BM225" s="163" t="s">
        <v>669</v>
      </c>
    </row>
    <row r="226" spans="1:65" s="13" customFormat="1" ht="12">
      <c r="B226" s="165"/>
      <c r="D226" s="166" t="s">
        <v>179</v>
      </c>
      <c r="E226" s="167" t="s">
        <v>1</v>
      </c>
      <c r="F226" s="168" t="s">
        <v>670</v>
      </c>
      <c r="H226" s="167" t="s">
        <v>1</v>
      </c>
      <c r="I226" s="169"/>
      <c r="L226" s="165"/>
      <c r="M226" s="170"/>
      <c r="N226" s="171"/>
      <c r="O226" s="171"/>
      <c r="P226" s="171"/>
      <c r="Q226" s="171"/>
      <c r="R226" s="171"/>
      <c r="S226" s="171"/>
      <c r="T226" s="172"/>
      <c r="AT226" s="167" t="s">
        <v>179</v>
      </c>
      <c r="AU226" s="167" t="s">
        <v>87</v>
      </c>
      <c r="AV226" s="13" t="s">
        <v>79</v>
      </c>
      <c r="AW226" s="13" t="s">
        <v>30</v>
      </c>
      <c r="AX226" s="13" t="s">
        <v>75</v>
      </c>
      <c r="AY226" s="167" t="s">
        <v>172</v>
      </c>
    </row>
    <row r="227" spans="1:65" s="14" customFormat="1" ht="12">
      <c r="B227" s="173"/>
      <c r="D227" s="166" t="s">
        <v>179</v>
      </c>
      <c r="E227" s="174" t="s">
        <v>1</v>
      </c>
      <c r="F227" s="175" t="s">
        <v>671</v>
      </c>
      <c r="H227" s="176">
        <v>4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1:65" s="16" customFormat="1" ht="12">
      <c r="B228" s="189"/>
      <c r="D228" s="166" t="s">
        <v>179</v>
      </c>
      <c r="E228" s="190" t="s">
        <v>1</v>
      </c>
      <c r="F228" s="191" t="s">
        <v>672</v>
      </c>
      <c r="H228" s="192">
        <v>4</v>
      </c>
      <c r="I228" s="193"/>
      <c r="L228" s="189"/>
      <c r="M228" s="194"/>
      <c r="N228" s="195"/>
      <c r="O228" s="195"/>
      <c r="P228" s="195"/>
      <c r="Q228" s="195"/>
      <c r="R228" s="195"/>
      <c r="S228" s="195"/>
      <c r="T228" s="196"/>
      <c r="AT228" s="190" t="s">
        <v>179</v>
      </c>
      <c r="AU228" s="190" t="s">
        <v>87</v>
      </c>
      <c r="AV228" s="16" t="s">
        <v>97</v>
      </c>
      <c r="AW228" s="16" t="s">
        <v>30</v>
      </c>
      <c r="AX228" s="16" t="s">
        <v>75</v>
      </c>
      <c r="AY228" s="190" t="s">
        <v>172</v>
      </c>
    </row>
    <row r="229" spans="1:65" s="15" customFormat="1" ht="12">
      <c r="B229" s="181"/>
      <c r="D229" s="166" t="s">
        <v>179</v>
      </c>
      <c r="E229" s="182" t="s">
        <v>1</v>
      </c>
      <c r="F229" s="183" t="s">
        <v>184</v>
      </c>
      <c r="H229" s="184">
        <v>4</v>
      </c>
      <c r="I229" s="185"/>
      <c r="L229" s="181"/>
      <c r="M229" s="186"/>
      <c r="N229" s="187"/>
      <c r="O229" s="187"/>
      <c r="P229" s="187"/>
      <c r="Q229" s="187"/>
      <c r="R229" s="187"/>
      <c r="S229" s="187"/>
      <c r="T229" s="188"/>
      <c r="AT229" s="182" t="s">
        <v>179</v>
      </c>
      <c r="AU229" s="182" t="s">
        <v>87</v>
      </c>
      <c r="AV229" s="15" t="s">
        <v>106</v>
      </c>
      <c r="AW229" s="15" t="s">
        <v>30</v>
      </c>
      <c r="AX229" s="15" t="s">
        <v>79</v>
      </c>
      <c r="AY229" s="182" t="s">
        <v>172</v>
      </c>
    </row>
    <row r="230" spans="1:65" s="2" customFormat="1" ht="14.5" customHeight="1">
      <c r="A230" s="33"/>
      <c r="B230" s="150"/>
      <c r="C230" s="201" t="s">
        <v>457</v>
      </c>
      <c r="D230" s="201" t="s">
        <v>231</v>
      </c>
      <c r="E230" s="202" t="s">
        <v>673</v>
      </c>
      <c r="F230" s="203" t="s">
        <v>674</v>
      </c>
      <c r="G230" s="204" t="s">
        <v>602</v>
      </c>
      <c r="H230" s="205">
        <v>0.01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41</v>
      </c>
      <c r="O230" s="59"/>
      <c r="P230" s="161">
        <f>O230*H230</f>
        <v>0</v>
      </c>
      <c r="Q230" s="161">
        <v>0.54</v>
      </c>
      <c r="R230" s="161">
        <f>Q230*H230</f>
        <v>5.4000000000000003E-3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491</v>
      </c>
      <c r="AT230" s="163" t="s">
        <v>231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445</v>
      </c>
      <c r="BM230" s="163" t="s">
        <v>675</v>
      </c>
    </row>
    <row r="231" spans="1:65" s="13" customFormat="1" ht="12">
      <c r="B231" s="165"/>
      <c r="D231" s="166" t="s">
        <v>179</v>
      </c>
      <c r="E231" s="167" t="s">
        <v>1</v>
      </c>
      <c r="F231" s="168" t="s">
        <v>670</v>
      </c>
      <c r="H231" s="167" t="s">
        <v>1</v>
      </c>
      <c r="I231" s="169"/>
      <c r="L231" s="165"/>
      <c r="M231" s="170"/>
      <c r="N231" s="171"/>
      <c r="O231" s="171"/>
      <c r="P231" s="171"/>
      <c r="Q231" s="171"/>
      <c r="R231" s="171"/>
      <c r="S231" s="171"/>
      <c r="T231" s="172"/>
      <c r="AT231" s="167" t="s">
        <v>179</v>
      </c>
      <c r="AU231" s="167" t="s">
        <v>87</v>
      </c>
      <c r="AV231" s="13" t="s">
        <v>79</v>
      </c>
      <c r="AW231" s="13" t="s">
        <v>30</v>
      </c>
      <c r="AX231" s="13" t="s">
        <v>75</v>
      </c>
      <c r="AY231" s="167" t="s">
        <v>172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676</v>
      </c>
      <c r="H232" s="176">
        <v>0.01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6" customFormat="1" ht="12">
      <c r="B233" s="189"/>
      <c r="D233" s="166" t="s">
        <v>179</v>
      </c>
      <c r="E233" s="190" t="s">
        <v>1</v>
      </c>
      <c r="F233" s="191" t="s">
        <v>672</v>
      </c>
      <c r="H233" s="192">
        <v>0.01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179</v>
      </c>
      <c r="AU233" s="190" t="s">
        <v>87</v>
      </c>
      <c r="AV233" s="16" t="s">
        <v>97</v>
      </c>
      <c r="AW233" s="16" t="s">
        <v>30</v>
      </c>
      <c r="AX233" s="16" t="s">
        <v>75</v>
      </c>
      <c r="AY233" s="190" t="s">
        <v>172</v>
      </c>
    </row>
    <row r="234" spans="1:65" s="15" customFormat="1" ht="12">
      <c r="B234" s="181"/>
      <c r="D234" s="166" t="s">
        <v>179</v>
      </c>
      <c r="E234" s="182" t="s">
        <v>1</v>
      </c>
      <c r="F234" s="183" t="s">
        <v>184</v>
      </c>
      <c r="H234" s="184">
        <v>0.01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179</v>
      </c>
      <c r="AU234" s="182" t="s">
        <v>87</v>
      </c>
      <c r="AV234" s="15" t="s">
        <v>106</v>
      </c>
      <c r="AW234" s="15" t="s">
        <v>30</v>
      </c>
      <c r="AX234" s="15" t="s">
        <v>79</v>
      </c>
      <c r="AY234" s="182" t="s">
        <v>172</v>
      </c>
    </row>
    <row r="235" spans="1:65" s="2" customFormat="1" ht="24.25" customHeight="1">
      <c r="A235" s="33"/>
      <c r="B235" s="150"/>
      <c r="C235" s="151" t="s">
        <v>479</v>
      </c>
      <c r="D235" s="151" t="s">
        <v>174</v>
      </c>
      <c r="E235" s="152" t="s">
        <v>677</v>
      </c>
      <c r="F235" s="153" t="s">
        <v>678</v>
      </c>
      <c r="G235" s="154" t="s">
        <v>194</v>
      </c>
      <c r="H235" s="155">
        <v>0.47199999999999998</v>
      </c>
      <c r="I235" s="156"/>
      <c r="J235" s="157">
        <f>ROUND(I235*H235,2)</f>
        <v>0</v>
      </c>
      <c r="K235" s="158"/>
      <c r="L235" s="34"/>
      <c r="M235" s="159" t="s">
        <v>1</v>
      </c>
      <c r="N235" s="160" t="s">
        <v>41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445</v>
      </c>
      <c r="AT235" s="163" t="s">
        <v>174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445</v>
      </c>
      <c r="BM235" s="163" t="s">
        <v>679</v>
      </c>
    </row>
    <row r="236" spans="1:65" s="12" customFormat="1" ht="22.75" customHeight="1">
      <c r="B236" s="137"/>
      <c r="D236" s="138" t="s">
        <v>74</v>
      </c>
      <c r="E236" s="148" t="s">
        <v>680</v>
      </c>
      <c r="F236" s="148" t="s">
        <v>681</v>
      </c>
      <c r="I236" s="140"/>
      <c r="J236" s="149">
        <f>BK236</f>
        <v>0</v>
      </c>
      <c r="L236" s="137"/>
      <c r="M236" s="142"/>
      <c r="N236" s="143"/>
      <c r="O236" s="143"/>
      <c r="P236" s="144">
        <f>SUM(P237:P250)</f>
        <v>0</v>
      </c>
      <c r="Q236" s="143"/>
      <c r="R236" s="144">
        <f>SUM(R237:R250)</f>
        <v>2.7849349999999998E-2</v>
      </c>
      <c r="S236" s="143"/>
      <c r="T236" s="145">
        <f>SUM(T237:T250)</f>
        <v>0</v>
      </c>
      <c r="AR236" s="138" t="s">
        <v>87</v>
      </c>
      <c r="AT236" s="146" t="s">
        <v>74</v>
      </c>
      <c r="AU236" s="146" t="s">
        <v>79</v>
      </c>
      <c r="AY236" s="138" t="s">
        <v>172</v>
      </c>
      <c r="BK236" s="147">
        <f>SUM(BK237:BK250)</f>
        <v>0</v>
      </c>
    </row>
    <row r="237" spans="1:65" s="2" customFormat="1" ht="24.25" customHeight="1">
      <c r="A237" s="33"/>
      <c r="B237" s="150"/>
      <c r="C237" s="151" t="s">
        <v>488</v>
      </c>
      <c r="D237" s="151" t="s">
        <v>174</v>
      </c>
      <c r="E237" s="152" t="s">
        <v>682</v>
      </c>
      <c r="F237" s="153" t="s">
        <v>683</v>
      </c>
      <c r="G237" s="154" t="s">
        <v>177</v>
      </c>
      <c r="H237" s="155">
        <v>556.98699999999997</v>
      </c>
      <c r="I237" s="156"/>
      <c r="J237" s="157">
        <f>ROUND(I237*H237,2)</f>
        <v>0</v>
      </c>
      <c r="K237" s="158"/>
      <c r="L237" s="34"/>
      <c r="M237" s="159" t="s">
        <v>1</v>
      </c>
      <c r="N237" s="160" t="s">
        <v>41</v>
      </c>
      <c r="O237" s="59"/>
      <c r="P237" s="161">
        <f>O237*H237</f>
        <v>0</v>
      </c>
      <c r="Q237" s="161">
        <v>5.0000000000000002E-5</v>
      </c>
      <c r="R237" s="161">
        <f>Q237*H237</f>
        <v>2.7849349999999998E-2</v>
      </c>
      <c r="S237" s="161">
        <v>0</v>
      </c>
      <c r="T237" s="162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3" t="s">
        <v>445</v>
      </c>
      <c r="AT237" s="163" t="s">
        <v>174</v>
      </c>
      <c r="AU237" s="163" t="s">
        <v>87</v>
      </c>
      <c r="AY237" s="18" t="s">
        <v>172</v>
      </c>
      <c r="BE237" s="164">
        <f>IF(N237="základná",J237,0)</f>
        <v>0</v>
      </c>
      <c r="BF237" s="164">
        <f>IF(N237="znížená",J237,0)</f>
        <v>0</v>
      </c>
      <c r="BG237" s="164">
        <f>IF(N237="zákl. prenesená",J237,0)</f>
        <v>0</v>
      </c>
      <c r="BH237" s="164">
        <f>IF(N237="zníž. prenesená",J237,0)</f>
        <v>0</v>
      </c>
      <c r="BI237" s="164">
        <f>IF(N237="nulová",J237,0)</f>
        <v>0</v>
      </c>
      <c r="BJ237" s="18" t="s">
        <v>87</v>
      </c>
      <c r="BK237" s="164">
        <f>ROUND(I237*H237,2)</f>
        <v>0</v>
      </c>
      <c r="BL237" s="18" t="s">
        <v>445</v>
      </c>
      <c r="BM237" s="163" t="s">
        <v>684</v>
      </c>
    </row>
    <row r="238" spans="1:65" s="13" customFormat="1" ht="12">
      <c r="B238" s="165"/>
      <c r="D238" s="166" t="s">
        <v>179</v>
      </c>
      <c r="E238" s="167" t="s">
        <v>1</v>
      </c>
      <c r="F238" s="168" t="s">
        <v>685</v>
      </c>
      <c r="H238" s="167" t="s">
        <v>1</v>
      </c>
      <c r="I238" s="169"/>
      <c r="L238" s="165"/>
      <c r="M238" s="170"/>
      <c r="N238" s="171"/>
      <c r="O238" s="171"/>
      <c r="P238" s="171"/>
      <c r="Q238" s="171"/>
      <c r="R238" s="171"/>
      <c r="S238" s="171"/>
      <c r="T238" s="172"/>
      <c r="AT238" s="167" t="s">
        <v>179</v>
      </c>
      <c r="AU238" s="167" t="s">
        <v>87</v>
      </c>
      <c r="AV238" s="13" t="s">
        <v>79</v>
      </c>
      <c r="AW238" s="13" t="s">
        <v>30</v>
      </c>
      <c r="AX238" s="13" t="s">
        <v>75</v>
      </c>
      <c r="AY238" s="167" t="s">
        <v>172</v>
      </c>
    </row>
    <row r="239" spans="1:65" s="14" customFormat="1" ht="12">
      <c r="B239" s="173"/>
      <c r="D239" s="166" t="s">
        <v>179</v>
      </c>
      <c r="E239" s="174" t="s">
        <v>1</v>
      </c>
      <c r="F239" s="175" t="s">
        <v>686</v>
      </c>
      <c r="H239" s="176">
        <v>43.018999999999998</v>
      </c>
      <c r="I239" s="177"/>
      <c r="L239" s="173"/>
      <c r="M239" s="178"/>
      <c r="N239" s="179"/>
      <c r="O239" s="179"/>
      <c r="P239" s="179"/>
      <c r="Q239" s="179"/>
      <c r="R239" s="179"/>
      <c r="S239" s="179"/>
      <c r="T239" s="180"/>
      <c r="AT239" s="174" t="s">
        <v>179</v>
      </c>
      <c r="AU239" s="174" t="s">
        <v>87</v>
      </c>
      <c r="AV239" s="14" t="s">
        <v>87</v>
      </c>
      <c r="AW239" s="14" t="s">
        <v>30</v>
      </c>
      <c r="AX239" s="14" t="s">
        <v>75</v>
      </c>
      <c r="AY239" s="174" t="s">
        <v>172</v>
      </c>
    </row>
    <row r="240" spans="1:65" s="14" customFormat="1" ht="12">
      <c r="B240" s="173"/>
      <c r="D240" s="166" t="s">
        <v>179</v>
      </c>
      <c r="E240" s="174" t="s">
        <v>1</v>
      </c>
      <c r="F240" s="175" t="s">
        <v>687</v>
      </c>
      <c r="H240" s="176">
        <v>63.814999999999998</v>
      </c>
      <c r="I240" s="177"/>
      <c r="L240" s="173"/>
      <c r="M240" s="178"/>
      <c r="N240" s="179"/>
      <c r="O240" s="179"/>
      <c r="P240" s="179"/>
      <c r="Q240" s="179"/>
      <c r="R240" s="179"/>
      <c r="S240" s="179"/>
      <c r="T240" s="180"/>
      <c r="AT240" s="174" t="s">
        <v>179</v>
      </c>
      <c r="AU240" s="174" t="s">
        <v>87</v>
      </c>
      <c r="AV240" s="14" t="s">
        <v>87</v>
      </c>
      <c r="AW240" s="14" t="s">
        <v>30</v>
      </c>
      <c r="AX240" s="14" t="s">
        <v>75</v>
      </c>
      <c r="AY240" s="174" t="s">
        <v>172</v>
      </c>
    </row>
    <row r="241" spans="1:51" s="14" customFormat="1" ht="24">
      <c r="B241" s="173"/>
      <c r="D241" s="166" t="s">
        <v>179</v>
      </c>
      <c r="E241" s="174" t="s">
        <v>1</v>
      </c>
      <c r="F241" s="175" t="s">
        <v>688</v>
      </c>
      <c r="H241" s="176">
        <v>51.875999999999998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51" s="14" customFormat="1" ht="12">
      <c r="B242" s="173"/>
      <c r="D242" s="166" t="s">
        <v>179</v>
      </c>
      <c r="E242" s="174" t="s">
        <v>1</v>
      </c>
      <c r="F242" s="175" t="s">
        <v>689</v>
      </c>
      <c r="H242" s="176">
        <v>14.065</v>
      </c>
      <c r="I242" s="177"/>
      <c r="L242" s="173"/>
      <c r="M242" s="178"/>
      <c r="N242" s="179"/>
      <c r="O242" s="179"/>
      <c r="P242" s="179"/>
      <c r="Q242" s="179"/>
      <c r="R242" s="179"/>
      <c r="S242" s="179"/>
      <c r="T242" s="180"/>
      <c r="AT242" s="174" t="s">
        <v>179</v>
      </c>
      <c r="AU242" s="174" t="s">
        <v>87</v>
      </c>
      <c r="AV242" s="14" t="s">
        <v>87</v>
      </c>
      <c r="AW242" s="14" t="s">
        <v>30</v>
      </c>
      <c r="AX242" s="14" t="s">
        <v>75</v>
      </c>
      <c r="AY242" s="174" t="s">
        <v>172</v>
      </c>
    </row>
    <row r="243" spans="1:51" s="14" customFormat="1" ht="12">
      <c r="B243" s="173"/>
      <c r="D243" s="166" t="s">
        <v>179</v>
      </c>
      <c r="E243" s="174" t="s">
        <v>1</v>
      </c>
      <c r="F243" s="175" t="s">
        <v>690</v>
      </c>
      <c r="H243" s="176">
        <v>44.671999999999997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179</v>
      </c>
      <c r="AU243" s="174" t="s">
        <v>87</v>
      </c>
      <c r="AV243" s="14" t="s">
        <v>87</v>
      </c>
      <c r="AW243" s="14" t="s">
        <v>30</v>
      </c>
      <c r="AX243" s="14" t="s">
        <v>75</v>
      </c>
      <c r="AY243" s="174" t="s">
        <v>172</v>
      </c>
    </row>
    <row r="244" spans="1:51" s="14" customFormat="1" ht="12">
      <c r="B244" s="173"/>
      <c r="D244" s="166" t="s">
        <v>179</v>
      </c>
      <c r="E244" s="174" t="s">
        <v>1</v>
      </c>
      <c r="F244" s="175" t="s">
        <v>691</v>
      </c>
      <c r="H244" s="176">
        <v>28.763999999999999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51" s="14" customFormat="1" ht="12">
      <c r="B245" s="173"/>
      <c r="D245" s="166" t="s">
        <v>179</v>
      </c>
      <c r="E245" s="174" t="s">
        <v>1</v>
      </c>
      <c r="F245" s="175" t="s">
        <v>692</v>
      </c>
      <c r="H245" s="176">
        <v>36.72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75</v>
      </c>
      <c r="AY245" s="174" t="s">
        <v>172</v>
      </c>
    </row>
    <row r="246" spans="1:51" s="14" customFormat="1" ht="12">
      <c r="B246" s="173"/>
      <c r="D246" s="166" t="s">
        <v>179</v>
      </c>
      <c r="E246" s="174" t="s">
        <v>1</v>
      </c>
      <c r="F246" s="175" t="s">
        <v>693</v>
      </c>
      <c r="H246" s="176">
        <v>233.71199999999999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179</v>
      </c>
      <c r="AU246" s="174" t="s">
        <v>87</v>
      </c>
      <c r="AV246" s="14" t="s">
        <v>87</v>
      </c>
      <c r="AW246" s="14" t="s">
        <v>30</v>
      </c>
      <c r="AX246" s="14" t="s">
        <v>75</v>
      </c>
      <c r="AY246" s="174" t="s">
        <v>172</v>
      </c>
    </row>
    <row r="247" spans="1:51" s="14" customFormat="1" ht="12">
      <c r="B247" s="173"/>
      <c r="D247" s="166" t="s">
        <v>179</v>
      </c>
      <c r="E247" s="174" t="s">
        <v>1</v>
      </c>
      <c r="F247" s="175" t="s">
        <v>694</v>
      </c>
      <c r="H247" s="176">
        <v>26.783999999999999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51" s="14" customFormat="1" ht="12">
      <c r="B248" s="173"/>
      <c r="D248" s="166" t="s">
        <v>179</v>
      </c>
      <c r="E248" s="174" t="s">
        <v>1</v>
      </c>
      <c r="F248" s="175" t="s">
        <v>695</v>
      </c>
      <c r="H248" s="176">
        <v>13.56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51" s="16" customFormat="1" ht="12">
      <c r="B249" s="189"/>
      <c r="D249" s="166" t="s">
        <v>179</v>
      </c>
      <c r="E249" s="190" t="s">
        <v>1</v>
      </c>
      <c r="F249" s="191" t="s">
        <v>696</v>
      </c>
      <c r="H249" s="192">
        <v>556.98699999999997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179</v>
      </c>
      <c r="AU249" s="190" t="s">
        <v>87</v>
      </c>
      <c r="AV249" s="16" t="s">
        <v>97</v>
      </c>
      <c r="AW249" s="16" t="s">
        <v>30</v>
      </c>
      <c r="AX249" s="16" t="s">
        <v>75</v>
      </c>
      <c r="AY249" s="190" t="s">
        <v>172</v>
      </c>
    </row>
    <row r="250" spans="1:51" s="15" customFormat="1" ht="12">
      <c r="B250" s="181"/>
      <c r="D250" s="166" t="s">
        <v>179</v>
      </c>
      <c r="E250" s="182" t="s">
        <v>1</v>
      </c>
      <c r="F250" s="183" t="s">
        <v>697</v>
      </c>
      <c r="H250" s="184">
        <v>556.98699999999997</v>
      </c>
      <c r="I250" s="185"/>
      <c r="L250" s="181"/>
      <c r="M250" s="197"/>
      <c r="N250" s="198"/>
      <c r="O250" s="198"/>
      <c r="P250" s="198"/>
      <c r="Q250" s="198"/>
      <c r="R250" s="198"/>
      <c r="S250" s="198"/>
      <c r="T250" s="199"/>
      <c r="AT250" s="182" t="s">
        <v>179</v>
      </c>
      <c r="AU250" s="182" t="s">
        <v>87</v>
      </c>
      <c r="AV250" s="15" t="s">
        <v>106</v>
      </c>
      <c r="AW250" s="15" t="s">
        <v>30</v>
      </c>
      <c r="AX250" s="15" t="s">
        <v>79</v>
      </c>
      <c r="AY250" s="182" t="s">
        <v>172</v>
      </c>
    </row>
    <row r="251" spans="1:51" s="2" customFormat="1" ht="7" customHeight="1">
      <c r="A251" s="33"/>
      <c r="B251" s="48"/>
      <c r="C251" s="49"/>
      <c r="D251" s="49"/>
      <c r="E251" s="49"/>
      <c r="F251" s="49"/>
      <c r="G251" s="49"/>
      <c r="H251" s="49"/>
      <c r="I251" s="49"/>
      <c r="J251" s="49"/>
      <c r="K251" s="49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</sheetData>
  <autoFilter ref="C126:K250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64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102</v>
      </c>
      <c r="AZ2" s="200" t="s">
        <v>698</v>
      </c>
      <c r="BA2" s="200" t="s">
        <v>699</v>
      </c>
      <c r="BB2" s="200" t="s">
        <v>252</v>
      </c>
      <c r="BC2" s="200" t="s">
        <v>700</v>
      </c>
      <c r="BD2" s="200" t="s">
        <v>97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56" s="1" customFormat="1" ht="7" customHeight="1">
      <c r="B5" s="21"/>
      <c r="L5" s="21"/>
    </row>
    <row r="6" spans="1:56" s="1" customFormat="1" ht="12" customHeight="1">
      <c r="B6" s="21"/>
      <c r="D6" s="28" t="s">
        <v>15</v>
      </c>
      <c r="L6" s="21"/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69" t="s">
        <v>701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30" customHeight="1">
      <c r="A11" s="33"/>
      <c r="B11" s="34"/>
      <c r="C11" s="33"/>
      <c r="D11" s="33"/>
      <c r="E11" s="231" t="s">
        <v>702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ROUND((SUM(BE129:BE263)),  2)</f>
        <v>0</v>
      </c>
      <c r="G35" s="33"/>
      <c r="H35" s="33"/>
      <c r="I35" s="106">
        <v>0.2</v>
      </c>
      <c r="J35" s="105">
        <f>ROUND(((SUM(BE129:BE263))*I35),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ROUND((SUM(BF129:BF263)),  2)</f>
        <v>0</v>
      </c>
      <c r="G36" s="33"/>
      <c r="H36" s="33"/>
      <c r="I36" s="106">
        <v>0.2</v>
      </c>
      <c r="J36" s="105">
        <f>ROUND(((SUM(BF129:BF263))*I36),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ROUND((SUM(BG129:BG263)),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ROUND((SUM(BH129:BH263)),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ROUND((SUM(BI129:BI263)),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701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31" t="str">
        <f>E11</f>
        <v>3A - 3A Búracie práce ext. výplní, odvoz a dprava sutiny, poplatok za  uloženie sutiny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20" customHeight="1">
      <c r="B100" s="122"/>
      <c r="D100" s="123" t="s">
        <v>703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20" customHeight="1">
      <c r="B101" s="122"/>
      <c r="D101" s="123" t="s">
        <v>269</v>
      </c>
      <c r="E101" s="124"/>
      <c r="F101" s="124"/>
      <c r="G101" s="124"/>
      <c r="H101" s="124"/>
      <c r="I101" s="124"/>
      <c r="J101" s="125">
        <f>J152</f>
        <v>0</v>
      </c>
      <c r="L101" s="122"/>
    </row>
    <row r="102" spans="1:47" s="10" customFormat="1" ht="20" customHeight="1">
      <c r="B102" s="122"/>
      <c r="D102" s="123" t="s">
        <v>704</v>
      </c>
      <c r="E102" s="124"/>
      <c r="F102" s="124"/>
      <c r="G102" s="124"/>
      <c r="H102" s="124"/>
      <c r="I102" s="124"/>
      <c r="J102" s="125">
        <f>J181</f>
        <v>0</v>
      </c>
      <c r="L102" s="122"/>
    </row>
    <row r="103" spans="1:47" s="10" customFormat="1" ht="20" customHeight="1">
      <c r="B103" s="122"/>
      <c r="D103" s="123" t="s">
        <v>154</v>
      </c>
      <c r="E103" s="124"/>
      <c r="F103" s="124"/>
      <c r="G103" s="124"/>
      <c r="H103" s="124"/>
      <c r="I103" s="124"/>
      <c r="J103" s="125">
        <f>J238</f>
        <v>0</v>
      </c>
      <c r="L103" s="122"/>
    </row>
    <row r="104" spans="1:47" s="10" customFormat="1" ht="20" customHeight="1">
      <c r="B104" s="122"/>
      <c r="D104" s="123" t="s">
        <v>155</v>
      </c>
      <c r="E104" s="124"/>
      <c r="F104" s="124"/>
      <c r="G104" s="124"/>
      <c r="H104" s="124"/>
      <c r="I104" s="124"/>
      <c r="J104" s="125">
        <f>J248</f>
        <v>0</v>
      </c>
      <c r="L104" s="122"/>
    </row>
    <row r="105" spans="1:47" s="10" customFormat="1" ht="20" customHeight="1">
      <c r="B105" s="122"/>
      <c r="D105" s="123" t="s">
        <v>271</v>
      </c>
      <c r="E105" s="124"/>
      <c r="F105" s="124"/>
      <c r="G105" s="124"/>
      <c r="H105" s="124"/>
      <c r="I105" s="124"/>
      <c r="J105" s="125">
        <f>J257</f>
        <v>0</v>
      </c>
      <c r="L105" s="122"/>
    </row>
    <row r="106" spans="1:47" s="9" customFormat="1" ht="25" customHeight="1">
      <c r="B106" s="118"/>
      <c r="D106" s="119" t="s">
        <v>272</v>
      </c>
      <c r="E106" s="120"/>
      <c r="F106" s="120"/>
      <c r="G106" s="120"/>
      <c r="H106" s="120"/>
      <c r="I106" s="120"/>
      <c r="J106" s="121">
        <f>J259</f>
        <v>0</v>
      </c>
      <c r="L106" s="118"/>
    </row>
    <row r="107" spans="1:47" s="10" customFormat="1" ht="20" customHeight="1">
      <c r="B107" s="122"/>
      <c r="D107" s="123" t="s">
        <v>705</v>
      </c>
      <c r="E107" s="124"/>
      <c r="F107" s="124"/>
      <c r="G107" s="124"/>
      <c r="H107" s="124"/>
      <c r="I107" s="124"/>
      <c r="J107" s="125">
        <f>J260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7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7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5" customHeight="1">
      <c r="A114" s="33"/>
      <c r="B114" s="34"/>
      <c r="C114" s="22" t="s">
        <v>158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6.25" customHeight="1">
      <c r="A117" s="33"/>
      <c r="B117" s="34"/>
      <c r="C117" s="33"/>
      <c r="D117" s="33"/>
      <c r="E117" s="269" t="str">
        <f>E7</f>
        <v>RP pre zníženie energetickej náročnosti budovy ZŠ a MŠ ČADCA -Podzávoz  19.7.2021</v>
      </c>
      <c r="F117" s="270"/>
      <c r="G117" s="270"/>
      <c r="H117" s="270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143</v>
      </c>
      <c r="L118" s="21"/>
    </row>
    <row r="119" spans="1:31" s="2" customFormat="1" ht="16.5" customHeight="1">
      <c r="A119" s="33"/>
      <c r="B119" s="34"/>
      <c r="C119" s="33"/>
      <c r="D119" s="33"/>
      <c r="E119" s="269" t="s">
        <v>701</v>
      </c>
      <c r="F119" s="271"/>
      <c r="G119" s="271"/>
      <c r="H119" s="271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145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30" customHeight="1">
      <c r="A121" s="33"/>
      <c r="B121" s="34"/>
      <c r="C121" s="33"/>
      <c r="D121" s="33"/>
      <c r="E121" s="231" t="str">
        <f>E11</f>
        <v>3A - 3A Búracie práce ext. výplní, odvoz a dprava sutiny, poplatok za  uloženie sutiny</v>
      </c>
      <c r="F121" s="271"/>
      <c r="G121" s="271"/>
      <c r="H121" s="271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Podzávoz  2739, Čadca</v>
      </c>
      <c r="G123" s="33"/>
      <c r="H123" s="33"/>
      <c r="I123" s="28" t="s">
        <v>21</v>
      </c>
      <c r="J123" s="56">
        <f>IF(J14="","",J14)</f>
        <v>0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7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40" customHeight="1">
      <c r="A125" s="33"/>
      <c r="B125" s="34"/>
      <c r="C125" s="28" t="s">
        <v>22</v>
      </c>
      <c r="D125" s="33"/>
      <c r="E125" s="33"/>
      <c r="F125" s="26" t="str">
        <f>E17</f>
        <v>Mesto Čadca ,MU Námestie Slobody 30, ČADCA 02201</v>
      </c>
      <c r="G125" s="33"/>
      <c r="H125" s="33"/>
      <c r="I125" s="28" t="s">
        <v>28</v>
      </c>
      <c r="J125" s="31" t="str">
        <f>E23</f>
        <v xml:space="preserve">Mbarch Ing.Arch.Matej Babuliak 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5" customHeight="1">
      <c r="A126" s="33"/>
      <c r="B126" s="34"/>
      <c r="C126" s="28" t="s">
        <v>26</v>
      </c>
      <c r="D126" s="33"/>
      <c r="E126" s="33"/>
      <c r="F126" s="26" t="str">
        <f>IF(E20="","",E20)</f>
        <v>Vyplň údaj</v>
      </c>
      <c r="G126" s="33"/>
      <c r="H126" s="33"/>
      <c r="I126" s="28" t="s">
        <v>31</v>
      </c>
      <c r="J126" s="31" t="str">
        <f>E26</f>
        <v>K.Šinská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2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159</v>
      </c>
      <c r="D128" s="129" t="s">
        <v>60</v>
      </c>
      <c r="E128" s="129" t="s">
        <v>56</v>
      </c>
      <c r="F128" s="129" t="s">
        <v>57</v>
      </c>
      <c r="G128" s="129" t="s">
        <v>160</v>
      </c>
      <c r="H128" s="129" t="s">
        <v>161</v>
      </c>
      <c r="I128" s="129" t="s">
        <v>162</v>
      </c>
      <c r="J128" s="130" t="s">
        <v>149</v>
      </c>
      <c r="K128" s="131" t="s">
        <v>163</v>
      </c>
      <c r="L128" s="132"/>
      <c r="M128" s="63" t="s">
        <v>1</v>
      </c>
      <c r="N128" s="64" t="s">
        <v>39</v>
      </c>
      <c r="O128" s="64" t="s">
        <v>164</v>
      </c>
      <c r="P128" s="64" t="s">
        <v>165</v>
      </c>
      <c r="Q128" s="64" t="s">
        <v>166</v>
      </c>
      <c r="R128" s="64" t="s">
        <v>167</v>
      </c>
      <c r="S128" s="64" t="s">
        <v>168</v>
      </c>
      <c r="T128" s="65" t="s">
        <v>169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75" customHeight="1">
      <c r="A129" s="33"/>
      <c r="B129" s="34"/>
      <c r="C129" s="70" t="s">
        <v>150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P130+P259</f>
        <v>0</v>
      </c>
      <c r="Q129" s="67"/>
      <c r="R129" s="134">
        <f>R130+R259</f>
        <v>0.95514960000000004</v>
      </c>
      <c r="S129" s="67"/>
      <c r="T129" s="135">
        <f>T130+T259</f>
        <v>46.288472500000005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151</v>
      </c>
      <c r="BK129" s="136">
        <f>BK130+BK259</f>
        <v>0</v>
      </c>
    </row>
    <row r="130" spans="1:65" s="12" customFormat="1" ht="26" customHeight="1">
      <c r="B130" s="137"/>
      <c r="D130" s="138" t="s">
        <v>74</v>
      </c>
      <c r="E130" s="139" t="s">
        <v>170</v>
      </c>
      <c r="F130" s="139" t="s">
        <v>171</v>
      </c>
      <c r="I130" s="140"/>
      <c r="J130" s="141">
        <f>BK130</f>
        <v>0</v>
      </c>
      <c r="L130" s="137"/>
      <c r="M130" s="142"/>
      <c r="N130" s="143"/>
      <c r="O130" s="143"/>
      <c r="P130" s="144">
        <f>P131+P152+P181+P238+P248+P257</f>
        <v>0</v>
      </c>
      <c r="Q130" s="143"/>
      <c r="R130" s="144">
        <f>R131+R152+R181+R238+R248+R257</f>
        <v>0.95514960000000004</v>
      </c>
      <c r="S130" s="143"/>
      <c r="T130" s="145">
        <f>T131+T152+T181+T238+T248+T257</f>
        <v>46.180648000000005</v>
      </c>
      <c r="AR130" s="138" t="s">
        <v>79</v>
      </c>
      <c r="AT130" s="146" t="s">
        <v>74</v>
      </c>
      <c r="AU130" s="146" t="s">
        <v>75</v>
      </c>
      <c r="AY130" s="138" t="s">
        <v>172</v>
      </c>
      <c r="BK130" s="147">
        <f>BK131+BK152+BK181+BK238+BK248+BK257</f>
        <v>0</v>
      </c>
    </row>
    <row r="131" spans="1:65" s="12" customFormat="1" ht="22.75" customHeight="1">
      <c r="B131" s="137"/>
      <c r="D131" s="138" t="s">
        <v>74</v>
      </c>
      <c r="E131" s="148" t="s">
        <v>204</v>
      </c>
      <c r="F131" s="148" t="s">
        <v>706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SUM(P132:P151)</f>
        <v>0</v>
      </c>
      <c r="Q131" s="143"/>
      <c r="R131" s="144">
        <f>SUM(R132:R151)</f>
        <v>0.95460960000000006</v>
      </c>
      <c r="S131" s="143"/>
      <c r="T131" s="145">
        <f>SUM(T132:T151)</f>
        <v>0</v>
      </c>
      <c r="AR131" s="138" t="s">
        <v>79</v>
      </c>
      <c r="AT131" s="146" t="s">
        <v>74</v>
      </c>
      <c r="AU131" s="146" t="s">
        <v>79</v>
      </c>
      <c r="AY131" s="138" t="s">
        <v>172</v>
      </c>
      <c r="BK131" s="147">
        <f>SUM(BK132:BK151)</f>
        <v>0</v>
      </c>
    </row>
    <row r="132" spans="1:65" s="2" customFormat="1" ht="37.75" customHeight="1">
      <c r="A132" s="33"/>
      <c r="B132" s="150"/>
      <c r="C132" s="151" t="s">
        <v>79</v>
      </c>
      <c r="D132" s="151" t="s">
        <v>174</v>
      </c>
      <c r="E132" s="152" t="s">
        <v>707</v>
      </c>
      <c r="F132" s="153" t="s">
        <v>708</v>
      </c>
      <c r="G132" s="154" t="s">
        <v>427</v>
      </c>
      <c r="H132" s="155">
        <v>340.93200000000002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2.8E-3</v>
      </c>
      <c r="R132" s="161">
        <f>Q132*H132</f>
        <v>0.95460960000000006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106</v>
      </c>
      <c r="AT132" s="163" t="s">
        <v>174</v>
      </c>
      <c r="AU132" s="163" t="s">
        <v>87</v>
      </c>
      <c r="AY132" s="18" t="s">
        <v>172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87</v>
      </c>
      <c r="BK132" s="164">
        <f>ROUND(I132*H132,2)</f>
        <v>0</v>
      </c>
      <c r="BL132" s="18" t="s">
        <v>106</v>
      </c>
      <c r="BM132" s="163" t="s">
        <v>709</v>
      </c>
    </row>
    <row r="133" spans="1:65" s="13" customFormat="1" ht="12">
      <c r="B133" s="165"/>
      <c r="D133" s="166" t="s">
        <v>179</v>
      </c>
      <c r="E133" s="167" t="s">
        <v>1</v>
      </c>
      <c r="F133" s="168" t="s">
        <v>710</v>
      </c>
      <c r="H133" s="167" t="s">
        <v>1</v>
      </c>
      <c r="I133" s="169"/>
      <c r="L133" s="165"/>
      <c r="M133" s="170"/>
      <c r="N133" s="171"/>
      <c r="O133" s="171"/>
      <c r="P133" s="171"/>
      <c r="Q133" s="171"/>
      <c r="R133" s="171"/>
      <c r="S133" s="171"/>
      <c r="T133" s="172"/>
      <c r="AT133" s="167" t="s">
        <v>179</v>
      </c>
      <c r="AU133" s="167" t="s">
        <v>87</v>
      </c>
      <c r="AV133" s="13" t="s">
        <v>79</v>
      </c>
      <c r="AW133" s="13" t="s">
        <v>30</v>
      </c>
      <c r="AX133" s="13" t="s">
        <v>75</v>
      </c>
      <c r="AY133" s="167" t="s">
        <v>172</v>
      </c>
    </row>
    <row r="134" spans="1:65" s="14" customFormat="1" ht="12">
      <c r="B134" s="173"/>
      <c r="D134" s="166" t="s">
        <v>179</v>
      </c>
      <c r="E134" s="174" t="s">
        <v>1</v>
      </c>
      <c r="F134" s="175" t="s">
        <v>711</v>
      </c>
      <c r="H134" s="176">
        <v>6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1:65" s="16" customFormat="1" ht="12">
      <c r="B135" s="189"/>
      <c r="D135" s="166" t="s">
        <v>179</v>
      </c>
      <c r="E135" s="190" t="s">
        <v>1</v>
      </c>
      <c r="F135" s="191" t="s">
        <v>712</v>
      </c>
      <c r="H135" s="192">
        <v>6</v>
      </c>
      <c r="I135" s="193"/>
      <c r="L135" s="189"/>
      <c r="M135" s="194"/>
      <c r="N135" s="195"/>
      <c r="O135" s="195"/>
      <c r="P135" s="195"/>
      <c r="Q135" s="195"/>
      <c r="R135" s="195"/>
      <c r="S135" s="195"/>
      <c r="T135" s="196"/>
      <c r="AT135" s="190" t="s">
        <v>179</v>
      </c>
      <c r="AU135" s="190" t="s">
        <v>87</v>
      </c>
      <c r="AV135" s="16" t="s">
        <v>97</v>
      </c>
      <c r="AW135" s="16" t="s">
        <v>30</v>
      </c>
      <c r="AX135" s="16" t="s">
        <v>75</v>
      </c>
      <c r="AY135" s="190" t="s">
        <v>172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713</v>
      </c>
      <c r="H136" s="176">
        <v>22.5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4" customFormat="1" ht="12">
      <c r="B137" s="173"/>
      <c r="D137" s="166" t="s">
        <v>179</v>
      </c>
      <c r="E137" s="174" t="s">
        <v>1</v>
      </c>
      <c r="F137" s="175" t="s">
        <v>714</v>
      </c>
      <c r="H137" s="176">
        <v>82.26</v>
      </c>
      <c r="I137" s="177"/>
      <c r="L137" s="173"/>
      <c r="M137" s="178"/>
      <c r="N137" s="179"/>
      <c r="O137" s="179"/>
      <c r="P137" s="179"/>
      <c r="Q137" s="179"/>
      <c r="R137" s="179"/>
      <c r="S137" s="179"/>
      <c r="T137" s="180"/>
      <c r="AT137" s="174" t="s">
        <v>179</v>
      </c>
      <c r="AU137" s="174" t="s">
        <v>87</v>
      </c>
      <c r="AV137" s="14" t="s">
        <v>87</v>
      </c>
      <c r="AW137" s="14" t="s">
        <v>30</v>
      </c>
      <c r="AX137" s="14" t="s">
        <v>75</v>
      </c>
      <c r="AY137" s="174" t="s">
        <v>172</v>
      </c>
    </row>
    <row r="138" spans="1:65" s="14" customFormat="1" ht="12">
      <c r="B138" s="173"/>
      <c r="D138" s="166" t="s">
        <v>179</v>
      </c>
      <c r="E138" s="174" t="s">
        <v>1</v>
      </c>
      <c r="F138" s="175" t="s">
        <v>715</v>
      </c>
      <c r="H138" s="176">
        <v>7.556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1:65" s="14" customFormat="1" ht="12">
      <c r="B139" s="173"/>
      <c r="D139" s="166" t="s">
        <v>179</v>
      </c>
      <c r="E139" s="174" t="s">
        <v>1</v>
      </c>
      <c r="F139" s="175" t="s">
        <v>716</v>
      </c>
      <c r="H139" s="176">
        <v>27.2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1:65" s="14" customFormat="1" ht="12">
      <c r="B140" s="173"/>
      <c r="D140" s="166" t="s">
        <v>179</v>
      </c>
      <c r="E140" s="174" t="s">
        <v>1</v>
      </c>
      <c r="F140" s="175" t="s">
        <v>717</v>
      </c>
      <c r="H140" s="176">
        <v>12.34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1:65" s="14" customFormat="1" ht="12">
      <c r="B141" s="173"/>
      <c r="D141" s="166" t="s">
        <v>179</v>
      </c>
      <c r="E141" s="174" t="s">
        <v>1</v>
      </c>
      <c r="F141" s="175" t="s">
        <v>718</v>
      </c>
      <c r="H141" s="176">
        <v>5.12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1:65" s="16" customFormat="1" ht="12">
      <c r="B142" s="189"/>
      <c r="D142" s="166" t="s">
        <v>179</v>
      </c>
      <c r="E142" s="190" t="s">
        <v>1</v>
      </c>
      <c r="F142" s="191" t="s">
        <v>719</v>
      </c>
      <c r="H142" s="192">
        <v>156.976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179</v>
      </c>
      <c r="AU142" s="190" t="s">
        <v>87</v>
      </c>
      <c r="AV142" s="16" t="s">
        <v>97</v>
      </c>
      <c r="AW142" s="16" t="s">
        <v>30</v>
      </c>
      <c r="AX142" s="16" t="s">
        <v>75</v>
      </c>
      <c r="AY142" s="190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720</v>
      </c>
      <c r="H143" s="176">
        <v>30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4" customFormat="1" ht="12">
      <c r="B144" s="173"/>
      <c r="D144" s="166" t="s">
        <v>179</v>
      </c>
      <c r="E144" s="174" t="s">
        <v>1</v>
      </c>
      <c r="F144" s="175" t="s">
        <v>714</v>
      </c>
      <c r="H144" s="176">
        <v>82.26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75</v>
      </c>
      <c r="AY144" s="174" t="s">
        <v>172</v>
      </c>
    </row>
    <row r="145" spans="1:65" s="14" customFormat="1" ht="12">
      <c r="B145" s="173"/>
      <c r="D145" s="166" t="s">
        <v>179</v>
      </c>
      <c r="E145" s="174" t="s">
        <v>1</v>
      </c>
      <c r="F145" s="175" t="s">
        <v>715</v>
      </c>
      <c r="H145" s="176">
        <v>7.556</v>
      </c>
      <c r="I145" s="177"/>
      <c r="L145" s="173"/>
      <c r="M145" s="178"/>
      <c r="N145" s="179"/>
      <c r="O145" s="179"/>
      <c r="P145" s="179"/>
      <c r="Q145" s="179"/>
      <c r="R145" s="179"/>
      <c r="S145" s="179"/>
      <c r="T145" s="180"/>
      <c r="AT145" s="174" t="s">
        <v>179</v>
      </c>
      <c r="AU145" s="174" t="s">
        <v>87</v>
      </c>
      <c r="AV145" s="14" t="s">
        <v>87</v>
      </c>
      <c r="AW145" s="14" t="s">
        <v>30</v>
      </c>
      <c r="AX145" s="14" t="s">
        <v>75</v>
      </c>
      <c r="AY145" s="174" t="s">
        <v>172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716</v>
      </c>
      <c r="H146" s="176">
        <v>27.2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4" customFormat="1" ht="12">
      <c r="B147" s="173"/>
      <c r="D147" s="166" t="s">
        <v>179</v>
      </c>
      <c r="E147" s="174" t="s">
        <v>1</v>
      </c>
      <c r="F147" s="175" t="s">
        <v>717</v>
      </c>
      <c r="H147" s="176">
        <v>12.34</v>
      </c>
      <c r="I147" s="177"/>
      <c r="L147" s="173"/>
      <c r="M147" s="178"/>
      <c r="N147" s="179"/>
      <c r="O147" s="179"/>
      <c r="P147" s="179"/>
      <c r="Q147" s="179"/>
      <c r="R147" s="179"/>
      <c r="S147" s="179"/>
      <c r="T147" s="180"/>
      <c r="AT147" s="174" t="s">
        <v>179</v>
      </c>
      <c r="AU147" s="174" t="s">
        <v>87</v>
      </c>
      <c r="AV147" s="14" t="s">
        <v>87</v>
      </c>
      <c r="AW147" s="14" t="s">
        <v>30</v>
      </c>
      <c r="AX147" s="14" t="s">
        <v>75</v>
      </c>
      <c r="AY147" s="174" t="s">
        <v>172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718</v>
      </c>
      <c r="H148" s="176">
        <v>5.12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721</v>
      </c>
      <c r="H149" s="176">
        <v>13.48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6" customFormat="1" ht="12">
      <c r="B150" s="189"/>
      <c r="D150" s="166" t="s">
        <v>179</v>
      </c>
      <c r="E150" s="190" t="s">
        <v>1</v>
      </c>
      <c r="F150" s="191" t="s">
        <v>722</v>
      </c>
      <c r="H150" s="192">
        <v>177.95599999999999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179</v>
      </c>
      <c r="AU150" s="190" t="s">
        <v>87</v>
      </c>
      <c r="AV150" s="16" t="s">
        <v>97</v>
      </c>
      <c r="AW150" s="16" t="s">
        <v>30</v>
      </c>
      <c r="AX150" s="16" t="s">
        <v>75</v>
      </c>
      <c r="AY150" s="190" t="s">
        <v>172</v>
      </c>
    </row>
    <row r="151" spans="1:65" s="15" customFormat="1" ht="12">
      <c r="B151" s="181"/>
      <c r="D151" s="166" t="s">
        <v>179</v>
      </c>
      <c r="E151" s="182" t="s">
        <v>1</v>
      </c>
      <c r="F151" s="183" t="s">
        <v>184</v>
      </c>
      <c r="H151" s="184">
        <v>340.93200000000002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179</v>
      </c>
      <c r="AU151" s="182" t="s">
        <v>87</v>
      </c>
      <c r="AV151" s="15" t="s">
        <v>106</v>
      </c>
      <c r="AW151" s="15" t="s">
        <v>30</v>
      </c>
      <c r="AX151" s="15" t="s">
        <v>79</v>
      </c>
      <c r="AY151" s="182" t="s">
        <v>172</v>
      </c>
    </row>
    <row r="152" spans="1:65" s="12" customFormat="1" ht="22.75" customHeight="1">
      <c r="B152" s="137"/>
      <c r="D152" s="138" t="s">
        <v>74</v>
      </c>
      <c r="E152" s="148" t="s">
        <v>220</v>
      </c>
      <c r="F152" s="148" t="s">
        <v>423</v>
      </c>
      <c r="I152" s="140"/>
      <c r="J152" s="149">
        <f>BK152</f>
        <v>0</v>
      </c>
      <c r="L152" s="137"/>
      <c r="M152" s="142"/>
      <c r="N152" s="143"/>
      <c r="O152" s="143"/>
      <c r="P152" s="144">
        <f>SUM(P153:P180)</f>
        <v>0</v>
      </c>
      <c r="Q152" s="143"/>
      <c r="R152" s="144">
        <f>SUM(R153:R180)</f>
        <v>5.4000000000000001E-4</v>
      </c>
      <c r="S152" s="143"/>
      <c r="T152" s="145">
        <f>SUM(T153:T180)</f>
        <v>37.311202000000009</v>
      </c>
      <c r="AR152" s="138" t="s">
        <v>79</v>
      </c>
      <c r="AT152" s="146" t="s">
        <v>74</v>
      </c>
      <c r="AU152" s="146" t="s">
        <v>79</v>
      </c>
      <c r="AY152" s="138" t="s">
        <v>172</v>
      </c>
      <c r="BK152" s="147">
        <f>SUM(BK153:BK180)</f>
        <v>0</v>
      </c>
    </row>
    <row r="153" spans="1:65" s="2" customFormat="1" ht="37.75" customHeight="1">
      <c r="A153" s="33"/>
      <c r="B153" s="150"/>
      <c r="C153" s="151" t="s">
        <v>87</v>
      </c>
      <c r="D153" s="151" t="s">
        <v>174</v>
      </c>
      <c r="E153" s="152" t="s">
        <v>723</v>
      </c>
      <c r="F153" s="153" t="s">
        <v>724</v>
      </c>
      <c r="G153" s="154" t="s">
        <v>177</v>
      </c>
      <c r="H153" s="155">
        <v>66.986000000000004</v>
      </c>
      <c r="I153" s="156"/>
      <c r="J153" s="157">
        <f>ROUND(I153*H153,2)</f>
        <v>0</v>
      </c>
      <c r="K153" s="158"/>
      <c r="L153" s="34"/>
      <c r="M153" s="159" t="s">
        <v>1</v>
      </c>
      <c r="N153" s="160" t="s">
        <v>41</v>
      </c>
      <c r="O153" s="59"/>
      <c r="P153" s="161">
        <f>O153*H153</f>
        <v>0</v>
      </c>
      <c r="Q153" s="161">
        <v>0</v>
      </c>
      <c r="R153" s="161">
        <f>Q153*H153</f>
        <v>0</v>
      </c>
      <c r="S153" s="161">
        <v>0.55700000000000005</v>
      </c>
      <c r="T153" s="162">
        <f>S153*H153</f>
        <v>37.311202000000009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106</v>
      </c>
      <c r="AT153" s="163" t="s">
        <v>174</v>
      </c>
      <c r="AU153" s="163" t="s">
        <v>87</v>
      </c>
      <c r="AY153" s="18" t="s">
        <v>172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106</v>
      </c>
      <c r="BM153" s="163" t="s">
        <v>725</v>
      </c>
    </row>
    <row r="154" spans="1:65" s="13" customFormat="1" ht="12">
      <c r="B154" s="165"/>
      <c r="D154" s="166" t="s">
        <v>179</v>
      </c>
      <c r="E154" s="167" t="s">
        <v>1</v>
      </c>
      <c r="F154" s="168" t="s">
        <v>726</v>
      </c>
      <c r="H154" s="167" t="s">
        <v>1</v>
      </c>
      <c r="I154" s="169"/>
      <c r="L154" s="165"/>
      <c r="M154" s="170"/>
      <c r="N154" s="171"/>
      <c r="O154" s="171"/>
      <c r="P154" s="171"/>
      <c r="Q154" s="171"/>
      <c r="R154" s="171"/>
      <c r="S154" s="171"/>
      <c r="T154" s="172"/>
      <c r="AT154" s="167" t="s">
        <v>179</v>
      </c>
      <c r="AU154" s="167" t="s">
        <v>87</v>
      </c>
      <c r="AV154" s="13" t="s">
        <v>79</v>
      </c>
      <c r="AW154" s="13" t="s">
        <v>30</v>
      </c>
      <c r="AX154" s="13" t="s">
        <v>75</v>
      </c>
      <c r="AY154" s="167" t="s">
        <v>172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727</v>
      </c>
      <c r="H155" s="176">
        <v>4.5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728</v>
      </c>
      <c r="H156" s="176">
        <v>16.452000000000002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729</v>
      </c>
      <c r="H157" s="176">
        <v>1.5109999999999999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730</v>
      </c>
      <c r="H158" s="176">
        <v>5.44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4" customFormat="1" ht="12">
      <c r="B159" s="173"/>
      <c r="D159" s="166" t="s">
        <v>179</v>
      </c>
      <c r="E159" s="174" t="s">
        <v>1</v>
      </c>
      <c r="F159" s="175" t="s">
        <v>731</v>
      </c>
      <c r="H159" s="176">
        <v>2.468</v>
      </c>
      <c r="I159" s="177"/>
      <c r="L159" s="173"/>
      <c r="M159" s="178"/>
      <c r="N159" s="179"/>
      <c r="O159" s="179"/>
      <c r="P159" s="179"/>
      <c r="Q159" s="179"/>
      <c r="R159" s="179"/>
      <c r="S159" s="179"/>
      <c r="T159" s="180"/>
      <c r="AT159" s="174" t="s">
        <v>179</v>
      </c>
      <c r="AU159" s="174" t="s">
        <v>87</v>
      </c>
      <c r="AV159" s="14" t="s">
        <v>87</v>
      </c>
      <c r="AW159" s="14" t="s">
        <v>30</v>
      </c>
      <c r="AX159" s="14" t="s">
        <v>75</v>
      </c>
      <c r="AY159" s="174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732</v>
      </c>
      <c r="H160" s="176">
        <v>1.024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6" customFormat="1" ht="12">
      <c r="B161" s="189"/>
      <c r="D161" s="166" t="s">
        <v>179</v>
      </c>
      <c r="E161" s="190" t="s">
        <v>1</v>
      </c>
      <c r="F161" s="191" t="s">
        <v>719</v>
      </c>
      <c r="H161" s="192">
        <v>31.395000000000003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179</v>
      </c>
      <c r="AU161" s="190" t="s">
        <v>87</v>
      </c>
      <c r="AV161" s="16" t="s">
        <v>97</v>
      </c>
      <c r="AW161" s="16" t="s">
        <v>30</v>
      </c>
      <c r="AX161" s="16" t="s">
        <v>75</v>
      </c>
      <c r="AY161" s="190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733</v>
      </c>
      <c r="H162" s="176">
        <v>6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728</v>
      </c>
      <c r="H163" s="176">
        <v>16.452000000000002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4" customFormat="1" ht="12">
      <c r="B164" s="173"/>
      <c r="D164" s="166" t="s">
        <v>179</v>
      </c>
      <c r="E164" s="174" t="s">
        <v>1</v>
      </c>
      <c r="F164" s="175" t="s">
        <v>729</v>
      </c>
      <c r="H164" s="176">
        <v>1.5109999999999999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179</v>
      </c>
      <c r="AU164" s="174" t="s">
        <v>87</v>
      </c>
      <c r="AV164" s="14" t="s">
        <v>87</v>
      </c>
      <c r="AW164" s="14" t="s">
        <v>30</v>
      </c>
      <c r="AX164" s="14" t="s">
        <v>75</v>
      </c>
      <c r="AY164" s="174" t="s">
        <v>172</v>
      </c>
    </row>
    <row r="165" spans="1:65" s="14" customFormat="1" ht="12">
      <c r="B165" s="173"/>
      <c r="D165" s="166" t="s">
        <v>179</v>
      </c>
      <c r="E165" s="174" t="s">
        <v>1</v>
      </c>
      <c r="F165" s="175" t="s">
        <v>730</v>
      </c>
      <c r="H165" s="176">
        <v>5.44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179</v>
      </c>
      <c r="AU165" s="174" t="s">
        <v>87</v>
      </c>
      <c r="AV165" s="14" t="s">
        <v>87</v>
      </c>
      <c r="AW165" s="14" t="s">
        <v>30</v>
      </c>
      <c r="AX165" s="14" t="s">
        <v>75</v>
      </c>
      <c r="AY165" s="174" t="s">
        <v>172</v>
      </c>
    </row>
    <row r="166" spans="1:65" s="14" customFormat="1" ht="12">
      <c r="B166" s="173"/>
      <c r="D166" s="166" t="s">
        <v>179</v>
      </c>
      <c r="E166" s="174" t="s">
        <v>1</v>
      </c>
      <c r="F166" s="175" t="s">
        <v>731</v>
      </c>
      <c r="H166" s="176">
        <v>2.468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179</v>
      </c>
      <c r="AU166" s="174" t="s">
        <v>87</v>
      </c>
      <c r="AV166" s="14" t="s">
        <v>87</v>
      </c>
      <c r="AW166" s="14" t="s">
        <v>30</v>
      </c>
      <c r="AX166" s="14" t="s">
        <v>75</v>
      </c>
      <c r="AY166" s="174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732</v>
      </c>
      <c r="H167" s="176">
        <v>1.024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734</v>
      </c>
      <c r="H168" s="176">
        <v>2.6960000000000002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6" customFormat="1" ht="12">
      <c r="B169" s="189"/>
      <c r="D169" s="166" t="s">
        <v>179</v>
      </c>
      <c r="E169" s="190" t="s">
        <v>1</v>
      </c>
      <c r="F169" s="191" t="s">
        <v>722</v>
      </c>
      <c r="H169" s="192">
        <v>35.591000000000001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179</v>
      </c>
      <c r="AU169" s="190" t="s">
        <v>87</v>
      </c>
      <c r="AV169" s="16" t="s">
        <v>97</v>
      </c>
      <c r="AW169" s="16" t="s">
        <v>30</v>
      </c>
      <c r="AX169" s="16" t="s">
        <v>75</v>
      </c>
      <c r="AY169" s="190" t="s">
        <v>172</v>
      </c>
    </row>
    <row r="170" spans="1:65" s="15" customFormat="1" ht="12">
      <c r="B170" s="181"/>
      <c r="D170" s="166" t="s">
        <v>179</v>
      </c>
      <c r="E170" s="182" t="s">
        <v>1</v>
      </c>
      <c r="F170" s="183" t="s">
        <v>184</v>
      </c>
      <c r="H170" s="184">
        <v>66.986000000000004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2" t="s">
        <v>179</v>
      </c>
      <c r="AU170" s="182" t="s">
        <v>87</v>
      </c>
      <c r="AV170" s="15" t="s">
        <v>106</v>
      </c>
      <c r="AW170" s="15" t="s">
        <v>30</v>
      </c>
      <c r="AX170" s="15" t="s">
        <v>79</v>
      </c>
      <c r="AY170" s="182" t="s">
        <v>172</v>
      </c>
    </row>
    <row r="171" spans="1:65" s="2" customFormat="1" ht="14.5" customHeight="1">
      <c r="A171" s="33"/>
      <c r="B171" s="150"/>
      <c r="C171" s="151" t="s">
        <v>97</v>
      </c>
      <c r="D171" s="151" t="s">
        <v>174</v>
      </c>
      <c r="E171" s="152" t="s">
        <v>735</v>
      </c>
      <c r="F171" s="153" t="s">
        <v>736</v>
      </c>
      <c r="G171" s="154" t="s">
        <v>238</v>
      </c>
      <c r="H171" s="155">
        <v>20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106</v>
      </c>
      <c r="AT171" s="163" t="s">
        <v>174</v>
      </c>
      <c r="AU171" s="163" t="s">
        <v>87</v>
      </c>
      <c r="AY171" s="18" t="s">
        <v>172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0</v>
      </c>
      <c r="BL171" s="18" t="s">
        <v>106</v>
      </c>
      <c r="BM171" s="163" t="s">
        <v>737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7</v>
      </c>
      <c r="H172" s="176">
        <v>20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5" customFormat="1" ht="12">
      <c r="B173" s="181"/>
      <c r="D173" s="166" t="s">
        <v>179</v>
      </c>
      <c r="E173" s="182" t="s">
        <v>1</v>
      </c>
      <c r="F173" s="183" t="s">
        <v>184</v>
      </c>
      <c r="H173" s="184">
        <v>20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179</v>
      </c>
      <c r="AU173" s="182" t="s">
        <v>87</v>
      </c>
      <c r="AV173" s="15" t="s">
        <v>106</v>
      </c>
      <c r="AW173" s="15" t="s">
        <v>30</v>
      </c>
      <c r="AX173" s="15" t="s">
        <v>79</v>
      </c>
      <c r="AY173" s="182" t="s">
        <v>172</v>
      </c>
    </row>
    <row r="174" spans="1:65" s="2" customFormat="1" ht="24.25" customHeight="1">
      <c r="A174" s="33"/>
      <c r="B174" s="150"/>
      <c r="C174" s="151" t="s">
        <v>106</v>
      </c>
      <c r="D174" s="151" t="s">
        <v>174</v>
      </c>
      <c r="E174" s="152" t="s">
        <v>738</v>
      </c>
      <c r="F174" s="153" t="s">
        <v>739</v>
      </c>
      <c r="G174" s="154" t="s">
        <v>427</v>
      </c>
      <c r="H174" s="155">
        <v>6</v>
      </c>
      <c r="I174" s="156"/>
      <c r="J174" s="157">
        <f>ROUND(I174*H174,2)</f>
        <v>0</v>
      </c>
      <c r="K174" s="158"/>
      <c r="L174" s="34"/>
      <c r="M174" s="159" t="s">
        <v>1</v>
      </c>
      <c r="N174" s="160" t="s">
        <v>41</v>
      </c>
      <c r="O174" s="59"/>
      <c r="P174" s="161">
        <f>O174*H174</f>
        <v>0</v>
      </c>
      <c r="Q174" s="161">
        <v>9.0000000000000006E-5</v>
      </c>
      <c r="R174" s="161">
        <f>Q174*H174</f>
        <v>5.4000000000000001E-4</v>
      </c>
      <c r="S174" s="161">
        <v>0</v>
      </c>
      <c r="T174" s="16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106</v>
      </c>
      <c r="AT174" s="163" t="s">
        <v>174</v>
      </c>
      <c r="AU174" s="163" t="s">
        <v>87</v>
      </c>
      <c r="AY174" s="18" t="s">
        <v>172</v>
      </c>
      <c r="BE174" s="164">
        <f>IF(N174="základná",J174,0)</f>
        <v>0</v>
      </c>
      <c r="BF174" s="164">
        <f>IF(N174="znížená",J174,0)</f>
        <v>0</v>
      </c>
      <c r="BG174" s="164">
        <f>IF(N174="zákl. prenesená",J174,0)</f>
        <v>0</v>
      </c>
      <c r="BH174" s="164">
        <f>IF(N174="zníž. prenesená",J174,0)</f>
        <v>0</v>
      </c>
      <c r="BI174" s="164">
        <f>IF(N174="nulová",J174,0)</f>
        <v>0</v>
      </c>
      <c r="BJ174" s="18" t="s">
        <v>87</v>
      </c>
      <c r="BK174" s="164">
        <f>ROUND(I174*H174,2)</f>
        <v>0</v>
      </c>
      <c r="BL174" s="18" t="s">
        <v>106</v>
      </c>
      <c r="BM174" s="163" t="s">
        <v>740</v>
      </c>
    </row>
    <row r="175" spans="1:65" s="13" customFormat="1" ht="12">
      <c r="B175" s="165"/>
      <c r="D175" s="166" t="s">
        <v>179</v>
      </c>
      <c r="E175" s="167" t="s">
        <v>1</v>
      </c>
      <c r="F175" s="168" t="s">
        <v>741</v>
      </c>
      <c r="H175" s="167" t="s">
        <v>1</v>
      </c>
      <c r="I175" s="169"/>
      <c r="L175" s="165"/>
      <c r="M175" s="170"/>
      <c r="N175" s="171"/>
      <c r="O175" s="171"/>
      <c r="P175" s="171"/>
      <c r="Q175" s="171"/>
      <c r="R175" s="171"/>
      <c r="S175" s="171"/>
      <c r="T175" s="172"/>
      <c r="AT175" s="167" t="s">
        <v>179</v>
      </c>
      <c r="AU175" s="167" t="s">
        <v>87</v>
      </c>
      <c r="AV175" s="13" t="s">
        <v>79</v>
      </c>
      <c r="AW175" s="13" t="s">
        <v>30</v>
      </c>
      <c r="AX175" s="13" t="s">
        <v>75</v>
      </c>
      <c r="AY175" s="167" t="s">
        <v>172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742</v>
      </c>
      <c r="H176" s="176">
        <v>3.2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6" customFormat="1" ht="12">
      <c r="B177" s="189"/>
      <c r="D177" s="166" t="s">
        <v>179</v>
      </c>
      <c r="E177" s="190" t="s">
        <v>1</v>
      </c>
      <c r="F177" s="191" t="s">
        <v>743</v>
      </c>
      <c r="H177" s="192">
        <v>3.2</v>
      </c>
      <c r="I177" s="193"/>
      <c r="L177" s="189"/>
      <c r="M177" s="194"/>
      <c r="N177" s="195"/>
      <c r="O177" s="195"/>
      <c r="P177" s="195"/>
      <c r="Q177" s="195"/>
      <c r="R177" s="195"/>
      <c r="S177" s="195"/>
      <c r="T177" s="196"/>
      <c r="AT177" s="190" t="s">
        <v>179</v>
      </c>
      <c r="AU177" s="190" t="s">
        <v>87</v>
      </c>
      <c r="AV177" s="16" t="s">
        <v>97</v>
      </c>
      <c r="AW177" s="16" t="s">
        <v>30</v>
      </c>
      <c r="AX177" s="16" t="s">
        <v>75</v>
      </c>
      <c r="AY177" s="190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744</v>
      </c>
      <c r="H178" s="176">
        <v>2.8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6" customFormat="1" ht="12">
      <c r="B179" s="189"/>
      <c r="D179" s="166" t="s">
        <v>179</v>
      </c>
      <c r="E179" s="190" t="s">
        <v>1</v>
      </c>
      <c r="F179" s="191" t="s">
        <v>745</v>
      </c>
      <c r="H179" s="192">
        <v>2.8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179</v>
      </c>
      <c r="AU179" s="190" t="s">
        <v>87</v>
      </c>
      <c r="AV179" s="16" t="s">
        <v>97</v>
      </c>
      <c r="AW179" s="16" t="s">
        <v>30</v>
      </c>
      <c r="AX179" s="16" t="s">
        <v>75</v>
      </c>
      <c r="AY179" s="190" t="s">
        <v>172</v>
      </c>
    </row>
    <row r="180" spans="1:65" s="15" customFormat="1" ht="12">
      <c r="B180" s="181"/>
      <c r="D180" s="166" t="s">
        <v>179</v>
      </c>
      <c r="E180" s="182" t="s">
        <v>1</v>
      </c>
      <c r="F180" s="183" t="s">
        <v>184</v>
      </c>
      <c r="H180" s="184">
        <v>6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179</v>
      </c>
      <c r="AU180" s="182" t="s">
        <v>87</v>
      </c>
      <c r="AV180" s="15" t="s">
        <v>106</v>
      </c>
      <c r="AW180" s="15" t="s">
        <v>30</v>
      </c>
      <c r="AX180" s="15" t="s">
        <v>79</v>
      </c>
      <c r="AY180" s="182" t="s">
        <v>172</v>
      </c>
    </row>
    <row r="181" spans="1:65" s="12" customFormat="1" ht="22.75" customHeight="1">
      <c r="B181" s="137"/>
      <c r="D181" s="138" t="s">
        <v>74</v>
      </c>
      <c r="E181" s="148" t="s">
        <v>746</v>
      </c>
      <c r="F181" s="148" t="s">
        <v>747</v>
      </c>
      <c r="I181" s="140"/>
      <c r="J181" s="149">
        <f>BK181</f>
        <v>0</v>
      </c>
      <c r="L181" s="137"/>
      <c r="M181" s="142"/>
      <c r="N181" s="143"/>
      <c r="O181" s="143"/>
      <c r="P181" s="144">
        <f>SUM(P182:P237)</f>
        <v>0</v>
      </c>
      <c r="Q181" s="143"/>
      <c r="R181" s="144">
        <f>SUM(R182:R237)</f>
        <v>0</v>
      </c>
      <c r="S181" s="143"/>
      <c r="T181" s="145">
        <f>SUM(T182:T237)</f>
        <v>8.8694459999999999</v>
      </c>
      <c r="AR181" s="138" t="s">
        <v>79</v>
      </c>
      <c r="AT181" s="146" t="s">
        <v>74</v>
      </c>
      <c r="AU181" s="146" t="s">
        <v>79</v>
      </c>
      <c r="AY181" s="138" t="s">
        <v>172</v>
      </c>
      <c r="BK181" s="147">
        <f>SUM(BK182:BK237)</f>
        <v>0</v>
      </c>
    </row>
    <row r="182" spans="1:65" s="2" customFormat="1" ht="14.5" customHeight="1">
      <c r="A182" s="33"/>
      <c r="B182" s="150"/>
      <c r="C182" s="151" t="s">
        <v>200</v>
      </c>
      <c r="D182" s="151" t="s">
        <v>174</v>
      </c>
      <c r="E182" s="152" t="s">
        <v>748</v>
      </c>
      <c r="F182" s="153" t="s">
        <v>749</v>
      </c>
      <c r="G182" s="154" t="s">
        <v>630</v>
      </c>
      <c r="H182" s="155">
        <v>109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0</v>
      </c>
      <c r="R182" s="161">
        <f>Q182*H182</f>
        <v>0</v>
      </c>
      <c r="S182" s="161">
        <v>0.06</v>
      </c>
      <c r="T182" s="162">
        <f>S182*H182</f>
        <v>6.54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106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106</v>
      </c>
      <c r="BM182" s="163" t="s">
        <v>750</v>
      </c>
    </row>
    <row r="183" spans="1:65" s="13" customFormat="1" ht="12">
      <c r="B183" s="165"/>
      <c r="D183" s="166" t="s">
        <v>179</v>
      </c>
      <c r="E183" s="167" t="s">
        <v>1</v>
      </c>
      <c r="F183" s="168" t="s">
        <v>710</v>
      </c>
      <c r="H183" s="167" t="s">
        <v>1</v>
      </c>
      <c r="I183" s="169"/>
      <c r="L183" s="165"/>
      <c r="M183" s="170"/>
      <c r="N183" s="171"/>
      <c r="O183" s="171"/>
      <c r="P183" s="171"/>
      <c r="Q183" s="171"/>
      <c r="R183" s="171"/>
      <c r="S183" s="171"/>
      <c r="T183" s="172"/>
      <c r="AT183" s="167" t="s">
        <v>179</v>
      </c>
      <c r="AU183" s="167" t="s">
        <v>87</v>
      </c>
      <c r="AV183" s="13" t="s">
        <v>79</v>
      </c>
      <c r="AW183" s="13" t="s">
        <v>30</v>
      </c>
      <c r="AX183" s="13" t="s">
        <v>75</v>
      </c>
      <c r="AY183" s="167" t="s">
        <v>172</v>
      </c>
    </row>
    <row r="184" spans="1:65" s="14" customFormat="1" ht="12">
      <c r="B184" s="173"/>
      <c r="D184" s="166" t="s">
        <v>179</v>
      </c>
      <c r="E184" s="174" t="s">
        <v>1</v>
      </c>
      <c r="F184" s="175" t="s">
        <v>751</v>
      </c>
      <c r="H184" s="176">
        <v>3</v>
      </c>
      <c r="I184" s="177"/>
      <c r="L184" s="173"/>
      <c r="M184" s="178"/>
      <c r="N184" s="179"/>
      <c r="O184" s="179"/>
      <c r="P184" s="179"/>
      <c r="Q184" s="179"/>
      <c r="R184" s="179"/>
      <c r="S184" s="179"/>
      <c r="T184" s="180"/>
      <c r="AT184" s="174" t="s">
        <v>179</v>
      </c>
      <c r="AU184" s="174" t="s">
        <v>87</v>
      </c>
      <c r="AV184" s="14" t="s">
        <v>87</v>
      </c>
      <c r="AW184" s="14" t="s">
        <v>30</v>
      </c>
      <c r="AX184" s="14" t="s">
        <v>75</v>
      </c>
      <c r="AY184" s="174" t="s">
        <v>172</v>
      </c>
    </row>
    <row r="185" spans="1:65" s="16" customFormat="1" ht="12">
      <c r="B185" s="189"/>
      <c r="D185" s="166" t="s">
        <v>179</v>
      </c>
      <c r="E185" s="190" t="s">
        <v>1</v>
      </c>
      <c r="F185" s="191" t="s">
        <v>712</v>
      </c>
      <c r="H185" s="192">
        <v>3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179</v>
      </c>
      <c r="AU185" s="190" t="s">
        <v>87</v>
      </c>
      <c r="AV185" s="16" t="s">
        <v>97</v>
      </c>
      <c r="AW185" s="16" t="s">
        <v>30</v>
      </c>
      <c r="AX185" s="16" t="s">
        <v>75</v>
      </c>
      <c r="AY185" s="190" t="s">
        <v>172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752</v>
      </c>
      <c r="H186" s="176">
        <v>6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4" customFormat="1" ht="12">
      <c r="B187" s="173"/>
      <c r="D187" s="166" t="s">
        <v>179</v>
      </c>
      <c r="E187" s="174" t="s">
        <v>1</v>
      </c>
      <c r="F187" s="175" t="s">
        <v>753</v>
      </c>
      <c r="H187" s="176">
        <v>27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179</v>
      </c>
      <c r="AU187" s="174" t="s">
        <v>87</v>
      </c>
      <c r="AV187" s="14" t="s">
        <v>87</v>
      </c>
      <c r="AW187" s="14" t="s">
        <v>30</v>
      </c>
      <c r="AX187" s="14" t="s">
        <v>75</v>
      </c>
      <c r="AY187" s="174" t="s">
        <v>172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754</v>
      </c>
      <c r="H188" s="176">
        <v>2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4" customFormat="1" ht="12">
      <c r="B189" s="173"/>
      <c r="D189" s="166" t="s">
        <v>179</v>
      </c>
      <c r="E189" s="174" t="s">
        <v>1</v>
      </c>
      <c r="F189" s="175" t="s">
        <v>755</v>
      </c>
      <c r="H189" s="176">
        <v>8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179</v>
      </c>
      <c r="AU189" s="174" t="s">
        <v>87</v>
      </c>
      <c r="AV189" s="14" t="s">
        <v>87</v>
      </c>
      <c r="AW189" s="14" t="s">
        <v>30</v>
      </c>
      <c r="AX189" s="14" t="s">
        <v>75</v>
      </c>
      <c r="AY189" s="174" t="s">
        <v>172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756</v>
      </c>
      <c r="H190" s="176">
        <v>4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757</v>
      </c>
      <c r="H191" s="176">
        <v>2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6" customFormat="1" ht="12">
      <c r="B192" s="189"/>
      <c r="D192" s="166" t="s">
        <v>179</v>
      </c>
      <c r="E192" s="190" t="s">
        <v>1</v>
      </c>
      <c r="F192" s="191" t="s">
        <v>719</v>
      </c>
      <c r="H192" s="192">
        <v>49</v>
      </c>
      <c r="I192" s="193"/>
      <c r="L192" s="189"/>
      <c r="M192" s="194"/>
      <c r="N192" s="195"/>
      <c r="O192" s="195"/>
      <c r="P192" s="195"/>
      <c r="Q192" s="195"/>
      <c r="R192" s="195"/>
      <c r="S192" s="195"/>
      <c r="T192" s="196"/>
      <c r="AT192" s="190" t="s">
        <v>179</v>
      </c>
      <c r="AU192" s="190" t="s">
        <v>87</v>
      </c>
      <c r="AV192" s="16" t="s">
        <v>97</v>
      </c>
      <c r="AW192" s="16" t="s">
        <v>30</v>
      </c>
      <c r="AX192" s="16" t="s">
        <v>75</v>
      </c>
      <c r="AY192" s="190" t="s">
        <v>172</v>
      </c>
    </row>
    <row r="193" spans="1:65" s="14" customFormat="1" ht="12">
      <c r="B193" s="173"/>
      <c r="D193" s="166" t="s">
        <v>179</v>
      </c>
      <c r="E193" s="174" t="s">
        <v>1</v>
      </c>
      <c r="F193" s="175" t="s">
        <v>758</v>
      </c>
      <c r="H193" s="176">
        <v>8</v>
      </c>
      <c r="I193" s="177"/>
      <c r="L193" s="173"/>
      <c r="M193" s="178"/>
      <c r="N193" s="179"/>
      <c r="O193" s="179"/>
      <c r="P193" s="179"/>
      <c r="Q193" s="179"/>
      <c r="R193" s="179"/>
      <c r="S193" s="179"/>
      <c r="T193" s="180"/>
      <c r="AT193" s="174" t="s">
        <v>179</v>
      </c>
      <c r="AU193" s="174" t="s">
        <v>87</v>
      </c>
      <c r="AV193" s="14" t="s">
        <v>87</v>
      </c>
      <c r="AW193" s="14" t="s">
        <v>30</v>
      </c>
      <c r="AX193" s="14" t="s">
        <v>75</v>
      </c>
      <c r="AY193" s="174" t="s">
        <v>172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753</v>
      </c>
      <c r="H194" s="176">
        <v>27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754</v>
      </c>
      <c r="H195" s="176">
        <v>2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4" customFormat="1" ht="12">
      <c r="B196" s="173"/>
      <c r="D196" s="166" t="s">
        <v>179</v>
      </c>
      <c r="E196" s="174" t="s">
        <v>1</v>
      </c>
      <c r="F196" s="175" t="s">
        <v>755</v>
      </c>
      <c r="H196" s="176">
        <v>8</v>
      </c>
      <c r="I196" s="177"/>
      <c r="L196" s="173"/>
      <c r="M196" s="178"/>
      <c r="N196" s="179"/>
      <c r="O196" s="179"/>
      <c r="P196" s="179"/>
      <c r="Q196" s="179"/>
      <c r="R196" s="179"/>
      <c r="S196" s="179"/>
      <c r="T196" s="180"/>
      <c r="AT196" s="174" t="s">
        <v>179</v>
      </c>
      <c r="AU196" s="174" t="s">
        <v>87</v>
      </c>
      <c r="AV196" s="14" t="s">
        <v>87</v>
      </c>
      <c r="AW196" s="14" t="s">
        <v>30</v>
      </c>
      <c r="AX196" s="14" t="s">
        <v>75</v>
      </c>
      <c r="AY196" s="174" t="s">
        <v>172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756</v>
      </c>
      <c r="H197" s="176">
        <v>4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757</v>
      </c>
      <c r="H198" s="176">
        <v>2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4" customFormat="1" ht="12">
      <c r="B199" s="173"/>
      <c r="D199" s="166" t="s">
        <v>179</v>
      </c>
      <c r="E199" s="174" t="s">
        <v>1</v>
      </c>
      <c r="F199" s="175" t="s">
        <v>759</v>
      </c>
      <c r="H199" s="176">
        <v>6</v>
      </c>
      <c r="I199" s="177"/>
      <c r="L199" s="173"/>
      <c r="M199" s="178"/>
      <c r="N199" s="179"/>
      <c r="O199" s="179"/>
      <c r="P199" s="179"/>
      <c r="Q199" s="179"/>
      <c r="R199" s="179"/>
      <c r="S199" s="179"/>
      <c r="T199" s="180"/>
      <c r="AT199" s="174" t="s">
        <v>179</v>
      </c>
      <c r="AU199" s="174" t="s">
        <v>87</v>
      </c>
      <c r="AV199" s="14" t="s">
        <v>87</v>
      </c>
      <c r="AW199" s="14" t="s">
        <v>30</v>
      </c>
      <c r="AX199" s="14" t="s">
        <v>75</v>
      </c>
      <c r="AY199" s="174" t="s">
        <v>172</v>
      </c>
    </row>
    <row r="200" spans="1:65" s="16" customFormat="1" ht="12">
      <c r="B200" s="189"/>
      <c r="D200" s="166" t="s">
        <v>179</v>
      </c>
      <c r="E200" s="190" t="s">
        <v>1</v>
      </c>
      <c r="F200" s="191" t="s">
        <v>722</v>
      </c>
      <c r="H200" s="192">
        <v>57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179</v>
      </c>
      <c r="AU200" s="190" t="s">
        <v>87</v>
      </c>
      <c r="AV200" s="16" t="s">
        <v>97</v>
      </c>
      <c r="AW200" s="16" t="s">
        <v>30</v>
      </c>
      <c r="AX200" s="16" t="s">
        <v>75</v>
      </c>
      <c r="AY200" s="190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109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2" customFormat="1" ht="14.5" customHeight="1">
      <c r="A202" s="33"/>
      <c r="B202" s="150"/>
      <c r="C202" s="151" t="s">
        <v>204</v>
      </c>
      <c r="D202" s="151" t="s">
        <v>174</v>
      </c>
      <c r="E202" s="152" t="s">
        <v>760</v>
      </c>
      <c r="F202" s="153" t="s">
        <v>761</v>
      </c>
      <c r="G202" s="154" t="s">
        <v>427</v>
      </c>
      <c r="H202" s="155">
        <v>356.04399999999998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0</v>
      </c>
      <c r="R202" s="161">
        <f>Q202*H202</f>
        <v>0</v>
      </c>
      <c r="S202" s="161">
        <v>5.0000000000000001E-3</v>
      </c>
      <c r="T202" s="162">
        <f>S202*H202</f>
        <v>1.7802199999999999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106</v>
      </c>
      <c r="AT202" s="163" t="s">
        <v>174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106</v>
      </c>
      <c r="BM202" s="163" t="s">
        <v>762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726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763</v>
      </c>
      <c r="H204" s="176">
        <v>6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6" customFormat="1" ht="12">
      <c r="B205" s="189"/>
      <c r="D205" s="166" t="s">
        <v>179</v>
      </c>
      <c r="E205" s="190" t="s">
        <v>1</v>
      </c>
      <c r="F205" s="191" t="s">
        <v>764</v>
      </c>
      <c r="H205" s="192">
        <v>6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179</v>
      </c>
      <c r="AU205" s="190" t="s">
        <v>87</v>
      </c>
      <c r="AV205" s="16" t="s">
        <v>97</v>
      </c>
      <c r="AW205" s="16" t="s">
        <v>30</v>
      </c>
      <c r="AX205" s="16" t="s">
        <v>75</v>
      </c>
      <c r="AY205" s="190" t="s">
        <v>172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713</v>
      </c>
      <c r="H206" s="176">
        <v>22.5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75</v>
      </c>
      <c r="AY206" s="174" t="s">
        <v>172</v>
      </c>
    </row>
    <row r="207" spans="1:65" s="14" customFormat="1" ht="12">
      <c r="B207" s="173"/>
      <c r="D207" s="166" t="s">
        <v>179</v>
      </c>
      <c r="E207" s="174" t="s">
        <v>1</v>
      </c>
      <c r="F207" s="175" t="s">
        <v>714</v>
      </c>
      <c r="H207" s="176">
        <v>82.26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765</v>
      </c>
      <c r="H208" s="176">
        <v>15.112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716</v>
      </c>
      <c r="H209" s="176">
        <v>27.2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717</v>
      </c>
      <c r="H210" s="176">
        <v>12.34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718</v>
      </c>
      <c r="H211" s="176">
        <v>5.12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6" customFormat="1" ht="12">
      <c r="B212" s="189"/>
      <c r="D212" s="166" t="s">
        <v>179</v>
      </c>
      <c r="E212" s="190" t="s">
        <v>1</v>
      </c>
      <c r="F212" s="191" t="s">
        <v>719</v>
      </c>
      <c r="H212" s="192">
        <v>164.53200000000001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179</v>
      </c>
      <c r="AU212" s="190" t="s">
        <v>87</v>
      </c>
      <c r="AV212" s="16" t="s">
        <v>97</v>
      </c>
      <c r="AW212" s="16" t="s">
        <v>30</v>
      </c>
      <c r="AX212" s="16" t="s">
        <v>75</v>
      </c>
      <c r="AY212" s="190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720</v>
      </c>
      <c r="H213" s="176">
        <v>30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714</v>
      </c>
      <c r="H214" s="176">
        <v>82.26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765</v>
      </c>
      <c r="H215" s="176">
        <v>15.112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75</v>
      </c>
      <c r="AY215" s="174" t="s">
        <v>172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716</v>
      </c>
      <c r="H216" s="176">
        <v>27.2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717</v>
      </c>
      <c r="H217" s="176">
        <v>12.34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4" customFormat="1" ht="12">
      <c r="B218" s="173"/>
      <c r="D218" s="166" t="s">
        <v>179</v>
      </c>
      <c r="E218" s="174" t="s">
        <v>1</v>
      </c>
      <c r="F218" s="175" t="s">
        <v>718</v>
      </c>
      <c r="H218" s="176">
        <v>5.12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179</v>
      </c>
      <c r="AU218" s="174" t="s">
        <v>87</v>
      </c>
      <c r="AV218" s="14" t="s">
        <v>87</v>
      </c>
      <c r="AW218" s="14" t="s">
        <v>30</v>
      </c>
      <c r="AX218" s="14" t="s">
        <v>75</v>
      </c>
      <c r="AY218" s="174" t="s">
        <v>172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721</v>
      </c>
      <c r="H219" s="176">
        <v>13.48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6" customFormat="1" ht="12">
      <c r="B220" s="189"/>
      <c r="D220" s="166" t="s">
        <v>179</v>
      </c>
      <c r="E220" s="190" t="s">
        <v>1</v>
      </c>
      <c r="F220" s="191" t="s">
        <v>722</v>
      </c>
      <c r="H220" s="192">
        <v>185.512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179</v>
      </c>
      <c r="AU220" s="190" t="s">
        <v>87</v>
      </c>
      <c r="AV220" s="16" t="s">
        <v>97</v>
      </c>
      <c r="AW220" s="16" t="s">
        <v>30</v>
      </c>
      <c r="AX220" s="16" t="s">
        <v>75</v>
      </c>
      <c r="AY220" s="190" t="s">
        <v>172</v>
      </c>
    </row>
    <row r="221" spans="1:65" s="15" customFormat="1" ht="12">
      <c r="B221" s="181"/>
      <c r="D221" s="166" t="s">
        <v>179</v>
      </c>
      <c r="E221" s="182" t="s">
        <v>1</v>
      </c>
      <c r="F221" s="183" t="s">
        <v>184</v>
      </c>
      <c r="H221" s="184">
        <v>356.04399999999998</v>
      </c>
      <c r="I221" s="185"/>
      <c r="L221" s="181"/>
      <c r="M221" s="186"/>
      <c r="N221" s="187"/>
      <c r="O221" s="187"/>
      <c r="P221" s="187"/>
      <c r="Q221" s="187"/>
      <c r="R221" s="187"/>
      <c r="S221" s="187"/>
      <c r="T221" s="188"/>
      <c r="AT221" s="182" t="s">
        <v>179</v>
      </c>
      <c r="AU221" s="182" t="s">
        <v>87</v>
      </c>
      <c r="AV221" s="15" t="s">
        <v>106</v>
      </c>
      <c r="AW221" s="15" t="s">
        <v>30</v>
      </c>
      <c r="AX221" s="15" t="s">
        <v>79</v>
      </c>
      <c r="AY221" s="182" t="s">
        <v>172</v>
      </c>
    </row>
    <row r="222" spans="1:65" s="2" customFormat="1" ht="14.5" customHeight="1">
      <c r="A222" s="33"/>
      <c r="B222" s="150"/>
      <c r="C222" s="151" t="s">
        <v>209</v>
      </c>
      <c r="D222" s="151" t="s">
        <v>174</v>
      </c>
      <c r="E222" s="152" t="s">
        <v>766</v>
      </c>
      <c r="F222" s="153" t="s">
        <v>767</v>
      </c>
      <c r="G222" s="154" t="s">
        <v>630</v>
      </c>
      <c r="H222" s="155">
        <v>4</v>
      </c>
      <c r="I222" s="156"/>
      <c r="J222" s="157">
        <f>ROUND(I222*H222,2)</f>
        <v>0</v>
      </c>
      <c r="K222" s="158"/>
      <c r="L222" s="34"/>
      <c r="M222" s="159" t="s">
        <v>1</v>
      </c>
      <c r="N222" s="160" t="s">
        <v>41</v>
      </c>
      <c r="O222" s="59"/>
      <c r="P222" s="161">
        <f>O222*H222</f>
        <v>0</v>
      </c>
      <c r="Q222" s="161">
        <v>0</v>
      </c>
      <c r="R222" s="161">
        <f>Q222*H222</f>
        <v>0</v>
      </c>
      <c r="S222" s="161">
        <v>0.06</v>
      </c>
      <c r="T222" s="162">
        <f>S222*H222</f>
        <v>0.24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106</v>
      </c>
      <c r="AT222" s="163" t="s">
        <v>174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106</v>
      </c>
      <c r="BM222" s="163" t="s">
        <v>768</v>
      </c>
    </row>
    <row r="223" spans="1:65" s="14" customFormat="1" ht="12">
      <c r="B223" s="173"/>
      <c r="D223" s="166" t="s">
        <v>179</v>
      </c>
      <c r="E223" s="174" t="s">
        <v>1</v>
      </c>
      <c r="F223" s="175" t="s">
        <v>769</v>
      </c>
      <c r="H223" s="176">
        <v>2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179</v>
      </c>
      <c r="AU223" s="174" t="s">
        <v>87</v>
      </c>
      <c r="AV223" s="14" t="s">
        <v>87</v>
      </c>
      <c r="AW223" s="14" t="s">
        <v>30</v>
      </c>
      <c r="AX223" s="14" t="s">
        <v>75</v>
      </c>
      <c r="AY223" s="174" t="s">
        <v>172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770</v>
      </c>
      <c r="H224" s="176">
        <v>2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6" customFormat="1" ht="12">
      <c r="B225" s="189"/>
      <c r="D225" s="166" t="s">
        <v>179</v>
      </c>
      <c r="E225" s="190" t="s">
        <v>1</v>
      </c>
      <c r="F225" s="191" t="s">
        <v>719</v>
      </c>
      <c r="H225" s="192">
        <v>4</v>
      </c>
      <c r="I225" s="193"/>
      <c r="L225" s="189"/>
      <c r="M225" s="194"/>
      <c r="N225" s="195"/>
      <c r="O225" s="195"/>
      <c r="P225" s="195"/>
      <c r="Q225" s="195"/>
      <c r="R225" s="195"/>
      <c r="S225" s="195"/>
      <c r="T225" s="196"/>
      <c r="AT225" s="190" t="s">
        <v>179</v>
      </c>
      <c r="AU225" s="190" t="s">
        <v>87</v>
      </c>
      <c r="AV225" s="16" t="s">
        <v>97</v>
      </c>
      <c r="AW225" s="16" t="s">
        <v>30</v>
      </c>
      <c r="AX225" s="16" t="s">
        <v>75</v>
      </c>
      <c r="AY225" s="190" t="s">
        <v>172</v>
      </c>
    </row>
    <row r="226" spans="1:65" s="15" customFormat="1" ht="12">
      <c r="B226" s="181"/>
      <c r="D226" s="166" t="s">
        <v>179</v>
      </c>
      <c r="E226" s="182" t="s">
        <v>1</v>
      </c>
      <c r="F226" s="183" t="s">
        <v>184</v>
      </c>
      <c r="H226" s="184">
        <v>4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2" t="s">
        <v>179</v>
      </c>
      <c r="AU226" s="182" t="s">
        <v>87</v>
      </c>
      <c r="AV226" s="15" t="s">
        <v>106</v>
      </c>
      <c r="AW226" s="15" t="s">
        <v>30</v>
      </c>
      <c r="AX226" s="15" t="s">
        <v>79</v>
      </c>
      <c r="AY226" s="182" t="s">
        <v>172</v>
      </c>
    </row>
    <row r="227" spans="1:65" s="2" customFormat="1" ht="24.25" customHeight="1">
      <c r="A227" s="33"/>
      <c r="B227" s="150"/>
      <c r="C227" s="151" t="s">
        <v>213</v>
      </c>
      <c r="D227" s="151" t="s">
        <v>174</v>
      </c>
      <c r="E227" s="152" t="s">
        <v>771</v>
      </c>
      <c r="F227" s="153" t="s">
        <v>772</v>
      </c>
      <c r="G227" s="154" t="s">
        <v>427</v>
      </c>
      <c r="H227" s="155">
        <v>16.28</v>
      </c>
      <c r="I227" s="156"/>
      <c r="J227" s="157">
        <f>ROUND(I227*H227,2)</f>
        <v>0</v>
      </c>
      <c r="K227" s="158"/>
      <c r="L227" s="34"/>
      <c r="M227" s="159" t="s">
        <v>1</v>
      </c>
      <c r="N227" s="160" t="s">
        <v>41</v>
      </c>
      <c r="O227" s="59"/>
      <c r="P227" s="161">
        <f>O227*H227</f>
        <v>0</v>
      </c>
      <c r="Q227" s="161">
        <v>0</v>
      </c>
      <c r="R227" s="161">
        <f>Q227*H227</f>
        <v>0</v>
      </c>
      <c r="S227" s="161">
        <v>1.2E-2</v>
      </c>
      <c r="T227" s="162">
        <f>S227*H227</f>
        <v>0.19536000000000001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3" t="s">
        <v>106</v>
      </c>
      <c r="AT227" s="163" t="s">
        <v>174</v>
      </c>
      <c r="AU227" s="163" t="s">
        <v>87</v>
      </c>
      <c r="AY227" s="18" t="s">
        <v>172</v>
      </c>
      <c r="BE227" s="164">
        <f>IF(N227="základná",J227,0)</f>
        <v>0</v>
      </c>
      <c r="BF227" s="164">
        <f>IF(N227="znížená",J227,0)</f>
        <v>0</v>
      </c>
      <c r="BG227" s="164">
        <f>IF(N227="zákl. prenesená",J227,0)</f>
        <v>0</v>
      </c>
      <c r="BH227" s="164">
        <f>IF(N227="zníž. prenesená",J227,0)</f>
        <v>0</v>
      </c>
      <c r="BI227" s="164">
        <f>IF(N227="nulová",J227,0)</f>
        <v>0</v>
      </c>
      <c r="BJ227" s="18" t="s">
        <v>87</v>
      </c>
      <c r="BK227" s="164">
        <f>ROUND(I227*H227,2)</f>
        <v>0</v>
      </c>
      <c r="BL227" s="18" t="s">
        <v>106</v>
      </c>
      <c r="BM227" s="163" t="s">
        <v>773</v>
      </c>
    </row>
    <row r="228" spans="1:65" s="14" customFormat="1" ht="12">
      <c r="B228" s="173"/>
      <c r="D228" s="166" t="s">
        <v>179</v>
      </c>
      <c r="E228" s="174" t="s">
        <v>1</v>
      </c>
      <c r="F228" s="175" t="s">
        <v>774</v>
      </c>
      <c r="H228" s="176">
        <v>7.8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775</v>
      </c>
      <c r="H229" s="176">
        <v>8.48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6" customFormat="1" ht="12">
      <c r="B230" s="189"/>
      <c r="D230" s="166" t="s">
        <v>179</v>
      </c>
      <c r="E230" s="190" t="s">
        <v>1</v>
      </c>
      <c r="F230" s="191" t="s">
        <v>719</v>
      </c>
      <c r="H230" s="192">
        <v>16.28</v>
      </c>
      <c r="I230" s="193"/>
      <c r="L230" s="189"/>
      <c r="M230" s="194"/>
      <c r="N230" s="195"/>
      <c r="O230" s="195"/>
      <c r="P230" s="195"/>
      <c r="Q230" s="195"/>
      <c r="R230" s="195"/>
      <c r="S230" s="195"/>
      <c r="T230" s="196"/>
      <c r="AT230" s="190" t="s">
        <v>179</v>
      </c>
      <c r="AU230" s="190" t="s">
        <v>87</v>
      </c>
      <c r="AV230" s="16" t="s">
        <v>97</v>
      </c>
      <c r="AW230" s="16" t="s">
        <v>30</v>
      </c>
      <c r="AX230" s="16" t="s">
        <v>75</v>
      </c>
      <c r="AY230" s="190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16.28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24.25" customHeight="1">
      <c r="A232" s="33"/>
      <c r="B232" s="150"/>
      <c r="C232" s="151" t="s">
        <v>220</v>
      </c>
      <c r="D232" s="151" t="s">
        <v>174</v>
      </c>
      <c r="E232" s="152" t="s">
        <v>776</v>
      </c>
      <c r="F232" s="153" t="s">
        <v>777</v>
      </c>
      <c r="G232" s="154" t="s">
        <v>177</v>
      </c>
      <c r="H232" s="155">
        <v>56.933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2E-3</v>
      </c>
      <c r="T232" s="162">
        <f>S232*H232</f>
        <v>0.11386600000000001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106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106</v>
      </c>
      <c r="BM232" s="163" t="s">
        <v>778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779</v>
      </c>
      <c r="H233" s="176">
        <v>46.98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6" customFormat="1" ht="12">
      <c r="B234" s="189"/>
      <c r="D234" s="166" t="s">
        <v>179</v>
      </c>
      <c r="E234" s="190" t="s">
        <v>1</v>
      </c>
      <c r="F234" s="191" t="s">
        <v>780</v>
      </c>
      <c r="H234" s="192">
        <v>46.98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1:65" s="14" customFormat="1" ht="12">
      <c r="B235" s="173"/>
      <c r="D235" s="166" t="s">
        <v>179</v>
      </c>
      <c r="E235" s="174" t="s">
        <v>1</v>
      </c>
      <c r="F235" s="175" t="s">
        <v>781</v>
      </c>
      <c r="H235" s="176">
        <v>9.9529999999999994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179</v>
      </c>
      <c r="AU235" s="174" t="s">
        <v>87</v>
      </c>
      <c r="AV235" s="14" t="s">
        <v>87</v>
      </c>
      <c r="AW235" s="14" t="s">
        <v>30</v>
      </c>
      <c r="AX235" s="14" t="s">
        <v>75</v>
      </c>
      <c r="AY235" s="174" t="s">
        <v>172</v>
      </c>
    </row>
    <row r="236" spans="1:65" s="16" customFormat="1" ht="12">
      <c r="B236" s="189"/>
      <c r="D236" s="166" t="s">
        <v>179</v>
      </c>
      <c r="E236" s="190" t="s">
        <v>1</v>
      </c>
      <c r="F236" s="191" t="s">
        <v>745</v>
      </c>
      <c r="H236" s="192">
        <v>9.9529999999999994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179</v>
      </c>
      <c r="AU236" s="190" t="s">
        <v>87</v>
      </c>
      <c r="AV236" s="16" t="s">
        <v>97</v>
      </c>
      <c r="AW236" s="16" t="s">
        <v>30</v>
      </c>
      <c r="AX236" s="16" t="s">
        <v>75</v>
      </c>
      <c r="AY236" s="190" t="s">
        <v>172</v>
      </c>
    </row>
    <row r="237" spans="1:65" s="15" customFormat="1" ht="12">
      <c r="B237" s="181"/>
      <c r="D237" s="166" t="s">
        <v>179</v>
      </c>
      <c r="E237" s="182" t="s">
        <v>1</v>
      </c>
      <c r="F237" s="183" t="s">
        <v>184</v>
      </c>
      <c r="H237" s="184">
        <v>56.933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2" t="s">
        <v>179</v>
      </c>
      <c r="AU237" s="182" t="s">
        <v>87</v>
      </c>
      <c r="AV237" s="15" t="s">
        <v>106</v>
      </c>
      <c r="AW237" s="15" t="s">
        <v>30</v>
      </c>
      <c r="AX237" s="15" t="s">
        <v>79</v>
      </c>
      <c r="AY237" s="182" t="s">
        <v>172</v>
      </c>
    </row>
    <row r="238" spans="1:65" s="12" customFormat="1" ht="22.75" customHeight="1">
      <c r="B238" s="137"/>
      <c r="D238" s="138" t="s">
        <v>74</v>
      </c>
      <c r="E238" s="148" t="s">
        <v>190</v>
      </c>
      <c r="F238" s="148" t="s">
        <v>191</v>
      </c>
      <c r="I238" s="140"/>
      <c r="J238" s="149">
        <f>BK238</f>
        <v>0</v>
      </c>
      <c r="L238" s="137"/>
      <c r="M238" s="142"/>
      <c r="N238" s="143"/>
      <c r="O238" s="143"/>
      <c r="P238" s="144">
        <f>SUM(P239:P247)</f>
        <v>0</v>
      </c>
      <c r="Q238" s="143"/>
      <c r="R238" s="144">
        <f>SUM(R239:R247)</f>
        <v>0</v>
      </c>
      <c r="S238" s="143"/>
      <c r="T238" s="145">
        <f>SUM(T239:T247)</f>
        <v>0</v>
      </c>
      <c r="AR238" s="138" t="s">
        <v>79</v>
      </c>
      <c r="AT238" s="146" t="s">
        <v>74</v>
      </c>
      <c r="AU238" s="146" t="s">
        <v>79</v>
      </c>
      <c r="AY238" s="138" t="s">
        <v>172</v>
      </c>
      <c r="BK238" s="147">
        <f>SUM(BK239:BK247)</f>
        <v>0</v>
      </c>
    </row>
    <row r="239" spans="1:65" s="2" customFormat="1" ht="24.25" customHeight="1">
      <c r="A239" s="33"/>
      <c r="B239" s="150"/>
      <c r="C239" s="151" t="s">
        <v>226</v>
      </c>
      <c r="D239" s="151" t="s">
        <v>174</v>
      </c>
      <c r="E239" s="152" t="s">
        <v>192</v>
      </c>
      <c r="F239" s="153" t="s">
        <v>193</v>
      </c>
      <c r="G239" s="154" t="s">
        <v>194</v>
      </c>
      <c r="H239" s="155">
        <v>46.287999999999997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106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106</v>
      </c>
      <c r="BM239" s="163" t="s">
        <v>782</v>
      </c>
    </row>
    <row r="240" spans="1:65" s="2" customFormat="1" ht="24.25" customHeight="1">
      <c r="A240" s="33"/>
      <c r="B240" s="150"/>
      <c r="C240" s="151" t="s">
        <v>235</v>
      </c>
      <c r="D240" s="151" t="s">
        <v>174</v>
      </c>
      <c r="E240" s="152" t="s">
        <v>196</v>
      </c>
      <c r="F240" s="153" t="s">
        <v>197</v>
      </c>
      <c r="G240" s="154" t="s">
        <v>194</v>
      </c>
      <c r="H240" s="155">
        <v>92.575999999999993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783</v>
      </c>
    </row>
    <row r="241" spans="1:65" s="14" customFormat="1" ht="12">
      <c r="B241" s="173"/>
      <c r="D241" s="166" t="s">
        <v>179</v>
      </c>
      <c r="F241" s="175" t="s">
        <v>784</v>
      </c>
      <c r="H241" s="176">
        <v>92.575999999999993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</v>
      </c>
      <c r="AX241" s="14" t="s">
        <v>79</v>
      </c>
      <c r="AY241" s="174" t="s">
        <v>172</v>
      </c>
    </row>
    <row r="242" spans="1:65" s="2" customFormat="1" ht="24.25" customHeight="1">
      <c r="A242" s="33"/>
      <c r="B242" s="150"/>
      <c r="C242" s="151" t="s">
        <v>243</v>
      </c>
      <c r="D242" s="151" t="s">
        <v>174</v>
      </c>
      <c r="E242" s="152" t="s">
        <v>201</v>
      </c>
      <c r="F242" s="153" t="s">
        <v>202</v>
      </c>
      <c r="G242" s="154" t="s">
        <v>194</v>
      </c>
      <c r="H242" s="155">
        <v>46.287999999999997</v>
      </c>
      <c r="I242" s="156"/>
      <c r="J242" s="157">
        <f>ROUND(I242*H242,2)</f>
        <v>0</v>
      </c>
      <c r="K242" s="158"/>
      <c r="L242" s="34"/>
      <c r="M242" s="159" t="s">
        <v>1</v>
      </c>
      <c r="N242" s="160" t="s">
        <v>41</v>
      </c>
      <c r="O242" s="59"/>
      <c r="P242" s="161">
        <f>O242*H242</f>
        <v>0</v>
      </c>
      <c r="Q242" s="161">
        <v>0</v>
      </c>
      <c r="R242" s="161">
        <f>Q242*H242</f>
        <v>0</v>
      </c>
      <c r="S242" s="161">
        <v>0</v>
      </c>
      <c r="T242" s="162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3" t="s">
        <v>106</v>
      </c>
      <c r="AT242" s="163" t="s">
        <v>174</v>
      </c>
      <c r="AU242" s="163" t="s">
        <v>87</v>
      </c>
      <c r="AY242" s="18" t="s">
        <v>172</v>
      </c>
      <c r="BE242" s="164">
        <f>IF(N242="základná",J242,0)</f>
        <v>0</v>
      </c>
      <c r="BF242" s="164">
        <f>IF(N242="znížená",J242,0)</f>
        <v>0</v>
      </c>
      <c r="BG242" s="164">
        <f>IF(N242="zákl. prenesená",J242,0)</f>
        <v>0</v>
      </c>
      <c r="BH242" s="164">
        <f>IF(N242="zníž. prenesená",J242,0)</f>
        <v>0</v>
      </c>
      <c r="BI242" s="164">
        <f>IF(N242="nulová",J242,0)</f>
        <v>0</v>
      </c>
      <c r="BJ242" s="18" t="s">
        <v>87</v>
      </c>
      <c r="BK242" s="164">
        <f>ROUND(I242*H242,2)</f>
        <v>0</v>
      </c>
      <c r="BL242" s="18" t="s">
        <v>106</v>
      </c>
      <c r="BM242" s="163" t="s">
        <v>785</v>
      </c>
    </row>
    <row r="243" spans="1:65" s="2" customFormat="1" ht="24.25" customHeight="1">
      <c r="A243" s="33"/>
      <c r="B243" s="150"/>
      <c r="C243" s="151" t="s">
        <v>424</v>
      </c>
      <c r="D243" s="151" t="s">
        <v>174</v>
      </c>
      <c r="E243" s="152" t="s">
        <v>205</v>
      </c>
      <c r="F243" s="153" t="s">
        <v>206</v>
      </c>
      <c r="G243" s="154" t="s">
        <v>194</v>
      </c>
      <c r="H243" s="155">
        <v>138.864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</v>
      </c>
      <c r="R243" s="161">
        <f>Q243*H243</f>
        <v>0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106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106</v>
      </c>
      <c r="BM243" s="163" t="s">
        <v>786</v>
      </c>
    </row>
    <row r="244" spans="1:65" s="14" customFormat="1" ht="12">
      <c r="B244" s="173"/>
      <c r="D244" s="166" t="s">
        <v>179</v>
      </c>
      <c r="F244" s="175" t="s">
        <v>787</v>
      </c>
      <c r="H244" s="176">
        <v>138.864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</v>
      </c>
      <c r="AX244" s="14" t="s">
        <v>79</v>
      </c>
      <c r="AY244" s="174" t="s">
        <v>172</v>
      </c>
    </row>
    <row r="245" spans="1:65" s="2" customFormat="1" ht="14.5" customHeight="1">
      <c r="A245" s="33"/>
      <c r="B245" s="150"/>
      <c r="C245" s="151" t="s">
        <v>433</v>
      </c>
      <c r="D245" s="151" t="s">
        <v>174</v>
      </c>
      <c r="E245" s="152" t="s">
        <v>210</v>
      </c>
      <c r="F245" s="153" t="s">
        <v>211</v>
      </c>
      <c r="G245" s="154" t="s">
        <v>194</v>
      </c>
      <c r="H245" s="155">
        <v>46.287999999999997</v>
      </c>
      <c r="I245" s="156"/>
      <c r="J245" s="157">
        <f>ROUND(I245*H245,2)</f>
        <v>0</v>
      </c>
      <c r="K245" s="158"/>
      <c r="L245" s="34"/>
      <c r="M245" s="159" t="s">
        <v>1</v>
      </c>
      <c r="N245" s="160" t="s">
        <v>41</v>
      </c>
      <c r="O245" s="59"/>
      <c r="P245" s="161">
        <f>O245*H245</f>
        <v>0</v>
      </c>
      <c r="Q245" s="161">
        <v>0</v>
      </c>
      <c r="R245" s="161">
        <f>Q245*H245</f>
        <v>0</v>
      </c>
      <c r="S245" s="161">
        <v>0</v>
      </c>
      <c r="T245" s="162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3" t="s">
        <v>106</v>
      </c>
      <c r="AT245" s="163" t="s">
        <v>174</v>
      </c>
      <c r="AU245" s="163" t="s">
        <v>87</v>
      </c>
      <c r="AY245" s="18" t="s">
        <v>172</v>
      </c>
      <c r="BE245" s="164">
        <f>IF(N245="základná",J245,0)</f>
        <v>0</v>
      </c>
      <c r="BF245" s="164">
        <f>IF(N245="znížená",J245,0)</f>
        <v>0</v>
      </c>
      <c r="BG245" s="164">
        <f>IF(N245="zákl. prenesená",J245,0)</f>
        <v>0</v>
      </c>
      <c r="BH245" s="164">
        <f>IF(N245="zníž. prenesená",J245,0)</f>
        <v>0</v>
      </c>
      <c r="BI245" s="164">
        <f>IF(N245="nulová",J245,0)</f>
        <v>0</v>
      </c>
      <c r="BJ245" s="18" t="s">
        <v>87</v>
      </c>
      <c r="BK245" s="164">
        <f>ROUND(I245*H245,2)</f>
        <v>0</v>
      </c>
      <c r="BL245" s="18" t="s">
        <v>106</v>
      </c>
      <c r="BM245" s="163" t="s">
        <v>788</v>
      </c>
    </row>
    <row r="246" spans="1:65" s="2" customFormat="1" ht="24.25" customHeight="1">
      <c r="A246" s="33"/>
      <c r="B246" s="150"/>
      <c r="C246" s="151" t="s">
        <v>440</v>
      </c>
      <c r="D246" s="151" t="s">
        <v>174</v>
      </c>
      <c r="E246" s="152" t="s">
        <v>214</v>
      </c>
      <c r="F246" s="153" t="s">
        <v>215</v>
      </c>
      <c r="G246" s="154" t="s">
        <v>194</v>
      </c>
      <c r="H246" s="155">
        <v>185.15199999999999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106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106</v>
      </c>
      <c r="BM246" s="163" t="s">
        <v>789</v>
      </c>
    </row>
    <row r="247" spans="1:65" s="14" customFormat="1" ht="12">
      <c r="B247" s="173"/>
      <c r="D247" s="166" t="s">
        <v>179</v>
      </c>
      <c r="F247" s="175" t="s">
        <v>790</v>
      </c>
      <c r="H247" s="176">
        <v>185.15199999999999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</v>
      </c>
      <c r="AX247" s="14" t="s">
        <v>79</v>
      </c>
      <c r="AY247" s="174" t="s">
        <v>172</v>
      </c>
    </row>
    <row r="248" spans="1:65" s="12" customFormat="1" ht="22.75" customHeight="1">
      <c r="B248" s="137"/>
      <c r="D248" s="138" t="s">
        <v>74</v>
      </c>
      <c r="E248" s="148" t="s">
        <v>218</v>
      </c>
      <c r="F248" s="148" t="s">
        <v>219</v>
      </c>
      <c r="I248" s="140"/>
      <c r="J248" s="149">
        <f>BK248</f>
        <v>0</v>
      </c>
      <c r="L248" s="137"/>
      <c r="M248" s="142"/>
      <c r="N248" s="143"/>
      <c r="O248" s="143"/>
      <c r="P248" s="144">
        <f>SUM(P249:P256)</f>
        <v>0</v>
      </c>
      <c r="Q248" s="143"/>
      <c r="R248" s="144">
        <f>SUM(R249:R256)</f>
        <v>0</v>
      </c>
      <c r="S248" s="143"/>
      <c r="T248" s="145">
        <f>SUM(T249:T256)</f>
        <v>0</v>
      </c>
      <c r="AR248" s="138" t="s">
        <v>79</v>
      </c>
      <c r="AT248" s="146" t="s">
        <v>74</v>
      </c>
      <c r="AU248" s="146" t="s">
        <v>79</v>
      </c>
      <c r="AY248" s="138" t="s">
        <v>172</v>
      </c>
      <c r="BK248" s="147">
        <f>SUM(BK249:BK256)</f>
        <v>0</v>
      </c>
    </row>
    <row r="249" spans="1:65" s="2" customFormat="1" ht="24.25" customHeight="1">
      <c r="A249" s="33"/>
      <c r="B249" s="150"/>
      <c r="C249" s="151" t="s">
        <v>445</v>
      </c>
      <c r="D249" s="151" t="s">
        <v>174</v>
      </c>
      <c r="E249" s="152" t="s">
        <v>221</v>
      </c>
      <c r="F249" s="153" t="s">
        <v>222</v>
      </c>
      <c r="G249" s="154" t="s">
        <v>194</v>
      </c>
      <c r="H249" s="155">
        <v>37.311999999999998</v>
      </c>
      <c r="I249" s="156"/>
      <c r="J249" s="157">
        <f>ROUND(I249*H249,2)</f>
        <v>0</v>
      </c>
      <c r="K249" s="158"/>
      <c r="L249" s="34"/>
      <c r="M249" s="159" t="s">
        <v>1</v>
      </c>
      <c r="N249" s="160" t="s">
        <v>41</v>
      </c>
      <c r="O249" s="59"/>
      <c r="P249" s="161">
        <f>O249*H249</f>
        <v>0</v>
      </c>
      <c r="Q249" s="161">
        <v>0</v>
      </c>
      <c r="R249" s="161">
        <f>Q249*H249</f>
        <v>0</v>
      </c>
      <c r="S249" s="161">
        <v>0</v>
      </c>
      <c r="T249" s="16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3" t="s">
        <v>106</v>
      </c>
      <c r="AT249" s="163" t="s">
        <v>174</v>
      </c>
      <c r="AU249" s="163" t="s">
        <v>87</v>
      </c>
      <c r="AY249" s="18" t="s">
        <v>172</v>
      </c>
      <c r="BE249" s="164">
        <f>IF(N249="základná",J249,0)</f>
        <v>0</v>
      </c>
      <c r="BF249" s="164">
        <f>IF(N249="znížená",J249,0)</f>
        <v>0</v>
      </c>
      <c r="BG249" s="164">
        <f>IF(N249="zákl. prenesená",J249,0)</f>
        <v>0</v>
      </c>
      <c r="BH249" s="164">
        <f>IF(N249="zníž. prenesená",J249,0)</f>
        <v>0</v>
      </c>
      <c r="BI249" s="164">
        <f>IF(N249="nulová",J249,0)</f>
        <v>0</v>
      </c>
      <c r="BJ249" s="18" t="s">
        <v>87</v>
      </c>
      <c r="BK249" s="164">
        <f>ROUND(I249*H249,2)</f>
        <v>0</v>
      </c>
      <c r="BL249" s="18" t="s">
        <v>106</v>
      </c>
      <c r="BM249" s="163" t="s">
        <v>791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792</v>
      </c>
      <c r="H250" s="176">
        <v>46.180999999999997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793</v>
      </c>
      <c r="H251" s="176">
        <v>-8.8689999999999998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75</v>
      </c>
      <c r="AY251" s="174" t="s">
        <v>172</v>
      </c>
    </row>
    <row r="252" spans="1:65" s="16" customFormat="1" ht="12">
      <c r="B252" s="189"/>
      <c r="D252" s="166" t="s">
        <v>179</v>
      </c>
      <c r="E252" s="190" t="s">
        <v>1</v>
      </c>
      <c r="F252" s="191" t="s">
        <v>287</v>
      </c>
      <c r="H252" s="192">
        <v>37.311999999999998</v>
      </c>
      <c r="I252" s="193"/>
      <c r="L252" s="189"/>
      <c r="M252" s="194"/>
      <c r="N252" s="195"/>
      <c r="O252" s="195"/>
      <c r="P252" s="195"/>
      <c r="Q252" s="195"/>
      <c r="R252" s="195"/>
      <c r="S252" s="195"/>
      <c r="T252" s="196"/>
      <c r="AT252" s="190" t="s">
        <v>179</v>
      </c>
      <c r="AU252" s="190" t="s">
        <v>87</v>
      </c>
      <c r="AV252" s="16" t="s">
        <v>97</v>
      </c>
      <c r="AW252" s="16" t="s">
        <v>30</v>
      </c>
      <c r="AX252" s="16" t="s">
        <v>75</v>
      </c>
      <c r="AY252" s="190" t="s">
        <v>172</v>
      </c>
    </row>
    <row r="253" spans="1:65" s="15" customFormat="1" ht="12">
      <c r="B253" s="181"/>
      <c r="D253" s="166" t="s">
        <v>179</v>
      </c>
      <c r="E253" s="182" t="s">
        <v>1</v>
      </c>
      <c r="F253" s="183" t="s">
        <v>184</v>
      </c>
      <c r="H253" s="184">
        <v>37.311999999999998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179</v>
      </c>
      <c r="AU253" s="182" t="s">
        <v>87</v>
      </c>
      <c r="AV253" s="15" t="s">
        <v>106</v>
      </c>
      <c r="AW253" s="15" t="s">
        <v>30</v>
      </c>
      <c r="AX253" s="15" t="s">
        <v>79</v>
      </c>
      <c r="AY253" s="182" t="s">
        <v>172</v>
      </c>
    </row>
    <row r="254" spans="1:65" s="2" customFormat="1" ht="14.5" customHeight="1">
      <c r="A254" s="33"/>
      <c r="B254" s="150"/>
      <c r="C254" s="151" t="s">
        <v>449</v>
      </c>
      <c r="D254" s="151" t="s">
        <v>174</v>
      </c>
      <c r="E254" s="152" t="s">
        <v>794</v>
      </c>
      <c r="F254" s="153" t="s">
        <v>795</v>
      </c>
      <c r="G254" s="154" t="s">
        <v>630</v>
      </c>
      <c r="H254" s="155">
        <v>2</v>
      </c>
      <c r="I254" s="156"/>
      <c r="J254" s="157">
        <f>ROUND(I254*H254,2)</f>
        <v>0</v>
      </c>
      <c r="K254" s="158"/>
      <c r="L254" s="34"/>
      <c r="M254" s="159" t="s">
        <v>1</v>
      </c>
      <c r="N254" s="160" t="s">
        <v>41</v>
      </c>
      <c r="O254" s="59"/>
      <c r="P254" s="161">
        <f>O254*H254</f>
        <v>0</v>
      </c>
      <c r="Q254" s="161">
        <v>0</v>
      </c>
      <c r="R254" s="161">
        <f>Q254*H254</f>
        <v>0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106</v>
      </c>
      <c r="AT254" s="163" t="s">
        <v>174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106</v>
      </c>
      <c r="BM254" s="163" t="s">
        <v>796</v>
      </c>
    </row>
    <row r="255" spans="1:65" s="14" customFormat="1" ht="12">
      <c r="B255" s="173"/>
      <c r="D255" s="166" t="s">
        <v>179</v>
      </c>
      <c r="E255" s="174" t="s">
        <v>1</v>
      </c>
      <c r="F255" s="175" t="s">
        <v>87</v>
      </c>
      <c r="H255" s="176">
        <v>2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4" t="s">
        <v>179</v>
      </c>
      <c r="AU255" s="174" t="s">
        <v>87</v>
      </c>
      <c r="AV255" s="14" t="s">
        <v>87</v>
      </c>
      <c r="AW255" s="14" t="s">
        <v>30</v>
      </c>
      <c r="AX255" s="14" t="s">
        <v>75</v>
      </c>
      <c r="AY255" s="174" t="s">
        <v>172</v>
      </c>
    </row>
    <row r="256" spans="1:65" s="15" customFormat="1" ht="12">
      <c r="B256" s="181"/>
      <c r="D256" s="166" t="s">
        <v>179</v>
      </c>
      <c r="E256" s="182" t="s">
        <v>1</v>
      </c>
      <c r="F256" s="183" t="s">
        <v>184</v>
      </c>
      <c r="H256" s="184">
        <v>2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179</v>
      </c>
      <c r="AU256" s="182" t="s">
        <v>87</v>
      </c>
      <c r="AV256" s="15" t="s">
        <v>106</v>
      </c>
      <c r="AW256" s="15" t="s">
        <v>30</v>
      </c>
      <c r="AX256" s="15" t="s">
        <v>79</v>
      </c>
      <c r="AY256" s="182" t="s">
        <v>172</v>
      </c>
    </row>
    <row r="257" spans="1:65" s="12" customFormat="1" ht="22.75" customHeight="1">
      <c r="B257" s="137"/>
      <c r="D257" s="138" t="s">
        <v>74</v>
      </c>
      <c r="E257" s="148" t="s">
        <v>469</v>
      </c>
      <c r="F257" s="148" t="s">
        <v>470</v>
      </c>
      <c r="I257" s="140"/>
      <c r="J257" s="149">
        <f>BK257</f>
        <v>0</v>
      </c>
      <c r="L257" s="137"/>
      <c r="M257" s="142"/>
      <c r="N257" s="143"/>
      <c r="O257" s="143"/>
      <c r="P257" s="144">
        <f>P258</f>
        <v>0</v>
      </c>
      <c r="Q257" s="143"/>
      <c r="R257" s="144">
        <f>R258</f>
        <v>0</v>
      </c>
      <c r="S257" s="143"/>
      <c r="T257" s="145">
        <f>T258</f>
        <v>0</v>
      </c>
      <c r="AR257" s="138" t="s">
        <v>79</v>
      </c>
      <c r="AT257" s="146" t="s">
        <v>74</v>
      </c>
      <c r="AU257" s="146" t="s">
        <v>79</v>
      </c>
      <c r="AY257" s="138" t="s">
        <v>172</v>
      </c>
      <c r="BK257" s="147">
        <f>BK258</f>
        <v>0</v>
      </c>
    </row>
    <row r="258" spans="1:65" s="2" customFormat="1" ht="24.25" customHeight="1">
      <c r="A258" s="33"/>
      <c r="B258" s="150"/>
      <c r="C258" s="151" t="s">
        <v>453</v>
      </c>
      <c r="D258" s="151" t="s">
        <v>174</v>
      </c>
      <c r="E258" s="152" t="s">
        <v>472</v>
      </c>
      <c r="F258" s="153" t="s">
        <v>473</v>
      </c>
      <c r="G258" s="154" t="s">
        <v>194</v>
      </c>
      <c r="H258" s="155">
        <v>0.95499999999999996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106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106</v>
      </c>
      <c r="BM258" s="163" t="s">
        <v>797</v>
      </c>
    </row>
    <row r="259" spans="1:65" s="12" customFormat="1" ht="26" customHeight="1">
      <c r="B259" s="137"/>
      <c r="D259" s="138" t="s">
        <v>74</v>
      </c>
      <c r="E259" s="139" t="s">
        <v>475</v>
      </c>
      <c r="F259" s="139" t="s">
        <v>476</v>
      </c>
      <c r="I259" s="140"/>
      <c r="J259" s="141">
        <f>BK259</f>
        <v>0</v>
      </c>
      <c r="L259" s="137"/>
      <c r="M259" s="142"/>
      <c r="N259" s="143"/>
      <c r="O259" s="143"/>
      <c r="P259" s="144">
        <f>P260</f>
        <v>0</v>
      </c>
      <c r="Q259" s="143"/>
      <c r="R259" s="144">
        <f>R260</f>
        <v>0</v>
      </c>
      <c r="S259" s="143"/>
      <c r="T259" s="145">
        <f>T260</f>
        <v>0.10782450000000002</v>
      </c>
      <c r="AR259" s="138" t="s">
        <v>87</v>
      </c>
      <c r="AT259" s="146" t="s">
        <v>74</v>
      </c>
      <c r="AU259" s="146" t="s">
        <v>75</v>
      </c>
      <c r="AY259" s="138" t="s">
        <v>172</v>
      </c>
      <c r="BK259" s="147">
        <f>BK260</f>
        <v>0</v>
      </c>
    </row>
    <row r="260" spans="1:65" s="12" customFormat="1" ht="22.75" customHeight="1">
      <c r="B260" s="137"/>
      <c r="D260" s="138" t="s">
        <v>74</v>
      </c>
      <c r="E260" s="148" t="s">
        <v>798</v>
      </c>
      <c r="F260" s="148" t="s">
        <v>799</v>
      </c>
      <c r="I260" s="140"/>
      <c r="J260" s="149">
        <f>BK260</f>
        <v>0</v>
      </c>
      <c r="L260" s="137"/>
      <c r="M260" s="142"/>
      <c r="N260" s="143"/>
      <c r="O260" s="143"/>
      <c r="P260" s="144">
        <f>SUM(P261:P263)</f>
        <v>0</v>
      </c>
      <c r="Q260" s="143"/>
      <c r="R260" s="144">
        <f>SUM(R261:R263)</f>
        <v>0</v>
      </c>
      <c r="S260" s="143"/>
      <c r="T260" s="145">
        <f>SUM(T261:T263)</f>
        <v>0.10782450000000002</v>
      </c>
      <c r="AR260" s="138" t="s">
        <v>87</v>
      </c>
      <c r="AT260" s="146" t="s">
        <v>74</v>
      </c>
      <c r="AU260" s="146" t="s">
        <v>79</v>
      </c>
      <c r="AY260" s="138" t="s">
        <v>172</v>
      </c>
      <c r="BK260" s="147">
        <f>SUM(BK261:BK263)</f>
        <v>0</v>
      </c>
    </row>
    <row r="261" spans="1:65" s="2" customFormat="1" ht="24.25" customHeight="1">
      <c r="A261" s="33"/>
      <c r="B261" s="150"/>
      <c r="C261" s="151" t="s">
        <v>457</v>
      </c>
      <c r="D261" s="151" t="s">
        <v>174</v>
      </c>
      <c r="E261" s="152" t="s">
        <v>800</v>
      </c>
      <c r="F261" s="153" t="s">
        <v>801</v>
      </c>
      <c r="G261" s="154" t="s">
        <v>427</v>
      </c>
      <c r="H261" s="155">
        <v>79.87</v>
      </c>
      <c r="I261" s="156"/>
      <c r="J261" s="157">
        <f>ROUND(I261*H261,2)</f>
        <v>0</v>
      </c>
      <c r="K261" s="158"/>
      <c r="L261" s="34"/>
      <c r="M261" s="159" t="s">
        <v>1</v>
      </c>
      <c r="N261" s="160" t="s">
        <v>41</v>
      </c>
      <c r="O261" s="59"/>
      <c r="P261" s="161">
        <f>O261*H261</f>
        <v>0</v>
      </c>
      <c r="Q261" s="161">
        <v>0</v>
      </c>
      <c r="R261" s="161">
        <f>Q261*H261</f>
        <v>0</v>
      </c>
      <c r="S261" s="161">
        <v>1.3500000000000001E-3</v>
      </c>
      <c r="T261" s="162">
        <f>S261*H261</f>
        <v>0.10782450000000002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3" t="s">
        <v>445</v>
      </c>
      <c r="AT261" s="163" t="s">
        <v>174</v>
      </c>
      <c r="AU261" s="163" t="s">
        <v>87</v>
      </c>
      <c r="AY261" s="18" t="s">
        <v>172</v>
      </c>
      <c r="BE261" s="164">
        <f>IF(N261="základná",J261,0)</f>
        <v>0</v>
      </c>
      <c r="BF261" s="164">
        <f>IF(N261="znížená",J261,0)</f>
        <v>0</v>
      </c>
      <c r="BG261" s="164">
        <f>IF(N261="zákl. prenesená",J261,0)</f>
        <v>0</v>
      </c>
      <c r="BH261" s="164">
        <f>IF(N261="zníž. prenesená",J261,0)</f>
        <v>0</v>
      </c>
      <c r="BI261" s="164">
        <f>IF(N261="nulová",J261,0)</f>
        <v>0</v>
      </c>
      <c r="BJ261" s="18" t="s">
        <v>87</v>
      </c>
      <c r="BK261" s="164">
        <f>ROUND(I261*H261,2)</f>
        <v>0</v>
      </c>
      <c r="BL261" s="18" t="s">
        <v>445</v>
      </c>
      <c r="BM261" s="163" t="s">
        <v>802</v>
      </c>
    </row>
    <row r="262" spans="1:65" s="14" customFormat="1" ht="12">
      <c r="B262" s="173"/>
      <c r="D262" s="166" t="s">
        <v>179</v>
      </c>
      <c r="E262" s="174" t="s">
        <v>1</v>
      </c>
      <c r="F262" s="175" t="s">
        <v>698</v>
      </c>
      <c r="H262" s="176">
        <v>79.87</v>
      </c>
      <c r="I262" s="177"/>
      <c r="L262" s="173"/>
      <c r="M262" s="178"/>
      <c r="N262" s="179"/>
      <c r="O262" s="179"/>
      <c r="P262" s="179"/>
      <c r="Q262" s="179"/>
      <c r="R262" s="179"/>
      <c r="S262" s="179"/>
      <c r="T262" s="180"/>
      <c r="AT262" s="174" t="s">
        <v>179</v>
      </c>
      <c r="AU262" s="174" t="s">
        <v>87</v>
      </c>
      <c r="AV262" s="14" t="s">
        <v>87</v>
      </c>
      <c r="AW262" s="14" t="s">
        <v>30</v>
      </c>
      <c r="AX262" s="14" t="s">
        <v>75</v>
      </c>
      <c r="AY262" s="174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184</v>
      </c>
      <c r="H263" s="184">
        <v>79.87</v>
      </c>
      <c r="I263" s="185"/>
      <c r="L263" s="181"/>
      <c r="M263" s="197"/>
      <c r="N263" s="198"/>
      <c r="O263" s="198"/>
      <c r="P263" s="198"/>
      <c r="Q263" s="198"/>
      <c r="R263" s="198"/>
      <c r="S263" s="198"/>
      <c r="T263" s="199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7" customHeight="1">
      <c r="A264" s="33"/>
      <c r="B264" s="48"/>
      <c r="C264" s="49"/>
      <c r="D264" s="49"/>
      <c r="E264" s="49"/>
      <c r="F264" s="49"/>
      <c r="G264" s="49"/>
      <c r="H264" s="49"/>
      <c r="I264" s="49"/>
      <c r="J264" s="49"/>
      <c r="K264" s="49"/>
      <c r="L264" s="34"/>
      <c r="M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</row>
  </sheetData>
  <autoFilter ref="C128:K263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35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701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803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ROUND(J124,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ROUND((SUM(BE124:BE334)),  2)</f>
        <v>0</v>
      </c>
      <c r="G35" s="33"/>
      <c r="H35" s="33"/>
      <c r="I35" s="106">
        <v>0.2</v>
      </c>
      <c r="J35" s="105">
        <f>ROUND(((SUM(BE124:BE334))*I35),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ROUND((SUM(BF124:BF334)),  2)</f>
        <v>0</v>
      </c>
      <c r="G36" s="33"/>
      <c r="H36" s="33"/>
      <c r="I36" s="106">
        <v>0.2</v>
      </c>
      <c r="J36" s="105">
        <f>ROUND(((SUM(BF124:BF334))*I36),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ROUND((SUM(BG124:BG334)),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ROUND((SUM(BH124:BH334)),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ROUND((SUM(BI124:BI334)),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701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3B - 3B - Výmena  exterierových otvorov  182,698m2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J124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J125</f>
        <v>0</v>
      </c>
      <c r="L99" s="118"/>
    </row>
    <row r="100" spans="1:47" s="10" customFormat="1" ht="20" customHeight="1">
      <c r="B100" s="122"/>
      <c r="D100" s="123" t="s">
        <v>703</v>
      </c>
      <c r="E100" s="124"/>
      <c r="F100" s="124"/>
      <c r="G100" s="124"/>
      <c r="H100" s="124"/>
      <c r="I100" s="124"/>
      <c r="J100" s="125">
        <f>J126</f>
        <v>0</v>
      </c>
      <c r="L100" s="122"/>
    </row>
    <row r="101" spans="1:47" s="9" customFormat="1" ht="25" customHeight="1">
      <c r="B101" s="118"/>
      <c r="D101" s="119" t="s">
        <v>272</v>
      </c>
      <c r="E101" s="120"/>
      <c r="F101" s="120"/>
      <c r="G101" s="120"/>
      <c r="H101" s="120"/>
      <c r="I101" s="120"/>
      <c r="J101" s="121">
        <f>J147</f>
        <v>0</v>
      </c>
      <c r="L101" s="118"/>
    </row>
    <row r="102" spans="1:47" s="10" customFormat="1" ht="20" customHeight="1">
      <c r="B102" s="122"/>
      <c r="D102" s="123" t="s">
        <v>804</v>
      </c>
      <c r="E102" s="124"/>
      <c r="F102" s="124"/>
      <c r="G102" s="124"/>
      <c r="H102" s="124"/>
      <c r="I102" s="124"/>
      <c r="J102" s="125">
        <f>J148</f>
        <v>0</v>
      </c>
      <c r="L102" s="122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5" customHeight="1">
      <c r="A109" s="33"/>
      <c r="B109" s="34"/>
      <c r="C109" s="22" t="s">
        <v>158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6.25" customHeight="1">
      <c r="A112" s="33"/>
      <c r="B112" s="34"/>
      <c r="C112" s="33"/>
      <c r="D112" s="33"/>
      <c r="E112" s="269" t="str">
        <f>E7</f>
        <v>RP pre zníženie energetickej náročnosti budovy ZŠ a MŠ ČADCA -Podzávoz  19.7.2021</v>
      </c>
      <c r="F112" s="270"/>
      <c r="G112" s="270"/>
      <c r="H112" s="270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1" customFormat="1" ht="12" customHeight="1">
      <c r="B113" s="21"/>
      <c r="C113" s="28" t="s">
        <v>143</v>
      </c>
      <c r="L113" s="21"/>
    </row>
    <row r="114" spans="1:65" s="2" customFormat="1" ht="16.5" customHeight="1">
      <c r="A114" s="33"/>
      <c r="B114" s="34"/>
      <c r="C114" s="33"/>
      <c r="D114" s="33"/>
      <c r="E114" s="269" t="s">
        <v>701</v>
      </c>
      <c r="F114" s="271"/>
      <c r="G114" s="271"/>
      <c r="H114" s="271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145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31" t="str">
        <f>E11</f>
        <v>3B - 3B - Výmena  exterierových otvorov  182,698m2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F14</f>
        <v>Podzávoz  2739, Čadca</v>
      </c>
      <c r="G118" s="33"/>
      <c r="H118" s="33"/>
      <c r="I118" s="28" t="s">
        <v>21</v>
      </c>
      <c r="J118" s="56">
        <f>IF(J14="","",J14)</f>
        <v>0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40" customHeight="1">
      <c r="A120" s="33"/>
      <c r="B120" s="34"/>
      <c r="C120" s="28" t="s">
        <v>22</v>
      </c>
      <c r="D120" s="33"/>
      <c r="E120" s="33"/>
      <c r="F120" s="26" t="str">
        <f>E17</f>
        <v>Mesto Čadca ,MU Námestie Slobody 30, ČADCA 02201</v>
      </c>
      <c r="G120" s="33"/>
      <c r="H120" s="33"/>
      <c r="I120" s="28" t="s">
        <v>28</v>
      </c>
      <c r="J120" s="31" t="str">
        <f>E23</f>
        <v xml:space="preserve">Mbarch Ing.Arch.Matej Babuliak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5" customHeight="1">
      <c r="A121" s="33"/>
      <c r="B121" s="34"/>
      <c r="C121" s="28" t="s">
        <v>26</v>
      </c>
      <c r="D121" s="33"/>
      <c r="E121" s="33"/>
      <c r="F121" s="26" t="str">
        <f>IF(E20="","",E20)</f>
        <v>Vyplň údaj</v>
      </c>
      <c r="G121" s="33"/>
      <c r="H121" s="33"/>
      <c r="I121" s="28" t="s">
        <v>31</v>
      </c>
      <c r="J121" s="31" t="str">
        <f>E26</f>
        <v>K.Šinská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2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6"/>
      <c r="B123" s="127"/>
      <c r="C123" s="128" t="s">
        <v>159</v>
      </c>
      <c r="D123" s="129" t="s">
        <v>60</v>
      </c>
      <c r="E123" s="129" t="s">
        <v>56</v>
      </c>
      <c r="F123" s="129" t="s">
        <v>57</v>
      </c>
      <c r="G123" s="129" t="s">
        <v>160</v>
      </c>
      <c r="H123" s="129" t="s">
        <v>161</v>
      </c>
      <c r="I123" s="129" t="s">
        <v>162</v>
      </c>
      <c r="J123" s="130" t="s">
        <v>149</v>
      </c>
      <c r="K123" s="131" t="s">
        <v>163</v>
      </c>
      <c r="L123" s="132"/>
      <c r="M123" s="63" t="s">
        <v>1</v>
      </c>
      <c r="N123" s="64" t="s">
        <v>39</v>
      </c>
      <c r="O123" s="64" t="s">
        <v>164</v>
      </c>
      <c r="P123" s="64" t="s">
        <v>165</v>
      </c>
      <c r="Q123" s="64" t="s">
        <v>166</v>
      </c>
      <c r="R123" s="64" t="s">
        <v>167</v>
      </c>
      <c r="S123" s="64" t="s">
        <v>168</v>
      </c>
      <c r="T123" s="65" t="s">
        <v>169</v>
      </c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</row>
    <row r="124" spans="1:65" s="2" customFormat="1" ht="22.75" customHeight="1">
      <c r="A124" s="33"/>
      <c r="B124" s="34"/>
      <c r="C124" s="70" t="s">
        <v>150</v>
      </c>
      <c r="D124" s="33"/>
      <c r="E124" s="33"/>
      <c r="F124" s="33"/>
      <c r="G124" s="33"/>
      <c r="H124" s="33"/>
      <c r="I124" s="33"/>
      <c r="J124" s="133">
        <f>BK124</f>
        <v>0</v>
      </c>
      <c r="K124" s="33"/>
      <c r="L124" s="34"/>
      <c r="M124" s="66"/>
      <c r="N124" s="57"/>
      <c r="O124" s="67"/>
      <c r="P124" s="134">
        <f>P125+P147</f>
        <v>0</v>
      </c>
      <c r="Q124" s="67"/>
      <c r="R124" s="134">
        <f>R125+R147</f>
        <v>6.0944744499999999</v>
      </c>
      <c r="S124" s="67"/>
      <c r="T124" s="135">
        <f>T125+T147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151</v>
      </c>
      <c r="BK124" s="136">
        <f>BK125+BK147</f>
        <v>0</v>
      </c>
    </row>
    <row r="125" spans="1:65" s="12" customFormat="1" ht="26" customHeight="1">
      <c r="B125" s="137"/>
      <c r="D125" s="138" t="s">
        <v>74</v>
      </c>
      <c r="E125" s="139" t="s">
        <v>170</v>
      </c>
      <c r="F125" s="139" t="s">
        <v>171</v>
      </c>
      <c r="I125" s="140"/>
      <c r="J125" s="141">
        <f>BK125</f>
        <v>0</v>
      </c>
      <c r="L125" s="137"/>
      <c r="M125" s="142"/>
      <c r="N125" s="143"/>
      <c r="O125" s="143"/>
      <c r="P125" s="144">
        <f>P126</f>
        <v>0</v>
      </c>
      <c r="Q125" s="143"/>
      <c r="R125" s="144">
        <f>R126</f>
        <v>3.4437019999999996</v>
      </c>
      <c r="S125" s="143"/>
      <c r="T125" s="145">
        <f>T126</f>
        <v>0</v>
      </c>
      <c r="AR125" s="138" t="s">
        <v>79</v>
      </c>
      <c r="AT125" s="146" t="s">
        <v>74</v>
      </c>
      <c r="AU125" s="146" t="s">
        <v>75</v>
      </c>
      <c r="AY125" s="138" t="s">
        <v>172</v>
      </c>
      <c r="BK125" s="147">
        <f>BK126</f>
        <v>0</v>
      </c>
    </row>
    <row r="126" spans="1:65" s="12" customFormat="1" ht="22.75" customHeight="1">
      <c r="B126" s="137"/>
      <c r="D126" s="138" t="s">
        <v>74</v>
      </c>
      <c r="E126" s="148" t="s">
        <v>204</v>
      </c>
      <c r="F126" s="148" t="s">
        <v>706</v>
      </c>
      <c r="I126" s="140"/>
      <c r="J126" s="149">
        <f>BK126</f>
        <v>0</v>
      </c>
      <c r="L126" s="137"/>
      <c r="M126" s="142"/>
      <c r="N126" s="143"/>
      <c r="O126" s="143"/>
      <c r="P126" s="144">
        <f>SUM(P127:P146)</f>
        <v>0</v>
      </c>
      <c r="Q126" s="143"/>
      <c r="R126" s="144">
        <f>SUM(R127:R146)</f>
        <v>3.4437019999999996</v>
      </c>
      <c r="S126" s="143"/>
      <c r="T126" s="145">
        <f>SUM(T127:T146)</f>
        <v>0</v>
      </c>
      <c r="AR126" s="138" t="s">
        <v>79</v>
      </c>
      <c r="AT126" s="146" t="s">
        <v>74</v>
      </c>
      <c r="AU126" s="146" t="s">
        <v>79</v>
      </c>
      <c r="AY126" s="138" t="s">
        <v>172</v>
      </c>
      <c r="BK126" s="147">
        <f>SUM(BK127:BK146)</f>
        <v>0</v>
      </c>
    </row>
    <row r="127" spans="1:65" s="2" customFormat="1" ht="24.25" customHeight="1">
      <c r="A127" s="33"/>
      <c r="B127" s="150"/>
      <c r="C127" s="151" t="s">
        <v>79</v>
      </c>
      <c r="D127" s="151" t="s">
        <v>174</v>
      </c>
      <c r="E127" s="152" t="s">
        <v>805</v>
      </c>
      <c r="F127" s="153" t="s">
        <v>806</v>
      </c>
      <c r="G127" s="154" t="s">
        <v>177</v>
      </c>
      <c r="H127" s="155">
        <v>33.433999999999997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0.10299999999999999</v>
      </c>
      <c r="R127" s="161">
        <f>Q127*H127</f>
        <v>3.4437019999999996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106</v>
      </c>
      <c r="AT127" s="163" t="s">
        <v>174</v>
      </c>
      <c r="AU127" s="163" t="s">
        <v>87</v>
      </c>
      <c r="AY127" s="18" t="s">
        <v>172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87</v>
      </c>
      <c r="BK127" s="164">
        <f>ROUND(I127*H127,2)</f>
        <v>0</v>
      </c>
      <c r="BL127" s="18" t="s">
        <v>106</v>
      </c>
      <c r="BM127" s="163" t="s">
        <v>807</v>
      </c>
    </row>
    <row r="128" spans="1:65" s="13" customFormat="1" ht="12">
      <c r="B128" s="165"/>
      <c r="D128" s="166" t="s">
        <v>179</v>
      </c>
      <c r="E128" s="167" t="s">
        <v>1</v>
      </c>
      <c r="F128" s="168" t="s">
        <v>808</v>
      </c>
      <c r="H128" s="167" t="s">
        <v>1</v>
      </c>
      <c r="I128" s="169"/>
      <c r="L128" s="165"/>
      <c r="M128" s="170"/>
      <c r="N128" s="171"/>
      <c r="O128" s="171"/>
      <c r="P128" s="171"/>
      <c r="Q128" s="171"/>
      <c r="R128" s="171"/>
      <c r="S128" s="171"/>
      <c r="T128" s="172"/>
      <c r="AT128" s="167" t="s">
        <v>179</v>
      </c>
      <c r="AU128" s="167" t="s">
        <v>87</v>
      </c>
      <c r="AV128" s="13" t="s">
        <v>79</v>
      </c>
      <c r="AW128" s="13" t="s">
        <v>30</v>
      </c>
      <c r="AX128" s="13" t="s">
        <v>75</v>
      </c>
      <c r="AY128" s="167" t="s">
        <v>172</v>
      </c>
    </row>
    <row r="129" spans="2:51" s="14" customFormat="1" ht="12">
      <c r="B129" s="173"/>
      <c r="D129" s="166" t="s">
        <v>179</v>
      </c>
      <c r="E129" s="174" t="s">
        <v>1</v>
      </c>
      <c r="F129" s="175" t="s">
        <v>809</v>
      </c>
      <c r="H129" s="176">
        <v>0.72</v>
      </c>
      <c r="I129" s="177"/>
      <c r="L129" s="173"/>
      <c r="M129" s="178"/>
      <c r="N129" s="179"/>
      <c r="O129" s="179"/>
      <c r="P129" s="179"/>
      <c r="Q129" s="179"/>
      <c r="R129" s="179"/>
      <c r="S129" s="179"/>
      <c r="T129" s="180"/>
      <c r="AT129" s="174" t="s">
        <v>179</v>
      </c>
      <c r="AU129" s="174" t="s">
        <v>87</v>
      </c>
      <c r="AV129" s="14" t="s">
        <v>87</v>
      </c>
      <c r="AW129" s="14" t="s">
        <v>30</v>
      </c>
      <c r="AX129" s="14" t="s">
        <v>75</v>
      </c>
      <c r="AY129" s="174" t="s">
        <v>172</v>
      </c>
    </row>
    <row r="130" spans="2:51" s="16" customFormat="1" ht="12">
      <c r="B130" s="189"/>
      <c r="D130" s="166" t="s">
        <v>179</v>
      </c>
      <c r="E130" s="190" t="s">
        <v>1</v>
      </c>
      <c r="F130" s="191" t="s">
        <v>810</v>
      </c>
      <c r="H130" s="192">
        <v>0.72</v>
      </c>
      <c r="I130" s="193"/>
      <c r="L130" s="189"/>
      <c r="M130" s="194"/>
      <c r="N130" s="195"/>
      <c r="O130" s="195"/>
      <c r="P130" s="195"/>
      <c r="Q130" s="195"/>
      <c r="R130" s="195"/>
      <c r="S130" s="195"/>
      <c r="T130" s="196"/>
      <c r="AT130" s="190" t="s">
        <v>179</v>
      </c>
      <c r="AU130" s="190" t="s">
        <v>87</v>
      </c>
      <c r="AV130" s="16" t="s">
        <v>97</v>
      </c>
      <c r="AW130" s="16" t="s">
        <v>30</v>
      </c>
      <c r="AX130" s="16" t="s">
        <v>75</v>
      </c>
      <c r="AY130" s="190" t="s">
        <v>172</v>
      </c>
    </row>
    <row r="131" spans="2:51" s="14" customFormat="1" ht="12">
      <c r="B131" s="173"/>
      <c r="D131" s="166" t="s">
        <v>179</v>
      </c>
      <c r="E131" s="174" t="s">
        <v>1</v>
      </c>
      <c r="F131" s="175" t="s">
        <v>811</v>
      </c>
      <c r="H131" s="176">
        <v>1.716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179</v>
      </c>
      <c r="AU131" s="174" t="s">
        <v>87</v>
      </c>
      <c r="AV131" s="14" t="s">
        <v>87</v>
      </c>
      <c r="AW131" s="14" t="s">
        <v>30</v>
      </c>
      <c r="AX131" s="14" t="s">
        <v>75</v>
      </c>
      <c r="AY131" s="174" t="s">
        <v>172</v>
      </c>
    </row>
    <row r="132" spans="2:51" s="14" customFormat="1" ht="12">
      <c r="B132" s="173"/>
      <c r="D132" s="166" t="s">
        <v>179</v>
      </c>
      <c r="E132" s="174" t="s">
        <v>1</v>
      </c>
      <c r="F132" s="175" t="s">
        <v>812</v>
      </c>
      <c r="H132" s="176">
        <v>8.1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179</v>
      </c>
      <c r="AU132" s="174" t="s">
        <v>87</v>
      </c>
      <c r="AV132" s="14" t="s">
        <v>87</v>
      </c>
      <c r="AW132" s="14" t="s">
        <v>30</v>
      </c>
      <c r="AX132" s="14" t="s">
        <v>75</v>
      </c>
      <c r="AY132" s="174" t="s">
        <v>172</v>
      </c>
    </row>
    <row r="133" spans="2:51" s="14" customFormat="1" ht="12">
      <c r="B133" s="173"/>
      <c r="D133" s="166" t="s">
        <v>179</v>
      </c>
      <c r="E133" s="174" t="s">
        <v>1</v>
      </c>
      <c r="F133" s="175" t="s">
        <v>813</v>
      </c>
      <c r="H133" s="176">
        <v>0.58299999999999996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179</v>
      </c>
      <c r="AU133" s="174" t="s">
        <v>87</v>
      </c>
      <c r="AV133" s="14" t="s">
        <v>87</v>
      </c>
      <c r="AW133" s="14" t="s">
        <v>30</v>
      </c>
      <c r="AX133" s="14" t="s">
        <v>75</v>
      </c>
      <c r="AY133" s="174" t="s">
        <v>172</v>
      </c>
    </row>
    <row r="134" spans="2:51" s="14" customFormat="1" ht="12">
      <c r="B134" s="173"/>
      <c r="D134" s="166" t="s">
        <v>179</v>
      </c>
      <c r="E134" s="174" t="s">
        <v>1</v>
      </c>
      <c r="F134" s="175" t="s">
        <v>814</v>
      </c>
      <c r="H134" s="176">
        <v>3.04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30</v>
      </c>
      <c r="AX134" s="14" t="s">
        <v>75</v>
      </c>
      <c r="AY134" s="174" t="s">
        <v>172</v>
      </c>
    </row>
    <row r="135" spans="2:51" s="14" customFormat="1" ht="12">
      <c r="B135" s="173"/>
      <c r="D135" s="166" t="s">
        <v>179</v>
      </c>
      <c r="E135" s="174" t="s">
        <v>1</v>
      </c>
      <c r="F135" s="175" t="s">
        <v>815</v>
      </c>
      <c r="H135" s="176">
        <v>1.56</v>
      </c>
      <c r="I135" s="177"/>
      <c r="L135" s="173"/>
      <c r="M135" s="178"/>
      <c r="N135" s="179"/>
      <c r="O135" s="179"/>
      <c r="P135" s="179"/>
      <c r="Q135" s="179"/>
      <c r="R135" s="179"/>
      <c r="S135" s="179"/>
      <c r="T135" s="180"/>
      <c r="AT135" s="174" t="s">
        <v>179</v>
      </c>
      <c r="AU135" s="174" t="s">
        <v>87</v>
      </c>
      <c r="AV135" s="14" t="s">
        <v>87</v>
      </c>
      <c r="AW135" s="14" t="s">
        <v>30</v>
      </c>
      <c r="AX135" s="14" t="s">
        <v>75</v>
      </c>
      <c r="AY135" s="174" t="s">
        <v>172</v>
      </c>
    </row>
    <row r="136" spans="2:51" s="14" customFormat="1" ht="12">
      <c r="B136" s="173"/>
      <c r="D136" s="166" t="s">
        <v>179</v>
      </c>
      <c r="E136" s="174" t="s">
        <v>1</v>
      </c>
      <c r="F136" s="175" t="s">
        <v>816</v>
      </c>
      <c r="H136" s="176">
        <v>0.54400000000000004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2:51" s="16" customFormat="1" ht="12">
      <c r="B137" s="189"/>
      <c r="D137" s="166" t="s">
        <v>179</v>
      </c>
      <c r="E137" s="190" t="s">
        <v>1</v>
      </c>
      <c r="F137" s="191" t="s">
        <v>719</v>
      </c>
      <c r="H137" s="192">
        <v>15.542999999999999</v>
      </c>
      <c r="I137" s="193"/>
      <c r="L137" s="189"/>
      <c r="M137" s="194"/>
      <c r="N137" s="195"/>
      <c r="O137" s="195"/>
      <c r="P137" s="195"/>
      <c r="Q137" s="195"/>
      <c r="R137" s="195"/>
      <c r="S137" s="195"/>
      <c r="T137" s="196"/>
      <c r="AT137" s="190" t="s">
        <v>179</v>
      </c>
      <c r="AU137" s="190" t="s">
        <v>87</v>
      </c>
      <c r="AV137" s="16" t="s">
        <v>97</v>
      </c>
      <c r="AW137" s="16" t="s">
        <v>30</v>
      </c>
      <c r="AX137" s="16" t="s">
        <v>75</v>
      </c>
      <c r="AY137" s="190" t="s">
        <v>172</v>
      </c>
    </row>
    <row r="138" spans="2:51" s="14" customFormat="1" ht="12">
      <c r="B138" s="173"/>
      <c r="D138" s="166" t="s">
        <v>179</v>
      </c>
      <c r="E138" s="174" t="s">
        <v>1</v>
      </c>
      <c r="F138" s="175" t="s">
        <v>817</v>
      </c>
      <c r="H138" s="176">
        <v>2.2879999999999998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179</v>
      </c>
      <c r="AU138" s="174" t="s">
        <v>87</v>
      </c>
      <c r="AV138" s="14" t="s">
        <v>87</v>
      </c>
      <c r="AW138" s="14" t="s">
        <v>30</v>
      </c>
      <c r="AX138" s="14" t="s">
        <v>75</v>
      </c>
      <c r="AY138" s="174" t="s">
        <v>172</v>
      </c>
    </row>
    <row r="139" spans="2:51" s="14" customFormat="1" ht="12">
      <c r="B139" s="173"/>
      <c r="D139" s="166" t="s">
        <v>179</v>
      </c>
      <c r="E139" s="174" t="s">
        <v>1</v>
      </c>
      <c r="F139" s="175" t="s">
        <v>812</v>
      </c>
      <c r="H139" s="176">
        <v>8.1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30</v>
      </c>
      <c r="AX139" s="14" t="s">
        <v>75</v>
      </c>
      <c r="AY139" s="174" t="s">
        <v>172</v>
      </c>
    </row>
    <row r="140" spans="2:51" s="14" customFormat="1" ht="12">
      <c r="B140" s="173"/>
      <c r="D140" s="166" t="s">
        <v>179</v>
      </c>
      <c r="E140" s="174" t="s">
        <v>1</v>
      </c>
      <c r="F140" s="175" t="s">
        <v>813</v>
      </c>
      <c r="H140" s="176">
        <v>0.58299999999999996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179</v>
      </c>
      <c r="AU140" s="174" t="s">
        <v>87</v>
      </c>
      <c r="AV140" s="14" t="s">
        <v>87</v>
      </c>
      <c r="AW140" s="14" t="s">
        <v>30</v>
      </c>
      <c r="AX140" s="14" t="s">
        <v>75</v>
      </c>
      <c r="AY140" s="174" t="s">
        <v>172</v>
      </c>
    </row>
    <row r="141" spans="2:51" s="14" customFormat="1" ht="12">
      <c r="B141" s="173"/>
      <c r="D141" s="166" t="s">
        <v>179</v>
      </c>
      <c r="E141" s="174" t="s">
        <v>1</v>
      </c>
      <c r="F141" s="175" t="s">
        <v>814</v>
      </c>
      <c r="H141" s="176">
        <v>3.04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2:51" s="14" customFormat="1" ht="12">
      <c r="B142" s="173"/>
      <c r="D142" s="166" t="s">
        <v>179</v>
      </c>
      <c r="E142" s="174" t="s">
        <v>1</v>
      </c>
      <c r="F142" s="175" t="s">
        <v>815</v>
      </c>
      <c r="H142" s="176">
        <v>1.56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179</v>
      </c>
      <c r="AU142" s="174" t="s">
        <v>87</v>
      </c>
      <c r="AV142" s="14" t="s">
        <v>87</v>
      </c>
      <c r="AW142" s="14" t="s">
        <v>30</v>
      </c>
      <c r="AX142" s="14" t="s">
        <v>75</v>
      </c>
      <c r="AY142" s="174" t="s">
        <v>172</v>
      </c>
    </row>
    <row r="143" spans="2:51" s="14" customFormat="1" ht="12">
      <c r="B143" s="173"/>
      <c r="D143" s="166" t="s">
        <v>179</v>
      </c>
      <c r="E143" s="174" t="s">
        <v>1</v>
      </c>
      <c r="F143" s="175" t="s">
        <v>816</v>
      </c>
      <c r="H143" s="176">
        <v>0.54400000000000004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2:51" s="14" customFormat="1" ht="12">
      <c r="B144" s="173"/>
      <c r="D144" s="166" t="s">
        <v>179</v>
      </c>
      <c r="E144" s="174" t="s">
        <v>1</v>
      </c>
      <c r="F144" s="175" t="s">
        <v>818</v>
      </c>
      <c r="H144" s="176">
        <v>1.056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30</v>
      </c>
      <c r="AX144" s="14" t="s">
        <v>75</v>
      </c>
      <c r="AY144" s="174" t="s">
        <v>172</v>
      </c>
    </row>
    <row r="145" spans="1:65" s="16" customFormat="1" ht="12">
      <c r="B145" s="189"/>
      <c r="D145" s="166" t="s">
        <v>179</v>
      </c>
      <c r="E145" s="190" t="s">
        <v>1</v>
      </c>
      <c r="F145" s="191" t="s">
        <v>722</v>
      </c>
      <c r="H145" s="192">
        <v>17.170999999999999</v>
      </c>
      <c r="I145" s="193"/>
      <c r="L145" s="189"/>
      <c r="M145" s="194"/>
      <c r="N145" s="195"/>
      <c r="O145" s="195"/>
      <c r="P145" s="195"/>
      <c r="Q145" s="195"/>
      <c r="R145" s="195"/>
      <c r="S145" s="195"/>
      <c r="T145" s="196"/>
      <c r="AT145" s="190" t="s">
        <v>179</v>
      </c>
      <c r="AU145" s="190" t="s">
        <v>87</v>
      </c>
      <c r="AV145" s="16" t="s">
        <v>97</v>
      </c>
      <c r="AW145" s="16" t="s">
        <v>30</v>
      </c>
      <c r="AX145" s="16" t="s">
        <v>75</v>
      </c>
      <c r="AY145" s="190" t="s">
        <v>172</v>
      </c>
    </row>
    <row r="146" spans="1:65" s="15" customFormat="1" ht="12">
      <c r="B146" s="181"/>
      <c r="D146" s="166" t="s">
        <v>179</v>
      </c>
      <c r="E146" s="182" t="s">
        <v>1</v>
      </c>
      <c r="F146" s="183" t="s">
        <v>184</v>
      </c>
      <c r="H146" s="184">
        <v>33.433999999999997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2" t="s">
        <v>179</v>
      </c>
      <c r="AU146" s="182" t="s">
        <v>87</v>
      </c>
      <c r="AV146" s="15" t="s">
        <v>106</v>
      </c>
      <c r="AW146" s="15" t="s">
        <v>30</v>
      </c>
      <c r="AX146" s="15" t="s">
        <v>79</v>
      </c>
      <c r="AY146" s="182" t="s">
        <v>172</v>
      </c>
    </row>
    <row r="147" spans="1:65" s="12" customFormat="1" ht="26" customHeight="1">
      <c r="B147" s="137"/>
      <c r="D147" s="138" t="s">
        <v>74</v>
      </c>
      <c r="E147" s="139" t="s">
        <v>475</v>
      </c>
      <c r="F147" s="139" t="s">
        <v>476</v>
      </c>
      <c r="I147" s="140"/>
      <c r="J147" s="141">
        <f>BK147</f>
        <v>0</v>
      </c>
      <c r="L147" s="137"/>
      <c r="M147" s="142"/>
      <c r="N147" s="143"/>
      <c r="O147" s="143"/>
      <c r="P147" s="144">
        <f>P148</f>
        <v>0</v>
      </c>
      <c r="Q147" s="143"/>
      <c r="R147" s="144">
        <f>R148</f>
        <v>2.6507724499999998</v>
      </c>
      <c r="S147" s="143"/>
      <c r="T147" s="145">
        <f>T148</f>
        <v>0</v>
      </c>
      <c r="AR147" s="138" t="s">
        <v>87</v>
      </c>
      <c r="AT147" s="146" t="s">
        <v>74</v>
      </c>
      <c r="AU147" s="146" t="s">
        <v>75</v>
      </c>
      <c r="AY147" s="138" t="s">
        <v>172</v>
      </c>
      <c r="BK147" s="147">
        <f>BK148</f>
        <v>0</v>
      </c>
    </row>
    <row r="148" spans="1:65" s="12" customFormat="1" ht="22.75" customHeight="1">
      <c r="B148" s="137"/>
      <c r="D148" s="138" t="s">
        <v>74</v>
      </c>
      <c r="E148" s="148" t="s">
        <v>819</v>
      </c>
      <c r="F148" s="148" t="s">
        <v>820</v>
      </c>
      <c r="I148" s="140"/>
      <c r="J148" s="149">
        <f>BK148</f>
        <v>0</v>
      </c>
      <c r="L148" s="137"/>
      <c r="M148" s="142"/>
      <c r="N148" s="143"/>
      <c r="O148" s="143"/>
      <c r="P148" s="144">
        <f>SUM(P149:P334)</f>
        <v>0</v>
      </c>
      <c r="Q148" s="143"/>
      <c r="R148" s="144">
        <f>SUM(R149:R334)</f>
        <v>2.6507724499999998</v>
      </c>
      <c r="S148" s="143"/>
      <c r="T148" s="145">
        <f>SUM(T149:T334)</f>
        <v>0</v>
      </c>
      <c r="AR148" s="138" t="s">
        <v>87</v>
      </c>
      <c r="AT148" s="146" t="s">
        <v>74</v>
      </c>
      <c r="AU148" s="146" t="s">
        <v>79</v>
      </c>
      <c r="AY148" s="138" t="s">
        <v>172</v>
      </c>
      <c r="BK148" s="147">
        <f>SUM(BK149:BK334)</f>
        <v>0</v>
      </c>
    </row>
    <row r="149" spans="1:65" s="2" customFormat="1" ht="14.5" customHeight="1">
      <c r="A149" s="33"/>
      <c r="B149" s="150"/>
      <c r="C149" s="151" t="s">
        <v>87</v>
      </c>
      <c r="D149" s="151" t="s">
        <v>174</v>
      </c>
      <c r="E149" s="152" t="s">
        <v>79</v>
      </c>
      <c r="F149" s="153" t="s">
        <v>821</v>
      </c>
      <c r="G149" s="154" t="s">
        <v>177</v>
      </c>
      <c r="H149" s="155">
        <v>182.69800000000001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445</v>
      </c>
      <c r="AT149" s="163" t="s">
        <v>174</v>
      </c>
      <c r="AU149" s="163" t="s">
        <v>87</v>
      </c>
      <c r="AY149" s="18" t="s">
        <v>172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87</v>
      </c>
      <c r="BK149" s="164">
        <f>ROUND(I149*H149,2)</f>
        <v>0</v>
      </c>
      <c r="BL149" s="18" t="s">
        <v>445</v>
      </c>
      <c r="BM149" s="163" t="s">
        <v>822</v>
      </c>
    </row>
    <row r="150" spans="1:65" s="13" customFormat="1" ht="12">
      <c r="B150" s="165"/>
      <c r="D150" s="166" t="s">
        <v>179</v>
      </c>
      <c r="E150" s="167" t="s">
        <v>1</v>
      </c>
      <c r="F150" s="168" t="s">
        <v>823</v>
      </c>
      <c r="H150" s="167" t="s">
        <v>1</v>
      </c>
      <c r="I150" s="169"/>
      <c r="L150" s="165"/>
      <c r="M150" s="170"/>
      <c r="N150" s="171"/>
      <c r="O150" s="171"/>
      <c r="P150" s="171"/>
      <c r="Q150" s="171"/>
      <c r="R150" s="171"/>
      <c r="S150" s="171"/>
      <c r="T150" s="172"/>
      <c r="AT150" s="167" t="s">
        <v>179</v>
      </c>
      <c r="AU150" s="167" t="s">
        <v>87</v>
      </c>
      <c r="AV150" s="13" t="s">
        <v>79</v>
      </c>
      <c r="AW150" s="13" t="s">
        <v>30</v>
      </c>
      <c r="AX150" s="13" t="s">
        <v>75</v>
      </c>
      <c r="AY150" s="167" t="s">
        <v>172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824</v>
      </c>
      <c r="H151" s="176">
        <v>93.96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825</v>
      </c>
      <c r="H152" s="176">
        <v>22.952000000000002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826</v>
      </c>
      <c r="H153" s="176">
        <v>5.6749999999999998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4" customFormat="1" ht="12">
      <c r="B154" s="173"/>
      <c r="D154" s="166" t="s">
        <v>179</v>
      </c>
      <c r="E154" s="174" t="s">
        <v>1</v>
      </c>
      <c r="F154" s="175" t="s">
        <v>827</v>
      </c>
      <c r="H154" s="176">
        <v>8.8529999999999998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30</v>
      </c>
      <c r="AX154" s="14" t="s">
        <v>75</v>
      </c>
      <c r="AY154" s="174" t="s">
        <v>172</v>
      </c>
    </row>
    <row r="155" spans="1:65" s="14" customFormat="1" ht="12">
      <c r="B155" s="173"/>
      <c r="D155" s="166" t="s">
        <v>179</v>
      </c>
      <c r="E155" s="174" t="s">
        <v>1</v>
      </c>
      <c r="F155" s="175" t="s">
        <v>828</v>
      </c>
      <c r="H155" s="176">
        <v>11.148999999999999</v>
      </c>
      <c r="I155" s="177"/>
      <c r="L155" s="173"/>
      <c r="M155" s="178"/>
      <c r="N155" s="179"/>
      <c r="O155" s="179"/>
      <c r="P155" s="179"/>
      <c r="Q155" s="179"/>
      <c r="R155" s="179"/>
      <c r="S155" s="179"/>
      <c r="T155" s="180"/>
      <c r="AT155" s="174" t="s">
        <v>179</v>
      </c>
      <c r="AU155" s="174" t="s">
        <v>87</v>
      </c>
      <c r="AV155" s="14" t="s">
        <v>87</v>
      </c>
      <c r="AW155" s="14" t="s">
        <v>30</v>
      </c>
      <c r="AX155" s="14" t="s">
        <v>75</v>
      </c>
      <c r="AY155" s="174" t="s">
        <v>172</v>
      </c>
    </row>
    <row r="156" spans="1:65" s="14" customFormat="1" ht="12">
      <c r="B156" s="173"/>
      <c r="D156" s="166" t="s">
        <v>179</v>
      </c>
      <c r="E156" s="174" t="s">
        <v>1</v>
      </c>
      <c r="F156" s="175" t="s">
        <v>829</v>
      </c>
      <c r="H156" s="176">
        <v>23.222999999999999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179</v>
      </c>
      <c r="AU156" s="174" t="s">
        <v>87</v>
      </c>
      <c r="AV156" s="14" t="s">
        <v>87</v>
      </c>
      <c r="AW156" s="14" t="s">
        <v>30</v>
      </c>
      <c r="AX156" s="14" t="s">
        <v>75</v>
      </c>
      <c r="AY156" s="174" t="s">
        <v>172</v>
      </c>
    </row>
    <row r="157" spans="1:65" s="14" customFormat="1" ht="12">
      <c r="B157" s="173"/>
      <c r="D157" s="166" t="s">
        <v>179</v>
      </c>
      <c r="E157" s="174" t="s">
        <v>1</v>
      </c>
      <c r="F157" s="175" t="s">
        <v>830</v>
      </c>
      <c r="H157" s="176">
        <v>6.7279999999999998</v>
      </c>
      <c r="I157" s="177"/>
      <c r="L157" s="173"/>
      <c r="M157" s="178"/>
      <c r="N157" s="179"/>
      <c r="O157" s="179"/>
      <c r="P157" s="179"/>
      <c r="Q157" s="179"/>
      <c r="R157" s="179"/>
      <c r="S157" s="179"/>
      <c r="T157" s="180"/>
      <c r="AT157" s="174" t="s">
        <v>179</v>
      </c>
      <c r="AU157" s="174" t="s">
        <v>87</v>
      </c>
      <c r="AV157" s="14" t="s">
        <v>87</v>
      </c>
      <c r="AW157" s="14" t="s">
        <v>30</v>
      </c>
      <c r="AX157" s="14" t="s">
        <v>75</v>
      </c>
      <c r="AY157" s="174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831</v>
      </c>
      <c r="H158" s="176">
        <v>1.0089999999999999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832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833</v>
      </c>
      <c r="H160" s="176">
        <v>3.7189999999999999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4" customFormat="1" ht="12">
      <c r="B161" s="173"/>
      <c r="D161" s="166" t="s">
        <v>179</v>
      </c>
      <c r="E161" s="174" t="s">
        <v>1</v>
      </c>
      <c r="F161" s="175" t="s">
        <v>834</v>
      </c>
      <c r="H161" s="176">
        <v>4.3499999999999996</v>
      </c>
      <c r="I161" s="177"/>
      <c r="L161" s="173"/>
      <c r="M161" s="178"/>
      <c r="N161" s="179"/>
      <c r="O161" s="179"/>
      <c r="P161" s="179"/>
      <c r="Q161" s="179"/>
      <c r="R161" s="179"/>
      <c r="S161" s="179"/>
      <c r="T161" s="180"/>
      <c r="AT161" s="174" t="s">
        <v>179</v>
      </c>
      <c r="AU161" s="174" t="s">
        <v>87</v>
      </c>
      <c r="AV161" s="14" t="s">
        <v>87</v>
      </c>
      <c r="AW161" s="14" t="s">
        <v>30</v>
      </c>
      <c r="AX161" s="14" t="s">
        <v>75</v>
      </c>
      <c r="AY161" s="174" t="s">
        <v>172</v>
      </c>
    </row>
    <row r="162" spans="1:65" s="14" customFormat="1" ht="12">
      <c r="B162" s="173"/>
      <c r="D162" s="166" t="s">
        <v>179</v>
      </c>
      <c r="E162" s="174" t="s">
        <v>1</v>
      </c>
      <c r="F162" s="175" t="s">
        <v>835</v>
      </c>
      <c r="H162" s="176">
        <v>1.08</v>
      </c>
      <c r="I162" s="177"/>
      <c r="L162" s="173"/>
      <c r="M162" s="178"/>
      <c r="N162" s="179"/>
      <c r="O162" s="179"/>
      <c r="P162" s="179"/>
      <c r="Q162" s="179"/>
      <c r="R162" s="179"/>
      <c r="S162" s="179"/>
      <c r="T162" s="180"/>
      <c r="AT162" s="174" t="s">
        <v>179</v>
      </c>
      <c r="AU162" s="174" t="s">
        <v>87</v>
      </c>
      <c r="AV162" s="14" t="s">
        <v>87</v>
      </c>
      <c r="AW162" s="14" t="s">
        <v>30</v>
      </c>
      <c r="AX162" s="14" t="s">
        <v>75</v>
      </c>
      <c r="AY162" s="174" t="s">
        <v>172</v>
      </c>
    </row>
    <row r="163" spans="1:65" s="16" customFormat="1" ht="12">
      <c r="B163" s="189"/>
      <c r="D163" s="166" t="s">
        <v>179</v>
      </c>
      <c r="E163" s="190" t="s">
        <v>1</v>
      </c>
      <c r="F163" s="191" t="s">
        <v>836</v>
      </c>
      <c r="H163" s="192">
        <v>182.69800000000001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179</v>
      </c>
      <c r="AU163" s="190" t="s">
        <v>87</v>
      </c>
      <c r="AV163" s="16" t="s">
        <v>97</v>
      </c>
      <c r="AW163" s="16" t="s">
        <v>30</v>
      </c>
      <c r="AX163" s="16" t="s">
        <v>75</v>
      </c>
      <c r="AY163" s="190" t="s">
        <v>172</v>
      </c>
    </row>
    <row r="164" spans="1:65" s="15" customFormat="1" ht="12">
      <c r="B164" s="181"/>
      <c r="D164" s="166" t="s">
        <v>179</v>
      </c>
      <c r="E164" s="182" t="s">
        <v>1</v>
      </c>
      <c r="F164" s="183" t="s">
        <v>184</v>
      </c>
      <c r="H164" s="184">
        <v>182.69800000000001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2" t="s">
        <v>179</v>
      </c>
      <c r="AU164" s="182" t="s">
        <v>87</v>
      </c>
      <c r="AV164" s="15" t="s">
        <v>106</v>
      </c>
      <c r="AW164" s="15" t="s">
        <v>30</v>
      </c>
      <c r="AX164" s="15" t="s">
        <v>79</v>
      </c>
      <c r="AY164" s="182" t="s">
        <v>172</v>
      </c>
    </row>
    <row r="165" spans="1:65" s="2" customFormat="1" ht="24.25" customHeight="1">
      <c r="A165" s="33"/>
      <c r="B165" s="150"/>
      <c r="C165" s="151" t="s">
        <v>97</v>
      </c>
      <c r="D165" s="151" t="s">
        <v>174</v>
      </c>
      <c r="E165" s="152" t="s">
        <v>837</v>
      </c>
      <c r="F165" s="153" t="s">
        <v>838</v>
      </c>
      <c r="G165" s="154" t="s">
        <v>427</v>
      </c>
      <c r="H165" s="155">
        <v>355.21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2.1000000000000001E-4</v>
      </c>
      <c r="R165" s="161">
        <f>Q165*H165</f>
        <v>7.4594099999999997E-2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445</v>
      </c>
      <c r="BM165" s="163" t="s">
        <v>839</v>
      </c>
    </row>
    <row r="166" spans="1:65" s="13" customFormat="1" ht="12">
      <c r="B166" s="165"/>
      <c r="D166" s="166" t="s">
        <v>179</v>
      </c>
      <c r="E166" s="167" t="s">
        <v>1</v>
      </c>
      <c r="F166" s="168" t="s">
        <v>328</v>
      </c>
      <c r="H166" s="167" t="s">
        <v>1</v>
      </c>
      <c r="I166" s="169"/>
      <c r="L166" s="165"/>
      <c r="M166" s="170"/>
      <c r="N166" s="171"/>
      <c r="O166" s="171"/>
      <c r="P166" s="171"/>
      <c r="Q166" s="171"/>
      <c r="R166" s="171"/>
      <c r="S166" s="171"/>
      <c r="T166" s="172"/>
      <c r="AT166" s="167" t="s">
        <v>179</v>
      </c>
      <c r="AU166" s="167" t="s">
        <v>87</v>
      </c>
      <c r="AV166" s="13" t="s">
        <v>79</v>
      </c>
      <c r="AW166" s="13" t="s">
        <v>30</v>
      </c>
      <c r="AX166" s="13" t="s">
        <v>75</v>
      </c>
      <c r="AY166" s="167" t="s">
        <v>172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329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840</v>
      </c>
      <c r="H168" s="176">
        <v>82.26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841</v>
      </c>
      <c r="H169" s="176">
        <v>82.26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332</v>
      </c>
      <c r="H170" s="192">
        <v>164.52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842</v>
      </c>
      <c r="H171" s="176">
        <v>27.28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4" customFormat="1" ht="12">
      <c r="B172" s="173"/>
      <c r="D172" s="166" t="s">
        <v>179</v>
      </c>
      <c r="E172" s="174" t="s">
        <v>1</v>
      </c>
      <c r="F172" s="175" t="s">
        <v>843</v>
      </c>
      <c r="H172" s="176">
        <v>27.28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179</v>
      </c>
      <c r="AU172" s="174" t="s">
        <v>87</v>
      </c>
      <c r="AV172" s="14" t="s">
        <v>87</v>
      </c>
      <c r="AW172" s="14" t="s">
        <v>30</v>
      </c>
      <c r="AX172" s="14" t="s">
        <v>75</v>
      </c>
      <c r="AY172" s="174" t="s">
        <v>172</v>
      </c>
    </row>
    <row r="173" spans="1:65" s="16" customFormat="1" ht="12">
      <c r="B173" s="189"/>
      <c r="D173" s="166" t="s">
        <v>179</v>
      </c>
      <c r="E173" s="190" t="s">
        <v>1</v>
      </c>
      <c r="F173" s="191" t="s">
        <v>335</v>
      </c>
      <c r="H173" s="192">
        <v>54.56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179</v>
      </c>
      <c r="AU173" s="190" t="s">
        <v>87</v>
      </c>
      <c r="AV173" s="16" t="s">
        <v>97</v>
      </c>
      <c r="AW173" s="16" t="s">
        <v>30</v>
      </c>
      <c r="AX173" s="16" t="s">
        <v>75</v>
      </c>
      <c r="AY173" s="190" t="s">
        <v>172</v>
      </c>
    </row>
    <row r="174" spans="1:65" s="14" customFormat="1" ht="12">
      <c r="B174" s="173"/>
      <c r="D174" s="166" t="s">
        <v>179</v>
      </c>
      <c r="E174" s="174" t="s">
        <v>1</v>
      </c>
      <c r="F174" s="175" t="s">
        <v>844</v>
      </c>
      <c r="H174" s="176">
        <v>9.8800000000000008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30</v>
      </c>
      <c r="AX174" s="14" t="s">
        <v>75</v>
      </c>
      <c r="AY174" s="174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844</v>
      </c>
      <c r="H175" s="176">
        <v>9.8800000000000008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6" customFormat="1" ht="12">
      <c r="B176" s="189"/>
      <c r="D176" s="166" t="s">
        <v>179</v>
      </c>
      <c r="E176" s="190" t="s">
        <v>1</v>
      </c>
      <c r="F176" s="191" t="s">
        <v>337</v>
      </c>
      <c r="H176" s="192">
        <v>19.760000000000002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179</v>
      </c>
      <c r="AU176" s="190" t="s">
        <v>87</v>
      </c>
      <c r="AV176" s="16" t="s">
        <v>97</v>
      </c>
      <c r="AW176" s="16" t="s">
        <v>30</v>
      </c>
      <c r="AX176" s="16" t="s">
        <v>75</v>
      </c>
      <c r="AY176" s="190" t="s">
        <v>172</v>
      </c>
    </row>
    <row r="177" spans="2:51" s="14" customFormat="1" ht="12">
      <c r="B177" s="173"/>
      <c r="D177" s="166" t="s">
        <v>179</v>
      </c>
      <c r="E177" s="174" t="s">
        <v>1</v>
      </c>
      <c r="F177" s="175" t="s">
        <v>845</v>
      </c>
      <c r="H177" s="176">
        <v>12.34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2:51" s="14" customFormat="1" ht="12">
      <c r="B178" s="173"/>
      <c r="D178" s="166" t="s">
        <v>179</v>
      </c>
      <c r="E178" s="174" t="s">
        <v>1</v>
      </c>
      <c r="F178" s="175" t="s">
        <v>845</v>
      </c>
      <c r="H178" s="176">
        <v>12.34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2:51" s="16" customFormat="1" ht="12">
      <c r="B179" s="189"/>
      <c r="D179" s="166" t="s">
        <v>179</v>
      </c>
      <c r="E179" s="190" t="s">
        <v>1</v>
      </c>
      <c r="F179" s="191" t="s">
        <v>339</v>
      </c>
      <c r="H179" s="192">
        <v>24.68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179</v>
      </c>
      <c r="AU179" s="190" t="s">
        <v>87</v>
      </c>
      <c r="AV179" s="16" t="s">
        <v>97</v>
      </c>
      <c r="AW179" s="16" t="s">
        <v>30</v>
      </c>
      <c r="AX179" s="16" t="s">
        <v>75</v>
      </c>
      <c r="AY179" s="190" t="s">
        <v>172</v>
      </c>
    </row>
    <row r="180" spans="2:51" s="14" customFormat="1" ht="12">
      <c r="B180" s="173"/>
      <c r="D180" s="166" t="s">
        <v>179</v>
      </c>
      <c r="E180" s="174" t="s">
        <v>1</v>
      </c>
      <c r="F180" s="175" t="s">
        <v>846</v>
      </c>
      <c r="H180" s="176">
        <v>13.72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2:51" s="16" customFormat="1" ht="12">
      <c r="B181" s="189"/>
      <c r="D181" s="166" t="s">
        <v>179</v>
      </c>
      <c r="E181" s="190" t="s">
        <v>1</v>
      </c>
      <c r="F181" s="191" t="s">
        <v>341</v>
      </c>
      <c r="H181" s="192">
        <v>13.72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179</v>
      </c>
      <c r="AU181" s="190" t="s">
        <v>87</v>
      </c>
      <c r="AV181" s="16" t="s">
        <v>97</v>
      </c>
      <c r="AW181" s="16" t="s">
        <v>30</v>
      </c>
      <c r="AX181" s="16" t="s">
        <v>75</v>
      </c>
      <c r="AY181" s="190" t="s">
        <v>172</v>
      </c>
    </row>
    <row r="182" spans="2:51" s="14" customFormat="1" ht="12">
      <c r="B182" s="173"/>
      <c r="D182" s="166" t="s">
        <v>179</v>
      </c>
      <c r="E182" s="174" t="s">
        <v>1</v>
      </c>
      <c r="F182" s="175" t="s">
        <v>847</v>
      </c>
      <c r="H182" s="176">
        <v>22.5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2:51" s="14" customFormat="1" ht="12">
      <c r="B183" s="173"/>
      <c r="D183" s="166" t="s">
        <v>179</v>
      </c>
      <c r="E183" s="174" t="s">
        <v>1</v>
      </c>
      <c r="F183" s="175" t="s">
        <v>848</v>
      </c>
      <c r="H183" s="176">
        <v>30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2:51" s="16" customFormat="1" ht="12">
      <c r="B184" s="189"/>
      <c r="D184" s="166" t="s">
        <v>179</v>
      </c>
      <c r="E184" s="190" t="s">
        <v>1</v>
      </c>
      <c r="F184" s="191" t="s">
        <v>344</v>
      </c>
      <c r="H184" s="192">
        <v>52.5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179</v>
      </c>
      <c r="AU184" s="190" t="s">
        <v>87</v>
      </c>
      <c r="AV184" s="16" t="s">
        <v>97</v>
      </c>
      <c r="AW184" s="16" t="s">
        <v>30</v>
      </c>
      <c r="AX184" s="16" t="s">
        <v>75</v>
      </c>
      <c r="AY184" s="190" t="s">
        <v>172</v>
      </c>
    </row>
    <row r="185" spans="2:51" s="14" customFormat="1" ht="12">
      <c r="B185" s="173"/>
      <c r="D185" s="166" t="s">
        <v>179</v>
      </c>
      <c r="E185" s="174" t="s">
        <v>1</v>
      </c>
      <c r="F185" s="175" t="s">
        <v>849</v>
      </c>
      <c r="H185" s="176">
        <v>7.54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2:51" s="14" customFormat="1" ht="12">
      <c r="B186" s="173"/>
      <c r="D186" s="166" t="s">
        <v>179</v>
      </c>
      <c r="E186" s="174" t="s">
        <v>1</v>
      </c>
      <c r="F186" s="175" t="s">
        <v>849</v>
      </c>
      <c r="H186" s="176">
        <v>7.54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2:51" s="16" customFormat="1" ht="12">
      <c r="B187" s="189"/>
      <c r="D187" s="166" t="s">
        <v>179</v>
      </c>
      <c r="E187" s="190" t="s">
        <v>1</v>
      </c>
      <c r="F187" s="191" t="s">
        <v>346</v>
      </c>
      <c r="H187" s="192">
        <v>15.08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179</v>
      </c>
      <c r="AU187" s="190" t="s">
        <v>87</v>
      </c>
      <c r="AV187" s="16" t="s">
        <v>97</v>
      </c>
      <c r="AW187" s="16" t="s">
        <v>30</v>
      </c>
      <c r="AX187" s="16" t="s">
        <v>75</v>
      </c>
      <c r="AY187" s="190" t="s">
        <v>172</v>
      </c>
    </row>
    <row r="188" spans="2:51" s="14" customFormat="1" ht="12">
      <c r="B188" s="173"/>
      <c r="D188" s="166" t="s">
        <v>179</v>
      </c>
      <c r="E188" s="174" t="s">
        <v>1</v>
      </c>
      <c r="F188" s="175" t="s">
        <v>850</v>
      </c>
      <c r="H188" s="176">
        <v>4.3899999999999997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2:51" s="16" customFormat="1" ht="12">
      <c r="B189" s="189"/>
      <c r="D189" s="166" t="s">
        <v>179</v>
      </c>
      <c r="E189" s="190" t="s">
        <v>1</v>
      </c>
      <c r="F189" s="191" t="s">
        <v>348</v>
      </c>
      <c r="H189" s="192">
        <v>4.3899999999999997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179</v>
      </c>
      <c r="AU189" s="190" t="s">
        <v>87</v>
      </c>
      <c r="AV189" s="16" t="s">
        <v>97</v>
      </c>
      <c r="AW189" s="16" t="s">
        <v>30</v>
      </c>
      <c r="AX189" s="16" t="s">
        <v>75</v>
      </c>
      <c r="AY189" s="190" t="s">
        <v>172</v>
      </c>
    </row>
    <row r="190" spans="2:51" s="14" customFormat="1" ht="12">
      <c r="B190" s="173"/>
      <c r="D190" s="166" t="s">
        <v>179</v>
      </c>
      <c r="E190" s="174" t="s">
        <v>1</v>
      </c>
      <c r="F190" s="175" t="s">
        <v>851</v>
      </c>
      <c r="H190" s="176">
        <v>6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2:51" s="16" customFormat="1" ht="12">
      <c r="B191" s="189"/>
      <c r="D191" s="166" t="s">
        <v>179</v>
      </c>
      <c r="E191" s="190" t="s">
        <v>1</v>
      </c>
      <c r="F191" s="191" t="s">
        <v>350</v>
      </c>
      <c r="H191" s="192">
        <v>6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179</v>
      </c>
      <c r="AU191" s="190" t="s">
        <v>87</v>
      </c>
      <c r="AV191" s="16" t="s">
        <v>97</v>
      </c>
      <c r="AW191" s="16" t="s">
        <v>30</v>
      </c>
      <c r="AX191" s="16" t="s">
        <v>75</v>
      </c>
      <c r="AY191" s="190" t="s">
        <v>172</v>
      </c>
    </row>
    <row r="192" spans="2:51" s="15" customFormat="1" ht="12">
      <c r="B192" s="181"/>
      <c r="D192" s="166" t="s">
        <v>179</v>
      </c>
      <c r="E192" s="182" t="s">
        <v>1</v>
      </c>
      <c r="F192" s="183" t="s">
        <v>852</v>
      </c>
      <c r="H192" s="184">
        <v>355.21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37.75" customHeight="1">
      <c r="A193" s="33"/>
      <c r="B193" s="150"/>
      <c r="C193" s="201" t="s">
        <v>106</v>
      </c>
      <c r="D193" s="201" t="s">
        <v>231</v>
      </c>
      <c r="E193" s="202" t="s">
        <v>853</v>
      </c>
      <c r="F193" s="203" t="s">
        <v>854</v>
      </c>
      <c r="G193" s="204" t="s">
        <v>427</v>
      </c>
      <c r="H193" s="205">
        <v>390.73099999999999</v>
      </c>
      <c r="I193" s="206"/>
      <c r="J193" s="207">
        <f>ROUND(I193*H193,2)</f>
        <v>0</v>
      </c>
      <c r="K193" s="208"/>
      <c r="L193" s="209"/>
      <c r="M193" s="210" t="s">
        <v>1</v>
      </c>
      <c r="N193" s="211" t="s">
        <v>41</v>
      </c>
      <c r="O193" s="59"/>
      <c r="P193" s="161">
        <f>O193*H193</f>
        <v>0</v>
      </c>
      <c r="Q193" s="161">
        <v>1E-4</v>
      </c>
      <c r="R193" s="161">
        <f>Q193*H193</f>
        <v>3.9073099999999999E-2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491</v>
      </c>
      <c r="AT193" s="163" t="s">
        <v>231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445</v>
      </c>
      <c r="BM193" s="163" t="s">
        <v>855</v>
      </c>
    </row>
    <row r="194" spans="1:65" s="14" customFormat="1" ht="12">
      <c r="B194" s="173"/>
      <c r="D194" s="166" t="s">
        <v>179</v>
      </c>
      <c r="E194" s="174" t="s">
        <v>1</v>
      </c>
      <c r="F194" s="175" t="s">
        <v>856</v>
      </c>
      <c r="H194" s="176">
        <v>390.73099999999999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5" customFormat="1" ht="12">
      <c r="B195" s="181"/>
      <c r="D195" s="166" t="s">
        <v>179</v>
      </c>
      <c r="E195" s="182" t="s">
        <v>1</v>
      </c>
      <c r="F195" s="183" t="s">
        <v>184</v>
      </c>
      <c r="H195" s="184">
        <v>390.73099999999999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2" t="s">
        <v>179</v>
      </c>
      <c r="AU195" s="182" t="s">
        <v>87</v>
      </c>
      <c r="AV195" s="15" t="s">
        <v>106</v>
      </c>
      <c r="AW195" s="15" t="s">
        <v>30</v>
      </c>
      <c r="AX195" s="15" t="s">
        <v>79</v>
      </c>
      <c r="AY195" s="182" t="s">
        <v>172</v>
      </c>
    </row>
    <row r="196" spans="1:65" s="2" customFormat="1" ht="37.75" customHeight="1">
      <c r="A196" s="33"/>
      <c r="B196" s="150"/>
      <c r="C196" s="201" t="s">
        <v>200</v>
      </c>
      <c r="D196" s="201" t="s">
        <v>231</v>
      </c>
      <c r="E196" s="202" t="s">
        <v>857</v>
      </c>
      <c r="F196" s="203" t="s">
        <v>858</v>
      </c>
      <c r="G196" s="204" t="s">
        <v>427</v>
      </c>
      <c r="H196" s="205">
        <v>390.73099999999999</v>
      </c>
      <c r="I196" s="206"/>
      <c r="J196" s="207">
        <f>ROUND(I196*H196,2)</f>
        <v>0</v>
      </c>
      <c r="K196" s="208"/>
      <c r="L196" s="209"/>
      <c r="M196" s="210" t="s">
        <v>1</v>
      </c>
      <c r="N196" s="211" t="s">
        <v>41</v>
      </c>
      <c r="O196" s="59"/>
      <c r="P196" s="161">
        <f>O196*H196</f>
        <v>0</v>
      </c>
      <c r="Q196" s="161">
        <v>1E-4</v>
      </c>
      <c r="R196" s="161">
        <f>Q196*H196</f>
        <v>3.9073099999999999E-2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491</v>
      </c>
      <c r="AT196" s="163" t="s">
        <v>231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445</v>
      </c>
      <c r="BM196" s="163" t="s">
        <v>859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856</v>
      </c>
      <c r="H197" s="176">
        <v>390.73099999999999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184</v>
      </c>
      <c r="H198" s="184">
        <v>390.73099999999999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24.25" customHeight="1">
      <c r="A199" s="33"/>
      <c r="B199" s="150"/>
      <c r="C199" s="201" t="s">
        <v>204</v>
      </c>
      <c r="D199" s="201" t="s">
        <v>231</v>
      </c>
      <c r="E199" s="202" t="s">
        <v>860</v>
      </c>
      <c r="F199" s="203" t="s">
        <v>861</v>
      </c>
      <c r="G199" s="204" t="s">
        <v>630</v>
      </c>
      <c r="H199" s="205">
        <v>18</v>
      </c>
      <c r="I199" s="206"/>
      <c r="J199" s="207">
        <f>ROUND(I199*H199,2)</f>
        <v>0</v>
      </c>
      <c r="K199" s="208"/>
      <c r="L199" s="209"/>
      <c r="M199" s="210" t="s">
        <v>1</v>
      </c>
      <c r="N199" s="211" t="s">
        <v>41</v>
      </c>
      <c r="O199" s="59"/>
      <c r="P199" s="161">
        <f>O199*H199</f>
        <v>0</v>
      </c>
      <c r="Q199" s="161">
        <v>2.1999999999999999E-2</v>
      </c>
      <c r="R199" s="161">
        <f>Q199*H199</f>
        <v>0.39599999999999996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491</v>
      </c>
      <c r="AT199" s="163" t="s">
        <v>231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445</v>
      </c>
      <c r="BM199" s="163" t="s">
        <v>862</v>
      </c>
    </row>
    <row r="200" spans="1:65" s="14" customFormat="1" ht="12">
      <c r="B200" s="173"/>
      <c r="D200" s="166" t="s">
        <v>179</v>
      </c>
      <c r="E200" s="174" t="s">
        <v>1</v>
      </c>
      <c r="F200" s="175" t="s">
        <v>863</v>
      </c>
      <c r="H200" s="176">
        <v>18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179</v>
      </c>
      <c r="AU200" s="174" t="s">
        <v>87</v>
      </c>
      <c r="AV200" s="14" t="s">
        <v>87</v>
      </c>
      <c r="AW200" s="14" t="s">
        <v>30</v>
      </c>
      <c r="AX200" s="14" t="s">
        <v>75</v>
      </c>
      <c r="AY200" s="174" t="s">
        <v>172</v>
      </c>
    </row>
    <row r="201" spans="1:65" s="15" customFormat="1" ht="12">
      <c r="B201" s="181"/>
      <c r="D201" s="166" t="s">
        <v>179</v>
      </c>
      <c r="E201" s="182" t="s">
        <v>1</v>
      </c>
      <c r="F201" s="183" t="s">
        <v>184</v>
      </c>
      <c r="H201" s="184">
        <v>18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179</v>
      </c>
      <c r="AU201" s="182" t="s">
        <v>87</v>
      </c>
      <c r="AV201" s="15" t="s">
        <v>106</v>
      </c>
      <c r="AW201" s="15" t="s">
        <v>30</v>
      </c>
      <c r="AX201" s="15" t="s">
        <v>79</v>
      </c>
      <c r="AY201" s="182" t="s">
        <v>172</v>
      </c>
    </row>
    <row r="202" spans="1:65" s="2" customFormat="1" ht="24.25" customHeight="1">
      <c r="A202" s="33"/>
      <c r="B202" s="150"/>
      <c r="C202" s="201" t="s">
        <v>209</v>
      </c>
      <c r="D202" s="201" t="s">
        <v>231</v>
      </c>
      <c r="E202" s="202" t="s">
        <v>864</v>
      </c>
      <c r="F202" s="203" t="s">
        <v>865</v>
      </c>
      <c r="G202" s="204" t="s">
        <v>630</v>
      </c>
      <c r="H202" s="205">
        <v>8</v>
      </c>
      <c r="I202" s="206"/>
      <c r="J202" s="207">
        <f>ROUND(I202*H202,2)</f>
        <v>0</v>
      </c>
      <c r="K202" s="208"/>
      <c r="L202" s="209"/>
      <c r="M202" s="210" t="s">
        <v>1</v>
      </c>
      <c r="N202" s="211" t="s">
        <v>41</v>
      </c>
      <c r="O202" s="59"/>
      <c r="P202" s="161">
        <f>O202*H202</f>
        <v>0</v>
      </c>
      <c r="Q202" s="161">
        <v>2.1999999999999999E-2</v>
      </c>
      <c r="R202" s="161">
        <f>Q202*H202</f>
        <v>0.17599999999999999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491</v>
      </c>
      <c r="AT202" s="163" t="s">
        <v>231</v>
      </c>
      <c r="AU202" s="163" t="s">
        <v>87</v>
      </c>
      <c r="AY202" s="18" t="s">
        <v>172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87</v>
      </c>
      <c r="BK202" s="164">
        <f>ROUND(I202*H202,2)</f>
        <v>0</v>
      </c>
      <c r="BL202" s="18" t="s">
        <v>445</v>
      </c>
      <c r="BM202" s="163" t="s">
        <v>866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867</v>
      </c>
      <c r="H203" s="176">
        <v>8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1:65" s="15" customFormat="1" ht="12">
      <c r="B204" s="181"/>
      <c r="D204" s="166" t="s">
        <v>179</v>
      </c>
      <c r="E204" s="182" t="s">
        <v>1</v>
      </c>
      <c r="F204" s="183" t="s">
        <v>184</v>
      </c>
      <c r="H204" s="184">
        <v>8</v>
      </c>
      <c r="I204" s="185"/>
      <c r="L204" s="181"/>
      <c r="M204" s="186"/>
      <c r="N204" s="187"/>
      <c r="O204" s="187"/>
      <c r="P204" s="187"/>
      <c r="Q204" s="187"/>
      <c r="R204" s="187"/>
      <c r="S204" s="187"/>
      <c r="T204" s="188"/>
      <c r="AT204" s="182" t="s">
        <v>179</v>
      </c>
      <c r="AU204" s="182" t="s">
        <v>87</v>
      </c>
      <c r="AV204" s="15" t="s">
        <v>106</v>
      </c>
      <c r="AW204" s="15" t="s">
        <v>30</v>
      </c>
      <c r="AX204" s="15" t="s">
        <v>79</v>
      </c>
      <c r="AY204" s="182" t="s">
        <v>172</v>
      </c>
    </row>
    <row r="205" spans="1:65" s="2" customFormat="1" ht="24.25" customHeight="1">
      <c r="A205" s="33"/>
      <c r="B205" s="150"/>
      <c r="C205" s="201" t="s">
        <v>213</v>
      </c>
      <c r="D205" s="201" t="s">
        <v>231</v>
      </c>
      <c r="E205" s="202" t="s">
        <v>868</v>
      </c>
      <c r="F205" s="203" t="s">
        <v>869</v>
      </c>
      <c r="G205" s="204" t="s">
        <v>630</v>
      </c>
      <c r="H205" s="205">
        <v>4</v>
      </c>
      <c r="I205" s="206"/>
      <c r="J205" s="207">
        <f>ROUND(I205*H205,2)</f>
        <v>0</v>
      </c>
      <c r="K205" s="208"/>
      <c r="L205" s="209"/>
      <c r="M205" s="210" t="s">
        <v>1</v>
      </c>
      <c r="N205" s="211" t="s">
        <v>41</v>
      </c>
      <c r="O205" s="59"/>
      <c r="P205" s="161">
        <f>O205*H205</f>
        <v>0</v>
      </c>
      <c r="Q205" s="161">
        <v>2.1999999999999999E-2</v>
      </c>
      <c r="R205" s="161">
        <f>Q205*H205</f>
        <v>8.7999999999999995E-2</v>
      </c>
      <c r="S205" s="161">
        <v>0</v>
      </c>
      <c r="T205" s="16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3" t="s">
        <v>491</v>
      </c>
      <c r="AT205" s="163" t="s">
        <v>231</v>
      </c>
      <c r="AU205" s="163" t="s">
        <v>87</v>
      </c>
      <c r="AY205" s="18" t="s">
        <v>172</v>
      </c>
      <c r="BE205" s="164">
        <f>IF(N205="základná",J205,0)</f>
        <v>0</v>
      </c>
      <c r="BF205" s="164">
        <f>IF(N205="znížená",J205,0)</f>
        <v>0</v>
      </c>
      <c r="BG205" s="164">
        <f>IF(N205="zákl. prenesená",J205,0)</f>
        <v>0</v>
      </c>
      <c r="BH205" s="164">
        <f>IF(N205="zníž. prenesená",J205,0)</f>
        <v>0</v>
      </c>
      <c r="BI205" s="164">
        <f>IF(N205="nulová",J205,0)</f>
        <v>0</v>
      </c>
      <c r="BJ205" s="18" t="s">
        <v>87</v>
      </c>
      <c r="BK205" s="164">
        <f>ROUND(I205*H205,2)</f>
        <v>0</v>
      </c>
      <c r="BL205" s="18" t="s">
        <v>445</v>
      </c>
      <c r="BM205" s="163" t="s">
        <v>870</v>
      </c>
    </row>
    <row r="206" spans="1:65" s="14" customFormat="1" ht="12">
      <c r="B206" s="173"/>
      <c r="D206" s="166" t="s">
        <v>179</v>
      </c>
      <c r="E206" s="174" t="s">
        <v>1</v>
      </c>
      <c r="F206" s="175" t="s">
        <v>871</v>
      </c>
      <c r="H206" s="176">
        <v>4</v>
      </c>
      <c r="I206" s="177"/>
      <c r="L206" s="173"/>
      <c r="M206" s="178"/>
      <c r="N206" s="179"/>
      <c r="O206" s="179"/>
      <c r="P206" s="179"/>
      <c r="Q206" s="179"/>
      <c r="R206" s="179"/>
      <c r="S206" s="179"/>
      <c r="T206" s="180"/>
      <c r="AT206" s="174" t="s">
        <v>179</v>
      </c>
      <c r="AU206" s="174" t="s">
        <v>87</v>
      </c>
      <c r="AV206" s="14" t="s">
        <v>87</v>
      </c>
      <c r="AW206" s="14" t="s">
        <v>30</v>
      </c>
      <c r="AX206" s="14" t="s">
        <v>75</v>
      </c>
      <c r="AY206" s="174" t="s">
        <v>172</v>
      </c>
    </row>
    <row r="207" spans="1:65" s="15" customFormat="1" ht="12">
      <c r="B207" s="181"/>
      <c r="D207" s="166" t="s">
        <v>179</v>
      </c>
      <c r="E207" s="182" t="s">
        <v>1</v>
      </c>
      <c r="F207" s="183" t="s">
        <v>184</v>
      </c>
      <c r="H207" s="184">
        <v>4</v>
      </c>
      <c r="I207" s="185"/>
      <c r="L207" s="181"/>
      <c r="M207" s="186"/>
      <c r="N207" s="187"/>
      <c r="O207" s="187"/>
      <c r="P207" s="187"/>
      <c r="Q207" s="187"/>
      <c r="R207" s="187"/>
      <c r="S207" s="187"/>
      <c r="T207" s="188"/>
      <c r="AT207" s="182" t="s">
        <v>179</v>
      </c>
      <c r="AU207" s="182" t="s">
        <v>87</v>
      </c>
      <c r="AV207" s="15" t="s">
        <v>106</v>
      </c>
      <c r="AW207" s="15" t="s">
        <v>30</v>
      </c>
      <c r="AX207" s="15" t="s">
        <v>79</v>
      </c>
      <c r="AY207" s="182" t="s">
        <v>172</v>
      </c>
    </row>
    <row r="208" spans="1:65" s="2" customFormat="1" ht="24.25" customHeight="1">
      <c r="A208" s="33"/>
      <c r="B208" s="150"/>
      <c r="C208" s="201" t="s">
        <v>220</v>
      </c>
      <c r="D208" s="201" t="s">
        <v>231</v>
      </c>
      <c r="E208" s="202" t="s">
        <v>872</v>
      </c>
      <c r="F208" s="203" t="s">
        <v>873</v>
      </c>
      <c r="G208" s="204" t="s">
        <v>630</v>
      </c>
      <c r="H208" s="205">
        <v>4</v>
      </c>
      <c r="I208" s="206"/>
      <c r="J208" s="207">
        <f>ROUND(I208*H208,2)</f>
        <v>0</v>
      </c>
      <c r="K208" s="208"/>
      <c r="L208" s="209"/>
      <c r="M208" s="210" t="s">
        <v>1</v>
      </c>
      <c r="N208" s="211" t="s">
        <v>41</v>
      </c>
      <c r="O208" s="59"/>
      <c r="P208" s="161">
        <f>O208*H208</f>
        <v>0</v>
      </c>
      <c r="Q208" s="161">
        <v>2.1999999999999999E-2</v>
      </c>
      <c r="R208" s="161">
        <f>Q208*H208</f>
        <v>8.7999999999999995E-2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491</v>
      </c>
      <c r="AT208" s="163" t="s">
        <v>231</v>
      </c>
      <c r="AU208" s="163" t="s">
        <v>87</v>
      </c>
      <c r="AY208" s="18" t="s">
        <v>172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87</v>
      </c>
      <c r="BK208" s="164">
        <f>ROUND(I208*H208,2)</f>
        <v>0</v>
      </c>
      <c r="BL208" s="18" t="s">
        <v>445</v>
      </c>
      <c r="BM208" s="163" t="s">
        <v>874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871</v>
      </c>
      <c r="H209" s="176">
        <v>4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5" customFormat="1" ht="12">
      <c r="B210" s="181"/>
      <c r="D210" s="166" t="s">
        <v>179</v>
      </c>
      <c r="E210" s="182" t="s">
        <v>1</v>
      </c>
      <c r="F210" s="183" t="s">
        <v>184</v>
      </c>
      <c r="H210" s="184">
        <v>4</v>
      </c>
      <c r="I210" s="185"/>
      <c r="L210" s="181"/>
      <c r="M210" s="186"/>
      <c r="N210" s="187"/>
      <c r="O210" s="187"/>
      <c r="P210" s="187"/>
      <c r="Q210" s="187"/>
      <c r="R210" s="187"/>
      <c r="S210" s="187"/>
      <c r="T210" s="188"/>
      <c r="AT210" s="182" t="s">
        <v>179</v>
      </c>
      <c r="AU210" s="182" t="s">
        <v>87</v>
      </c>
      <c r="AV210" s="15" t="s">
        <v>106</v>
      </c>
      <c r="AW210" s="15" t="s">
        <v>30</v>
      </c>
      <c r="AX210" s="15" t="s">
        <v>79</v>
      </c>
      <c r="AY210" s="182" t="s">
        <v>172</v>
      </c>
    </row>
    <row r="211" spans="1:65" s="2" customFormat="1" ht="24.25" customHeight="1">
      <c r="A211" s="33"/>
      <c r="B211" s="150"/>
      <c r="C211" s="201" t="s">
        <v>226</v>
      </c>
      <c r="D211" s="201" t="s">
        <v>231</v>
      </c>
      <c r="E211" s="202" t="s">
        <v>875</v>
      </c>
      <c r="F211" s="203" t="s">
        <v>876</v>
      </c>
      <c r="G211" s="204" t="s">
        <v>630</v>
      </c>
      <c r="H211" s="205">
        <v>1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41</v>
      </c>
      <c r="O211" s="59"/>
      <c r="P211" s="161">
        <f>O211*H211</f>
        <v>0</v>
      </c>
      <c r="Q211" s="161">
        <v>2.1999999999999999E-2</v>
      </c>
      <c r="R211" s="161">
        <f>Q211*H211</f>
        <v>2.1999999999999999E-2</v>
      </c>
      <c r="S211" s="161">
        <v>0</v>
      </c>
      <c r="T211" s="16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3" t="s">
        <v>491</v>
      </c>
      <c r="AT211" s="163" t="s">
        <v>231</v>
      </c>
      <c r="AU211" s="163" t="s">
        <v>87</v>
      </c>
      <c r="AY211" s="18" t="s">
        <v>172</v>
      </c>
      <c r="BE211" s="164">
        <f>IF(N211="základná",J211,0)</f>
        <v>0</v>
      </c>
      <c r="BF211" s="164">
        <f>IF(N211="znížená",J211,0)</f>
        <v>0</v>
      </c>
      <c r="BG211" s="164">
        <f>IF(N211="zákl. prenesená",J211,0)</f>
        <v>0</v>
      </c>
      <c r="BH211" s="164">
        <f>IF(N211="zníž. prenesená",J211,0)</f>
        <v>0</v>
      </c>
      <c r="BI211" s="164">
        <f>IF(N211="nulová",J211,0)</f>
        <v>0</v>
      </c>
      <c r="BJ211" s="18" t="s">
        <v>87</v>
      </c>
      <c r="BK211" s="164">
        <f>ROUND(I211*H211,2)</f>
        <v>0</v>
      </c>
      <c r="BL211" s="18" t="s">
        <v>445</v>
      </c>
      <c r="BM211" s="163" t="s">
        <v>877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79</v>
      </c>
      <c r="H212" s="176">
        <v>1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5" customFormat="1" ht="12">
      <c r="B213" s="181"/>
      <c r="D213" s="166" t="s">
        <v>179</v>
      </c>
      <c r="E213" s="182" t="s">
        <v>1</v>
      </c>
      <c r="F213" s="183" t="s">
        <v>184</v>
      </c>
      <c r="H213" s="184">
        <v>1</v>
      </c>
      <c r="I213" s="185"/>
      <c r="L213" s="181"/>
      <c r="M213" s="186"/>
      <c r="N213" s="187"/>
      <c r="O213" s="187"/>
      <c r="P213" s="187"/>
      <c r="Q213" s="187"/>
      <c r="R213" s="187"/>
      <c r="S213" s="187"/>
      <c r="T213" s="188"/>
      <c r="AT213" s="182" t="s">
        <v>179</v>
      </c>
      <c r="AU213" s="182" t="s">
        <v>87</v>
      </c>
      <c r="AV213" s="15" t="s">
        <v>106</v>
      </c>
      <c r="AW213" s="15" t="s">
        <v>30</v>
      </c>
      <c r="AX213" s="15" t="s">
        <v>79</v>
      </c>
      <c r="AY213" s="182" t="s">
        <v>172</v>
      </c>
    </row>
    <row r="214" spans="1:65" s="2" customFormat="1" ht="24.25" customHeight="1">
      <c r="A214" s="33"/>
      <c r="B214" s="150"/>
      <c r="C214" s="201" t="s">
        <v>235</v>
      </c>
      <c r="D214" s="201" t="s">
        <v>231</v>
      </c>
      <c r="E214" s="202" t="s">
        <v>878</v>
      </c>
      <c r="F214" s="203" t="s">
        <v>879</v>
      </c>
      <c r="G214" s="204" t="s">
        <v>630</v>
      </c>
      <c r="H214" s="205">
        <v>7</v>
      </c>
      <c r="I214" s="206"/>
      <c r="J214" s="207">
        <f>ROUND(I214*H214,2)</f>
        <v>0</v>
      </c>
      <c r="K214" s="208"/>
      <c r="L214" s="209"/>
      <c r="M214" s="210" t="s">
        <v>1</v>
      </c>
      <c r="N214" s="211" t="s">
        <v>41</v>
      </c>
      <c r="O214" s="59"/>
      <c r="P214" s="161">
        <f>O214*H214</f>
        <v>0</v>
      </c>
      <c r="Q214" s="161">
        <v>2.1999999999999999E-2</v>
      </c>
      <c r="R214" s="161">
        <f>Q214*H214</f>
        <v>0.154</v>
      </c>
      <c r="S214" s="161">
        <v>0</v>
      </c>
      <c r="T214" s="16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3" t="s">
        <v>491</v>
      </c>
      <c r="AT214" s="163" t="s">
        <v>231</v>
      </c>
      <c r="AU214" s="163" t="s">
        <v>87</v>
      </c>
      <c r="AY214" s="18" t="s">
        <v>172</v>
      </c>
      <c r="BE214" s="164">
        <f>IF(N214="základná",J214,0)</f>
        <v>0</v>
      </c>
      <c r="BF214" s="164">
        <f>IF(N214="znížená",J214,0)</f>
        <v>0</v>
      </c>
      <c r="BG214" s="164">
        <f>IF(N214="zákl. prenesená",J214,0)</f>
        <v>0</v>
      </c>
      <c r="BH214" s="164">
        <f>IF(N214="zníž. prenesená",J214,0)</f>
        <v>0</v>
      </c>
      <c r="BI214" s="164">
        <f>IF(N214="nulová",J214,0)</f>
        <v>0</v>
      </c>
      <c r="BJ214" s="18" t="s">
        <v>87</v>
      </c>
      <c r="BK214" s="164">
        <f>ROUND(I214*H214,2)</f>
        <v>0</v>
      </c>
      <c r="BL214" s="18" t="s">
        <v>445</v>
      </c>
      <c r="BM214" s="163" t="s">
        <v>880</v>
      </c>
    </row>
    <row r="215" spans="1:65" s="14" customFormat="1" ht="12">
      <c r="B215" s="173"/>
      <c r="D215" s="166" t="s">
        <v>179</v>
      </c>
      <c r="E215" s="174" t="s">
        <v>1</v>
      </c>
      <c r="F215" s="175" t="s">
        <v>881</v>
      </c>
      <c r="H215" s="176">
        <v>7</v>
      </c>
      <c r="I215" s="177"/>
      <c r="L215" s="173"/>
      <c r="M215" s="178"/>
      <c r="N215" s="179"/>
      <c r="O215" s="179"/>
      <c r="P215" s="179"/>
      <c r="Q215" s="179"/>
      <c r="R215" s="179"/>
      <c r="S215" s="179"/>
      <c r="T215" s="180"/>
      <c r="AT215" s="174" t="s">
        <v>179</v>
      </c>
      <c r="AU215" s="174" t="s">
        <v>87</v>
      </c>
      <c r="AV215" s="14" t="s">
        <v>87</v>
      </c>
      <c r="AW215" s="14" t="s">
        <v>30</v>
      </c>
      <c r="AX215" s="14" t="s">
        <v>75</v>
      </c>
      <c r="AY215" s="174" t="s">
        <v>172</v>
      </c>
    </row>
    <row r="216" spans="1:65" s="15" customFormat="1" ht="12">
      <c r="B216" s="181"/>
      <c r="D216" s="166" t="s">
        <v>179</v>
      </c>
      <c r="E216" s="182" t="s">
        <v>1</v>
      </c>
      <c r="F216" s="183" t="s">
        <v>184</v>
      </c>
      <c r="H216" s="184">
        <v>7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179</v>
      </c>
      <c r="AU216" s="182" t="s">
        <v>87</v>
      </c>
      <c r="AV216" s="15" t="s">
        <v>106</v>
      </c>
      <c r="AW216" s="15" t="s">
        <v>30</v>
      </c>
      <c r="AX216" s="15" t="s">
        <v>79</v>
      </c>
      <c r="AY216" s="182" t="s">
        <v>172</v>
      </c>
    </row>
    <row r="217" spans="1:65" s="2" customFormat="1" ht="24.25" customHeight="1">
      <c r="A217" s="33"/>
      <c r="B217" s="150"/>
      <c r="C217" s="201" t="s">
        <v>243</v>
      </c>
      <c r="D217" s="201" t="s">
        <v>231</v>
      </c>
      <c r="E217" s="202" t="s">
        <v>882</v>
      </c>
      <c r="F217" s="203" t="s">
        <v>883</v>
      </c>
      <c r="G217" s="204" t="s">
        <v>630</v>
      </c>
      <c r="H217" s="205">
        <v>2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41</v>
      </c>
      <c r="O217" s="59"/>
      <c r="P217" s="161">
        <f>O217*H217</f>
        <v>0</v>
      </c>
      <c r="Q217" s="161">
        <v>2.1999999999999999E-2</v>
      </c>
      <c r="R217" s="161">
        <f>Q217*H217</f>
        <v>4.3999999999999997E-2</v>
      </c>
      <c r="S217" s="161">
        <v>0</v>
      </c>
      <c r="T217" s="16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3" t="s">
        <v>491</v>
      </c>
      <c r="AT217" s="163" t="s">
        <v>231</v>
      </c>
      <c r="AU217" s="163" t="s">
        <v>87</v>
      </c>
      <c r="AY217" s="18" t="s">
        <v>172</v>
      </c>
      <c r="BE217" s="164">
        <f>IF(N217="základná",J217,0)</f>
        <v>0</v>
      </c>
      <c r="BF217" s="164">
        <f>IF(N217="znížená",J217,0)</f>
        <v>0</v>
      </c>
      <c r="BG217" s="164">
        <f>IF(N217="zákl. prenesená",J217,0)</f>
        <v>0</v>
      </c>
      <c r="BH217" s="164">
        <f>IF(N217="zníž. prenesená",J217,0)</f>
        <v>0</v>
      </c>
      <c r="BI217" s="164">
        <f>IF(N217="nulová",J217,0)</f>
        <v>0</v>
      </c>
      <c r="BJ217" s="18" t="s">
        <v>87</v>
      </c>
      <c r="BK217" s="164">
        <f>ROUND(I217*H217,2)</f>
        <v>0</v>
      </c>
      <c r="BL217" s="18" t="s">
        <v>445</v>
      </c>
      <c r="BM217" s="163" t="s">
        <v>884</v>
      </c>
    </row>
    <row r="218" spans="1:65" s="14" customFormat="1" ht="12">
      <c r="B218" s="173"/>
      <c r="D218" s="166" t="s">
        <v>179</v>
      </c>
      <c r="E218" s="174" t="s">
        <v>1</v>
      </c>
      <c r="F218" s="175" t="s">
        <v>885</v>
      </c>
      <c r="H218" s="176">
        <v>2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179</v>
      </c>
      <c r="AU218" s="174" t="s">
        <v>87</v>
      </c>
      <c r="AV218" s="14" t="s">
        <v>87</v>
      </c>
      <c r="AW218" s="14" t="s">
        <v>30</v>
      </c>
      <c r="AX218" s="14" t="s">
        <v>75</v>
      </c>
      <c r="AY218" s="174" t="s">
        <v>172</v>
      </c>
    </row>
    <row r="219" spans="1:65" s="15" customFormat="1" ht="12">
      <c r="B219" s="181"/>
      <c r="D219" s="166" t="s">
        <v>179</v>
      </c>
      <c r="E219" s="182" t="s">
        <v>1</v>
      </c>
      <c r="F219" s="183" t="s">
        <v>184</v>
      </c>
      <c r="H219" s="184">
        <v>2</v>
      </c>
      <c r="I219" s="185"/>
      <c r="L219" s="181"/>
      <c r="M219" s="186"/>
      <c r="N219" s="187"/>
      <c r="O219" s="187"/>
      <c r="P219" s="187"/>
      <c r="Q219" s="187"/>
      <c r="R219" s="187"/>
      <c r="S219" s="187"/>
      <c r="T219" s="188"/>
      <c r="AT219" s="182" t="s">
        <v>179</v>
      </c>
      <c r="AU219" s="182" t="s">
        <v>87</v>
      </c>
      <c r="AV219" s="15" t="s">
        <v>106</v>
      </c>
      <c r="AW219" s="15" t="s">
        <v>30</v>
      </c>
      <c r="AX219" s="15" t="s">
        <v>79</v>
      </c>
      <c r="AY219" s="182" t="s">
        <v>172</v>
      </c>
    </row>
    <row r="220" spans="1:65" s="2" customFormat="1" ht="24.25" customHeight="1">
      <c r="A220" s="33"/>
      <c r="B220" s="150"/>
      <c r="C220" s="201" t="s">
        <v>424</v>
      </c>
      <c r="D220" s="201" t="s">
        <v>231</v>
      </c>
      <c r="E220" s="202" t="s">
        <v>886</v>
      </c>
      <c r="F220" s="203" t="s">
        <v>887</v>
      </c>
      <c r="G220" s="204" t="s">
        <v>630</v>
      </c>
      <c r="H220" s="205">
        <v>1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41</v>
      </c>
      <c r="O220" s="59"/>
      <c r="P220" s="161">
        <f>O220*H220</f>
        <v>0</v>
      </c>
      <c r="Q220" s="161">
        <v>2.1999999999999999E-2</v>
      </c>
      <c r="R220" s="161">
        <f>Q220*H220</f>
        <v>2.1999999999999999E-2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491</v>
      </c>
      <c r="AT220" s="163" t="s">
        <v>231</v>
      </c>
      <c r="AU220" s="163" t="s">
        <v>87</v>
      </c>
      <c r="AY220" s="18" t="s">
        <v>172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87</v>
      </c>
      <c r="BK220" s="164">
        <f>ROUND(I220*H220,2)</f>
        <v>0</v>
      </c>
      <c r="BL220" s="18" t="s">
        <v>445</v>
      </c>
      <c r="BM220" s="163" t="s">
        <v>888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889</v>
      </c>
      <c r="H221" s="176">
        <v>1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5" customFormat="1" ht="12">
      <c r="B222" s="181"/>
      <c r="D222" s="166" t="s">
        <v>179</v>
      </c>
      <c r="E222" s="182" t="s">
        <v>1</v>
      </c>
      <c r="F222" s="183" t="s">
        <v>184</v>
      </c>
      <c r="H222" s="184">
        <v>1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179</v>
      </c>
      <c r="AU222" s="182" t="s">
        <v>87</v>
      </c>
      <c r="AV222" s="15" t="s">
        <v>106</v>
      </c>
      <c r="AW222" s="15" t="s">
        <v>30</v>
      </c>
      <c r="AX222" s="15" t="s">
        <v>79</v>
      </c>
      <c r="AY222" s="182" t="s">
        <v>172</v>
      </c>
    </row>
    <row r="223" spans="1:65" s="2" customFormat="1" ht="24.25" customHeight="1">
      <c r="A223" s="33"/>
      <c r="B223" s="150"/>
      <c r="C223" s="201" t="s">
        <v>433</v>
      </c>
      <c r="D223" s="201" t="s">
        <v>231</v>
      </c>
      <c r="E223" s="202" t="s">
        <v>890</v>
      </c>
      <c r="F223" s="203" t="s">
        <v>891</v>
      </c>
      <c r="G223" s="204" t="s">
        <v>630</v>
      </c>
      <c r="H223" s="205">
        <v>3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41</v>
      </c>
      <c r="O223" s="59"/>
      <c r="P223" s="161">
        <f>O223*H223</f>
        <v>0</v>
      </c>
      <c r="Q223" s="161">
        <v>2.1999999999999999E-2</v>
      </c>
      <c r="R223" s="161">
        <f>Q223*H223</f>
        <v>6.6000000000000003E-2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491</v>
      </c>
      <c r="AT223" s="163" t="s">
        <v>231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445</v>
      </c>
      <c r="BM223" s="163" t="s">
        <v>892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893</v>
      </c>
      <c r="H224" s="176">
        <v>3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3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24.25" customHeight="1">
      <c r="A226" s="33"/>
      <c r="B226" s="150"/>
      <c r="C226" s="151" t="s">
        <v>440</v>
      </c>
      <c r="D226" s="151" t="s">
        <v>174</v>
      </c>
      <c r="E226" s="152" t="s">
        <v>894</v>
      </c>
      <c r="F226" s="153" t="s">
        <v>895</v>
      </c>
      <c r="G226" s="154" t="s">
        <v>427</v>
      </c>
      <c r="H226" s="155">
        <v>16.32</v>
      </c>
      <c r="I226" s="156"/>
      <c r="J226" s="157">
        <f>ROUND(I226*H226,2)</f>
        <v>0</v>
      </c>
      <c r="K226" s="158"/>
      <c r="L226" s="34"/>
      <c r="M226" s="159" t="s">
        <v>1</v>
      </c>
      <c r="N226" s="160" t="s">
        <v>41</v>
      </c>
      <c r="O226" s="59"/>
      <c r="P226" s="161">
        <f>O226*H226</f>
        <v>0</v>
      </c>
      <c r="Q226" s="161">
        <v>2.1000000000000001E-4</v>
      </c>
      <c r="R226" s="161">
        <f>Q226*H226</f>
        <v>3.4272E-3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445</v>
      </c>
      <c r="AT226" s="163" t="s">
        <v>174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445</v>
      </c>
      <c r="BM226" s="163" t="s">
        <v>896</v>
      </c>
    </row>
    <row r="227" spans="1:65" s="13" customFormat="1" ht="12">
      <c r="B227" s="165"/>
      <c r="D227" s="166" t="s">
        <v>179</v>
      </c>
      <c r="E227" s="167" t="s">
        <v>1</v>
      </c>
      <c r="F227" s="168" t="s">
        <v>897</v>
      </c>
      <c r="H227" s="167" t="s">
        <v>1</v>
      </c>
      <c r="I227" s="169"/>
      <c r="L227" s="165"/>
      <c r="M227" s="170"/>
      <c r="N227" s="171"/>
      <c r="O227" s="171"/>
      <c r="P227" s="171"/>
      <c r="Q227" s="171"/>
      <c r="R227" s="171"/>
      <c r="S227" s="171"/>
      <c r="T227" s="172"/>
      <c r="AT227" s="167" t="s">
        <v>179</v>
      </c>
      <c r="AU227" s="167" t="s">
        <v>87</v>
      </c>
      <c r="AV227" s="13" t="s">
        <v>79</v>
      </c>
      <c r="AW227" s="13" t="s">
        <v>30</v>
      </c>
      <c r="AX227" s="13" t="s">
        <v>75</v>
      </c>
      <c r="AY227" s="167" t="s">
        <v>172</v>
      </c>
    </row>
    <row r="228" spans="1:65" s="14" customFormat="1" ht="12">
      <c r="B228" s="173"/>
      <c r="D228" s="166" t="s">
        <v>179</v>
      </c>
      <c r="E228" s="174" t="s">
        <v>1</v>
      </c>
      <c r="F228" s="175" t="s">
        <v>898</v>
      </c>
      <c r="H228" s="176">
        <v>7.84</v>
      </c>
      <c r="I228" s="177"/>
      <c r="L228" s="173"/>
      <c r="M228" s="178"/>
      <c r="N228" s="179"/>
      <c r="O228" s="179"/>
      <c r="P228" s="179"/>
      <c r="Q228" s="179"/>
      <c r="R228" s="179"/>
      <c r="S228" s="179"/>
      <c r="T228" s="180"/>
      <c r="AT228" s="174" t="s">
        <v>179</v>
      </c>
      <c r="AU228" s="174" t="s">
        <v>87</v>
      </c>
      <c r="AV228" s="14" t="s">
        <v>87</v>
      </c>
      <c r="AW228" s="14" t="s">
        <v>30</v>
      </c>
      <c r="AX228" s="14" t="s">
        <v>75</v>
      </c>
      <c r="AY228" s="174" t="s">
        <v>172</v>
      </c>
    </row>
    <row r="229" spans="1:65" s="13" customFormat="1" ht="12">
      <c r="B229" s="165"/>
      <c r="D229" s="166" t="s">
        <v>179</v>
      </c>
      <c r="E229" s="167" t="s">
        <v>1</v>
      </c>
      <c r="F229" s="168" t="s">
        <v>353</v>
      </c>
      <c r="H229" s="167" t="s">
        <v>1</v>
      </c>
      <c r="I229" s="169"/>
      <c r="L229" s="165"/>
      <c r="M229" s="170"/>
      <c r="N229" s="171"/>
      <c r="O229" s="171"/>
      <c r="P229" s="171"/>
      <c r="Q229" s="171"/>
      <c r="R229" s="171"/>
      <c r="S229" s="171"/>
      <c r="T229" s="172"/>
      <c r="AT229" s="167" t="s">
        <v>179</v>
      </c>
      <c r="AU229" s="167" t="s">
        <v>87</v>
      </c>
      <c r="AV229" s="13" t="s">
        <v>79</v>
      </c>
      <c r="AW229" s="13" t="s">
        <v>30</v>
      </c>
      <c r="AX229" s="13" t="s">
        <v>75</v>
      </c>
      <c r="AY229" s="167" t="s">
        <v>172</v>
      </c>
    </row>
    <row r="230" spans="1:65" s="14" customFormat="1" ht="12">
      <c r="B230" s="173"/>
      <c r="D230" s="166" t="s">
        <v>179</v>
      </c>
      <c r="E230" s="174" t="s">
        <v>1</v>
      </c>
      <c r="F230" s="175" t="s">
        <v>899</v>
      </c>
      <c r="H230" s="176">
        <v>8.48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16.32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37.75" customHeight="1">
      <c r="A232" s="33"/>
      <c r="B232" s="150"/>
      <c r="C232" s="201" t="s">
        <v>445</v>
      </c>
      <c r="D232" s="201" t="s">
        <v>231</v>
      </c>
      <c r="E232" s="202" t="s">
        <v>900</v>
      </c>
      <c r="F232" s="203" t="s">
        <v>901</v>
      </c>
      <c r="G232" s="204" t="s">
        <v>427</v>
      </c>
      <c r="H232" s="205">
        <v>17.135999999999999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41</v>
      </c>
      <c r="O232" s="59"/>
      <c r="P232" s="161">
        <f>O232*H232</f>
        <v>0</v>
      </c>
      <c r="Q232" s="161">
        <v>1E-4</v>
      </c>
      <c r="R232" s="161">
        <f>Q232*H232</f>
        <v>1.7136E-3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491</v>
      </c>
      <c r="AT232" s="163" t="s">
        <v>231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902</v>
      </c>
    </row>
    <row r="233" spans="1:65" s="2" customFormat="1" ht="37.75" customHeight="1">
      <c r="A233" s="33"/>
      <c r="B233" s="150"/>
      <c r="C233" s="201" t="s">
        <v>449</v>
      </c>
      <c r="D233" s="201" t="s">
        <v>231</v>
      </c>
      <c r="E233" s="202" t="s">
        <v>903</v>
      </c>
      <c r="F233" s="203" t="s">
        <v>904</v>
      </c>
      <c r="G233" s="204" t="s">
        <v>427</v>
      </c>
      <c r="H233" s="205">
        <v>17.135999999999999</v>
      </c>
      <c r="I233" s="206"/>
      <c r="J233" s="207">
        <f>ROUND(I233*H233,2)</f>
        <v>0</v>
      </c>
      <c r="K233" s="208"/>
      <c r="L233" s="209"/>
      <c r="M233" s="210" t="s">
        <v>1</v>
      </c>
      <c r="N233" s="211" t="s">
        <v>41</v>
      </c>
      <c r="O233" s="59"/>
      <c r="P233" s="161">
        <f>O233*H233</f>
        <v>0</v>
      </c>
      <c r="Q233" s="161">
        <v>1E-4</v>
      </c>
      <c r="R233" s="161">
        <f>Q233*H233</f>
        <v>1.7136E-3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491</v>
      </c>
      <c r="AT233" s="163" t="s">
        <v>231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445</v>
      </c>
      <c r="BM233" s="163" t="s">
        <v>905</v>
      </c>
    </row>
    <row r="234" spans="1:65" s="2" customFormat="1" ht="24.25" customHeight="1">
      <c r="A234" s="33"/>
      <c r="B234" s="150"/>
      <c r="C234" s="201" t="s">
        <v>453</v>
      </c>
      <c r="D234" s="201" t="s">
        <v>231</v>
      </c>
      <c r="E234" s="202" t="s">
        <v>906</v>
      </c>
      <c r="F234" s="203" t="s">
        <v>907</v>
      </c>
      <c r="G234" s="204" t="s">
        <v>630</v>
      </c>
      <c r="H234" s="205">
        <v>1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41</v>
      </c>
      <c r="O234" s="59"/>
      <c r="P234" s="161">
        <f>O234*H234</f>
        <v>0</v>
      </c>
      <c r="Q234" s="161">
        <v>0.33</v>
      </c>
      <c r="R234" s="161">
        <f>Q234*H234</f>
        <v>0.33</v>
      </c>
      <c r="S234" s="161">
        <v>0</v>
      </c>
      <c r="T234" s="16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3" t="s">
        <v>491</v>
      </c>
      <c r="AT234" s="163" t="s">
        <v>231</v>
      </c>
      <c r="AU234" s="163" t="s">
        <v>87</v>
      </c>
      <c r="AY234" s="18" t="s">
        <v>172</v>
      </c>
      <c r="BE234" s="164">
        <f>IF(N234="základná",J234,0)</f>
        <v>0</v>
      </c>
      <c r="BF234" s="164">
        <f>IF(N234="znížená",J234,0)</f>
        <v>0</v>
      </c>
      <c r="BG234" s="164">
        <f>IF(N234="zákl. prenesená",J234,0)</f>
        <v>0</v>
      </c>
      <c r="BH234" s="164">
        <f>IF(N234="zníž. prenesená",J234,0)</f>
        <v>0</v>
      </c>
      <c r="BI234" s="164">
        <f>IF(N234="nulová",J234,0)</f>
        <v>0</v>
      </c>
      <c r="BJ234" s="18" t="s">
        <v>87</v>
      </c>
      <c r="BK234" s="164">
        <f>ROUND(I234*H234,2)</f>
        <v>0</v>
      </c>
      <c r="BL234" s="18" t="s">
        <v>445</v>
      </c>
      <c r="BM234" s="163" t="s">
        <v>908</v>
      </c>
    </row>
    <row r="235" spans="1:65" s="13" customFormat="1" ht="12">
      <c r="B235" s="165"/>
      <c r="D235" s="166" t="s">
        <v>179</v>
      </c>
      <c r="E235" s="167" t="s">
        <v>1</v>
      </c>
      <c r="F235" s="168" t="s">
        <v>909</v>
      </c>
      <c r="H235" s="167" t="s">
        <v>1</v>
      </c>
      <c r="I235" s="169"/>
      <c r="L235" s="165"/>
      <c r="M235" s="170"/>
      <c r="N235" s="171"/>
      <c r="O235" s="171"/>
      <c r="P235" s="171"/>
      <c r="Q235" s="171"/>
      <c r="R235" s="171"/>
      <c r="S235" s="171"/>
      <c r="T235" s="172"/>
      <c r="AT235" s="167" t="s">
        <v>179</v>
      </c>
      <c r="AU235" s="167" t="s">
        <v>87</v>
      </c>
      <c r="AV235" s="13" t="s">
        <v>79</v>
      </c>
      <c r="AW235" s="13" t="s">
        <v>30</v>
      </c>
      <c r="AX235" s="13" t="s">
        <v>75</v>
      </c>
      <c r="AY235" s="167" t="s">
        <v>172</v>
      </c>
    </row>
    <row r="236" spans="1:65" s="13" customFormat="1" ht="12">
      <c r="B236" s="165"/>
      <c r="D236" s="166" t="s">
        <v>179</v>
      </c>
      <c r="E236" s="167" t="s">
        <v>1</v>
      </c>
      <c r="F236" s="168" t="s">
        <v>910</v>
      </c>
      <c r="H236" s="167" t="s">
        <v>1</v>
      </c>
      <c r="I236" s="169"/>
      <c r="L236" s="165"/>
      <c r="M236" s="170"/>
      <c r="N236" s="171"/>
      <c r="O236" s="171"/>
      <c r="P236" s="171"/>
      <c r="Q236" s="171"/>
      <c r="R236" s="171"/>
      <c r="S236" s="171"/>
      <c r="T236" s="172"/>
      <c r="AT236" s="167" t="s">
        <v>179</v>
      </c>
      <c r="AU236" s="167" t="s">
        <v>87</v>
      </c>
      <c r="AV236" s="13" t="s">
        <v>79</v>
      </c>
      <c r="AW236" s="13" t="s">
        <v>30</v>
      </c>
      <c r="AX236" s="13" t="s">
        <v>75</v>
      </c>
      <c r="AY236" s="167" t="s">
        <v>172</v>
      </c>
    </row>
    <row r="237" spans="1:65" s="13" customFormat="1" ht="12">
      <c r="B237" s="165"/>
      <c r="D237" s="166" t="s">
        <v>179</v>
      </c>
      <c r="E237" s="167" t="s">
        <v>1</v>
      </c>
      <c r="F237" s="168" t="s">
        <v>911</v>
      </c>
      <c r="H237" s="167" t="s">
        <v>1</v>
      </c>
      <c r="I237" s="169"/>
      <c r="L237" s="165"/>
      <c r="M237" s="170"/>
      <c r="N237" s="171"/>
      <c r="O237" s="171"/>
      <c r="P237" s="171"/>
      <c r="Q237" s="171"/>
      <c r="R237" s="171"/>
      <c r="S237" s="171"/>
      <c r="T237" s="172"/>
      <c r="AT237" s="167" t="s">
        <v>179</v>
      </c>
      <c r="AU237" s="167" t="s">
        <v>87</v>
      </c>
      <c r="AV237" s="13" t="s">
        <v>79</v>
      </c>
      <c r="AW237" s="13" t="s">
        <v>30</v>
      </c>
      <c r="AX237" s="13" t="s">
        <v>75</v>
      </c>
      <c r="AY237" s="167" t="s">
        <v>172</v>
      </c>
    </row>
    <row r="238" spans="1:65" s="14" customFormat="1" ht="12">
      <c r="B238" s="173"/>
      <c r="D238" s="166" t="s">
        <v>179</v>
      </c>
      <c r="E238" s="174" t="s">
        <v>1</v>
      </c>
      <c r="F238" s="175" t="s">
        <v>79</v>
      </c>
      <c r="H238" s="176">
        <v>1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179</v>
      </c>
      <c r="AU238" s="174" t="s">
        <v>87</v>
      </c>
      <c r="AV238" s="14" t="s">
        <v>87</v>
      </c>
      <c r="AW238" s="14" t="s">
        <v>30</v>
      </c>
      <c r="AX238" s="14" t="s">
        <v>75</v>
      </c>
      <c r="AY238" s="174" t="s">
        <v>172</v>
      </c>
    </row>
    <row r="239" spans="1:65" s="15" customFormat="1" ht="12">
      <c r="B239" s="181"/>
      <c r="D239" s="166" t="s">
        <v>179</v>
      </c>
      <c r="E239" s="182" t="s">
        <v>1</v>
      </c>
      <c r="F239" s="183" t="s">
        <v>184</v>
      </c>
      <c r="H239" s="184">
        <v>1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179</v>
      </c>
      <c r="AU239" s="182" t="s">
        <v>87</v>
      </c>
      <c r="AV239" s="15" t="s">
        <v>106</v>
      </c>
      <c r="AW239" s="15" t="s">
        <v>30</v>
      </c>
      <c r="AX239" s="15" t="s">
        <v>79</v>
      </c>
      <c r="AY239" s="182" t="s">
        <v>172</v>
      </c>
    </row>
    <row r="240" spans="1:65" s="2" customFormat="1" ht="24.25" customHeight="1">
      <c r="A240" s="33"/>
      <c r="B240" s="150"/>
      <c r="C240" s="201" t="s">
        <v>457</v>
      </c>
      <c r="D240" s="201" t="s">
        <v>231</v>
      </c>
      <c r="E240" s="202" t="s">
        <v>912</v>
      </c>
      <c r="F240" s="203" t="s">
        <v>913</v>
      </c>
      <c r="G240" s="204" t="s">
        <v>630</v>
      </c>
      <c r="H240" s="205">
        <v>1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41</v>
      </c>
      <c r="O240" s="59"/>
      <c r="P240" s="161">
        <f>O240*H240</f>
        <v>0</v>
      </c>
      <c r="Q240" s="161">
        <v>0.33</v>
      </c>
      <c r="R240" s="161">
        <f>Q240*H240</f>
        <v>0.33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491</v>
      </c>
      <c r="AT240" s="163" t="s">
        <v>231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914</v>
      </c>
    </row>
    <row r="241" spans="1:65" s="13" customFormat="1" ht="12">
      <c r="B241" s="165"/>
      <c r="D241" s="166" t="s">
        <v>179</v>
      </c>
      <c r="E241" s="167" t="s">
        <v>1</v>
      </c>
      <c r="F241" s="168" t="s">
        <v>915</v>
      </c>
      <c r="H241" s="167" t="s">
        <v>1</v>
      </c>
      <c r="I241" s="169"/>
      <c r="L241" s="165"/>
      <c r="M241" s="170"/>
      <c r="N241" s="171"/>
      <c r="O241" s="171"/>
      <c r="P241" s="171"/>
      <c r="Q241" s="171"/>
      <c r="R241" s="171"/>
      <c r="S241" s="171"/>
      <c r="T241" s="172"/>
      <c r="AT241" s="167" t="s">
        <v>179</v>
      </c>
      <c r="AU241" s="167" t="s">
        <v>87</v>
      </c>
      <c r="AV241" s="13" t="s">
        <v>79</v>
      </c>
      <c r="AW241" s="13" t="s">
        <v>30</v>
      </c>
      <c r="AX241" s="13" t="s">
        <v>75</v>
      </c>
      <c r="AY241" s="167" t="s">
        <v>172</v>
      </c>
    </row>
    <row r="242" spans="1:65" s="13" customFormat="1" ht="12">
      <c r="B242" s="165"/>
      <c r="D242" s="166" t="s">
        <v>179</v>
      </c>
      <c r="E242" s="167" t="s">
        <v>1</v>
      </c>
      <c r="F242" s="168" t="s">
        <v>916</v>
      </c>
      <c r="H242" s="167" t="s">
        <v>1</v>
      </c>
      <c r="I242" s="169"/>
      <c r="L242" s="165"/>
      <c r="M242" s="170"/>
      <c r="N242" s="171"/>
      <c r="O242" s="171"/>
      <c r="P242" s="171"/>
      <c r="Q242" s="171"/>
      <c r="R242" s="171"/>
      <c r="S242" s="171"/>
      <c r="T242" s="172"/>
      <c r="AT242" s="167" t="s">
        <v>179</v>
      </c>
      <c r="AU242" s="167" t="s">
        <v>87</v>
      </c>
      <c r="AV242" s="13" t="s">
        <v>79</v>
      </c>
      <c r="AW242" s="13" t="s">
        <v>30</v>
      </c>
      <c r="AX242" s="13" t="s">
        <v>75</v>
      </c>
      <c r="AY242" s="167" t="s">
        <v>172</v>
      </c>
    </row>
    <row r="243" spans="1:65" s="13" customFormat="1" ht="12">
      <c r="B243" s="165"/>
      <c r="D243" s="166" t="s">
        <v>179</v>
      </c>
      <c r="E243" s="167" t="s">
        <v>1</v>
      </c>
      <c r="F243" s="168" t="s">
        <v>911</v>
      </c>
      <c r="H243" s="167" t="s">
        <v>1</v>
      </c>
      <c r="I243" s="169"/>
      <c r="L243" s="165"/>
      <c r="M243" s="170"/>
      <c r="N243" s="171"/>
      <c r="O243" s="171"/>
      <c r="P243" s="171"/>
      <c r="Q243" s="171"/>
      <c r="R243" s="171"/>
      <c r="S243" s="171"/>
      <c r="T243" s="172"/>
      <c r="AT243" s="167" t="s">
        <v>179</v>
      </c>
      <c r="AU243" s="167" t="s">
        <v>87</v>
      </c>
      <c r="AV243" s="13" t="s">
        <v>79</v>
      </c>
      <c r="AW243" s="13" t="s">
        <v>30</v>
      </c>
      <c r="AX243" s="13" t="s">
        <v>75</v>
      </c>
      <c r="AY243" s="167" t="s">
        <v>172</v>
      </c>
    </row>
    <row r="244" spans="1:65" s="14" customFormat="1" ht="12">
      <c r="B244" s="173"/>
      <c r="D244" s="166" t="s">
        <v>179</v>
      </c>
      <c r="E244" s="174" t="s">
        <v>1</v>
      </c>
      <c r="F244" s="175" t="s">
        <v>79</v>
      </c>
      <c r="H244" s="176">
        <v>1</v>
      </c>
      <c r="I244" s="177"/>
      <c r="L244" s="173"/>
      <c r="M244" s="178"/>
      <c r="N244" s="179"/>
      <c r="O244" s="179"/>
      <c r="P244" s="179"/>
      <c r="Q244" s="179"/>
      <c r="R244" s="179"/>
      <c r="S244" s="179"/>
      <c r="T244" s="180"/>
      <c r="AT244" s="174" t="s">
        <v>179</v>
      </c>
      <c r="AU244" s="174" t="s">
        <v>87</v>
      </c>
      <c r="AV244" s="14" t="s">
        <v>87</v>
      </c>
      <c r="AW244" s="14" t="s">
        <v>30</v>
      </c>
      <c r="AX244" s="14" t="s">
        <v>75</v>
      </c>
      <c r="AY244" s="174" t="s">
        <v>172</v>
      </c>
    </row>
    <row r="245" spans="1:65" s="15" customFormat="1" ht="12">
      <c r="B245" s="181"/>
      <c r="D245" s="166" t="s">
        <v>179</v>
      </c>
      <c r="E245" s="182" t="s">
        <v>1</v>
      </c>
      <c r="F245" s="183" t="s">
        <v>184</v>
      </c>
      <c r="H245" s="184">
        <v>1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2" t="s">
        <v>179</v>
      </c>
      <c r="AU245" s="182" t="s">
        <v>87</v>
      </c>
      <c r="AV245" s="15" t="s">
        <v>106</v>
      </c>
      <c r="AW245" s="15" t="s">
        <v>30</v>
      </c>
      <c r="AX245" s="15" t="s">
        <v>79</v>
      </c>
      <c r="AY245" s="182" t="s">
        <v>172</v>
      </c>
    </row>
    <row r="246" spans="1:65" s="2" customFormat="1" ht="24.25" customHeight="1">
      <c r="A246" s="33"/>
      <c r="B246" s="150"/>
      <c r="C246" s="151" t="s">
        <v>7</v>
      </c>
      <c r="D246" s="151" t="s">
        <v>174</v>
      </c>
      <c r="E246" s="152" t="s">
        <v>917</v>
      </c>
      <c r="F246" s="153" t="s">
        <v>918</v>
      </c>
      <c r="G246" s="154" t="s">
        <v>630</v>
      </c>
      <c r="H246" s="155">
        <v>85.075000000000003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2.9999999999999997E-4</v>
      </c>
      <c r="R246" s="161">
        <f>Q246*H246</f>
        <v>2.55225E-2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445</v>
      </c>
      <c r="AT246" s="163" t="s">
        <v>174</v>
      </c>
      <c r="AU246" s="163" t="s">
        <v>87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445</v>
      </c>
      <c r="BM246" s="163" t="s">
        <v>919</v>
      </c>
    </row>
    <row r="247" spans="1:65" s="14" customFormat="1" ht="12">
      <c r="B247" s="173"/>
      <c r="D247" s="166" t="s">
        <v>179</v>
      </c>
      <c r="E247" s="174" t="s">
        <v>1</v>
      </c>
      <c r="F247" s="175" t="s">
        <v>920</v>
      </c>
      <c r="H247" s="176">
        <v>40.5</v>
      </c>
      <c r="I247" s="177"/>
      <c r="L247" s="173"/>
      <c r="M247" s="178"/>
      <c r="N247" s="179"/>
      <c r="O247" s="179"/>
      <c r="P247" s="179"/>
      <c r="Q247" s="179"/>
      <c r="R247" s="179"/>
      <c r="S247" s="179"/>
      <c r="T247" s="180"/>
      <c r="AT247" s="174" t="s">
        <v>179</v>
      </c>
      <c r="AU247" s="174" t="s">
        <v>87</v>
      </c>
      <c r="AV247" s="14" t="s">
        <v>87</v>
      </c>
      <c r="AW247" s="14" t="s">
        <v>30</v>
      </c>
      <c r="AX247" s="14" t="s">
        <v>75</v>
      </c>
      <c r="AY247" s="174" t="s">
        <v>172</v>
      </c>
    </row>
    <row r="248" spans="1:65" s="14" customFormat="1" ht="12">
      <c r="B248" s="173"/>
      <c r="D248" s="166" t="s">
        <v>179</v>
      </c>
      <c r="E248" s="174" t="s">
        <v>1</v>
      </c>
      <c r="F248" s="175" t="s">
        <v>921</v>
      </c>
      <c r="H248" s="176">
        <v>15.2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87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65" s="14" customFormat="1" ht="12">
      <c r="B249" s="173"/>
      <c r="D249" s="166" t="s">
        <v>179</v>
      </c>
      <c r="E249" s="174" t="s">
        <v>1</v>
      </c>
      <c r="F249" s="175" t="s">
        <v>922</v>
      </c>
      <c r="H249" s="176">
        <v>2.68</v>
      </c>
      <c r="I249" s="177"/>
      <c r="L249" s="173"/>
      <c r="M249" s="178"/>
      <c r="N249" s="179"/>
      <c r="O249" s="179"/>
      <c r="P249" s="179"/>
      <c r="Q249" s="179"/>
      <c r="R249" s="179"/>
      <c r="S249" s="179"/>
      <c r="T249" s="180"/>
      <c r="AT249" s="174" t="s">
        <v>179</v>
      </c>
      <c r="AU249" s="174" t="s">
        <v>87</v>
      </c>
      <c r="AV249" s="14" t="s">
        <v>87</v>
      </c>
      <c r="AW249" s="14" t="s">
        <v>30</v>
      </c>
      <c r="AX249" s="14" t="s">
        <v>75</v>
      </c>
      <c r="AY249" s="174" t="s">
        <v>172</v>
      </c>
    </row>
    <row r="250" spans="1:65" s="14" customFormat="1" ht="12">
      <c r="B250" s="173"/>
      <c r="D250" s="166" t="s">
        <v>179</v>
      </c>
      <c r="E250" s="174" t="s">
        <v>1</v>
      </c>
      <c r="F250" s="175" t="s">
        <v>923</v>
      </c>
      <c r="H250" s="176">
        <v>7.8</v>
      </c>
      <c r="I250" s="177"/>
      <c r="L250" s="173"/>
      <c r="M250" s="178"/>
      <c r="N250" s="179"/>
      <c r="O250" s="179"/>
      <c r="P250" s="179"/>
      <c r="Q250" s="179"/>
      <c r="R250" s="179"/>
      <c r="S250" s="179"/>
      <c r="T250" s="180"/>
      <c r="AT250" s="174" t="s">
        <v>179</v>
      </c>
      <c r="AU250" s="174" t="s">
        <v>87</v>
      </c>
      <c r="AV250" s="14" t="s">
        <v>87</v>
      </c>
      <c r="AW250" s="14" t="s">
        <v>30</v>
      </c>
      <c r="AX250" s="14" t="s">
        <v>75</v>
      </c>
      <c r="AY250" s="174" t="s">
        <v>172</v>
      </c>
    </row>
    <row r="251" spans="1:65" s="14" customFormat="1" ht="12">
      <c r="B251" s="173"/>
      <c r="D251" s="166" t="s">
        <v>179</v>
      </c>
      <c r="E251" s="174" t="s">
        <v>1</v>
      </c>
      <c r="F251" s="175" t="s">
        <v>924</v>
      </c>
      <c r="H251" s="176">
        <v>2.645</v>
      </c>
      <c r="I251" s="177"/>
      <c r="L251" s="173"/>
      <c r="M251" s="178"/>
      <c r="N251" s="179"/>
      <c r="O251" s="179"/>
      <c r="P251" s="179"/>
      <c r="Q251" s="179"/>
      <c r="R251" s="179"/>
      <c r="S251" s="179"/>
      <c r="T251" s="180"/>
      <c r="AT251" s="174" t="s">
        <v>179</v>
      </c>
      <c r="AU251" s="174" t="s">
        <v>87</v>
      </c>
      <c r="AV251" s="14" t="s">
        <v>87</v>
      </c>
      <c r="AW251" s="14" t="s">
        <v>30</v>
      </c>
      <c r="AX251" s="14" t="s">
        <v>75</v>
      </c>
      <c r="AY251" s="174" t="s">
        <v>172</v>
      </c>
    </row>
    <row r="252" spans="1:65" s="14" customFormat="1" ht="12">
      <c r="B252" s="173"/>
      <c r="D252" s="166" t="s">
        <v>179</v>
      </c>
      <c r="E252" s="174" t="s">
        <v>1</v>
      </c>
      <c r="F252" s="175" t="s">
        <v>925</v>
      </c>
      <c r="H252" s="176">
        <v>10.01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179</v>
      </c>
      <c r="AU252" s="174" t="s">
        <v>87</v>
      </c>
      <c r="AV252" s="14" t="s">
        <v>87</v>
      </c>
      <c r="AW252" s="14" t="s">
        <v>30</v>
      </c>
      <c r="AX252" s="14" t="s">
        <v>75</v>
      </c>
      <c r="AY252" s="174" t="s">
        <v>172</v>
      </c>
    </row>
    <row r="253" spans="1:65" s="14" customFormat="1" ht="12">
      <c r="B253" s="173"/>
      <c r="D253" s="166" t="s">
        <v>179</v>
      </c>
      <c r="E253" s="174" t="s">
        <v>1</v>
      </c>
      <c r="F253" s="175" t="s">
        <v>926</v>
      </c>
      <c r="H253" s="176">
        <v>2.9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179</v>
      </c>
      <c r="AU253" s="174" t="s">
        <v>87</v>
      </c>
      <c r="AV253" s="14" t="s">
        <v>87</v>
      </c>
      <c r="AW253" s="14" t="s">
        <v>30</v>
      </c>
      <c r="AX253" s="14" t="s">
        <v>75</v>
      </c>
      <c r="AY253" s="174" t="s">
        <v>172</v>
      </c>
    </row>
    <row r="254" spans="1:65" s="14" customFormat="1" ht="12">
      <c r="B254" s="173"/>
      <c r="D254" s="166" t="s">
        <v>179</v>
      </c>
      <c r="E254" s="174" t="s">
        <v>1</v>
      </c>
      <c r="F254" s="175" t="s">
        <v>927</v>
      </c>
      <c r="H254" s="176">
        <v>1.54</v>
      </c>
      <c r="I254" s="177"/>
      <c r="L254" s="173"/>
      <c r="M254" s="178"/>
      <c r="N254" s="179"/>
      <c r="O254" s="179"/>
      <c r="P254" s="179"/>
      <c r="Q254" s="179"/>
      <c r="R254" s="179"/>
      <c r="S254" s="179"/>
      <c r="T254" s="180"/>
      <c r="AT254" s="174" t="s">
        <v>179</v>
      </c>
      <c r="AU254" s="174" t="s">
        <v>87</v>
      </c>
      <c r="AV254" s="14" t="s">
        <v>87</v>
      </c>
      <c r="AW254" s="14" t="s">
        <v>30</v>
      </c>
      <c r="AX254" s="14" t="s">
        <v>75</v>
      </c>
      <c r="AY254" s="174" t="s">
        <v>172</v>
      </c>
    </row>
    <row r="255" spans="1:65" s="14" customFormat="1" ht="12">
      <c r="B255" s="173"/>
      <c r="D255" s="166" t="s">
        <v>179</v>
      </c>
      <c r="E255" s="174" t="s">
        <v>1</v>
      </c>
      <c r="F255" s="175" t="s">
        <v>928</v>
      </c>
      <c r="H255" s="176">
        <v>1.8</v>
      </c>
      <c r="I255" s="177"/>
      <c r="L255" s="173"/>
      <c r="M255" s="178"/>
      <c r="N255" s="179"/>
      <c r="O255" s="179"/>
      <c r="P255" s="179"/>
      <c r="Q255" s="179"/>
      <c r="R255" s="179"/>
      <c r="S255" s="179"/>
      <c r="T255" s="180"/>
      <c r="AT255" s="174" t="s">
        <v>179</v>
      </c>
      <c r="AU255" s="174" t="s">
        <v>87</v>
      </c>
      <c r="AV255" s="14" t="s">
        <v>87</v>
      </c>
      <c r="AW255" s="14" t="s">
        <v>30</v>
      </c>
      <c r="AX255" s="14" t="s">
        <v>75</v>
      </c>
      <c r="AY255" s="174" t="s">
        <v>172</v>
      </c>
    </row>
    <row r="256" spans="1:65" s="15" customFormat="1" ht="12">
      <c r="B256" s="181"/>
      <c r="D256" s="166" t="s">
        <v>179</v>
      </c>
      <c r="E256" s="182" t="s">
        <v>1</v>
      </c>
      <c r="F256" s="183" t="s">
        <v>184</v>
      </c>
      <c r="H256" s="184">
        <v>85.075000000000003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2" t="s">
        <v>179</v>
      </c>
      <c r="AU256" s="182" t="s">
        <v>87</v>
      </c>
      <c r="AV256" s="15" t="s">
        <v>106</v>
      </c>
      <c r="AW256" s="15" t="s">
        <v>30</v>
      </c>
      <c r="AX256" s="15" t="s">
        <v>79</v>
      </c>
      <c r="AY256" s="182" t="s">
        <v>172</v>
      </c>
    </row>
    <row r="257" spans="1:65" s="2" customFormat="1" ht="37.75" customHeight="1">
      <c r="A257" s="33"/>
      <c r="B257" s="150"/>
      <c r="C257" s="201" t="s">
        <v>465</v>
      </c>
      <c r="D257" s="201" t="s">
        <v>231</v>
      </c>
      <c r="E257" s="202" t="s">
        <v>929</v>
      </c>
      <c r="F257" s="203" t="s">
        <v>930</v>
      </c>
      <c r="G257" s="204" t="s">
        <v>427</v>
      </c>
      <c r="H257" s="205">
        <v>85.075000000000003</v>
      </c>
      <c r="I257" s="206"/>
      <c r="J257" s="207">
        <f>ROUND(I257*H257,2)</f>
        <v>0</v>
      </c>
      <c r="K257" s="208"/>
      <c r="L257" s="209"/>
      <c r="M257" s="210" t="s">
        <v>1</v>
      </c>
      <c r="N257" s="211" t="s">
        <v>41</v>
      </c>
      <c r="O257" s="59"/>
      <c r="P257" s="161">
        <f>O257*H257</f>
        <v>0</v>
      </c>
      <c r="Q257" s="161">
        <v>2.2200000000000002E-3</v>
      </c>
      <c r="R257" s="161">
        <f>Q257*H257</f>
        <v>0.18886650000000002</v>
      </c>
      <c r="S257" s="161">
        <v>0</v>
      </c>
      <c r="T257" s="16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491</v>
      </c>
      <c r="AT257" s="163" t="s">
        <v>231</v>
      </c>
      <c r="AU257" s="163" t="s">
        <v>87</v>
      </c>
      <c r="AY257" s="18" t="s">
        <v>172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87</v>
      </c>
      <c r="BK257" s="164">
        <f>ROUND(I257*H257,2)</f>
        <v>0</v>
      </c>
      <c r="BL257" s="18" t="s">
        <v>445</v>
      </c>
      <c r="BM257" s="163" t="s">
        <v>931</v>
      </c>
    </row>
    <row r="258" spans="1:65" s="2" customFormat="1" ht="24.25" customHeight="1">
      <c r="A258" s="33"/>
      <c r="B258" s="150"/>
      <c r="C258" s="151" t="s">
        <v>471</v>
      </c>
      <c r="D258" s="151" t="s">
        <v>174</v>
      </c>
      <c r="E258" s="152" t="s">
        <v>932</v>
      </c>
      <c r="F258" s="153" t="s">
        <v>933</v>
      </c>
      <c r="G258" s="154" t="s">
        <v>427</v>
      </c>
      <c r="H258" s="155">
        <v>49.8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2.9199999999999999E-3</v>
      </c>
      <c r="R258" s="161">
        <f>Q258*H258</f>
        <v>0.14541599999999999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445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445</v>
      </c>
      <c r="BM258" s="163" t="s">
        <v>934</v>
      </c>
    </row>
    <row r="259" spans="1:65" s="13" customFormat="1" ht="24">
      <c r="B259" s="165"/>
      <c r="D259" s="166" t="s">
        <v>179</v>
      </c>
      <c r="E259" s="167" t="s">
        <v>1</v>
      </c>
      <c r="F259" s="168" t="s">
        <v>935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1:65" s="14" customFormat="1" ht="12">
      <c r="B260" s="173"/>
      <c r="D260" s="166" t="s">
        <v>179</v>
      </c>
      <c r="E260" s="174" t="s">
        <v>1</v>
      </c>
      <c r="F260" s="175" t="s">
        <v>936</v>
      </c>
      <c r="H260" s="176">
        <v>24.9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179</v>
      </c>
      <c r="AU260" s="174" t="s">
        <v>87</v>
      </c>
      <c r="AV260" s="14" t="s">
        <v>87</v>
      </c>
      <c r="AW260" s="14" t="s">
        <v>30</v>
      </c>
      <c r="AX260" s="14" t="s">
        <v>75</v>
      </c>
      <c r="AY260" s="174" t="s">
        <v>172</v>
      </c>
    </row>
    <row r="261" spans="1:65" s="14" customFormat="1" ht="12">
      <c r="B261" s="173"/>
      <c r="D261" s="166" t="s">
        <v>179</v>
      </c>
      <c r="E261" s="174" t="s">
        <v>1</v>
      </c>
      <c r="F261" s="175" t="s">
        <v>936</v>
      </c>
      <c r="H261" s="176">
        <v>24.9</v>
      </c>
      <c r="I261" s="177"/>
      <c r="L261" s="173"/>
      <c r="M261" s="178"/>
      <c r="N261" s="179"/>
      <c r="O261" s="179"/>
      <c r="P261" s="179"/>
      <c r="Q261" s="179"/>
      <c r="R261" s="179"/>
      <c r="S261" s="179"/>
      <c r="T261" s="180"/>
      <c r="AT261" s="174" t="s">
        <v>179</v>
      </c>
      <c r="AU261" s="174" t="s">
        <v>87</v>
      </c>
      <c r="AV261" s="14" t="s">
        <v>87</v>
      </c>
      <c r="AW261" s="14" t="s">
        <v>30</v>
      </c>
      <c r="AX261" s="14" t="s">
        <v>75</v>
      </c>
      <c r="AY261" s="174" t="s">
        <v>172</v>
      </c>
    </row>
    <row r="262" spans="1:65" s="16" customFormat="1" ht="12">
      <c r="B262" s="189"/>
      <c r="D262" s="166" t="s">
        <v>179</v>
      </c>
      <c r="E262" s="190" t="s">
        <v>1</v>
      </c>
      <c r="F262" s="191" t="s">
        <v>287</v>
      </c>
      <c r="H262" s="192">
        <v>49.8</v>
      </c>
      <c r="I262" s="193"/>
      <c r="L262" s="189"/>
      <c r="M262" s="194"/>
      <c r="N262" s="195"/>
      <c r="O262" s="195"/>
      <c r="P262" s="195"/>
      <c r="Q262" s="195"/>
      <c r="R262" s="195"/>
      <c r="S262" s="195"/>
      <c r="T262" s="196"/>
      <c r="AT262" s="190" t="s">
        <v>179</v>
      </c>
      <c r="AU262" s="190" t="s">
        <v>87</v>
      </c>
      <c r="AV262" s="16" t="s">
        <v>97</v>
      </c>
      <c r="AW262" s="16" t="s">
        <v>30</v>
      </c>
      <c r="AX262" s="16" t="s">
        <v>75</v>
      </c>
      <c r="AY262" s="190" t="s">
        <v>172</v>
      </c>
    </row>
    <row r="263" spans="1:65" s="15" customFormat="1" ht="12">
      <c r="B263" s="181"/>
      <c r="D263" s="166" t="s">
        <v>179</v>
      </c>
      <c r="E263" s="182" t="s">
        <v>1</v>
      </c>
      <c r="F263" s="183" t="s">
        <v>852</v>
      </c>
      <c r="H263" s="184">
        <v>49.8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179</v>
      </c>
      <c r="AU263" s="182" t="s">
        <v>87</v>
      </c>
      <c r="AV263" s="15" t="s">
        <v>106</v>
      </c>
      <c r="AW263" s="15" t="s">
        <v>30</v>
      </c>
      <c r="AX263" s="15" t="s">
        <v>79</v>
      </c>
      <c r="AY263" s="182" t="s">
        <v>172</v>
      </c>
    </row>
    <row r="264" spans="1:65" s="2" customFormat="1" ht="24.25" customHeight="1">
      <c r="A264" s="33"/>
      <c r="B264" s="150"/>
      <c r="C264" s="151" t="s">
        <v>479</v>
      </c>
      <c r="D264" s="151" t="s">
        <v>174</v>
      </c>
      <c r="E264" s="152" t="s">
        <v>937</v>
      </c>
      <c r="F264" s="153" t="s">
        <v>938</v>
      </c>
      <c r="G264" s="154" t="s">
        <v>427</v>
      </c>
      <c r="H264" s="155">
        <v>42.774999999999999</v>
      </c>
      <c r="I264" s="156"/>
      <c r="J264" s="157">
        <f>ROUND(I264*H264,2)</f>
        <v>0</v>
      </c>
      <c r="K264" s="158"/>
      <c r="L264" s="34"/>
      <c r="M264" s="159" t="s">
        <v>1</v>
      </c>
      <c r="N264" s="160" t="s">
        <v>41</v>
      </c>
      <c r="O264" s="59"/>
      <c r="P264" s="161">
        <f>O264*H264</f>
        <v>0</v>
      </c>
      <c r="Q264" s="161">
        <v>1.81E-3</v>
      </c>
      <c r="R264" s="161">
        <f>Q264*H264</f>
        <v>7.7422749999999999E-2</v>
      </c>
      <c r="S264" s="161">
        <v>0</v>
      </c>
      <c r="T264" s="162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3" t="s">
        <v>445</v>
      </c>
      <c r="AT264" s="163" t="s">
        <v>174</v>
      </c>
      <c r="AU264" s="163" t="s">
        <v>87</v>
      </c>
      <c r="AY264" s="18" t="s">
        <v>172</v>
      </c>
      <c r="BE264" s="164">
        <f>IF(N264="základná",J264,0)</f>
        <v>0</v>
      </c>
      <c r="BF264" s="164">
        <f>IF(N264="znížená",J264,0)</f>
        <v>0</v>
      </c>
      <c r="BG264" s="164">
        <f>IF(N264="zákl. prenesená",J264,0)</f>
        <v>0</v>
      </c>
      <c r="BH264" s="164">
        <f>IF(N264="zníž. prenesená",J264,0)</f>
        <v>0</v>
      </c>
      <c r="BI264" s="164">
        <f>IF(N264="nulová",J264,0)</f>
        <v>0</v>
      </c>
      <c r="BJ264" s="18" t="s">
        <v>87</v>
      </c>
      <c r="BK264" s="164">
        <f>ROUND(I264*H264,2)</f>
        <v>0</v>
      </c>
      <c r="BL264" s="18" t="s">
        <v>445</v>
      </c>
      <c r="BM264" s="163" t="s">
        <v>939</v>
      </c>
    </row>
    <row r="265" spans="1:65" s="13" customFormat="1" ht="12">
      <c r="B265" s="165"/>
      <c r="D265" s="166" t="s">
        <v>179</v>
      </c>
      <c r="E265" s="167" t="s">
        <v>1</v>
      </c>
      <c r="F265" s="168" t="s">
        <v>940</v>
      </c>
      <c r="H265" s="167" t="s">
        <v>1</v>
      </c>
      <c r="I265" s="169"/>
      <c r="L265" s="165"/>
      <c r="M265" s="170"/>
      <c r="N265" s="171"/>
      <c r="O265" s="171"/>
      <c r="P265" s="171"/>
      <c r="Q265" s="171"/>
      <c r="R265" s="171"/>
      <c r="S265" s="171"/>
      <c r="T265" s="172"/>
      <c r="AT265" s="167" t="s">
        <v>179</v>
      </c>
      <c r="AU265" s="167" t="s">
        <v>87</v>
      </c>
      <c r="AV265" s="13" t="s">
        <v>79</v>
      </c>
      <c r="AW265" s="13" t="s">
        <v>30</v>
      </c>
      <c r="AX265" s="13" t="s">
        <v>75</v>
      </c>
      <c r="AY265" s="167" t="s">
        <v>172</v>
      </c>
    </row>
    <row r="266" spans="1:65" s="14" customFormat="1" ht="12">
      <c r="B266" s="173"/>
      <c r="D266" s="166" t="s">
        <v>179</v>
      </c>
      <c r="E266" s="174" t="s">
        <v>1</v>
      </c>
      <c r="F266" s="175" t="s">
        <v>941</v>
      </c>
      <c r="H266" s="176">
        <v>15.2</v>
      </c>
      <c r="I266" s="177"/>
      <c r="L266" s="173"/>
      <c r="M266" s="178"/>
      <c r="N266" s="179"/>
      <c r="O266" s="179"/>
      <c r="P266" s="179"/>
      <c r="Q266" s="179"/>
      <c r="R266" s="179"/>
      <c r="S266" s="179"/>
      <c r="T266" s="180"/>
      <c r="AT266" s="174" t="s">
        <v>179</v>
      </c>
      <c r="AU266" s="174" t="s">
        <v>87</v>
      </c>
      <c r="AV266" s="14" t="s">
        <v>87</v>
      </c>
      <c r="AW266" s="14" t="s">
        <v>30</v>
      </c>
      <c r="AX266" s="14" t="s">
        <v>75</v>
      </c>
      <c r="AY266" s="174" t="s">
        <v>172</v>
      </c>
    </row>
    <row r="267" spans="1:65" s="14" customFormat="1" ht="12">
      <c r="B267" s="173"/>
      <c r="D267" s="166" t="s">
        <v>179</v>
      </c>
      <c r="E267" s="174" t="s">
        <v>1</v>
      </c>
      <c r="F267" s="175" t="s">
        <v>942</v>
      </c>
      <c r="H267" s="176">
        <v>2.68</v>
      </c>
      <c r="I267" s="177"/>
      <c r="L267" s="173"/>
      <c r="M267" s="178"/>
      <c r="N267" s="179"/>
      <c r="O267" s="179"/>
      <c r="P267" s="179"/>
      <c r="Q267" s="179"/>
      <c r="R267" s="179"/>
      <c r="S267" s="179"/>
      <c r="T267" s="180"/>
      <c r="AT267" s="174" t="s">
        <v>179</v>
      </c>
      <c r="AU267" s="174" t="s">
        <v>87</v>
      </c>
      <c r="AV267" s="14" t="s">
        <v>87</v>
      </c>
      <c r="AW267" s="14" t="s">
        <v>30</v>
      </c>
      <c r="AX267" s="14" t="s">
        <v>75</v>
      </c>
      <c r="AY267" s="174" t="s">
        <v>172</v>
      </c>
    </row>
    <row r="268" spans="1:65" s="14" customFormat="1" ht="12">
      <c r="B268" s="173"/>
      <c r="D268" s="166" t="s">
        <v>179</v>
      </c>
      <c r="E268" s="174" t="s">
        <v>1</v>
      </c>
      <c r="F268" s="175" t="s">
        <v>943</v>
      </c>
      <c r="H268" s="176">
        <v>7.8</v>
      </c>
      <c r="I268" s="177"/>
      <c r="L268" s="173"/>
      <c r="M268" s="178"/>
      <c r="N268" s="179"/>
      <c r="O268" s="179"/>
      <c r="P268" s="179"/>
      <c r="Q268" s="179"/>
      <c r="R268" s="179"/>
      <c r="S268" s="179"/>
      <c r="T268" s="180"/>
      <c r="AT268" s="174" t="s">
        <v>179</v>
      </c>
      <c r="AU268" s="174" t="s">
        <v>87</v>
      </c>
      <c r="AV268" s="14" t="s">
        <v>87</v>
      </c>
      <c r="AW268" s="14" t="s">
        <v>30</v>
      </c>
      <c r="AX268" s="14" t="s">
        <v>75</v>
      </c>
      <c r="AY268" s="174" t="s">
        <v>172</v>
      </c>
    </row>
    <row r="269" spans="1:65" s="14" customFormat="1" ht="12">
      <c r="B269" s="173"/>
      <c r="D269" s="166" t="s">
        <v>179</v>
      </c>
      <c r="E269" s="174" t="s">
        <v>1</v>
      </c>
      <c r="F269" s="175" t="s">
        <v>944</v>
      </c>
      <c r="H269" s="176">
        <v>2.645</v>
      </c>
      <c r="I269" s="177"/>
      <c r="L269" s="173"/>
      <c r="M269" s="178"/>
      <c r="N269" s="179"/>
      <c r="O269" s="179"/>
      <c r="P269" s="179"/>
      <c r="Q269" s="179"/>
      <c r="R269" s="179"/>
      <c r="S269" s="179"/>
      <c r="T269" s="180"/>
      <c r="AT269" s="174" t="s">
        <v>179</v>
      </c>
      <c r="AU269" s="174" t="s">
        <v>87</v>
      </c>
      <c r="AV269" s="14" t="s">
        <v>87</v>
      </c>
      <c r="AW269" s="14" t="s">
        <v>30</v>
      </c>
      <c r="AX269" s="14" t="s">
        <v>75</v>
      </c>
      <c r="AY269" s="174" t="s">
        <v>172</v>
      </c>
    </row>
    <row r="270" spans="1:65" s="14" customFormat="1" ht="12">
      <c r="B270" s="173"/>
      <c r="D270" s="166" t="s">
        <v>179</v>
      </c>
      <c r="E270" s="174" t="s">
        <v>1</v>
      </c>
      <c r="F270" s="175" t="s">
        <v>945</v>
      </c>
      <c r="H270" s="176">
        <v>10.01</v>
      </c>
      <c r="I270" s="177"/>
      <c r="L270" s="173"/>
      <c r="M270" s="178"/>
      <c r="N270" s="179"/>
      <c r="O270" s="179"/>
      <c r="P270" s="179"/>
      <c r="Q270" s="179"/>
      <c r="R270" s="179"/>
      <c r="S270" s="179"/>
      <c r="T270" s="180"/>
      <c r="AT270" s="174" t="s">
        <v>179</v>
      </c>
      <c r="AU270" s="174" t="s">
        <v>87</v>
      </c>
      <c r="AV270" s="14" t="s">
        <v>87</v>
      </c>
      <c r="AW270" s="14" t="s">
        <v>30</v>
      </c>
      <c r="AX270" s="14" t="s">
        <v>75</v>
      </c>
      <c r="AY270" s="174" t="s">
        <v>172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946</v>
      </c>
      <c r="H271" s="176">
        <v>2.9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4" customFormat="1" ht="12">
      <c r="B272" s="173"/>
      <c r="D272" s="166" t="s">
        <v>179</v>
      </c>
      <c r="E272" s="174" t="s">
        <v>1</v>
      </c>
      <c r="F272" s="175" t="s">
        <v>947</v>
      </c>
      <c r="H272" s="176">
        <v>1.54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6" customFormat="1" ht="12">
      <c r="B273" s="189"/>
      <c r="D273" s="166" t="s">
        <v>179</v>
      </c>
      <c r="E273" s="190" t="s">
        <v>1</v>
      </c>
      <c r="F273" s="191" t="s">
        <v>287</v>
      </c>
      <c r="H273" s="192">
        <v>42.774999999999999</v>
      </c>
      <c r="I273" s="193"/>
      <c r="L273" s="189"/>
      <c r="M273" s="194"/>
      <c r="N273" s="195"/>
      <c r="O273" s="195"/>
      <c r="P273" s="195"/>
      <c r="Q273" s="195"/>
      <c r="R273" s="195"/>
      <c r="S273" s="195"/>
      <c r="T273" s="196"/>
      <c r="AT273" s="190" t="s">
        <v>179</v>
      </c>
      <c r="AU273" s="190" t="s">
        <v>87</v>
      </c>
      <c r="AV273" s="16" t="s">
        <v>97</v>
      </c>
      <c r="AW273" s="16" t="s">
        <v>30</v>
      </c>
      <c r="AX273" s="16" t="s">
        <v>75</v>
      </c>
      <c r="AY273" s="190" t="s">
        <v>172</v>
      </c>
    </row>
    <row r="274" spans="1:65" s="15" customFormat="1" ht="12">
      <c r="B274" s="181"/>
      <c r="D274" s="166" t="s">
        <v>179</v>
      </c>
      <c r="E274" s="182" t="s">
        <v>1</v>
      </c>
      <c r="F274" s="183" t="s">
        <v>852</v>
      </c>
      <c r="H274" s="184">
        <v>42.774999999999999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2" t="s">
        <v>179</v>
      </c>
      <c r="AU274" s="182" t="s">
        <v>87</v>
      </c>
      <c r="AV274" s="15" t="s">
        <v>106</v>
      </c>
      <c r="AW274" s="15" t="s">
        <v>30</v>
      </c>
      <c r="AX274" s="15" t="s">
        <v>79</v>
      </c>
      <c r="AY274" s="182" t="s">
        <v>172</v>
      </c>
    </row>
    <row r="275" spans="1:65" s="2" customFormat="1" ht="24.25" customHeight="1">
      <c r="A275" s="33"/>
      <c r="B275" s="150"/>
      <c r="C275" s="151" t="s">
        <v>488</v>
      </c>
      <c r="D275" s="151" t="s">
        <v>174</v>
      </c>
      <c r="E275" s="152" t="s">
        <v>948</v>
      </c>
      <c r="F275" s="153" t="s">
        <v>949</v>
      </c>
      <c r="G275" s="154" t="s">
        <v>427</v>
      </c>
      <c r="H275" s="155">
        <v>1.8</v>
      </c>
      <c r="I275" s="156"/>
      <c r="J275" s="157">
        <f>ROUND(I275*H275,2)</f>
        <v>0</v>
      </c>
      <c r="K275" s="158"/>
      <c r="L275" s="34"/>
      <c r="M275" s="159" t="s">
        <v>1</v>
      </c>
      <c r="N275" s="160" t="s">
        <v>41</v>
      </c>
      <c r="O275" s="59"/>
      <c r="P275" s="161">
        <f>O275*H275</f>
        <v>0</v>
      </c>
      <c r="Q275" s="161">
        <v>2.2499999999999998E-3</v>
      </c>
      <c r="R275" s="161">
        <f>Q275*H275</f>
        <v>4.0499999999999998E-3</v>
      </c>
      <c r="S275" s="161">
        <v>0</v>
      </c>
      <c r="T275" s="16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3" t="s">
        <v>445</v>
      </c>
      <c r="AT275" s="163" t="s">
        <v>174</v>
      </c>
      <c r="AU275" s="163" t="s">
        <v>87</v>
      </c>
      <c r="AY275" s="18" t="s">
        <v>172</v>
      </c>
      <c r="BE275" s="164">
        <f>IF(N275="základná",J275,0)</f>
        <v>0</v>
      </c>
      <c r="BF275" s="164">
        <f>IF(N275="znížená",J275,0)</f>
        <v>0</v>
      </c>
      <c r="BG275" s="164">
        <f>IF(N275="zákl. prenesená",J275,0)</f>
        <v>0</v>
      </c>
      <c r="BH275" s="164">
        <f>IF(N275="zníž. prenesená",J275,0)</f>
        <v>0</v>
      </c>
      <c r="BI275" s="164">
        <f>IF(N275="nulová",J275,0)</f>
        <v>0</v>
      </c>
      <c r="BJ275" s="18" t="s">
        <v>87</v>
      </c>
      <c r="BK275" s="164">
        <f>ROUND(I275*H275,2)</f>
        <v>0</v>
      </c>
      <c r="BL275" s="18" t="s">
        <v>445</v>
      </c>
      <c r="BM275" s="163" t="s">
        <v>950</v>
      </c>
    </row>
    <row r="276" spans="1:65" s="13" customFormat="1" ht="12">
      <c r="B276" s="165"/>
      <c r="D276" s="166" t="s">
        <v>179</v>
      </c>
      <c r="E276" s="167" t="s">
        <v>1</v>
      </c>
      <c r="F276" s="168" t="s">
        <v>951</v>
      </c>
      <c r="H276" s="167" t="s">
        <v>1</v>
      </c>
      <c r="I276" s="169"/>
      <c r="L276" s="165"/>
      <c r="M276" s="170"/>
      <c r="N276" s="171"/>
      <c r="O276" s="171"/>
      <c r="P276" s="171"/>
      <c r="Q276" s="171"/>
      <c r="R276" s="171"/>
      <c r="S276" s="171"/>
      <c r="T276" s="172"/>
      <c r="AT276" s="167" t="s">
        <v>179</v>
      </c>
      <c r="AU276" s="167" t="s">
        <v>87</v>
      </c>
      <c r="AV276" s="13" t="s">
        <v>79</v>
      </c>
      <c r="AW276" s="13" t="s">
        <v>30</v>
      </c>
      <c r="AX276" s="13" t="s">
        <v>75</v>
      </c>
      <c r="AY276" s="167" t="s">
        <v>172</v>
      </c>
    </row>
    <row r="277" spans="1:65" s="14" customFormat="1" ht="12">
      <c r="B277" s="173"/>
      <c r="D277" s="166" t="s">
        <v>179</v>
      </c>
      <c r="E277" s="174" t="s">
        <v>1</v>
      </c>
      <c r="F277" s="175" t="s">
        <v>952</v>
      </c>
      <c r="H277" s="176">
        <v>1.8</v>
      </c>
      <c r="I277" s="177"/>
      <c r="L277" s="173"/>
      <c r="M277" s="178"/>
      <c r="N277" s="179"/>
      <c r="O277" s="179"/>
      <c r="P277" s="179"/>
      <c r="Q277" s="179"/>
      <c r="R277" s="179"/>
      <c r="S277" s="179"/>
      <c r="T277" s="180"/>
      <c r="AT277" s="174" t="s">
        <v>179</v>
      </c>
      <c r="AU277" s="174" t="s">
        <v>87</v>
      </c>
      <c r="AV277" s="14" t="s">
        <v>87</v>
      </c>
      <c r="AW277" s="14" t="s">
        <v>30</v>
      </c>
      <c r="AX277" s="14" t="s">
        <v>75</v>
      </c>
      <c r="AY277" s="174" t="s">
        <v>172</v>
      </c>
    </row>
    <row r="278" spans="1:65" s="15" customFormat="1" ht="12">
      <c r="B278" s="181"/>
      <c r="D278" s="166" t="s">
        <v>179</v>
      </c>
      <c r="E278" s="182" t="s">
        <v>1</v>
      </c>
      <c r="F278" s="183" t="s">
        <v>852</v>
      </c>
      <c r="H278" s="184">
        <v>1.8</v>
      </c>
      <c r="I278" s="185"/>
      <c r="L278" s="181"/>
      <c r="M278" s="186"/>
      <c r="N278" s="187"/>
      <c r="O278" s="187"/>
      <c r="P278" s="187"/>
      <c r="Q278" s="187"/>
      <c r="R278" s="187"/>
      <c r="S278" s="187"/>
      <c r="T278" s="188"/>
      <c r="AT278" s="182" t="s">
        <v>179</v>
      </c>
      <c r="AU278" s="182" t="s">
        <v>87</v>
      </c>
      <c r="AV278" s="15" t="s">
        <v>106</v>
      </c>
      <c r="AW278" s="15" t="s">
        <v>30</v>
      </c>
      <c r="AX278" s="15" t="s">
        <v>79</v>
      </c>
      <c r="AY278" s="182" t="s">
        <v>172</v>
      </c>
    </row>
    <row r="279" spans="1:65" s="2" customFormat="1" ht="24.25" customHeight="1">
      <c r="A279" s="33"/>
      <c r="B279" s="150"/>
      <c r="C279" s="151" t="s">
        <v>494</v>
      </c>
      <c r="D279" s="151" t="s">
        <v>174</v>
      </c>
      <c r="E279" s="152" t="s">
        <v>953</v>
      </c>
      <c r="F279" s="153" t="s">
        <v>954</v>
      </c>
      <c r="G279" s="154" t="s">
        <v>177</v>
      </c>
      <c r="H279" s="155">
        <v>160.28100000000001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955</v>
      </c>
    </row>
    <row r="280" spans="1:65" s="14" customFormat="1" ht="12">
      <c r="B280" s="173"/>
      <c r="D280" s="166" t="s">
        <v>179</v>
      </c>
      <c r="E280" s="174" t="s">
        <v>1</v>
      </c>
      <c r="F280" s="175" t="s">
        <v>956</v>
      </c>
      <c r="H280" s="176">
        <v>24.3</v>
      </c>
      <c r="I280" s="177"/>
      <c r="L280" s="173"/>
      <c r="M280" s="178"/>
      <c r="N280" s="179"/>
      <c r="O280" s="179"/>
      <c r="P280" s="179"/>
      <c r="Q280" s="179"/>
      <c r="R280" s="179"/>
      <c r="S280" s="179"/>
      <c r="T280" s="180"/>
      <c r="AT280" s="174" t="s">
        <v>179</v>
      </c>
      <c r="AU280" s="174" t="s">
        <v>87</v>
      </c>
      <c r="AV280" s="14" t="s">
        <v>87</v>
      </c>
      <c r="AW280" s="14" t="s">
        <v>30</v>
      </c>
      <c r="AX280" s="14" t="s">
        <v>75</v>
      </c>
      <c r="AY280" s="174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957</v>
      </c>
      <c r="H281" s="176">
        <v>35.603999999999999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957</v>
      </c>
      <c r="H282" s="176">
        <v>35.603999999999999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6" customFormat="1" ht="12">
      <c r="B283" s="189"/>
      <c r="D283" s="166" t="s">
        <v>179</v>
      </c>
      <c r="E283" s="190" t="s">
        <v>1</v>
      </c>
      <c r="F283" s="191" t="s">
        <v>332</v>
      </c>
      <c r="H283" s="192">
        <v>95.507999999999996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179</v>
      </c>
      <c r="AU283" s="190" t="s">
        <v>87</v>
      </c>
      <c r="AV283" s="16" t="s">
        <v>97</v>
      </c>
      <c r="AW283" s="16" t="s">
        <v>30</v>
      </c>
      <c r="AX283" s="16" t="s">
        <v>75</v>
      </c>
      <c r="AY283" s="190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958</v>
      </c>
      <c r="H284" s="176">
        <v>11.476000000000001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4" customFormat="1" ht="12">
      <c r="B285" s="173"/>
      <c r="D285" s="166" t="s">
        <v>179</v>
      </c>
      <c r="E285" s="174" t="s">
        <v>1</v>
      </c>
      <c r="F285" s="175" t="s">
        <v>958</v>
      </c>
      <c r="H285" s="176">
        <v>11.476000000000001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179</v>
      </c>
      <c r="AU285" s="174" t="s">
        <v>87</v>
      </c>
      <c r="AV285" s="14" t="s">
        <v>87</v>
      </c>
      <c r="AW285" s="14" t="s">
        <v>30</v>
      </c>
      <c r="AX285" s="14" t="s">
        <v>75</v>
      </c>
      <c r="AY285" s="174" t="s">
        <v>172</v>
      </c>
    </row>
    <row r="286" spans="1:65" s="16" customFormat="1" ht="12">
      <c r="B286" s="189"/>
      <c r="D286" s="166" t="s">
        <v>179</v>
      </c>
      <c r="E286" s="190" t="s">
        <v>1</v>
      </c>
      <c r="F286" s="191" t="s">
        <v>959</v>
      </c>
      <c r="H286" s="192">
        <v>22.952000000000002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179</v>
      </c>
      <c r="AU286" s="190" t="s">
        <v>87</v>
      </c>
      <c r="AV286" s="16" t="s">
        <v>97</v>
      </c>
      <c r="AW286" s="16" t="s">
        <v>30</v>
      </c>
      <c r="AX286" s="16" t="s">
        <v>75</v>
      </c>
      <c r="AY286" s="190" t="s">
        <v>172</v>
      </c>
    </row>
    <row r="287" spans="1:65" s="14" customFormat="1" ht="12">
      <c r="B287" s="173"/>
      <c r="D287" s="166" t="s">
        <v>179</v>
      </c>
      <c r="E287" s="174" t="s">
        <v>1</v>
      </c>
      <c r="F287" s="175" t="s">
        <v>960</v>
      </c>
      <c r="H287" s="176">
        <v>1.514</v>
      </c>
      <c r="I287" s="177"/>
      <c r="L287" s="173"/>
      <c r="M287" s="178"/>
      <c r="N287" s="179"/>
      <c r="O287" s="179"/>
      <c r="P287" s="179"/>
      <c r="Q287" s="179"/>
      <c r="R287" s="179"/>
      <c r="S287" s="179"/>
      <c r="T287" s="180"/>
      <c r="AT287" s="174" t="s">
        <v>179</v>
      </c>
      <c r="AU287" s="174" t="s">
        <v>87</v>
      </c>
      <c r="AV287" s="14" t="s">
        <v>87</v>
      </c>
      <c r="AW287" s="14" t="s">
        <v>30</v>
      </c>
      <c r="AX287" s="14" t="s">
        <v>75</v>
      </c>
      <c r="AY287" s="174" t="s">
        <v>172</v>
      </c>
    </row>
    <row r="288" spans="1:65" s="16" customFormat="1" ht="12">
      <c r="B288" s="189"/>
      <c r="D288" s="166" t="s">
        <v>179</v>
      </c>
      <c r="E288" s="190" t="s">
        <v>1</v>
      </c>
      <c r="F288" s="191" t="s">
        <v>337</v>
      </c>
      <c r="H288" s="192">
        <v>1.514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179</v>
      </c>
      <c r="AU288" s="190" t="s">
        <v>87</v>
      </c>
      <c r="AV288" s="16" t="s">
        <v>97</v>
      </c>
      <c r="AW288" s="16" t="s">
        <v>30</v>
      </c>
      <c r="AX288" s="16" t="s">
        <v>75</v>
      </c>
      <c r="AY288" s="190" t="s">
        <v>172</v>
      </c>
    </row>
    <row r="289" spans="2:51" s="14" customFormat="1" ht="12">
      <c r="B289" s="173"/>
      <c r="D289" s="166" t="s">
        <v>179</v>
      </c>
      <c r="E289" s="174" t="s">
        <v>1</v>
      </c>
      <c r="F289" s="175" t="s">
        <v>961</v>
      </c>
      <c r="H289" s="176">
        <v>4.3129999999999997</v>
      </c>
      <c r="I289" s="177"/>
      <c r="L289" s="173"/>
      <c r="M289" s="178"/>
      <c r="N289" s="179"/>
      <c r="O289" s="179"/>
      <c r="P289" s="179"/>
      <c r="Q289" s="179"/>
      <c r="R289" s="179"/>
      <c r="S289" s="179"/>
      <c r="T289" s="180"/>
      <c r="AT289" s="174" t="s">
        <v>179</v>
      </c>
      <c r="AU289" s="174" t="s">
        <v>87</v>
      </c>
      <c r="AV289" s="14" t="s">
        <v>87</v>
      </c>
      <c r="AW289" s="14" t="s">
        <v>30</v>
      </c>
      <c r="AX289" s="14" t="s">
        <v>75</v>
      </c>
      <c r="AY289" s="174" t="s">
        <v>172</v>
      </c>
    </row>
    <row r="290" spans="2:51" s="14" customFormat="1" ht="12">
      <c r="B290" s="173"/>
      <c r="D290" s="166" t="s">
        <v>179</v>
      </c>
      <c r="E290" s="174" t="s">
        <v>1</v>
      </c>
      <c r="F290" s="175" t="s">
        <v>961</v>
      </c>
      <c r="H290" s="176">
        <v>4.3129999999999997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2:51" s="16" customFormat="1" ht="12">
      <c r="B291" s="189"/>
      <c r="D291" s="166" t="s">
        <v>179</v>
      </c>
      <c r="E291" s="190" t="s">
        <v>1</v>
      </c>
      <c r="F291" s="191" t="s">
        <v>962</v>
      </c>
      <c r="H291" s="192">
        <v>8.6259999999999994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2:51" s="14" customFormat="1" ht="12">
      <c r="B292" s="173"/>
      <c r="D292" s="166" t="s">
        <v>179</v>
      </c>
      <c r="E292" s="174" t="s">
        <v>1</v>
      </c>
      <c r="F292" s="175" t="s">
        <v>75</v>
      </c>
      <c r="H292" s="176">
        <v>0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2:51" s="16" customFormat="1" ht="12">
      <c r="B293" s="189"/>
      <c r="D293" s="166" t="s">
        <v>179</v>
      </c>
      <c r="E293" s="190" t="s">
        <v>1</v>
      </c>
      <c r="F293" s="191" t="s">
        <v>341</v>
      </c>
      <c r="H293" s="192">
        <v>0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179</v>
      </c>
      <c r="AU293" s="190" t="s">
        <v>87</v>
      </c>
      <c r="AV293" s="16" t="s">
        <v>97</v>
      </c>
      <c r="AW293" s="16" t="s">
        <v>30</v>
      </c>
      <c r="AX293" s="16" t="s">
        <v>75</v>
      </c>
      <c r="AY293" s="190" t="s">
        <v>172</v>
      </c>
    </row>
    <row r="294" spans="2:51" s="14" customFormat="1" ht="12">
      <c r="B294" s="173"/>
      <c r="D294" s="166" t="s">
        <v>179</v>
      </c>
      <c r="E294" s="174" t="s">
        <v>1</v>
      </c>
      <c r="F294" s="175" t="s">
        <v>963</v>
      </c>
      <c r="H294" s="176">
        <v>5.6559999999999997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2:51" s="14" customFormat="1" ht="12">
      <c r="B295" s="173"/>
      <c r="D295" s="166" t="s">
        <v>179</v>
      </c>
      <c r="E295" s="174" t="s">
        <v>1</v>
      </c>
      <c r="F295" s="175" t="s">
        <v>964</v>
      </c>
      <c r="H295" s="176">
        <v>17.568000000000001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2:51" s="16" customFormat="1" ht="12">
      <c r="B296" s="189"/>
      <c r="D296" s="166" t="s">
        <v>179</v>
      </c>
      <c r="E296" s="190" t="s">
        <v>1</v>
      </c>
      <c r="F296" s="191" t="s">
        <v>344</v>
      </c>
      <c r="H296" s="192">
        <v>23.224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179</v>
      </c>
      <c r="AU296" s="190" t="s">
        <v>87</v>
      </c>
      <c r="AV296" s="16" t="s">
        <v>97</v>
      </c>
      <c r="AW296" s="16" t="s">
        <v>30</v>
      </c>
      <c r="AX296" s="16" t="s">
        <v>75</v>
      </c>
      <c r="AY296" s="190" t="s">
        <v>172</v>
      </c>
    </row>
    <row r="297" spans="2:51" s="14" customFormat="1" ht="12">
      <c r="B297" s="173"/>
      <c r="D297" s="166" t="s">
        <v>179</v>
      </c>
      <c r="E297" s="174" t="s">
        <v>1</v>
      </c>
      <c r="F297" s="175" t="s">
        <v>965</v>
      </c>
      <c r="H297" s="176">
        <v>1.639</v>
      </c>
      <c r="I297" s="177"/>
      <c r="L297" s="173"/>
      <c r="M297" s="178"/>
      <c r="N297" s="179"/>
      <c r="O297" s="179"/>
      <c r="P297" s="179"/>
      <c r="Q297" s="179"/>
      <c r="R297" s="179"/>
      <c r="S297" s="179"/>
      <c r="T297" s="180"/>
      <c r="AT297" s="174" t="s">
        <v>179</v>
      </c>
      <c r="AU297" s="174" t="s">
        <v>87</v>
      </c>
      <c r="AV297" s="14" t="s">
        <v>87</v>
      </c>
      <c r="AW297" s="14" t="s">
        <v>30</v>
      </c>
      <c r="AX297" s="14" t="s">
        <v>75</v>
      </c>
      <c r="AY297" s="174" t="s">
        <v>172</v>
      </c>
    </row>
    <row r="298" spans="2:51" s="14" customFormat="1" ht="12">
      <c r="B298" s="173"/>
      <c r="D298" s="166" t="s">
        <v>179</v>
      </c>
      <c r="E298" s="174" t="s">
        <v>1</v>
      </c>
      <c r="F298" s="175" t="s">
        <v>966</v>
      </c>
      <c r="H298" s="176">
        <v>5.09</v>
      </c>
      <c r="I298" s="177"/>
      <c r="L298" s="173"/>
      <c r="M298" s="178"/>
      <c r="N298" s="179"/>
      <c r="O298" s="179"/>
      <c r="P298" s="179"/>
      <c r="Q298" s="179"/>
      <c r="R298" s="179"/>
      <c r="S298" s="179"/>
      <c r="T298" s="180"/>
      <c r="AT298" s="174" t="s">
        <v>179</v>
      </c>
      <c r="AU298" s="174" t="s">
        <v>87</v>
      </c>
      <c r="AV298" s="14" t="s">
        <v>87</v>
      </c>
      <c r="AW298" s="14" t="s">
        <v>30</v>
      </c>
      <c r="AX298" s="14" t="s">
        <v>75</v>
      </c>
      <c r="AY298" s="174" t="s">
        <v>172</v>
      </c>
    </row>
    <row r="299" spans="2:51" s="16" customFormat="1" ht="12">
      <c r="B299" s="189"/>
      <c r="D299" s="166" t="s">
        <v>179</v>
      </c>
      <c r="E299" s="190" t="s">
        <v>1</v>
      </c>
      <c r="F299" s="191" t="s">
        <v>346</v>
      </c>
      <c r="H299" s="192">
        <v>6.7290000000000001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179</v>
      </c>
      <c r="AU299" s="190" t="s">
        <v>87</v>
      </c>
      <c r="AV299" s="16" t="s">
        <v>97</v>
      </c>
      <c r="AW299" s="16" t="s">
        <v>30</v>
      </c>
      <c r="AX299" s="16" t="s">
        <v>75</v>
      </c>
      <c r="AY299" s="190" t="s">
        <v>172</v>
      </c>
    </row>
    <row r="300" spans="2:51" s="14" customFormat="1" ht="12">
      <c r="B300" s="173"/>
      <c r="D300" s="166" t="s">
        <v>179</v>
      </c>
      <c r="E300" s="174" t="s">
        <v>1</v>
      </c>
      <c r="F300" s="175" t="s">
        <v>967</v>
      </c>
      <c r="H300" s="176">
        <v>0.504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2:51" s="14" customFormat="1" ht="12">
      <c r="B301" s="173"/>
      <c r="D301" s="166" t="s">
        <v>179</v>
      </c>
      <c r="E301" s="174" t="s">
        <v>1</v>
      </c>
      <c r="F301" s="175" t="s">
        <v>967</v>
      </c>
      <c r="H301" s="176">
        <v>0.504</v>
      </c>
      <c r="I301" s="177"/>
      <c r="L301" s="173"/>
      <c r="M301" s="178"/>
      <c r="N301" s="179"/>
      <c r="O301" s="179"/>
      <c r="P301" s="179"/>
      <c r="Q301" s="179"/>
      <c r="R301" s="179"/>
      <c r="S301" s="179"/>
      <c r="T301" s="180"/>
      <c r="AT301" s="174" t="s">
        <v>179</v>
      </c>
      <c r="AU301" s="174" t="s">
        <v>87</v>
      </c>
      <c r="AV301" s="14" t="s">
        <v>87</v>
      </c>
      <c r="AW301" s="14" t="s">
        <v>30</v>
      </c>
      <c r="AX301" s="14" t="s">
        <v>75</v>
      </c>
      <c r="AY301" s="174" t="s">
        <v>172</v>
      </c>
    </row>
    <row r="302" spans="2:51" s="16" customFormat="1" ht="12">
      <c r="B302" s="189"/>
      <c r="D302" s="166" t="s">
        <v>179</v>
      </c>
      <c r="E302" s="190" t="s">
        <v>1</v>
      </c>
      <c r="F302" s="191" t="s">
        <v>348</v>
      </c>
      <c r="H302" s="192">
        <v>1.008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179</v>
      </c>
      <c r="AU302" s="190" t="s">
        <v>87</v>
      </c>
      <c r="AV302" s="16" t="s">
        <v>97</v>
      </c>
      <c r="AW302" s="16" t="s">
        <v>30</v>
      </c>
      <c r="AX302" s="16" t="s">
        <v>75</v>
      </c>
      <c r="AY302" s="190" t="s">
        <v>172</v>
      </c>
    </row>
    <row r="303" spans="2:51" s="14" customFormat="1" ht="12">
      <c r="B303" s="173"/>
      <c r="D303" s="166" t="s">
        <v>179</v>
      </c>
      <c r="E303" s="174" t="s">
        <v>1</v>
      </c>
      <c r="F303" s="175" t="s">
        <v>968</v>
      </c>
      <c r="H303" s="176">
        <v>0.72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2:51" s="16" customFormat="1" ht="12">
      <c r="B304" s="189"/>
      <c r="D304" s="166" t="s">
        <v>179</v>
      </c>
      <c r="E304" s="190" t="s">
        <v>1</v>
      </c>
      <c r="F304" s="191" t="s">
        <v>969</v>
      </c>
      <c r="H304" s="192">
        <v>0.72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179</v>
      </c>
      <c r="AU304" s="190" t="s">
        <v>87</v>
      </c>
      <c r="AV304" s="16" t="s">
        <v>97</v>
      </c>
      <c r="AW304" s="16" t="s">
        <v>30</v>
      </c>
      <c r="AX304" s="16" t="s">
        <v>75</v>
      </c>
      <c r="AY304" s="190" t="s">
        <v>172</v>
      </c>
    </row>
    <row r="305" spans="1:65" s="15" customFormat="1" ht="12">
      <c r="B305" s="181"/>
      <c r="D305" s="166" t="s">
        <v>179</v>
      </c>
      <c r="E305" s="182" t="s">
        <v>1</v>
      </c>
      <c r="F305" s="183" t="s">
        <v>184</v>
      </c>
      <c r="H305" s="184">
        <v>160.28100000000001</v>
      </c>
      <c r="I305" s="185"/>
      <c r="L305" s="181"/>
      <c r="M305" s="186"/>
      <c r="N305" s="187"/>
      <c r="O305" s="187"/>
      <c r="P305" s="187"/>
      <c r="Q305" s="187"/>
      <c r="R305" s="187"/>
      <c r="S305" s="187"/>
      <c r="T305" s="188"/>
      <c r="AT305" s="182" t="s">
        <v>179</v>
      </c>
      <c r="AU305" s="182" t="s">
        <v>87</v>
      </c>
      <c r="AV305" s="15" t="s">
        <v>106</v>
      </c>
      <c r="AW305" s="15" t="s">
        <v>30</v>
      </c>
      <c r="AX305" s="15" t="s">
        <v>79</v>
      </c>
      <c r="AY305" s="182" t="s">
        <v>172</v>
      </c>
    </row>
    <row r="306" spans="1:65" s="2" customFormat="1" ht="24.25" customHeight="1">
      <c r="A306" s="33"/>
      <c r="B306" s="150"/>
      <c r="C306" s="151" t="s">
        <v>501</v>
      </c>
      <c r="D306" s="151" t="s">
        <v>174</v>
      </c>
      <c r="E306" s="152" t="s">
        <v>970</v>
      </c>
      <c r="F306" s="153" t="s">
        <v>971</v>
      </c>
      <c r="G306" s="154" t="s">
        <v>177</v>
      </c>
      <c r="H306" s="155">
        <v>159</v>
      </c>
      <c r="I306" s="156"/>
      <c r="J306" s="157">
        <f>ROUND(I306*H306,2)</f>
        <v>0</v>
      </c>
      <c r="K306" s="158"/>
      <c r="L306" s="34"/>
      <c r="M306" s="159" t="s">
        <v>1</v>
      </c>
      <c r="N306" s="160" t="s">
        <v>41</v>
      </c>
      <c r="O306" s="59"/>
      <c r="P306" s="161">
        <f>O306*H306</f>
        <v>0</v>
      </c>
      <c r="Q306" s="161">
        <v>1E-4</v>
      </c>
      <c r="R306" s="161">
        <f>Q306*H306</f>
        <v>1.5900000000000001E-2</v>
      </c>
      <c r="S306" s="161">
        <v>0</v>
      </c>
      <c r="T306" s="162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3" t="s">
        <v>445</v>
      </c>
      <c r="AT306" s="163" t="s">
        <v>174</v>
      </c>
      <c r="AU306" s="163" t="s">
        <v>87</v>
      </c>
      <c r="AY306" s="18" t="s">
        <v>172</v>
      </c>
      <c r="BE306" s="164">
        <f>IF(N306="základná",J306,0)</f>
        <v>0</v>
      </c>
      <c r="BF306" s="164">
        <f>IF(N306="znížená",J306,0)</f>
        <v>0</v>
      </c>
      <c r="BG306" s="164">
        <f>IF(N306="zákl. prenesená",J306,0)</f>
        <v>0</v>
      </c>
      <c r="BH306" s="164">
        <f>IF(N306="zníž. prenesená",J306,0)</f>
        <v>0</v>
      </c>
      <c r="BI306" s="164">
        <f>IF(N306="nulová",J306,0)</f>
        <v>0</v>
      </c>
      <c r="BJ306" s="18" t="s">
        <v>87</v>
      </c>
      <c r="BK306" s="164">
        <f>ROUND(I306*H306,2)</f>
        <v>0</v>
      </c>
      <c r="BL306" s="18" t="s">
        <v>445</v>
      </c>
      <c r="BM306" s="163" t="s">
        <v>972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956</v>
      </c>
      <c r="H307" s="176">
        <v>24.3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4" customFormat="1" ht="12">
      <c r="B308" s="173"/>
      <c r="D308" s="166" t="s">
        <v>179</v>
      </c>
      <c r="E308" s="174" t="s">
        <v>1</v>
      </c>
      <c r="F308" s="175" t="s">
        <v>957</v>
      </c>
      <c r="H308" s="176">
        <v>35.603999999999999</v>
      </c>
      <c r="I308" s="177"/>
      <c r="L308" s="173"/>
      <c r="M308" s="178"/>
      <c r="N308" s="179"/>
      <c r="O308" s="179"/>
      <c r="P308" s="179"/>
      <c r="Q308" s="179"/>
      <c r="R308" s="179"/>
      <c r="S308" s="179"/>
      <c r="T308" s="180"/>
      <c r="AT308" s="174" t="s">
        <v>179</v>
      </c>
      <c r="AU308" s="174" t="s">
        <v>87</v>
      </c>
      <c r="AV308" s="14" t="s">
        <v>87</v>
      </c>
      <c r="AW308" s="14" t="s">
        <v>30</v>
      </c>
      <c r="AX308" s="14" t="s">
        <v>75</v>
      </c>
      <c r="AY308" s="174" t="s">
        <v>172</v>
      </c>
    </row>
    <row r="309" spans="1:65" s="14" customFormat="1" ht="12">
      <c r="B309" s="173"/>
      <c r="D309" s="166" t="s">
        <v>179</v>
      </c>
      <c r="E309" s="174" t="s">
        <v>1</v>
      </c>
      <c r="F309" s="175" t="s">
        <v>957</v>
      </c>
      <c r="H309" s="176">
        <v>35.603999999999999</v>
      </c>
      <c r="I309" s="177"/>
      <c r="L309" s="173"/>
      <c r="M309" s="178"/>
      <c r="N309" s="179"/>
      <c r="O309" s="179"/>
      <c r="P309" s="179"/>
      <c r="Q309" s="179"/>
      <c r="R309" s="179"/>
      <c r="S309" s="179"/>
      <c r="T309" s="180"/>
      <c r="AT309" s="174" t="s">
        <v>179</v>
      </c>
      <c r="AU309" s="174" t="s">
        <v>87</v>
      </c>
      <c r="AV309" s="14" t="s">
        <v>87</v>
      </c>
      <c r="AW309" s="14" t="s">
        <v>30</v>
      </c>
      <c r="AX309" s="14" t="s">
        <v>75</v>
      </c>
      <c r="AY309" s="174" t="s">
        <v>172</v>
      </c>
    </row>
    <row r="310" spans="1:65" s="16" customFormat="1" ht="12">
      <c r="B310" s="189"/>
      <c r="D310" s="166" t="s">
        <v>179</v>
      </c>
      <c r="E310" s="190" t="s">
        <v>1</v>
      </c>
      <c r="F310" s="191" t="s">
        <v>332</v>
      </c>
      <c r="H310" s="192">
        <v>95.507999999999996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179</v>
      </c>
      <c r="AU310" s="190" t="s">
        <v>87</v>
      </c>
      <c r="AV310" s="16" t="s">
        <v>97</v>
      </c>
      <c r="AW310" s="16" t="s">
        <v>30</v>
      </c>
      <c r="AX310" s="16" t="s">
        <v>75</v>
      </c>
      <c r="AY310" s="190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958</v>
      </c>
      <c r="H311" s="176">
        <v>11.476000000000001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958</v>
      </c>
      <c r="H312" s="176">
        <v>11.476000000000001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6" customFormat="1" ht="12">
      <c r="B313" s="189"/>
      <c r="D313" s="166" t="s">
        <v>179</v>
      </c>
      <c r="E313" s="190" t="s">
        <v>1</v>
      </c>
      <c r="F313" s="191" t="s">
        <v>959</v>
      </c>
      <c r="H313" s="192">
        <v>22.952000000000002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179</v>
      </c>
      <c r="AU313" s="190" t="s">
        <v>87</v>
      </c>
      <c r="AV313" s="16" t="s">
        <v>97</v>
      </c>
      <c r="AW313" s="16" t="s">
        <v>30</v>
      </c>
      <c r="AX313" s="16" t="s">
        <v>75</v>
      </c>
      <c r="AY313" s="190" t="s">
        <v>172</v>
      </c>
    </row>
    <row r="314" spans="1:65" s="14" customFormat="1" ht="12">
      <c r="B314" s="173"/>
      <c r="D314" s="166" t="s">
        <v>179</v>
      </c>
      <c r="E314" s="174" t="s">
        <v>1</v>
      </c>
      <c r="F314" s="175" t="s">
        <v>960</v>
      </c>
      <c r="H314" s="176">
        <v>1.514</v>
      </c>
      <c r="I314" s="177"/>
      <c r="L314" s="173"/>
      <c r="M314" s="178"/>
      <c r="N314" s="179"/>
      <c r="O314" s="179"/>
      <c r="P314" s="179"/>
      <c r="Q314" s="179"/>
      <c r="R314" s="179"/>
      <c r="S314" s="179"/>
      <c r="T314" s="180"/>
      <c r="AT314" s="174" t="s">
        <v>179</v>
      </c>
      <c r="AU314" s="174" t="s">
        <v>87</v>
      </c>
      <c r="AV314" s="14" t="s">
        <v>87</v>
      </c>
      <c r="AW314" s="14" t="s">
        <v>30</v>
      </c>
      <c r="AX314" s="14" t="s">
        <v>75</v>
      </c>
      <c r="AY314" s="174" t="s">
        <v>172</v>
      </c>
    </row>
    <row r="315" spans="1:65" s="16" customFormat="1" ht="12">
      <c r="B315" s="189"/>
      <c r="D315" s="166" t="s">
        <v>179</v>
      </c>
      <c r="E315" s="190" t="s">
        <v>1</v>
      </c>
      <c r="F315" s="191" t="s">
        <v>337</v>
      </c>
      <c r="H315" s="192">
        <v>1.514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179</v>
      </c>
      <c r="AU315" s="190" t="s">
        <v>87</v>
      </c>
      <c r="AV315" s="16" t="s">
        <v>97</v>
      </c>
      <c r="AW315" s="16" t="s">
        <v>30</v>
      </c>
      <c r="AX315" s="16" t="s">
        <v>75</v>
      </c>
      <c r="AY315" s="190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961</v>
      </c>
      <c r="H316" s="176">
        <v>4.3129999999999997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4" customFormat="1" ht="12">
      <c r="B317" s="173"/>
      <c r="D317" s="166" t="s">
        <v>179</v>
      </c>
      <c r="E317" s="174" t="s">
        <v>1</v>
      </c>
      <c r="F317" s="175" t="s">
        <v>961</v>
      </c>
      <c r="H317" s="176">
        <v>4.3129999999999997</v>
      </c>
      <c r="I317" s="177"/>
      <c r="L317" s="173"/>
      <c r="M317" s="178"/>
      <c r="N317" s="179"/>
      <c r="O317" s="179"/>
      <c r="P317" s="179"/>
      <c r="Q317" s="179"/>
      <c r="R317" s="179"/>
      <c r="S317" s="179"/>
      <c r="T317" s="180"/>
      <c r="AT317" s="174" t="s">
        <v>179</v>
      </c>
      <c r="AU317" s="174" t="s">
        <v>87</v>
      </c>
      <c r="AV317" s="14" t="s">
        <v>87</v>
      </c>
      <c r="AW317" s="14" t="s">
        <v>30</v>
      </c>
      <c r="AX317" s="14" t="s">
        <v>75</v>
      </c>
      <c r="AY317" s="174" t="s">
        <v>172</v>
      </c>
    </row>
    <row r="318" spans="1:65" s="16" customFormat="1" ht="12">
      <c r="B318" s="189"/>
      <c r="D318" s="166" t="s">
        <v>179</v>
      </c>
      <c r="E318" s="190" t="s">
        <v>1</v>
      </c>
      <c r="F318" s="191" t="s">
        <v>962</v>
      </c>
      <c r="H318" s="192">
        <v>8.6259999999999994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179</v>
      </c>
      <c r="AU318" s="190" t="s">
        <v>87</v>
      </c>
      <c r="AV318" s="16" t="s">
        <v>97</v>
      </c>
      <c r="AW318" s="16" t="s">
        <v>30</v>
      </c>
      <c r="AX318" s="16" t="s">
        <v>75</v>
      </c>
      <c r="AY318" s="190" t="s">
        <v>172</v>
      </c>
    </row>
    <row r="319" spans="1:65" s="14" customFormat="1" ht="12">
      <c r="B319" s="173"/>
      <c r="D319" s="166" t="s">
        <v>179</v>
      </c>
      <c r="E319" s="174" t="s">
        <v>1</v>
      </c>
      <c r="F319" s="175" t="s">
        <v>75</v>
      </c>
      <c r="H319" s="176">
        <v>0</v>
      </c>
      <c r="I319" s="177"/>
      <c r="L319" s="173"/>
      <c r="M319" s="178"/>
      <c r="N319" s="179"/>
      <c r="O319" s="179"/>
      <c r="P319" s="179"/>
      <c r="Q319" s="179"/>
      <c r="R319" s="179"/>
      <c r="S319" s="179"/>
      <c r="T319" s="180"/>
      <c r="AT319" s="174" t="s">
        <v>179</v>
      </c>
      <c r="AU319" s="174" t="s">
        <v>87</v>
      </c>
      <c r="AV319" s="14" t="s">
        <v>87</v>
      </c>
      <c r="AW319" s="14" t="s">
        <v>30</v>
      </c>
      <c r="AX319" s="14" t="s">
        <v>75</v>
      </c>
      <c r="AY319" s="174" t="s">
        <v>172</v>
      </c>
    </row>
    <row r="320" spans="1:65" s="16" customFormat="1" ht="12">
      <c r="B320" s="189"/>
      <c r="D320" s="166" t="s">
        <v>179</v>
      </c>
      <c r="E320" s="190" t="s">
        <v>1</v>
      </c>
      <c r="F320" s="191" t="s">
        <v>341</v>
      </c>
      <c r="H320" s="192">
        <v>0</v>
      </c>
      <c r="I320" s="193"/>
      <c r="L320" s="189"/>
      <c r="M320" s="194"/>
      <c r="N320" s="195"/>
      <c r="O320" s="195"/>
      <c r="P320" s="195"/>
      <c r="Q320" s="195"/>
      <c r="R320" s="195"/>
      <c r="S320" s="195"/>
      <c r="T320" s="196"/>
      <c r="AT320" s="190" t="s">
        <v>179</v>
      </c>
      <c r="AU320" s="190" t="s">
        <v>87</v>
      </c>
      <c r="AV320" s="16" t="s">
        <v>97</v>
      </c>
      <c r="AW320" s="16" t="s">
        <v>30</v>
      </c>
      <c r="AX320" s="16" t="s">
        <v>75</v>
      </c>
      <c r="AY320" s="190" t="s">
        <v>172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963</v>
      </c>
      <c r="H321" s="176">
        <v>5.6559999999999997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87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964</v>
      </c>
      <c r="H322" s="176">
        <v>17.568000000000001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6" customFormat="1" ht="12">
      <c r="B323" s="189"/>
      <c r="D323" s="166" t="s">
        <v>179</v>
      </c>
      <c r="E323" s="190" t="s">
        <v>1</v>
      </c>
      <c r="F323" s="191" t="s">
        <v>344</v>
      </c>
      <c r="H323" s="192">
        <v>23.224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179</v>
      </c>
      <c r="AU323" s="190" t="s">
        <v>87</v>
      </c>
      <c r="AV323" s="16" t="s">
        <v>97</v>
      </c>
      <c r="AW323" s="16" t="s">
        <v>30</v>
      </c>
      <c r="AX323" s="16" t="s">
        <v>75</v>
      </c>
      <c r="AY323" s="190" t="s">
        <v>172</v>
      </c>
    </row>
    <row r="324" spans="1:65" s="14" customFormat="1" ht="12">
      <c r="B324" s="173"/>
      <c r="D324" s="166" t="s">
        <v>179</v>
      </c>
      <c r="E324" s="174" t="s">
        <v>1</v>
      </c>
      <c r="F324" s="175" t="s">
        <v>965</v>
      </c>
      <c r="H324" s="176">
        <v>1.639</v>
      </c>
      <c r="I324" s="177"/>
      <c r="L324" s="173"/>
      <c r="M324" s="178"/>
      <c r="N324" s="179"/>
      <c r="O324" s="179"/>
      <c r="P324" s="179"/>
      <c r="Q324" s="179"/>
      <c r="R324" s="179"/>
      <c r="S324" s="179"/>
      <c r="T324" s="180"/>
      <c r="AT324" s="174" t="s">
        <v>179</v>
      </c>
      <c r="AU324" s="174" t="s">
        <v>87</v>
      </c>
      <c r="AV324" s="14" t="s">
        <v>87</v>
      </c>
      <c r="AW324" s="14" t="s">
        <v>30</v>
      </c>
      <c r="AX324" s="14" t="s">
        <v>75</v>
      </c>
      <c r="AY324" s="174" t="s">
        <v>172</v>
      </c>
    </row>
    <row r="325" spans="1:65" s="14" customFormat="1" ht="12">
      <c r="B325" s="173"/>
      <c r="D325" s="166" t="s">
        <v>179</v>
      </c>
      <c r="E325" s="174" t="s">
        <v>1</v>
      </c>
      <c r="F325" s="175" t="s">
        <v>966</v>
      </c>
      <c r="H325" s="176">
        <v>5.09</v>
      </c>
      <c r="I325" s="177"/>
      <c r="L325" s="173"/>
      <c r="M325" s="178"/>
      <c r="N325" s="179"/>
      <c r="O325" s="179"/>
      <c r="P325" s="179"/>
      <c r="Q325" s="179"/>
      <c r="R325" s="179"/>
      <c r="S325" s="179"/>
      <c r="T325" s="180"/>
      <c r="AT325" s="174" t="s">
        <v>179</v>
      </c>
      <c r="AU325" s="174" t="s">
        <v>87</v>
      </c>
      <c r="AV325" s="14" t="s">
        <v>87</v>
      </c>
      <c r="AW325" s="14" t="s">
        <v>30</v>
      </c>
      <c r="AX325" s="14" t="s">
        <v>75</v>
      </c>
      <c r="AY325" s="174" t="s">
        <v>172</v>
      </c>
    </row>
    <row r="326" spans="1:65" s="16" customFormat="1" ht="12">
      <c r="B326" s="189"/>
      <c r="D326" s="166" t="s">
        <v>179</v>
      </c>
      <c r="E326" s="190" t="s">
        <v>1</v>
      </c>
      <c r="F326" s="191" t="s">
        <v>346</v>
      </c>
      <c r="H326" s="192">
        <v>6.7290000000000001</v>
      </c>
      <c r="I326" s="193"/>
      <c r="L326" s="189"/>
      <c r="M326" s="194"/>
      <c r="N326" s="195"/>
      <c r="O326" s="195"/>
      <c r="P326" s="195"/>
      <c r="Q326" s="195"/>
      <c r="R326" s="195"/>
      <c r="S326" s="195"/>
      <c r="T326" s="196"/>
      <c r="AT326" s="190" t="s">
        <v>179</v>
      </c>
      <c r="AU326" s="190" t="s">
        <v>87</v>
      </c>
      <c r="AV326" s="16" t="s">
        <v>97</v>
      </c>
      <c r="AW326" s="16" t="s">
        <v>30</v>
      </c>
      <c r="AX326" s="16" t="s">
        <v>75</v>
      </c>
      <c r="AY326" s="190" t="s">
        <v>172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75</v>
      </c>
      <c r="H327" s="176">
        <v>0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87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6" customFormat="1" ht="12">
      <c r="B328" s="189"/>
      <c r="D328" s="166" t="s">
        <v>179</v>
      </c>
      <c r="E328" s="190" t="s">
        <v>1</v>
      </c>
      <c r="F328" s="191" t="s">
        <v>348</v>
      </c>
      <c r="H328" s="192">
        <v>0</v>
      </c>
      <c r="I328" s="193"/>
      <c r="L328" s="189"/>
      <c r="M328" s="194"/>
      <c r="N328" s="195"/>
      <c r="O328" s="195"/>
      <c r="P328" s="195"/>
      <c r="Q328" s="195"/>
      <c r="R328" s="195"/>
      <c r="S328" s="195"/>
      <c r="T328" s="196"/>
      <c r="AT328" s="190" t="s">
        <v>179</v>
      </c>
      <c r="AU328" s="190" t="s">
        <v>87</v>
      </c>
      <c r="AV328" s="16" t="s">
        <v>97</v>
      </c>
      <c r="AW328" s="16" t="s">
        <v>30</v>
      </c>
      <c r="AX328" s="16" t="s">
        <v>75</v>
      </c>
      <c r="AY328" s="190" t="s">
        <v>172</v>
      </c>
    </row>
    <row r="329" spans="1:65" s="14" customFormat="1" ht="12">
      <c r="B329" s="173"/>
      <c r="D329" s="166" t="s">
        <v>179</v>
      </c>
      <c r="E329" s="174" t="s">
        <v>1</v>
      </c>
      <c r="F329" s="175" t="s">
        <v>75</v>
      </c>
      <c r="H329" s="176">
        <v>0</v>
      </c>
      <c r="I329" s="177"/>
      <c r="L329" s="173"/>
      <c r="M329" s="178"/>
      <c r="N329" s="179"/>
      <c r="O329" s="179"/>
      <c r="P329" s="179"/>
      <c r="Q329" s="179"/>
      <c r="R329" s="179"/>
      <c r="S329" s="179"/>
      <c r="T329" s="180"/>
      <c r="AT329" s="174" t="s">
        <v>179</v>
      </c>
      <c r="AU329" s="174" t="s">
        <v>87</v>
      </c>
      <c r="AV329" s="14" t="s">
        <v>87</v>
      </c>
      <c r="AW329" s="14" t="s">
        <v>30</v>
      </c>
      <c r="AX329" s="14" t="s">
        <v>75</v>
      </c>
      <c r="AY329" s="174" t="s">
        <v>172</v>
      </c>
    </row>
    <row r="330" spans="1:65" s="16" customFormat="1" ht="12">
      <c r="B330" s="189"/>
      <c r="D330" s="166" t="s">
        <v>179</v>
      </c>
      <c r="E330" s="190" t="s">
        <v>1</v>
      </c>
      <c r="F330" s="191" t="s">
        <v>969</v>
      </c>
      <c r="H330" s="192">
        <v>0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179</v>
      </c>
      <c r="AU330" s="190" t="s">
        <v>87</v>
      </c>
      <c r="AV330" s="16" t="s">
        <v>97</v>
      </c>
      <c r="AW330" s="16" t="s">
        <v>30</v>
      </c>
      <c r="AX330" s="16" t="s">
        <v>75</v>
      </c>
      <c r="AY330" s="190" t="s">
        <v>172</v>
      </c>
    </row>
    <row r="331" spans="1:65" s="14" customFormat="1" ht="12">
      <c r="B331" s="173"/>
      <c r="D331" s="166" t="s">
        <v>179</v>
      </c>
      <c r="E331" s="174" t="s">
        <v>1</v>
      </c>
      <c r="F331" s="175" t="s">
        <v>973</v>
      </c>
      <c r="H331" s="176">
        <v>0.44700000000000001</v>
      </c>
      <c r="I331" s="177"/>
      <c r="L331" s="173"/>
      <c r="M331" s="178"/>
      <c r="N331" s="179"/>
      <c r="O331" s="179"/>
      <c r="P331" s="179"/>
      <c r="Q331" s="179"/>
      <c r="R331" s="179"/>
      <c r="S331" s="179"/>
      <c r="T331" s="180"/>
      <c r="AT331" s="174" t="s">
        <v>179</v>
      </c>
      <c r="AU331" s="174" t="s">
        <v>87</v>
      </c>
      <c r="AV331" s="14" t="s">
        <v>87</v>
      </c>
      <c r="AW331" s="14" t="s">
        <v>30</v>
      </c>
      <c r="AX331" s="14" t="s">
        <v>75</v>
      </c>
      <c r="AY331" s="174" t="s">
        <v>172</v>
      </c>
    </row>
    <row r="332" spans="1:65" s="15" customFormat="1" ht="12">
      <c r="B332" s="181"/>
      <c r="D332" s="166" t="s">
        <v>179</v>
      </c>
      <c r="E332" s="182" t="s">
        <v>1</v>
      </c>
      <c r="F332" s="183" t="s">
        <v>184</v>
      </c>
      <c r="H332" s="184">
        <v>159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2" t="s">
        <v>179</v>
      </c>
      <c r="AU332" s="182" t="s">
        <v>87</v>
      </c>
      <c r="AV332" s="15" t="s">
        <v>106</v>
      </c>
      <c r="AW332" s="15" t="s">
        <v>30</v>
      </c>
      <c r="AX332" s="15" t="s">
        <v>79</v>
      </c>
      <c r="AY332" s="182" t="s">
        <v>172</v>
      </c>
    </row>
    <row r="333" spans="1:65" s="2" customFormat="1" ht="24.25" customHeight="1">
      <c r="A333" s="33"/>
      <c r="B333" s="150"/>
      <c r="C333" s="201" t="s">
        <v>506</v>
      </c>
      <c r="D333" s="201" t="s">
        <v>231</v>
      </c>
      <c r="E333" s="202" t="s">
        <v>974</v>
      </c>
      <c r="F333" s="203" t="s">
        <v>975</v>
      </c>
      <c r="G333" s="204" t="s">
        <v>177</v>
      </c>
      <c r="H333" s="205">
        <v>159</v>
      </c>
      <c r="I333" s="206"/>
      <c r="J333" s="207">
        <f>ROUND(I333*H333,2)</f>
        <v>0</v>
      </c>
      <c r="K333" s="208"/>
      <c r="L333" s="209"/>
      <c r="M333" s="210" t="s">
        <v>1</v>
      </c>
      <c r="N333" s="211" t="s">
        <v>41</v>
      </c>
      <c r="O333" s="59"/>
      <c r="P333" s="161">
        <f>O333*H333</f>
        <v>0</v>
      </c>
      <c r="Q333" s="161">
        <v>2E-3</v>
      </c>
      <c r="R333" s="161">
        <f>Q333*H333</f>
        <v>0.318</v>
      </c>
      <c r="S333" s="161">
        <v>0</v>
      </c>
      <c r="T333" s="162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3" t="s">
        <v>491</v>
      </c>
      <c r="AT333" s="163" t="s">
        <v>231</v>
      </c>
      <c r="AU333" s="163" t="s">
        <v>87</v>
      </c>
      <c r="AY333" s="18" t="s">
        <v>172</v>
      </c>
      <c r="BE333" s="164">
        <f>IF(N333="základná",J333,0)</f>
        <v>0</v>
      </c>
      <c r="BF333" s="164">
        <f>IF(N333="znížená",J333,0)</f>
        <v>0</v>
      </c>
      <c r="BG333" s="164">
        <f>IF(N333="zákl. prenesená",J333,0)</f>
        <v>0</v>
      </c>
      <c r="BH333" s="164">
        <f>IF(N333="zníž. prenesená",J333,0)</f>
        <v>0</v>
      </c>
      <c r="BI333" s="164">
        <f>IF(N333="nulová",J333,0)</f>
        <v>0</v>
      </c>
      <c r="BJ333" s="18" t="s">
        <v>87</v>
      </c>
      <c r="BK333" s="164">
        <f>ROUND(I333*H333,2)</f>
        <v>0</v>
      </c>
      <c r="BL333" s="18" t="s">
        <v>445</v>
      </c>
      <c r="BM333" s="163" t="s">
        <v>976</v>
      </c>
    </row>
    <row r="334" spans="1:65" s="2" customFormat="1" ht="24.25" customHeight="1">
      <c r="A334" s="33"/>
      <c r="B334" s="150"/>
      <c r="C334" s="151" t="s">
        <v>510</v>
      </c>
      <c r="D334" s="151" t="s">
        <v>174</v>
      </c>
      <c r="E334" s="152" t="s">
        <v>977</v>
      </c>
      <c r="F334" s="153" t="s">
        <v>978</v>
      </c>
      <c r="G334" s="154" t="s">
        <v>194</v>
      </c>
      <c r="H334" s="155">
        <v>2.6509999999999998</v>
      </c>
      <c r="I334" s="156"/>
      <c r="J334" s="157">
        <f>ROUND(I334*H334,2)</f>
        <v>0</v>
      </c>
      <c r="K334" s="158"/>
      <c r="L334" s="34"/>
      <c r="M334" s="212" t="s">
        <v>1</v>
      </c>
      <c r="N334" s="213" t="s">
        <v>41</v>
      </c>
      <c r="O334" s="214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3" t="s">
        <v>445</v>
      </c>
      <c r="AT334" s="163" t="s">
        <v>174</v>
      </c>
      <c r="AU334" s="163" t="s">
        <v>87</v>
      </c>
      <c r="AY334" s="18" t="s">
        <v>172</v>
      </c>
      <c r="BE334" s="164">
        <f>IF(N334="základná",J334,0)</f>
        <v>0</v>
      </c>
      <c r="BF334" s="164">
        <f>IF(N334="znížená",J334,0)</f>
        <v>0</v>
      </c>
      <c r="BG334" s="164">
        <f>IF(N334="zákl. prenesená",J334,0)</f>
        <v>0</v>
      </c>
      <c r="BH334" s="164">
        <f>IF(N334="zníž. prenesená",J334,0)</f>
        <v>0</v>
      </c>
      <c r="BI334" s="164">
        <f>IF(N334="nulová",J334,0)</f>
        <v>0</v>
      </c>
      <c r="BJ334" s="18" t="s">
        <v>87</v>
      </c>
      <c r="BK334" s="164">
        <f>ROUND(I334*H334,2)</f>
        <v>0</v>
      </c>
      <c r="BL334" s="18" t="s">
        <v>445</v>
      </c>
      <c r="BM334" s="163" t="s">
        <v>979</v>
      </c>
    </row>
    <row r="335" spans="1:65" s="2" customFormat="1" ht="7" customHeight="1">
      <c r="A335" s="33"/>
      <c r="B335" s="48"/>
      <c r="C335" s="49"/>
      <c r="D335" s="49"/>
      <c r="E335" s="49"/>
      <c r="F335" s="49"/>
      <c r="G335" s="49"/>
      <c r="H335" s="49"/>
      <c r="I335" s="49"/>
      <c r="J335" s="49"/>
      <c r="K335" s="49"/>
      <c r="L335" s="34"/>
      <c r="M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</row>
  </sheetData>
  <autoFilter ref="C123:K334" xr:uid="{00000000-0009-0000-0000-000005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30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111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981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ROUND(J136,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ROUND((SUM(BE136:BE329)),  2)</f>
        <v>0</v>
      </c>
      <c r="G35" s="33"/>
      <c r="H35" s="33"/>
      <c r="I35" s="106">
        <v>0.2</v>
      </c>
      <c r="J35" s="105">
        <f>ROUND(((SUM(BE136:BE329))*I35),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ROUND((SUM(BF136:BF329)),  2)</f>
        <v>0</v>
      </c>
      <c r="G36" s="33"/>
      <c r="H36" s="33"/>
      <c r="I36" s="106">
        <v>0.2</v>
      </c>
      <c r="J36" s="105">
        <f>ROUND(((SUM(BF136:BF329))*I36),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ROUND((SUM(BG136:BG329)),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ROUND((SUM(BH136:BH329)),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ROUND((SUM(BI136:BI329)),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 xml:space="preserve">SO01.1 - SO01.1  Búracie práce 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J136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J137</f>
        <v>0</v>
      </c>
      <c r="L99" s="118"/>
    </row>
    <row r="100" spans="1:47" s="10" customFormat="1" ht="20" customHeight="1">
      <c r="B100" s="122"/>
      <c r="D100" s="123" t="s">
        <v>269</v>
      </c>
      <c r="E100" s="124"/>
      <c r="F100" s="124"/>
      <c r="G100" s="124"/>
      <c r="H100" s="124"/>
      <c r="I100" s="124"/>
      <c r="J100" s="125">
        <f>J139</f>
        <v>0</v>
      </c>
      <c r="L100" s="122"/>
    </row>
    <row r="101" spans="1:47" s="10" customFormat="1" ht="20" customHeight="1">
      <c r="B101" s="122"/>
      <c r="D101" s="123" t="s">
        <v>704</v>
      </c>
      <c r="E101" s="124"/>
      <c r="F101" s="124"/>
      <c r="G101" s="124"/>
      <c r="H101" s="124"/>
      <c r="I101" s="124"/>
      <c r="J101" s="125">
        <f>J217</f>
        <v>0</v>
      </c>
      <c r="L101" s="122"/>
    </row>
    <row r="102" spans="1:47" s="10" customFormat="1" ht="20" customHeight="1">
      <c r="B102" s="122"/>
      <c r="D102" s="123" t="s">
        <v>154</v>
      </c>
      <c r="E102" s="124"/>
      <c r="F102" s="124"/>
      <c r="G102" s="124"/>
      <c r="H102" s="124"/>
      <c r="I102" s="124"/>
      <c r="J102" s="125">
        <f>J228</f>
        <v>0</v>
      </c>
      <c r="L102" s="122"/>
    </row>
    <row r="103" spans="1:47" s="10" customFormat="1" ht="20" customHeight="1">
      <c r="B103" s="122"/>
      <c r="D103" s="123" t="s">
        <v>155</v>
      </c>
      <c r="E103" s="124"/>
      <c r="F103" s="124"/>
      <c r="G103" s="124"/>
      <c r="H103" s="124"/>
      <c r="I103" s="124"/>
      <c r="J103" s="125">
        <f>J238</f>
        <v>0</v>
      </c>
      <c r="L103" s="122"/>
    </row>
    <row r="104" spans="1:47" s="10" customFormat="1" ht="20" customHeight="1">
      <c r="B104" s="122"/>
      <c r="D104" s="123" t="s">
        <v>271</v>
      </c>
      <c r="E104" s="124"/>
      <c r="F104" s="124"/>
      <c r="G104" s="124"/>
      <c r="H104" s="124"/>
      <c r="I104" s="124"/>
      <c r="J104" s="125">
        <f>J243</f>
        <v>0</v>
      </c>
      <c r="L104" s="122"/>
    </row>
    <row r="105" spans="1:47" s="9" customFormat="1" ht="25" customHeight="1">
      <c r="B105" s="118"/>
      <c r="D105" s="119" t="s">
        <v>272</v>
      </c>
      <c r="E105" s="120"/>
      <c r="F105" s="120"/>
      <c r="G105" s="120"/>
      <c r="H105" s="120"/>
      <c r="I105" s="120"/>
      <c r="J105" s="121">
        <f>J245</f>
        <v>0</v>
      </c>
      <c r="L105" s="118"/>
    </row>
    <row r="106" spans="1:47" s="10" customFormat="1" ht="20" customHeight="1">
      <c r="B106" s="122"/>
      <c r="D106" s="123" t="s">
        <v>982</v>
      </c>
      <c r="E106" s="124"/>
      <c r="F106" s="124"/>
      <c r="G106" s="124"/>
      <c r="H106" s="124"/>
      <c r="I106" s="124"/>
      <c r="J106" s="125">
        <f>J246</f>
        <v>0</v>
      </c>
      <c r="L106" s="122"/>
    </row>
    <row r="107" spans="1:47" s="10" customFormat="1" ht="20" customHeight="1">
      <c r="B107" s="122"/>
      <c r="D107" s="123" t="s">
        <v>983</v>
      </c>
      <c r="E107" s="124"/>
      <c r="F107" s="124"/>
      <c r="G107" s="124"/>
      <c r="H107" s="124"/>
      <c r="I107" s="124"/>
      <c r="J107" s="125">
        <f>J251</f>
        <v>0</v>
      </c>
      <c r="L107" s="122"/>
    </row>
    <row r="108" spans="1:47" s="10" customFormat="1" ht="20" customHeight="1">
      <c r="B108" s="122"/>
      <c r="D108" s="123" t="s">
        <v>984</v>
      </c>
      <c r="E108" s="124"/>
      <c r="F108" s="124"/>
      <c r="G108" s="124"/>
      <c r="H108" s="124"/>
      <c r="I108" s="124"/>
      <c r="J108" s="125">
        <f>J256</f>
        <v>0</v>
      </c>
      <c r="L108" s="122"/>
    </row>
    <row r="109" spans="1:47" s="10" customFormat="1" ht="20" customHeight="1">
      <c r="B109" s="122"/>
      <c r="D109" s="123" t="s">
        <v>985</v>
      </c>
      <c r="E109" s="124"/>
      <c r="F109" s="124"/>
      <c r="G109" s="124"/>
      <c r="H109" s="124"/>
      <c r="I109" s="124"/>
      <c r="J109" s="125">
        <f>J261</f>
        <v>0</v>
      </c>
      <c r="L109" s="122"/>
    </row>
    <row r="110" spans="1:47" s="10" customFormat="1" ht="20" customHeight="1">
      <c r="B110" s="122"/>
      <c r="D110" s="123" t="s">
        <v>567</v>
      </c>
      <c r="E110" s="124"/>
      <c r="F110" s="124"/>
      <c r="G110" s="124"/>
      <c r="H110" s="124"/>
      <c r="I110" s="124"/>
      <c r="J110" s="125">
        <f>J271</f>
        <v>0</v>
      </c>
      <c r="L110" s="122"/>
    </row>
    <row r="111" spans="1:47" s="10" customFormat="1" ht="20" customHeight="1">
      <c r="B111" s="122"/>
      <c r="D111" s="123" t="s">
        <v>705</v>
      </c>
      <c r="E111" s="124"/>
      <c r="F111" s="124"/>
      <c r="G111" s="124"/>
      <c r="H111" s="124"/>
      <c r="I111" s="124"/>
      <c r="J111" s="125">
        <f>J278</f>
        <v>0</v>
      </c>
      <c r="L111" s="122"/>
    </row>
    <row r="112" spans="1:47" s="10" customFormat="1" ht="20" customHeight="1">
      <c r="B112" s="122"/>
      <c r="D112" s="123" t="s">
        <v>986</v>
      </c>
      <c r="E112" s="124"/>
      <c r="F112" s="124"/>
      <c r="G112" s="124"/>
      <c r="H112" s="124"/>
      <c r="I112" s="124"/>
      <c r="J112" s="125">
        <f>J298</f>
        <v>0</v>
      </c>
      <c r="L112" s="122"/>
    </row>
    <row r="113" spans="1:31" s="10" customFormat="1" ht="20" customHeight="1">
      <c r="B113" s="122"/>
      <c r="D113" s="123" t="s">
        <v>987</v>
      </c>
      <c r="E113" s="124"/>
      <c r="F113" s="124"/>
      <c r="G113" s="124"/>
      <c r="H113" s="124"/>
      <c r="I113" s="124"/>
      <c r="J113" s="125">
        <f>J310</f>
        <v>0</v>
      </c>
      <c r="L113" s="122"/>
    </row>
    <row r="114" spans="1:31" s="9" customFormat="1" ht="25" customHeight="1">
      <c r="B114" s="118"/>
      <c r="D114" s="119" t="s">
        <v>988</v>
      </c>
      <c r="E114" s="120"/>
      <c r="F114" s="120"/>
      <c r="G114" s="120"/>
      <c r="H114" s="120"/>
      <c r="I114" s="120"/>
      <c r="J114" s="121">
        <f>J319</f>
        <v>0</v>
      </c>
      <c r="L114" s="118"/>
    </row>
    <row r="115" spans="1:31" s="2" customFormat="1" ht="21.7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7" customHeight="1">
      <c r="A116" s="33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31" s="2" customFormat="1" ht="7" customHeight="1">
      <c r="A120" s="33"/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5" customHeight="1">
      <c r="A121" s="33"/>
      <c r="B121" s="34"/>
      <c r="C121" s="22" t="s">
        <v>158</v>
      </c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7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15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6.25" customHeight="1">
      <c r="A124" s="33"/>
      <c r="B124" s="34"/>
      <c r="C124" s="33"/>
      <c r="D124" s="33"/>
      <c r="E124" s="269" t="str">
        <f>E7</f>
        <v>RP pre zníženie energetickej náročnosti budovy ZŠ a MŠ ČADCA -Podzávoz  19.7.2021</v>
      </c>
      <c r="F124" s="270"/>
      <c r="G124" s="270"/>
      <c r="H124" s="270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1" customFormat="1" ht="12" customHeight="1">
      <c r="B125" s="21"/>
      <c r="C125" s="28" t="s">
        <v>143</v>
      </c>
      <c r="L125" s="21"/>
    </row>
    <row r="126" spans="1:31" s="2" customFormat="1" ht="16.5" customHeight="1">
      <c r="A126" s="33"/>
      <c r="B126" s="34"/>
      <c r="C126" s="33"/>
      <c r="D126" s="33"/>
      <c r="E126" s="269" t="s">
        <v>980</v>
      </c>
      <c r="F126" s="271"/>
      <c r="G126" s="271"/>
      <c r="H126" s="271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145</v>
      </c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31" t="str">
        <f>E11</f>
        <v xml:space="preserve">SO01.1 - SO01.1  Búracie práce </v>
      </c>
      <c r="F128" s="271"/>
      <c r="G128" s="271"/>
      <c r="H128" s="271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7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F14</f>
        <v>Podzávoz  2739, Čadca</v>
      </c>
      <c r="G130" s="33"/>
      <c r="H130" s="33"/>
      <c r="I130" s="28" t="s">
        <v>21</v>
      </c>
      <c r="J130" s="56">
        <f>IF(J14="","",J14)</f>
        <v>0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7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40" customHeight="1">
      <c r="A132" s="33"/>
      <c r="B132" s="34"/>
      <c r="C132" s="28" t="s">
        <v>22</v>
      </c>
      <c r="D132" s="33"/>
      <c r="E132" s="33"/>
      <c r="F132" s="26" t="str">
        <f>E17</f>
        <v>Mesto Čadca ,MU Námestie Slobody 30, ČADCA 02201</v>
      </c>
      <c r="G132" s="33"/>
      <c r="H132" s="33"/>
      <c r="I132" s="28" t="s">
        <v>28</v>
      </c>
      <c r="J132" s="31" t="str">
        <f>E23</f>
        <v xml:space="preserve">Mbarch Ing.Arch.Matej Babuliak 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5" customHeight="1">
      <c r="A133" s="33"/>
      <c r="B133" s="34"/>
      <c r="C133" s="28" t="s">
        <v>26</v>
      </c>
      <c r="D133" s="33"/>
      <c r="E133" s="33"/>
      <c r="F133" s="26" t="str">
        <f>IF(E20="","",E20)</f>
        <v>Vyplň údaj</v>
      </c>
      <c r="G133" s="33"/>
      <c r="H133" s="33"/>
      <c r="I133" s="28" t="s">
        <v>31</v>
      </c>
      <c r="J133" s="31" t="str">
        <f>E26</f>
        <v>K.Šinská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2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26"/>
      <c r="B135" s="127"/>
      <c r="C135" s="128" t="s">
        <v>159</v>
      </c>
      <c r="D135" s="129" t="s">
        <v>60</v>
      </c>
      <c r="E135" s="129" t="s">
        <v>56</v>
      </c>
      <c r="F135" s="129" t="s">
        <v>57</v>
      </c>
      <c r="G135" s="129" t="s">
        <v>160</v>
      </c>
      <c r="H135" s="129" t="s">
        <v>161</v>
      </c>
      <c r="I135" s="129" t="s">
        <v>162</v>
      </c>
      <c r="J135" s="130" t="s">
        <v>149</v>
      </c>
      <c r="K135" s="131" t="s">
        <v>163</v>
      </c>
      <c r="L135" s="132"/>
      <c r="M135" s="63" t="s">
        <v>1</v>
      </c>
      <c r="N135" s="64" t="s">
        <v>39</v>
      </c>
      <c r="O135" s="64" t="s">
        <v>164</v>
      </c>
      <c r="P135" s="64" t="s">
        <v>165</v>
      </c>
      <c r="Q135" s="64" t="s">
        <v>166</v>
      </c>
      <c r="R135" s="64" t="s">
        <v>167</v>
      </c>
      <c r="S135" s="64" t="s">
        <v>168</v>
      </c>
      <c r="T135" s="65" t="s">
        <v>169</v>
      </c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</row>
    <row r="136" spans="1:65" s="2" customFormat="1" ht="22.75" customHeight="1">
      <c r="A136" s="33"/>
      <c r="B136" s="34"/>
      <c r="C136" s="70" t="s">
        <v>150</v>
      </c>
      <c r="D136" s="33"/>
      <c r="E136" s="33"/>
      <c r="F136" s="33"/>
      <c r="G136" s="33"/>
      <c r="H136" s="33"/>
      <c r="I136" s="33"/>
      <c r="J136" s="133">
        <f>BK136</f>
        <v>0</v>
      </c>
      <c r="K136" s="33"/>
      <c r="L136" s="34"/>
      <c r="M136" s="66"/>
      <c r="N136" s="57"/>
      <c r="O136" s="67"/>
      <c r="P136" s="134">
        <f>P137+P245+P319</f>
        <v>0</v>
      </c>
      <c r="Q136" s="67"/>
      <c r="R136" s="134">
        <f>R137+R245+R319</f>
        <v>0.29497113999999997</v>
      </c>
      <c r="S136" s="67"/>
      <c r="T136" s="135">
        <f>T137+T245+T319</f>
        <v>100.80053120000001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74</v>
      </c>
      <c r="AU136" s="18" t="s">
        <v>151</v>
      </c>
      <c r="BK136" s="136">
        <f>BK137+BK245+BK319</f>
        <v>0</v>
      </c>
    </row>
    <row r="137" spans="1:65" s="12" customFormat="1" ht="26" customHeight="1">
      <c r="B137" s="137"/>
      <c r="D137" s="138" t="s">
        <v>74</v>
      </c>
      <c r="E137" s="139" t="s">
        <v>170</v>
      </c>
      <c r="F137" s="139" t="s">
        <v>171</v>
      </c>
      <c r="I137" s="140"/>
      <c r="J137" s="141">
        <f>BK137</f>
        <v>0</v>
      </c>
      <c r="L137" s="137"/>
      <c r="M137" s="142"/>
      <c r="N137" s="143"/>
      <c r="O137" s="143"/>
      <c r="P137" s="144">
        <f>P138+P139+P217+P228+P238+P243</f>
        <v>0</v>
      </c>
      <c r="Q137" s="143"/>
      <c r="R137" s="144">
        <f>R138+R139+R217+R228+R238+R243</f>
        <v>0.12826799999999999</v>
      </c>
      <c r="S137" s="143"/>
      <c r="T137" s="145">
        <f>T138+T139+T217+T228+T238+T243</f>
        <v>93.952758000000003</v>
      </c>
      <c r="AR137" s="138" t="s">
        <v>79</v>
      </c>
      <c r="AT137" s="146" t="s">
        <v>74</v>
      </c>
      <c r="AU137" s="146" t="s">
        <v>75</v>
      </c>
      <c r="AY137" s="138" t="s">
        <v>172</v>
      </c>
      <c r="BK137" s="147">
        <f>BK138+BK139+BK217+BK228+BK238+BK243</f>
        <v>0</v>
      </c>
    </row>
    <row r="138" spans="1:65" s="2" customFormat="1" ht="62.75" customHeight="1">
      <c r="A138" s="33"/>
      <c r="B138" s="150"/>
      <c r="C138" s="201" t="s">
        <v>79</v>
      </c>
      <c r="D138" s="201" t="s">
        <v>231</v>
      </c>
      <c r="E138" s="202" t="s">
        <v>989</v>
      </c>
      <c r="F138" s="203" t="s">
        <v>990</v>
      </c>
      <c r="G138" s="204" t="s">
        <v>1</v>
      </c>
      <c r="H138" s="205">
        <v>0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991</v>
      </c>
      <c r="AT138" s="163" t="s">
        <v>231</v>
      </c>
      <c r="AU138" s="163" t="s">
        <v>79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239</v>
      </c>
      <c r="BM138" s="163" t="s">
        <v>992</v>
      </c>
    </row>
    <row r="139" spans="1:65" s="12" customFormat="1" ht="22.75" customHeight="1">
      <c r="B139" s="137"/>
      <c r="D139" s="138" t="s">
        <v>74</v>
      </c>
      <c r="E139" s="148" t="s">
        <v>220</v>
      </c>
      <c r="F139" s="148" t="s">
        <v>423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SUM(P140:P216)</f>
        <v>0</v>
      </c>
      <c r="Q139" s="143"/>
      <c r="R139" s="144">
        <f>SUM(R140:R216)</f>
        <v>0.12826799999999999</v>
      </c>
      <c r="S139" s="143"/>
      <c r="T139" s="145">
        <f>SUM(T140:T216)</f>
        <v>93.851358000000005</v>
      </c>
      <c r="AR139" s="138" t="s">
        <v>79</v>
      </c>
      <c r="AT139" s="146" t="s">
        <v>74</v>
      </c>
      <c r="AU139" s="146" t="s">
        <v>79</v>
      </c>
      <c r="AY139" s="138" t="s">
        <v>172</v>
      </c>
      <c r="BK139" s="147">
        <f>SUM(BK140:BK216)</f>
        <v>0</v>
      </c>
    </row>
    <row r="140" spans="1:65" s="2" customFormat="1" ht="37.75" customHeight="1">
      <c r="A140" s="33"/>
      <c r="B140" s="150"/>
      <c r="C140" s="151" t="s">
        <v>87</v>
      </c>
      <c r="D140" s="151" t="s">
        <v>174</v>
      </c>
      <c r="E140" s="152" t="s">
        <v>993</v>
      </c>
      <c r="F140" s="153" t="s">
        <v>994</v>
      </c>
      <c r="G140" s="154" t="s">
        <v>602</v>
      </c>
      <c r="H140" s="155">
        <v>38.280999999999999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1.8</v>
      </c>
      <c r="T140" s="162">
        <f>S140*H140</f>
        <v>68.905799999999999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106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106</v>
      </c>
      <c r="BM140" s="163" t="s">
        <v>995</v>
      </c>
    </row>
    <row r="141" spans="1:65" s="13" customFormat="1" ht="12">
      <c r="B141" s="165"/>
      <c r="D141" s="166" t="s">
        <v>179</v>
      </c>
      <c r="E141" s="167" t="s">
        <v>1</v>
      </c>
      <c r="F141" s="168" t="s">
        <v>996</v>
      </c>
      <c r="H141" s="167" t="s">
        <v>1</v>
      </c>
      <c r="I141" s="169"/>
      <c r="L141" s="165"/>
      <c r="M141" s="170"/>
      <c r="N141" s="171"/>
      <c r="O141" s="171"/>
      <c r="P141" s="171"/>
      <c r="Q141" s="171"/>
      <c r="R141" s="171"/>
      <c r="S141" s="171"/>
      <c r="T141" s="172"/>
      <c r="AT141" s="167" t="s">
        <v>179</v>
      </c>
      <c r="AU141" s="167" t="s">
        <v>87</v>
      </c>
      <c r="AV141" s="13" t="s">
        <v>79</v>
      </c>
      <c r="AW141" s="13" t="s">
        <v>30</v>
      </c>
      <c r="AX141" s="13" t="s">
        <v>75</v>
      </c>
      <c r="AY141" s="167" t="s">
        <v>172</v>
      </c>
    </row>
    <row r="142" spans="1:65" s="13" customFormat="1" ht="24">
      <c r="B142" s="165"/>
      <c r="D142" s="166" t="s">
        <v>179</v>
      </c>
      <c r="E142" s="167" t="s">
        <v>1</v>
      </c>
      <c r="F142" s="168" t="s">
        <v>997</v>
      </c>
      <c r="H142" s="167" t="s">
        <v>1</v>
      </c>
      <c r="I142" s="169"/>
      <c r="L142" s="165"/>
      <c r="M142" s="170"/>
      <c r="N142" s="171"/>
      <c r="O142" s="171"/>
      <c r="P142" s="171"/>
      <c r="Q142" s="171"/>
      <c r="R142" s="171"/>
      <c r="S142" s="171"/>
      <c r="T142" s="172"/>
      <c r="AT142" s="167" t="s">
        <v>179</v>
      </c>
      <c r="AU142" s="167" t="s">
        <v>87</v>
      </c>
      <c r="AV142" s="13" t="s">
        <v>79</v>
      </c>
      <c r="AW142" s="13" t="s">
        <v>30</v>
      </c>
      <c r="AX142" s="13" t="s">
        <v>75</v>
      </c>
      <c r="AY142" s="167" t="s">
        <v>172</v>
      </c>
    </row>
    <row r="143" spans="1:65" s="14" customFormat="1" ht="12">
      <c r="B143" s="173"/>
      <c r="D143" s="166" t="s">
        <v>179</v>
      </c>
      <c r="E143" s="174" t="s">
        <v>1</v>
      </c>
      <c r="F143" s="175" t="s">
        <v>998</v>
      </c>
      <c r="H143" s="176">
        <v>38.280999999999999</v>
      </c>
      <c r="I143" s="177"/>
      <c r="L143" s="173"/>
      <c r="M143" s="178"/>
      <c r="N143" s="179"/>
      <c r="O143" s="179"/>
      <c r="P143" s="179"/>
      <c r="Q143" s="179"/>
      <c r="R143" s="179"/>
      <c r="S143" s="179"/>
      <c r="T143" s="180"/>
      <c r="AT143" s="174" t="s">
        <v>179</v>
      </c>
      <c r="AU143" s="174" t="s">
        <v>87</v>
      </c>
      <c r="AV143" s="14" t="s">
        <v>87</v>
      </c>
      <c r="AW143" s="14" t="s">
        <v>30</v>
      </c>
      <c r="AX143" s="14" t="s">
        <v>75</v>
      </c>
      <c r="AY143" s="174" t="s">
        <v>172</v>
      </c>
    </row>
    <row r="144" spans="1:65" s="16" customFormat="1" ht="12">
      <c r="B144" s="189"/>
      <c r="D144" s="166" t="s">
        <v>179</v>
      </c>
      <c r="E144" s="190" t="s">
        <v>1</v>
      </c>
      <c r="F144" s="191" t="s">
        <v>999</v>
      </c>
      <c r="H144" s="192">
        <v>38.280999999999999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179</v>
      </c>
      <c r="AU144" s="190" t="s">
        <v>87</v>
      </c>
      <c r="AV144" s="16" t="s">
        <v>97</v>
      </c>
      <c r="AW144" s="16" t="s">
        <v>30</v>
      </c>
      <c r="AX144" s="16" t="s">
        <v>75</v>
      </c>
      <c r="AY144" s="190" t="s">
        <v>172</v>
      </c>
    </row>
    <row r="145" spans="1:65" s="15" customFormat="1" ht="12">
      <c r="B145" s="181"/>
      <c r="D145" s="166" t="s">
        <v>179</v>
      </c>
      <c r="E145" s="182" t="s">
        <v>1</v>
      </c>
      <c r="F145" s="183" t="s">
        <v>184</v>
      </c>
      <c r="H145" s="184">
        <v>38.280999999999999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179</v>
      </c>
      <c r="AU145" s="182" t="s">
        <v>87</v>
      </c>
      <c r="AV145" s="15" t="s">
        <v>106</v>
      </c>
      <c r="AW145" s="15" t="s">
        <v>30</v>
      </c>
      <c r="AX145" s="15" t="s">
        <v>79</v>
      </c>
      <c r="AY145" s="182" t="s">
        <v>172</v>
      </c>
    </row>
    <row r="146" spans="1:65" s="2" customFormat="1" ht="24.25" customHeight="1">
      <c r="A146" s="33"/>
      <c r="B146" s="150"/>
      <c r="C146" s="151" t="s">
        <v>97</v>
      </c>
      <c r="D146" s="151" t="s">
        <v>174</v>
      </c>
      <c r="E146" s="152" t="s">
        <v>1000</v>
      </c>
      <c r="F146" s="153" t="s">
        <v>1001</v>
      </c>
      <c r="G146" s="154" t="s">
        <v>602</v>
      </c>
      <c r="H146" s="155">
        <v>4.8479999999999999</v>
      </c>
      <c r="I146" s="156"/>
      <c r="J146" s="157">
        <f>ROUND(I146*H146,2)</f>
        <v>0</v>
      </c>
      <c r="K146" s="158"/>
      <c r="L146" s="34"/>
      <c r="M146" s="159" t="s">
        <v>1</v>
      </c>
      <c r="N146" s="160" t="s">
        <v>41</v>
      </c>
      <c r="O146" s="59"/>
      <c r="P146" s="161">
        <f>O146*H146</f>
        <v>0</v>
      </c>
      <c r="Q146" s="161">
        <v>0</v>
      </c>
      <c r="R146" s="161">
        <f>Q146*H146</f>
        <v>0</v>
      </c>
      <c r="S146" s="161">
        <v>1.6</v>
      </c>
      <c r="T146" s="162">
        <f>S146*H146</f>
        <v>7.7568000000000001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106</v>
      </c>
      <c r="AT146" s="163" t="s">
        <v>174</v>
      </c>
      <c r="AU146" s="163" t="s">
        <v>87</v>
      </c>
      <c r="AY146" s="18" t="s">
        <v>172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0</v>
      </c>
      <c r="BL146" s="18" t="s">
        <v>106</v>
      </c>
      <c r="BM146" s="163" t="s">
        <v>1002</v>
      </c>
    </row>
    <row r="147" spans="1:65" s="13" customFormat="1" ht="12">
      <c r="B147" s="165"/>
      <c r="D147" s="166" t="s">
        <v>179</v>
      </c>
      <c r="E147" s="167" t="s">
        <v>1</v>
      </c>
      <c r="F147" s="168" t="s">
        <v>741</v>
      </c>
      <c r="H147" s="167" t="s">
        <v>1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7" t="s">
        <v>179</v>
      </c>
      <c r="AU147" s="167" t="s">
        <v>87</v>
      </c>
      <c r="AV147" s="13" t="s">
        <v>79</v>
      </c>
      <c r="AW147" s="13" t="s">
        <v>30</v>
      </c>
      <c r="AX147" s="13" t="s">
        <v>75</v>
      </c>
      <c r="AY147" s="167" t="s">
        <v>172</v>
      </c>
    </row>
    <row r="148" spans="1:65" s="14" customFormat="1" ht="12">
      <c r="B148" s="173"/>
      <c r="D148" s="166" t="s">
        <v>179</v>
      </c>
      <c r="E148" s="174" t="s">
        <v>1</v>
      </c>
      <c r="F148" s="175" t="s">
        <v>1003</v>
      </c>
      <c r="H148" s="176">
        <v>2.5920000000000001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179</v>
      </c>
      <c r="AU148" s="174" t="s">
        <v>87</v>
      </c>
      <c r="AV148" s="14" t="s">
        <v>87</v>
      </c>
      <c r="AW148" s="14" t="s">
        <v>30</v>
      </c>
      <c r="AX148" s="14" t="s">
        <v>75</v>
      </c>
      <c r="AY148" s="174" t="s">
        <v>172</v>
      </c>
    </row>
    <row r="149" spans="1:65" s="16" customFormat="1" ht="12">
      <c r="B149" s="189"/>
      <c r="D149" s="166" t="s">
        <v>179</v>
      </c>
      <c r="E149" s="190" t="s">
        <v>1</v>
      </c>
      <c r="F149" s="191" t="s">
        <v>743</v>
      </c>
      <c r="H149" s="192">
        <v>2.5920000000000001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179</v>
      </c>
      <c r="AU149" s="190" t="s">
        <v>87</v>
      </c>
      <c r="AV149" s="16" t="s">
        <v>97</v>
      </c>
      <c r="AW149" s="16" t="s">
        <v>30</v>
      </c>
      <c r="AX149" s="16" t="s">
        <v>75</v>
      </c>
      <c r="AY149" s="190" t="s">
        <v>172</v>
      </c>
    </row>
    <row r="150" spans="1:65" s="14" customFormat="1" ht="12">
      <c r="B150" s="173"/>
      <c r="D150" s="166" t="s">
        <v>179</v>
      </c>
      <c r="E150" s="174" t="s">
        <v>1</v>
      </c>
      <c r="F150" s="175" t="s">
        <v>1004</v>
      </c>
      <c r="H150" s="176">
        <v>2.016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179</v>
      </c>
      <c r="AU150" s="174" t="s">
        <v>87</v>
      </c>
      <c r="AV150" s="14" t="s">
        <v>87</v>
      </c>
      <c r="AW150" s="14" t="s">
        <v>30</v>
      </c>
      <c r="AX150" s="14" t="s">
        <v>75</v>
      </c>
      <c r="AY150" s="174" t="s">
        <v>172</v>
      </c>
    </row>
    <row r="151" spans="1:65" s="16" customFormat="1" ht="12">
      <c r="B151" s="189"/>
      <c r="D151" s="166" t="s">
        <v>179</v>
      </c>
      <c r="E151" s="190" t="s">
        <v>1</v>
      </c>
      <c r="F151" s="191" t="s">
        <v>745</v>
      </c>
      <c r="H151" s="192">
        <v>2.016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179</v>
      </c>
      <c r="AU151" s="190" t="s">
        <v>87</v>
      </c>
      <c r="AV151" s="16" t="s">
        <v>97</v>
      </c>
      <c r="AW151" s="16" t="s">
        <v>30</v>
      </c>
      <c r="AX151" s="16" t="s">
        <v>75</v>
      </c>
      <c r="AY151" s="190" t="s">
        <v>172</v>
      </c>
    </row>
    <row r="152" spans="1:65" s="13" customFormat="1" ht="12">
      <c r="B152" s="165"/>
      <c r="D152" s="166" t="s">
        <v>179</v>
      </c>
      <c r="E152" s="167" t="s">
        <v>1</v>
      </c>
      <c r="F152" s="168" t="s">
        <v>1005</v>
      </c>
      <c r="H152" s="167" t="s">
        <v>1</v>
      </c>
      <c r="I152" s="169"/>
      <c r="L152" s="165"/>
      <c r="M152" s="170"/>
      <c r="N152" s="171"/>
      <c r="O152" s="171"/>
      <c r="P152" s="171"/>
      <c r="Q152" s="171"/>
      <c r="R152" s="171"/>
      <c r="S152" s="171"/>
      <c r="T152" s="172"/>
      <c r="AT152" s="167" t="s">
        <v>179</v>
      </c>
      <c r="AU152" s="167" t="s">
        <v>87</v>
      </c>
      <c r="AV152" s="13" t="s">
        <v>79</v>
      </c>
      <c r="AW152" s="13" t="s">
        <v>30</v>
      </c>
      <c r="AX152" s="13" t="s">
        <v>75</v>
      </c>
      <c r="AY152" s="167" t="s">
        <v>172</v>
      </c>
    </row>
    <row r="153" spans="1:65" s="14" customFormat="1" ht="12">
      <c r="B153" s="173"/>
      <c r="D153" s="166" t="s">
        <v>179</v>
      </c>
      <c r="E153" s="174" t="s">
        <v>1</v>
      </c>
      <c r="F153" s="175" t="s">
        <v>1006</v>
      </c>
      <c r="H153" s="176">
        <v>0.24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179</v>
      </c>
      <c r="AU153" s="174" t="s">
        <v>87</v>
      </c>
      <c r="AV153" s="14" t="s">
        <v>87</v>
      </c>
      <c r="AW153" s="14" t="s">
        <v>30</v>
      </c>
      <c r="AX153" s="14" t="s">
        <v>75</v>
      </c>
      <c r="AY153" s="174" t="s">
        <v>172</v>
      </c>
    </row>
    <row r="154" spans="1:65" s="16" customFormat="1" ht="12">
      <c r="B154" s="189"/>
      <c r="D154" s="166" t="s">
        <v>179</v>
      </c>
      <c r="E154" s="190" t="s">
        <v>1</v>
      </c>
      <c r="F154" s="191" t="s">
        <v>1007</v>
      </c>
      <c r="H154" s="192">
        <v>0.24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179</v>
      </c>
      <c r="AU154" s="190" t="s">
        <v>87</v>
      </c>
      <c r="AV154" s="16" t="s">
        <v>97</v>
      </c>
      <c r="AW154" s="16" t="s">
        <v>30</v>
      </c>
      <c r="AX154" s="16" t="s">
        <v>75</v>
      </c>
      <c r="AY154" s="190" t="s">
        <v>172</v>
      </c>
    </row>
    <row r="155" spans="1:65" s="15" customFormat="1" ht="12">
      <c r="B155" s="181"/>
      <c r="D155" s="166" t="s">
        <v>179</v>
      </c>
      <c r="E155" s="182" t="s">
        <v>1</v>
      </c>
      <c r="F155" s="183" t="s">
        <v>184</v>
      </c>
      <c r="H155" s="184">
        <v>4.8480000000000008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2" t="s">
        <v>179</v>
      </c>
      <c r="AU155" s="182" t="s">
        <v>87</v>
      </c>
      <c r="AV155" s="15" t="s">
        <v>106</v>
      </c>
      <c r="AW155" s="15" t="s">
        <v>30</v>
      </c>
      <c r="AX155" s="15" t="s">
        <v>79</v>
      </c>
      <c r="AY155" s="182" t="s">
        <v>172</v>
      </c>
    </row>
    <row r="156" spans="1:65" s="2" customFormat="1" ht="24.25" customHeight="1">
      <c r="A156" s="33"/>
      <c r="B156" s="150"/>
      <c r="C156" s="151" t="s">
        <v>106</v>
      </c>
      <c r="D156" s="151" t="s">
        <v>174</v>
      </c>
      <c r="E156" s="152" t="s">
        <v>1008</v>
      </c>
      <c r="F156" s="153" t="s">
        <v>1009</v>
      </c>
      <c r="G156" s="154" t="s">
        <v>427</v>
      </c>
      <c r="H156" s="155">
        <v>5.8</v>
      </c>
      <c r="I156" s="156"/>
      <c r="J156" s="157">
        <f>ROUND(I156*H156,2)</f>
        <v>0</v>
      </c>
      <c r="K156" s="158"/>
      <c r="L156" s="34"/>
      <c r="M156" s="159" t="s">
        <v>1</v>
      </c>
      <c r="N156" s="160" t="s">
        <v>41</v>
      </c>
      <c r="O156" s="59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106</v>
      </c>
      <c r="AT156" s="163" t="s">
        <v>174</v>
      </c>
      <c r="AU156" s="163" t="s">
        <v>87</v>
      </c>
      <c r="AY156" s="18" t="s">
        <v>172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87</v>
      </c>
      <c r="BK156" s="164">
        <f>ROUND(I156*H156,2)</f>
        <v>0</v>
      </c>
      <c r="BL156" s="18" t="s">
        <v>106</v>
      </c>
      <c r="BM156" s="163" t="s">
        <v>1010</v>
      </c>
    </row>
    <row r="157" spans="1:65" s="13" customFormat="1" ht="12">
      <c r="B157" s="165"/>
      <c r="D157" s="166" t="s">
        <v>179</v>
      </c>
      <c r="E157" s="167" t="s">
        <v>1</v>
      </c>
      <c r="F157" s="168" t="s">
        <v>1011</v>
      </c>
      <c r="H157" s="167" t="s">
        <v>1</v>
      </c>
      <c r="I157" s="169"/>
      <c r="L157" s="165"/>
      <c r="M157" s="170"/>
      <c r="N157" s="171"/>
      <c r="O157" s="171"/>
      <c r="P157" s="171"/>
      <c r="Q157" s="171"/>
      <c r="R157" s="171"/>
      <c r="S157" s="171"/>
      <c r="T157" s="172"/>
      <c r="AT157" s="167" t="s">
        <v>179</v>
      </c>
      <c r="AU157" s="167" t="s">
        <v>87</v>
      </c>
      <c r="AV157" s="13" t="s">
        <v>79</v>
      </c>
      <c r="AW157" s="13" t="s">
        <v>30</v>
      </c>
      <c r="AX157" s="13" t="s">
        <v>75</v>
      </c>
      <c r="AY157" s="167" t="s">
        <v>172</v>
      </c>
    </row>
    <row r="158" spans="1:65" s="14" customFormat="1" ht="12">
      <c r="B158" s="173"/>
      <c r="D158" s="166" t="s">
        <v>179</v>
      </c>
      <c r="E158" s="174" t="s">
        <v>1</v>
      </c>
      <c r="F158" s="175" t="s">
        <v>1012</v>
      </c>
      <c r="H158" s="176">
        <v>5.8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179</v>
      </c>
      <c r="AU158" s="174" t="s">
        <v>87</v>
      </c>
      <c r="AV158" s="14" t="s">
        <v>87</v>
      </c>
      <c r="AW158" s="14" t="s">
        <v>30</v>
      </c>
      <c r="AX158" s="14" t="s">
        <v>75</v>
      </c>
      <c r="AY158" s="174" t="s">
        <v>172</v>
      </c>
    </row>
    <row r="159" spans="1:65" s="16" customFormat="1" ht="12">
      <c r="B159" s="189"/>
      <c r="D159" s="166" t="s">
        <v>179</v>
      </c>
      <c r="E159" s="190" t="s">
        <v>1</v>
      </c>
      <c r="F159" s="191" t="s">
        <v>719</v>
      </c>
      <c r="H159" s="192">
        <v>5.8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179</v>
      </c>
      <c r="AU159" s="190" t="s">
        <v>87</v>
      </c>
      <c r="AV159" s="16" t="s">
        <v>97</v>
      </c>
      <c r="AW159" s="16" t="s">
        <v>30</v>
      </c>
      <c r="AX159" s="16" t="s">
        <v>75</v>
      </c>
      <c r="AY159" s="190" t="s">
        <v>172</v>
      </c>
    </row>
    <row r="160" spans="1:65" s="15" customFormat="1" ht="12">
      <c r="B160" s="181"/>
      <c r="D160" s="166" t="s">
        <v>179</v>
      </c>
      <c r="E160" s="182" t="s">
        <v>1</v>
      </c>
      <c r="F160" s="183" t="s">
        <v>184</v>
      </c>
      <c r="H160" s="184">
        <v>5.8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2" t="s">
        <v>179</v>
      </c>
      <c r="AU160" s="182" t="s">
        <v>87</v>
      </c>
      <c r="AV160" s="15" t="s">
        <v>106</v>
      </c>
      <c r="AW160" s="15" t="s">
        <v>30</v>
      </c>
      <c r="AX160" s="15" t="s">
        <v>79</v>
      </c>
      <c r="AY160" s="182" t="s">
        <v>172</v>
      </c>
    </row>
    <row r="161" spans="1:65" s="2" customFormat="1" ht="24.25" customHeight="1">
      <c r="A161" s="33"/>
      <c r="B161" s="150"/>
      <c r="C161" s="151" t="s">
        <v>200</v>
      </c>
      <c r="D161" s="151" t="s">
        <v>174</v>
      </c>
      <c r="E161" s="152" t="s">
        <v>1013</v>
      </c>
      <c r="F161" s="153" t="s">
        <v>1014</v>
      </c>
      <c r="G161" s="154" t="s">
        <v>427</v>
      </c>
      <c r="H161" s="155">
        <v>3.6</v>
      </c>
      <c r="I161" s="156"/>
      <c r="J161" s="157">
        <f>ROUND(I161*H161,2)</f>
        <v>0</v>
      </c>
      <c r="K161" s="158"/>
      <c r="L161" s="34"/>
      <c r="M161" s="159" t="s">
        <v>1</v>
      </c>
      <c r="N161" s="160" t="s">
        <v>41</v>
      </c>
      <c r="O161" s="59"/>
      <c r="P161" s="161">
        <f>O161*H161</f>
        <v>0</v>
      </c>
      <c r="Q161" s="161">
        <v>8.0000000000000007E-5</v>
      </c>
      <c r="R161" s="161">
        <f>Q161*H161</f>
        <v>2.8800000000000001E-4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106</v>
      </c>
      <c r="AT161" s="163" t="s">
        <v>174</v>
      </c>
      <c r="AU161" s="163" t="s">
        <v>87</v>
      </c>
      <c r="AY161" s="18" t="s">
        <v>172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87</v>
      </c>
      <c r="BK161" s="164">
        <f>ROUND(I161*H161,2)</f>
        <v>0</v>
      </c>
      <c r="BL161" s="18" t="s">
        <v>106</v>
      </c>
      <c r="BM161" s="163" t="s">
        <v>1015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1016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12">
      <c r="B163" s="173"/>
      <c r="D163" s="166" t="s">
        <v>179</v>
      </c>
      <c r="E163" s="174" t="s">
        <v>1</v>
      </c>
      <c r="F163" s="175" t="s">
        <v>1017</v>
      </c>
      <c r="H163" s="176">
        <v>3.6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1007</v>
      </c>
      <c r="H164" s="192">
        <v>3.6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5" customFormat="1" ht="12">
      <c r="B165" s="181"/>
      <c r="D165" s="166" t="s">
        <v>179</v>
      </c>
      <c r="E165" s="182" t="s">
        <v>1</v>
      </c>
      <c r="F165" s="183" t="s">
        <v>184</v>
      </c>
      <c r="H165" s="184">
        <v>3.6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179</v>
      </c>
      <c r="AU165" s="182" t="s">
        <v>87</v>
      </c>
      <c r="AV165" s="15" t="s">
        <v>106</v>
      </c>
      <c r="AW165" s="15" t="s">
        <v>30</v>
      </c>
      <c r="AX165" s="15" t="s">
        <v>79</v>
      </c>
      <c r="AY165" s="182" t="s">
        <v>172</v>
      </c>
    </row>
    <row r="166" spans="1:65" s="2" customFormat="1" ht="24.25" customHeight="1">
      <c r="A166" s="33"/>
      <c r="B166" s="150"/>
      <c r="C166" s="151" t="s">
        <v>204</v>
      </c>
      <c r="D166" s="151" t="s">
        <v>174</v>
      </c>
      <c r="E166" s="152" t="s">
        <v>1018</v>
      </c>
      <c r="F166" s="153" t="s">
        <v>1019</v>
      </c>
      <c r="G166" s="154" t="s">
        <v>427</v>
      </c>
      <c r="H166" s="155">
        <v>6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1.8079999999999999E-2</v>
      </c>
      <c r="R166" s="161">
        <f>Q166*H166</f>
        <v>0.10847999999999999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106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106</v>
      </c>
      <c r="BM166" s="163" t="s">
        <v>1020</v>
      </c>
    </row>
    <row r="167" spans="1:65" s="13" customFormat="1" ht="12">
      <c r="B167" s="165"/>
      <c r="D167" s="166" t="s">
        <v>179</v>
      </c>
      <c r="E167" s="167" t="s">
        <v>1</v>
      </c>
      <c r="F167" s="168" t="s">
        <v>741</v>
      </c>
      <c r="H167" s="167" t="s">
        <v>1</v>
      </c>
      <c r="I167" s="169"/>
      <c r="L167" s="165"/>
      <c r="M167" s="170"/>
      <c r="N167" s="171"/>
      <c r="O167" s="171"/>
      <c r="P167" s="171"/>
      <c r="Q167" s="171"/>
      <c r="R167" s="171"/>
      <c r="S167" s="171"/>
      <c r="T167" s="172"/>
      <c r="AT167" s="167" t="s">
        <v>179</v>
      </c>
      <c r="AU167" s="167" t="s">
        <v>87</v>
      </c>
      <c r="AV167" s="13" t="s">
        <v>79</v>
      </c>
      <c r="AW167" s="13" t="s">
        <v>30</v>
      </c>
      <c r="AX167" s="13" t="s">
        <v>75</v>
      </c>
      <c r="AY167" s="167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742</v>
      </c>
      <c r="H168" s="176">
        <v>3.2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6" customFormat="1" ht="12">
      <c r="B169" s="189"/>
      <c r="D169" s="166" t="s">
        <v>179</v>
      </c>
      <c r="E169" s="190" t="s">
        <v>1</v>
      </c>
      <c r="F169" s="191" t="s">
        <v>743</v>
      </c>
      <c r="H169" s="192">
        <v>3.2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179</v>
      </c>
      <c r="AU169" s="190" t="s">
        <v>87</v>
      </c>
      <c r="AV169" s="16" t="s">
        <v>97</v>
      </c>
      <c r="AW169" s="16" t="s">
        <v>30</v>
      </c>
      <c r="AX169" s="16" t="s">
        <v>75</v>
      </c>
      <c r="AY169" s="190" t="s">
        <v>172</v>
      </c>
    </row>
    <row r="170" spans="1:65" s="14" customFormat="1" ht="12">
      <c r="B170" s="173"/>
      <c r="D170" s="166" t="s">
        <v>179</v>
      </c>
      <c r="E170" s="174" t="s">
        <v>1</v>
      </c>
      <c r="F170" s="175" t="s">
        <v>744</v>
      </c>
      <c r="H170" s="176">
        <v>2.8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179</v>
      </c>
      <c r="AU170" s="174" t="s">
        <v>87</v>
      </c>
      <c r="AV170" s="14" t="s">
        <v>87</v>
      </c>
      <c r="AW170" s="14" t="s">
        <v>30</v>
      </c>
      <c r="AX170" s="14" t="s">
        <v>75</v>
      </c>
      <c r="AY170" s="174" t="s">
        <v>172</v>
      </c>
    </row>
    <row r="171" spans="1:65" s="16" customFormat="1" ht="12">
      <c r="B171" s="189"/>
      <c r="D171" s="166" t="s">
        <v>179</v>
      </c>
      <c r="E171" s="190" t="s">
        <v>1</v>
      </c>
      <c r="F171" s="191" t="s">
        <v>745</v>
      </c>
      <c r="H171" s="192">
        <v>2.8</v>
      </c>
      <c r="I171" s="193"/>
      <c r="L171" s="189"/>
      <c r="M171" s="194"/>
      <c r="N171" s="195"/>
      <c r="O171" s="195"/>
      <c r="P171" s="195"/>
      <c r="Q171" s="195"/>
      <c r="R171" s="195"/>
      <c r="S171" s="195"/>
      <c r="T171" s="196"/>
      <c r="AT171" s="190" t="s">
        <v>179</v>
      </c>
      <c r="AU171" s="190" t="s">
        <v>87</v>
      </c>
      <c r="AV171" s="16" t="s">
        <v>97</v>
      </c>
      <c r="AW171" s="16" t="s">
        <v>30</v>
      </c>
      <c r="AX171" s="16" t="s">
        <v>75</v>
      </c>
      <c r="AY171" s="190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6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24.25" customHeight="1">
      <c r="A173" s="33"/>
      <c r="B173" s="150"/>
      <c r="C173" s="151" t="s">
        <v>209</v>
      </c>
      <c r="D173" s="151" t="s">
        <v>174</v>
      </c>
      <c r="E173" s="152" t="s">
        <v>1021</v>
      </c>
      <c r="F173" s="153" t="s">
        <v>1022</v>
      </c>
      <c r="G173" s="154" t="s">
        <v>1023</v>
      </c>
      <c r="H173" s="155">
        <v>650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3.0000000000000001E-5</v>
      </c>
      <c r="R173" s="161">
        <f>Q173*H173</f>
        <v>1.95E-2</v>
      </c>
      <c r="S173" s="161">
        <v>6.4000000000000005E-4</v>
      </c>
      <c r="T173" s="162">
        <f>S173*H173</f>
        <v>0.41600000000000004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106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106</v>
      </c>
      <c r="BM173" s="163" t="s">
        <v>1024</v>
      </c>
    </row>
    <row r="174" spans="1:65" s="13" customFormat="1" ht="12">
      <c r="B174" s="165"/>
      <c r="D174" s="166" t="s">
        <v>179</v>
      </c>
      <c r="E174" s="167" t="s">
        <v>1</v>
      </c>
      <c r="F174" s="168" t="s">
        <v>1025</v>
      </c>
      <c r="H174" s="167" t="s">
        <v>1</v>
      </c>
      <c r="I174" s="169"/>
      <c r="L174" s="165"/>
      <c r="M174" s="170"/>
      <c r="N174" s="171"/>
      <c r="O174" s="171"/>
      <c r="P174" s="171"/>
      <c r="Q174" s="171"/>
      <c r="R174" s="171"/>
      <c r="S174" s="171"/>
      <c r="T174" s="172"/>
      <c r="AT174" s="167" t="s">
        <v>179</v>
      </c>
      <c r="AU174" s="167" t="s">
        <v>87</v>
      </c>
      <c r="AV174" s="13" t="s">
        <v>79</v>
      </c>
      <c r="AW174" s="13" t="s">
        <v>30</v>
      </c>
      <c r="AX174" s="13" t="s">
        <v>75</v>
      </c>
      <c r="AY174" s="167" t="s">
        <v>172</v>
      </c>
    </row>
    <row r="175" spans="1:65" s="14" customFormat="1" ht="12">
      <c r="B175" s="173"/>
      <c r="D175" s="166" t="s">
        <v>179</v>
      </c>
      <c r="E175" s="174" t="s">
        <v>1</v>
      </c>
      <c r="F175" s="175" t="s">
        <v>1026</v>
      </c>
      <c r="H175" s="176">
        <v>40</v>
      </c>
      <c r="I175" s="177"/>
      <c r="L175" s="173"/>
      <c r="M175" s="178"/>
      <c r="N175" s="179"/>
      <c r="O175" s="179"/>
      <c r="P175" s="179"/>
      <c r="Q175" s="179"/>
      <c r="R175" s="179"/>
      <c r="S175" s="179"/>
      <c r="T175" s="180"/>
      <c r="AT175" s="174" t="s">
        <v>179</v>
      </c>
      <c r="AU175" s="174" t="s">
        <v>87</v>
      </c>
      <c r="AV175" s="14" t="s">
        <v>87</v>
      </c>
      <c r="AW175" s="14" t="s">
        <v>30</v>
      </c>
      <c r="AX175" s="14" t="s">
        <v>75</v>
      </c>
      <c r="AY175" s="174" t="s">
        <v>172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1027</v>
      </c>
      <c r="H176" s="176">
        <v>100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4" customFormat="1" ht="12">
      <c r="B177" s="173"/>
      <c r="D177" s="166" t="s">
        <v>179</v>
      </c>
      <c r="E177" s="174" t="s">
        <v>1</v>
      </c>
      <c r="F177" s="175" t="s">
        <v>1028</v>
      </c>
      <c r="H177" s="176">
        <v>40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1:65" s="14" customFormat="1" ht="12">
      <c r="B178" s="173"/>
      <c r="D178" s="166" t="s">
        <v>179</v>
      </c>
      <c r="E178" s="174" t="s">
        <v>1</v>
      </c>
      <c r="F178" s="175" t="s">
        <v>1029</v>
      </c>
      <c r="H178" s="176">
        <v>120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179</v>
      </c>
      <c r="AU178" s="174" t="s">
        <v>87</v>
      </c>
      <c r="AV178" s="14" t="s">
        <v>87</v>
      </c>
      <c r="AW178" s="14" t="s">
        <v>30</v>
      </c>
      <c r="AX178" s="14" t="s">
        <v>75</v>
      </c>
      <c r="AY178" s="174" t="s">
        <v>172</v>
      </c>
    </row>
    <row r="179" spans="1:65" s="14" customFormat="1" ht="12">
      <c r="B179" s="173"/>
      <c r="D179" s="166" t="s">
        <v>179</v>
      </c>
      <c r="E179" s="174" t="s">
        <v>1</v>
      </c>
      <c r="F179" s="175" t="s">
        <v>1030</v>
      </c>
      <c r="H179" s="176">
        <v>20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1031</v>
      </c>
      <c r="H180" s="176">
        <v>30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4" customFormat="1" ht="12">
      <c r="B181" s="173"/>
      <c r="D181" s="166" t="s">
        <v>179</v>
      </c>
      <c r="E181" s="174" t="s">
        <v>1</v>
      </c>
      <c r="F181" s="175" t="s">
        <v>1032</v>
      </c>
      <c r="H181" s="176">
        <v>150</v>
      </c>
      <c r="I181" s="177"/>
      <c r="L181" s="173"/>
      <c r="M181" s="178"/>
      <c r="N181" s="179"/>
      <c r="O181" s="179"/>
      <c r="P181" s="179"/>
      <c r="Q181" s="179"/>
      <c r="R181" s="179"/>
      <c r="S181" s="179"/>
      <c r="T181" s="180"/>
      <c r="AT181" s="174" t="s">
        <v>179</v>
      </c>
      <c r="AU181" s="174" t="s">
        <v>87</v>
      </c>
      <c r="AV181" s="14" t="s">
        <v>87</v>
      </c>
      <c r="AW181" s="14" t="s">
        <v>30</v>
      </c>
      <c r="AX181" s="14" t="s">
        <v>75</v>
      </c>
      <c r="AY181" s="174" t="s">
        <v>172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1033</v>
      </c>
      <c r="H182" s="176">
        <v>150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6" customFormat="1" ht="12">
      <c r="B183" s="189"/>
      <c r="D183" s="166" t="s">
        <v>179</v>
      </c>
      <c r="E183" s="190" t="s">
        <v>1</v>
      </c>
      <c r="F183" s="191" t="s">
        <v>1034</v>
      </c>
      <c r="H183" s="192">
        <v>650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179</v>
      </c>
      <c r="AU183" s="190" t="s">
        <v>87</v>
      </c>
      <c r="AV183" s="16" t="s">
        <v>97</v>
      </c>
      <c r="AW183" s="16" t="s">
        <v>30</v>
      </c>
      <c r="AX183" s="16" t="s">
        <v>75</v>
      </c>
      <c r="AY183" s="190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650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2" customFormat="1" ht="24.25" customHeight="1">
      <c r="A185" s="33"/>
      <c r="B185" s="150"/>
      <c r="C185" s="151" t="s">
        <v>213</v>
      </c>
      <c r="D185" s="151" t="s">
        <v>174</v>
      </c>
      <c r="E185" s="152" t="s">
        <v>1035</v>
      </c>
      <c r="F185" s="153" t="s">
        <v>1036</v>
      </c>
      <c r="G185" s="154" t="s">
        <v>427</v>
      </c>
      <c r="H185" s="155">
        <v>7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0.01</v>
      </c>
      <c r="T185" s="162">
        <f>S185*H185</f>
        <v>7.0000000000000007E-2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106</v>
      </c>
      <c r="AT185" s="163" t="s">
        <v>174</v>
      </c>
      <c r="AU185" s="163" t="s">
        <v>87</v>
      </c>
      <c r="AY185" s="18" t="s">
        <v>172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106</v>
      </c>
      <c r="BM185" s="163" t="s">
        <v>1037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1038</v>
      </c>
      <c r="H186" s="176">
        <v>7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6" customFormat="1" ht="12">
      <c r="B187" s="189"/>
      <c r="D187" s="166" t="s">
        <v>179</v>
      </c>
      <c r="E187" s="190" t="s">
        <v>1</v>
      </c>
      <c r="F187" s="191" t="s">
        <v>1039</v>
      </c>
      <c r="H187" s="192">
        <v>7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179</v>
      </c>
      <c r="AU187" s="190" t="s">
        <v>87</v>
      </c>
      <c r="AV187" s="16" t="s">
        <v>97</v>
      </c>
      <c r="AW187" s="16" t="s">
        <v>30</v>
      </c>
      <c r="AX187" s="16" t="s">
        <v>75</v>
      </c>
      <c r="AY187" s="190" t="s">
        <v>172</v>
      </c>
    </row>
    <row r="188" spans="1:65" s="15" customFormat="1" ht="12">
      <c r="B188" s="181"/>
      <c r="D188" s="166" t="s">
        <v>179</v>
      </c>
      <c r="E188" s="182" t="s">
        <v>1</v>
      </c>
      <c r="F188" s="183" t="s">
        <v>184</v>
      </c>
      <c r="H188" s="184">
        <v>7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179</v>
      </c>
      <c r="AU188" s="182" t="s">
        <v>87</v>
      </c>
      <c r="AV188" s="15" t="s">
        <v>106</v>
      </c>
      <c r="AW188" s="15" t="s">
        <v>30</v>
      </c>
      <c r="AX188" s="15" t="s">
        <v>79</v>
      </c>
      <c r="AY188" s="182" t="s">
        <v>172</v>
      </c>
    </row>
    <row r="189" spans="1:65" s="2" customFormat="1" ht="37.75" customHeight="1">
      <c r="A189" s="33"/>
      <c r="B189" s="150"/>
      <c r="C189" s="151" t="s">
        <v>220</v>
      </c>
      <c r="D189" s="151" t="s">
        <v>174</v>
      </c>
      <c r="E189" s="152" t="s">
        <v>1040</v>
      </c>
      <c r="F189" s="153" t="s">
        <v>1041</v>
      </c>
      <c r="G189" s="154" t="s">
        <v>427</v>
      </c>
      <c r="H189" s="155">
        <v>200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2.7E-2</v>
      </c>
      <c r="T189" s="162">
        <f>S189*H189</f>
        <v>5.4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106</v>
      </c>
      <c r="AT189" s="163" t="s">
        <v>174</v>
      </c>
      <c r="AU189" s="163" t="s">
        <v>87</v>
      </c>
      <c r="AY189" s="18" t="s">
        <v>172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87</v>
      </c>
      <c r="BK189" s="164">
        <f>ROUND(I189*H189,2)</f>
        <v>0</v>
      </c>
      <c r="BL189" s="18" t="s">
        <v>106</v>
      </c>
      <c r="BM189" s="163" t="s">
        <v>1042</v>
      </c>
    </row>
    <row r="190" spans="1:65" s="14" customFormat="1" ht="12">
      <c r="B190" s="173"/>
      <c r="D190" s="166" t="s">
        <v>179</v>
      </c>
      <c r="E190" s="174" t="s">
        <v>1</v>
      </c>
      <c r="F190" s="175" t="s">
        <v>1043</v>
      </c>
      <c r="H190" s="176">
        <v>100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179</v>
      </c>
      <c r="AU190" s="174" t="s">
        <v>87</v>
      </c>
      <c r="AV190" s="14" t="s">
        <v>87</v>
      </c>
      <c r="AW190" s="14" t="s">
        <v>30</v>
      </c>
      <c r="AX190" s="14" t="s">
        <v>75</v>
      </c>
      <c r="AY190" s="174" t="s">
        <v>172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1043</v>
      </c>
      <c r="H191" s="176">
        <v>100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5" customFormat="1" ht="12">
      <c r="B192" s="181"/>
      <c r="D192" s="166" t="s">
        <v>179</v>
      </c>
      <c r="E192" s="182" t="s">
        <v>1</v>
      </c>
      <c r="F192" s="183" t="s">
        <v>184</v>
      </c>
      <c r="H192" s="184">
        <v>200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37.75" customHeight="1">
      <c r="A193" s="33"/>
      <c r="B193" s="150"/>
      <c r="C193" s="151" t="s">
        <v>226</v>
      </c>
      <c r="D193" s="151" t="s">
        <v>174</v>
      </c>
      <c r="E193" s="152" t="s">
        <v>1044</v>
      </c>
      <c r="F193" s="153" t="s">
        <v>1045</v>
      </c>
      <c r="G193" s="154" t="s">
        <v>427</v>
      </c>
      <c r="H193" s="155">
        <v>40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0.10100000000000001</v>
      </c>
      <c r="T193" s="162">
        <f>S193*H193</f>
        <v>4.04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1046</v>
      </c>
    </row>
    <row r="194" spans="1:65" s="13" customFormat="1" ht="12">
      <c r="B194" s="165"/>
      <c r="D194" s="166" t="s">
        <v>179</v>
      </c>
      <c r="E194" s="167" t="s">
        <v>1</v>
      </c>
      <c r="F194" s="168" t="s">
        <v>1047</v>
      </c>
      <c r="H194" s="167" t="s">
        <v>1</v>
      </c>
      <c r="I194" s="169"/>
      <c r="L194" s="165"/>
      <c r="M194" s="170"/>
      <c r="N194" s="171"/>
      <c r="O194" s="171"/>
      <c r="P194" s="171"/>
      <c r="Q194" s="171"/>
      <c r="R194" s="171"/>
      <c r="S194" s="171"/>
      <c r="T194" s="172"/>
      <c r="AT194" s="167" t="s">
        <v>179</v>
      </c>
      <c r="AU194" s="167" t="s">
        <v>87</v>
      </c>
      <c r="AV194" s="13" t="s">
        <v>79</v>
      </c>
      <c r="AW194" s="13" t="s">
        <v>30</v>
      </c>
      <c r="AX194" s="13" t="s">
        <v>75</v>
      </c>
      <c r="AY194" s="167" t="s">
        <v>172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7</v>
      </c>
      <c r="H195" s="176">
        <v>20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6" customFormat="1" ht="12">
      <c r="B196" s="189"/>
      <c r="D196" s="166" t="s">
        <v>179</v>
      </c>
      <c r="E196" s="190" t="s">
        <v>1</v>
      </c>
      <c r="F196" s="191" t="s">
        <v>719</v>
      </c>
      <c r="H196" s="192">
        <v>20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179</v>
      </c>
      <c r="AU196" s="190" t="s">
        <v>87</v>
      </c>
      <c r="AV196" s="16" t="s">
        <v>97</v>
      </c>
      <c r="AW196" s="16" t="s">
        <v>30</v>
      </c>
      <c r="AX196" s="16" t="s">
        <v>75</v>
      </c>
      <c r="AY196" s="190" t="s">
        <v>172</v>
      </c>
    </row>
    <row r="197" spans="1:65" s="13" customFormat="1" ht="12">
      <c r="B197" s="165"/>
      <c r="D197" s="166" t="s">
        <v>179</v>
      </c>
      <c r="E197" s="167" t="s">
        <v>1</v>
      </c>
      <c r="F197" s="168" t="s">
        <v>1047</v>
      </c>
      <c r="H197" s="167" t="s">
        <v>1</v>
      </c>
      <c r="I197" s="169"/>
      <c r="L197" s="165"/>
      <c r="M197" s="170"/>
      <c r="N197" s="171"/>
      <c r="O197" s="171"/>
      <c r="P197" s="171"/>
      <c r="Q197" s="171"/>
      <c r="R197" s="171"/>
      <c r="S197" s="171"/>
      <c r="T197" s="172"/>
      <c r="AT197" s="167" t="s">
        <v>179</v>
      </c>
      <c r="AU197" s="167" t="s">
        <v>87</v>
      </c>
      <c r="AV197" s="13" t="s">
        <v>79</v>
      </c>
      <c r="AW197" s="13" t="s">
        <v>30</v>
      </c>
      <c r="AX197" s="13" t="s">
        <v>75</v>
      </c>
      <c r="AY197" s="167" t="s">
        <v>172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7</v>
      </c>
      <c r="H198" s="176">
        <v>20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6" customFormat="1" ht="12">
      <c r="B199" s="189"/>
      <c r="D199" s="166" t="s">
        <v>179</v>
      </c>
      <c r="E199" s="190" t="s">
        <v>1</v>
      </c>
      <c r="F199" s="191" t="s">
        <v>722</v>
      </c>
      <c r="H199" s="192">
        <v>20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179</v>
      </c>
      <c r="AU199" s="190" t="s">
        <v>87</v>
      </c>
      <c r="AV199" s="16" t="s">
        <v>97</v>
      </c>
      <c r="AW199" s="16" t="s">
        <v>30</v>
      </c>
      <c r="AX199" s="16" t="s">
        <v>75</v>
      </c>
      <c r="AY199" s="190" t="s">
        <v>172</v>
      </c>
    </row>
    <row r="200" spans="1:65" s="15" customFormat="1" ht="12">
      <c r="B200" s="181"/>
      <c r="D200" s="166" t="s">
        <v>179</v>
      </c>
      <c r="E200" s="182" t="s">
        <v>1</v>
      </c>
      <c r="F200" s="183" t="s">
        <v>184</v>
      </c>
      <c r="H200" s="184">
        <v>40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179</v>
      </c>
      <c r="AU200" s="182" t="s">
        <v>87</v>
      </c>
      <c r="AV200" s="15" t="s">
        <v>106</v>
      </c>
      <c r="AW200" s="15" t="s">
        <v>30</v>
      </c>
      <c r="AX200" s="15" t="s">
        <v>79</v>
      </c>
      <c r="AY200" s="182" t="s">
        <v>172</v>
      </c>
    </row>
    <row r="201" spans="1:65" s="2" customFormat="1" ht="37.75" customHeight="1">
      <c r="A201" s="33"/>
      <c r="B201" s="150"/>
      <c r="C201" s="151" t="s">
        <v>235</v>
      </c>
      <c r="D201" s="151" t="s">
        <v>174</v>
      </c>
      <c r="E201" s="152" t="s">
        <v>1048</v>
      </c>
      <c r="F201" s="153" t="s">
        <v>1049</v>
      </c>
      <c r="G201" s="154" t="s">
        <v>177</v>
      </c>
      <c r="H201" s="155">
        <v>42.7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0</v>
      </c>
      <c r="R201" s="161">
        <f>Q201*H201</f>
        <v>0</v>
      </c>
      <c r="S201" s="161">
        <v>0.05</v>
      </c>
      <c r="T201" s="162">
        <f>S201*H201</f>
        <v>2.1350000000000002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106</v>
      </c>
      <c r="AT201" s="163" t="s">
        <v>174</v>
      </c>
      <c r="AU201" s="163" t="s">
        <v>87</v>
      </c>
      <c r="AY201" s="18" t="s">
        <v>172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87</v>
      </c>
      <c r="BK201" s="164">
        <f>ROUND(I201*H201,2)</f>
        <v>0</v>
      </c>
      <c r="BL201" s="18" t="s">
        <v>106</v>
      </c>
      <c r="BM201" s="163" t="s">
        <v>1050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1051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4" customFormat="1" ht="12">
      <c r="B203" s="173"/>
      <c r="D203" s="166" t="s">
        <v>179</v>
      </c>
      <c r="E203" s="174" t="s">
        <v>1</v>
      </c>
      <c r="F203" s="175" t="s">
        <v>1052</v>
      </c>
      <c r="H203" s="176">
        <v>42.7</v>
      </c>
      <c r="I203" s="177"/>
      <c r="L203" s="173"/>
      <c r="M203" s="178"/>
      <c r="N203" s="179"/>
      <c r="O203" s="179"/>
      <c r="P203" s="179"/>
      <c r="Q203" s="179"/>
      <c r="R203" s="179"/>
      <c r="S203" s="179"/>
      <c r="T203" s="180"/>
      <c r="AT203" s="174" t="s">
        <v>179</v>
      </c>
      <c r="AU203" s="174" t="s">
        <v>87</v>
      </c>
      <c r="AV203" s="14" t="s">
        <v>87</v>
      </c>
      <c r="AW203" s="14" t="s">
        <v>30</v>
      </c>
      <c r="AX203" s="14" t="s">
        <v>75</v>
      </c>
      <c r="AY203" s="174" t="s">
        <v>172</v>
      </c>
    </row>
    <row r="204" spans="1:65" s="16" customFormat="1" ht="12">
      <c r="B204" s="189"/>
      <c r="D204" s="166" t="s">
        <v>179</v>
      </c>
      <c r="E204" s="190" t="s">
        <v>1</v>
      </c>
      <c r="F204" s="191" t="s">
        <v>810</v>
      </c>
      <c r="H204" s="192">
        <v>42.7</v>
      </c>
      <c r="I204" s="193"/>
      <c r="L204" s="189"/>
      <c r="M204" s="194"/>
      <c r="N204" s="195"/>
      <c r="O204" s="195"/>
      <c r="P204" s="195"/>
      <c r="Q204" s="195"/>
      <c r="R204" s="195"/>
      <c r="S204" s="195"/>
      <c r="T204" s="196"/>
      <c r="AT204" s="190" t="s">
        <v>179</v>
      </c>
      <c r="AU204" s="190" t="s">
        <v>87</v>
      </c>
      <c r="AV204" s="16" t="s">
        <v>97</v>
      </c>
      <c r="AW204" s="16" t="s">
        <v>30</v>
      </c>
      <c r="AX204" s="16" t="s">
        <v>75</v>
      </c>
      <c r="AY204" s="190" t="s">
        <v>172</v>
      </c>
    </row>
    <row r="205" spans="1:65" s="15" customFormat="1" ht="12">
      <c r="B205" s="181"/>
      <c r="D205" s="166" t="s">
        <v>179</v>
      </c>
      <c r="E205" s="182" t="s">
        <v>1</v>
      </c>
      <c r="F205" s="183" t="s">
        <v>184</v>
      </c>
      <c r="H205" s="184">
        <v>42.7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179</v>
      </c>
      <c r="AU205" s="182" t="s">
        <v>87</v>
      </c>
      <c r="AV205" s="15" t="s">
        <v>106</v>
      </c>
      <c r="AW205" s="15" t="s">
        <v>30</v>
      </c>
      <c r="AX205" s="15" t="s">
        <v>79</v>
      </c>
      <c r="AY205" s="182" t="s">
        <v>172</v>
      </c>
    </row>
    <row r="206" spans="1:65" s="2" customFormat="1" ht="37.75" customHeight="1">
      <c r="A206" s="33"/>
      <c r="B206" s="150"/>
      <c r="C206" s="151" t="s">
        <v>243</v>
      </c>
      <c r="D206" s="151" t="s">
        <v>174</v>
      </c>
      <c r="E206" s="152" t="s">
        <v>1053</v>
      </c>
      <c r="F206" s="153" t="s">
        <v>1054</v>
      </c>
      <c r="G206" s="154" t="s">
        <v>177</v>
      </c>
      <c r="H206" s="155">
        <v>111.473</v>
      </c>
      <c r="I206" s="156"/>
      <c r="J206" s="157">
        <f>ROUND(I206*H206,2)</f>
        <v>0</v>
      </c>
      <c r="K206" s="158"/>
      <c r="L206" s="34"/>
      <c r="M206" s="159" t="s">
        <v>1</v>
      </c>
      <c r="N206" s="160" t="s">
        <v>41</v>
      </c>
      <c r="O206" s="59"/>
      <c r="P206" s="161">
        <f>O206*H206</f>
        <v>0</v>
      </c>
      <c r="Q206" s="161">
        <v>0</v>
      </c>
      <c r="R206" s="161">
        <f>Q206*H206</f>
        <v>0</v>
      </c>
      <c r="S206" s="161">
        <v>4.5999999999999999E-2</v>
      </c>
      <c r="T206" s="162">
        <f>S206*H206</f>
        <v>5.127758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106</v>
      </c>
      <c r="AT206" s="163" t="s">
        <v>174</v>
      </c>
      <c r="AU206" s="163" t="s">
        <v>87</v>
      </c>
      <c r="AY206" s="18" t="s">
        <v>172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87</v>
      </c>
      <c r="BK206" s="164">
        <f>ROUND(I206*H206,2)</f>
        <v>0</v>
      </c>
      <c r="BL206" s="18" t="s">
        <v>106</v>
      </c>
      <c r="BM206" s="163" t="s">
        <v>1055</v>
      </c>
    </row>
    <row r="207" spans="1:65" s="13" customFormat="1" ht="12">
      <c r="B207" s="165"/>
      <c r="D207" s="166" t="s">
        <v>179</v>
      </c>
      <c r="E207" s="167" t="s">
        <v>1</v>
      </c>
      <c r="F207" s="168" t="s">
        <v>1056</v>
      </c>
      <c r="H207" s="167" t="s">
        <v>1</v>
      </c>
      <c r="I207" s="169"/>
      <c r="L207" s="165"/>
      <c r="M207" s="170"/>
      <c r="N207" s="171"/>
      <c r="O207" s="171"/>
      <c r="P207" s="171"/>
      <c r="Q207" s="171"/>
      <c r="R207" s="171"/>
      <c r="S207" s="171"/>
      <c r="T207" s="172"/>
      <c r="AT207" s="167" t="s">
        <v>179</v>
      </c>
      <c r="AU207" s="167" t="s">
        <v>87</v>
      </c>
      <c r="AV207" s="13" t="s">
        <v>79</v>
      </c>
      <c r="AW207" s="13" t="s">
        <v>30</v>
      </c>
      <c r="AX207" s="13" t="s">
        <v>75</v>
      </c>
      <c r="AY207" s="167" t="s">
        <v>172</v>
      </c>
    </row>
    <row r="208" spans="1:65" s="14" customFormat="1" ht="12">
      <c r="B208" s="173"/>
      <c r="D208" s="166" t="s">
        <v>179</v>
      </c>
      <c r="E208" s="174" t="s">
        <v>1</v>
      </c>
      <c r="F208" s="175" t="s">
        <v>1057</v>
      </c>
      <c r="H208" s="176">
        <v>27.6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179</v>
      </c>
      <c r="AU208" s="174" t="s">
        <v>87</v>
      </c>
      <c r="AV208" s="14" t="s">
        <v>87</v>
      </c>
      <c r="AW208" s="14" t="s">
        <v>30</v>
      </c>
      <c r="AX208" s="14" t="s">
        <v>75</v>
      </c>
      <c r="AY208" s="174" t="s">
        <v>172</v>
      </c>
    </row>
    <row r="209" spans="1:65" s="14" customFormat="1" ht="12">
      <c r="B209" s="173"/>
      <c r="D209" s="166" t="s">
        <v>179</v>
      </c>
      <c r="E209" s="174" t="s">
        <v>1</v>
      </c>
      <c r="F209" s="175" t="s">
        <v>1058</v>
      </c>
      <c r="H209" s="176">
        <v>-0.24</v>
      </c>
      <c r="I209" s="177"/>
      <c r="L209" s="173"/>
      <c r="M209" s="178"/>
      <c r="N209" s="179"/>
      <c r="O209" s="179"/>
      <c r="P209" s="179"/>
      <c r="Q209" s="179"/>
      <c r="R209" s="179"/>
      <c r="S209" s="179"/>
      <c r="T209" s="180"/>
      <c r="AT209" s="174" t="s">
        <v>179</v>
      </c>
      <c r="AU209" s="174" t="s">
        <v>87</v>
      </c>
      <c r="AV209" s="14" t="s">
        <v>87</v>
      </c>
      <c r="AW209" s="14" t="s">
        <v>30</v>
      </c>
      <c r="AX209" s="14" t="s">
        <v>75</v>
      </c>
      <c r="AY209" s="174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1059</v>
      </c>
      <c r="H210" s="176">
        <v>-1.26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1060</v>
      </c>
      <c r="H211" s="176">
        <v>43.552999999999997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1061</v>
      </c>
      <c r="H212" s="176">
        <v>-0.48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1062</v>
      </c>
      <c r="H213" s="176">
        <v>-1.26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4" customFormat="1" ht="12">
      <c r="B214" s="173"/>
      <c r="D214" s="166" t="s">
        <v>179</v>
      </c>
      <c r="E214" s="174" t="s">
        <v>1</v>
      </c>
      <c r="F214" s="175" t="s">
        <v>1063</v>
      </c>
      <c r="H214" s="176">
        <v>43.56</v>
      </c>
      <c r="I214" s="177"/>
      <c r="L214" s="173"/>
      <c r="M214" s="178"/>
      <c r="N214" s="179"/>
      <c r="O214" s="179"/>
      <c r="P214" s="179"/>
      <c r="Q214" s="179"/>
      <c r="R214" s="179"/>
      <c r="S214" s="179"/>
      <c r="T214" s="180"/>
      <c r="AT214" s="174" t="s">
        <v>179</v>
      </c>
      <c r="AU214" s="174" t="s">
        <v>87</v>
      </c>
      <c r="AV214" s="14" t="s">
        <v>87</v>
      </c>
      <c r="AW214" s="14" t="s">
        <v>30</v>
      </c>
      <c r="AX214" s="14" t="s">
        <v>75</v>
      </c>
      <c r="AY214" s="174" t="s">
        <v>172</v>
      </c>
    </row>
    <row r="215" spans="1:65" s="16" customFormat="1" ht="12">
      <c r="B215" s="189"/>
      <c r="D215" s="166" t="s">
        <v>179</v>
      </c>
      <c r="E215" s="190" t="s">
        <v>1</v>
      </c>
      <c r="F215" s="191" t="s">
        <v>810</v>
      </c>
      <c r="H215" s="192">
        <v>111.473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179</v>
      </c>
      <c r="AU215" s="190" t="s">
        <v>87</v>
      </c>
      <c r="AV215" s="16" t="s">
        <v>97</v>
      </c>
      <c r="AW215" s="16" t="s">
        <v>30</v>
      </c>
      <c r="AX215" s="16" t="s">
        <v>75</v>
      </c>
      <c r="AY215" s="190" t="s">
        <v>172</v>
      </c>
    </row>
    <row r="216" spans="1:65" s="15" customFormat="1" ht="12">
      <c r="B216" s="181"/>
      <c r="D216" s="166" t="s">
        <v>179</v>
      </c>
      <c r="E216" s="182" t="s">
        <v>1</v>
      </c>
      <c r="F216" s="183" t="s">
        <v>184</v>
      </c>
      <c r="H216" s="184">
        <v>111.473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2" t="s">
        <v>179</v>
      </c>
      <c r="AU216" s="182" t="s">
        <v>87</v>
      </c>
      <c r="AV216" s="15" t="s">
        <v>106</v>
      </c>
      <c r="AW216" s="15" t="s">
        <v>30</v>
      </c>
      <c r="AX216" s="15" t="s">
        <v>79</v>
      </c>
      <c r="AY216" s="182" t="s">
        <v>172</v>
      </c>
    </row>
    <row r="217" spans="1:65" s="12" customFormat="1" ht="22.75" customHeight="1">
      <c r="B217" s="137"/>
      <c r="D217" s="138" t="s">
        <v>74</v>
      </c>
      <c r="E217" s="148" t="s">
        <v>746</v>
      </c>
      <c r="F217" s="148" t="s">
        <v>747</v>
      </c>
      <c r="I217" s="140"/>
      <c r="J217" s="149">
        <f>BK217</f>
        <v>0</v>
      </c>
      <c r="L217" s="137"/>
      <c r="M217" s="142"/>
      <c r="N217" s="143"/>
      <c r="O217" s="143"/>
      <c r="P217" s="144">
        <f>SUM(P218:P227)</f>
        <v>0</v>
      </c>
      <c r="Q217" s="143"/>
      <c r="R217" s="144">
        <f>SUM(R218:R227)</f>
        <v>0</v>
      </c>
      <c r="S217" s="143"/>
      <c r="T217" s="145">
        <f>SUM(T218:T227)</f>
        <v>0.1014</v>
      </c>
      <c r="AR217" s="138" t="s">
        <v>79</v>
      </c>
      <c r="AT217" s="146" t="s">
        <v>74</v>
      </c>
      <c r="AU217" s="146" t="s">
        <v>79</v>
      </c>
      <c r="AY217" s="138" t="s">
        <v>172</v>
      </c>
      <c r="BK217" s="147">
        <f>SUM(BK218:BK227)</f>
        <v>0</v>
      </c>
    </row>
    <row r="218" spans="1:65" s="2" customFormat="1" ht="24.25" customHeight="1">
      <c r="A218" s="33"/>
      <c r="B218" s="150"/>
      <c r="C218" s="151" t="s">
        <v>424</v>
      </c>
      <c r="D218" s="151" t="s">
        <v>174</v>
      </c>
      <c r="E218" s="152" t="s">
        <v>1064</v>
      </c>
      <c r="F218" s="153" t="s">
        <v>1065</v>
      </c>
      <c r="G218" s="154" t="s">
        <v>427</v>
      </c>
      <c r="H218" s="155">
        <v>6.2</v>
      </c>
      <c r="I218" s="156"/>
      <c r="J218" s="157">
        <f>ROUND(I218*H218,2)</f>
        <v>0</v>
      </c>
      <c r="K218" s="158"/>
      <c r="L218" s="34"/>
      <c r="M218" s="159" t="s">
        <v>1</v>
      </c>
      <c r="N218" s="160" t="s">
        <v>41</v>
      </c>
      <c r="O218" s="59"/>
      <c r="P218" s="161">
        <f>O218*H218</f>
        <v>0</v>
      </c>
      <c r="Q218" s="161">
        <v>0</v>
      </c>
      <c r="R218" s="161">
        <f>Q218*H218</f>
        <v>0</v>
      </c>
      <c r="S218" s="161">
        <v>1.2E-2</v>
      </c>
      <c r="T218" s="162">
        <f>S218*H218</f>
        <v>7.4400000000000008E-2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106</v>
      </c>
      <c r="AT218" s="163" t="s">
        <v>174</v>
      </c>
      <c r="AU218" s="163" t="s">
        <v>87</v>
      </c>
      <c r="AY218" s="18" t="s">
        <v>172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87</v>
      </c>
      <c r="BK218" s="164">
        <f>ROUND(I218*H218,2)</f>
        <v>0</v>
      </c>
      <c r="BL218" s="18" t="s">
        <v>106</v>
      </c>
      <c r="BM218" s="163" t="s">
        <v>1066</v>
      </c>
    </row>
    <row r="219" spans="1:65" s="13" customFormat="1" ht="12">
      <c r="B219" s="165"/>
      <c r="D219" s="166" t="s">
        <v>179</v>
      </c>
      <c r="E219" s="167" t="s">
        <v>1</v>
      </c>
      <c r="F219" s="168" t="s">
        <v>1067</v>
      </c>
      <c r="H219" s="167" t="s">
        <v>1</v>
      </c>
      <c r="I219" s="169"/>
      <c r="L219" s="165"/>
      <c r="M219" s="170"/>
      <c r="N219" s="171"/>
      <c r="O219" s="171"/>
      <c r="P219" s="171"/>
      <c r="Q219" s="171"/>
      <c r="R219" s="171"/>
      <c r="S219" s="171"/>
      <c r="T219" s="172"/>
      <c r="AT219" s="167" t="s">
        <v>179</v>
      </c>
      <c r="AU219" s="167" t="s">
        <v>87</v>
      </c>
      <c r="AV219" s="13" t="s">
        <v>79</v>
      </c>
      <c r="AW219" s="13" t="s">
        <v>30</v>
      </c>
      <c r="AX219" s="13" t="s">
        <v>75</v>
      </c>
      <c r="AY219" s="167" t="s">
        <v>172</v>
      </c>
    </row>
    <row r="220" spans="1:65" s="13" customFormat="1" ht="12">
      <c r="B220" s="165"/>
      <c r="D220" s="166" t="s">
        <v>179</v>
      </c>
      <c r="E220" s="167" t="s">
        <v>1</v>
      </c>
      <c r="F220" s="168" t="s">
        <v>1068</v>
      </c>
      <c r="H220" s="167" t="s">
        <v>1</v>
      </c>
      <c r="I220" s="169"/>
      <c r="L220" s="165"/>
      <c r="M220" s="170"/>
      <c r="N220" s="171"/>
      <c r="O220" s="171"/>
      <c r="P220" s="171"/>
      <c r="Q220" s="171"/>
      <c r="R220" s="171"/>
      <c r="S220" s="171"/>
      <c r="T220" s="172"/>
      <c r="AT220" s="167" t="s">
        <v>179</v>
      </c>
      <c r="AU220" s="167" t="s">
        <v>87</v>
      </c>
      <c r="AV220" s="13" t="s">
        <v>79</v>
      </c>
      <c r="AW220" s="13" t="s">
        <v>30</v>
      </c>
      <c r="AX220" s="13" t="s">
        <v>75</v>
      </c>
      <c r="AY220" s="167" t="s">
        <v>172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1069</v>
      </c>
      <c r="H221" s="176">
        <v>6.2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6" customFormat="1" ht="12">
      <c r="B222" s="189"/>
      <c r="D222" s="166" t="s">
        <v>179</v>
      </c>
      <c r="E222" s="190" t="s">
        <v>1</v>
      </c>
      <c r="F222" s="191" t="s">
        <v>1070</v>
      </c>
      <c r="H222" s="192">
        <v>6.2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179</v>
      </c>
      <c r="AU222" s="190" t="s">
        <v>87</v>
      </c>
      <c r="AV222" s="16" t="s">
        <v>97</v>
      </c>
      <c r="AW222" s="16" t="s">
        <v>30</v>
      </c>
      <c r="AX222" s="16" t="s">
        <v>75</v>
      </c>
      <c r="AY222" s="190" t="s">
        <v>172</v>
      </c>
    </row>
    <row r="223" spans="1:65" s="15" customFormat="1" ht="12">
      <c r="B223" s="181"/>
      <c r="D223" s="166" t="s">
        <v>179</v>
      </c>
      <c r="E223" s="182" t="s">
        <v>1</v>
      </c>
      <c r="F223" s="183" t="s">
        <v>184</v>
      </c>
      <c r="H223" s="184">
        <v>6.2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179</v>
      </c>
      <c r="AU223" s="182" t="s">
        <v>87</v>
      </c>
      <c r="AV223" s="15" t="s">
        <v>106</v>
      </c>
      <c r="AW223" s="15" t="s">
        <v>30</v>
      </c>
      <c r="AX223" s="15" t="s">
        <v>79</v>
      </c>
      <c r="AY223" s="182" t="s">
        <v>172</v>
      </c>
    </row>
    <row r="224" spans="1:65" s="2" customFormat="1" ht="24.25" customHeight="1">
      <c r="A224" s="33"/>
      <c r="B224" s="150"/>
      <c r="C224" s="151" t="s">
        <v>433</v>
      </c>
      <c r="D224" s="151" t="s">
        <v>174</v>
      </c>
      <c r="E224" s="152" t="s">
        <v>1071</v>
      </c>
      <c r="F224" s="153" t="s">
        <v>1072</v>
      </c>
      <c r="G224" s="154" t="s">
        <v>630</v>
      </c>
      <c r="H224" s="155">
        <v>1</v>
      </c>
      <c r="I224" s="156"/>
      <c r="J224" s="157">
        <f>ROUND(I224*H224,2)</f>
        <v>0</v>
      </c>
      <c r="K224" s="158"/>
      <c r="L224" s="34"/>
      <c r="M224" s="159" t="s">
        <v>1</v>
      </c>
      <c r="N224" s="160" t="s">
        <v>41</v>
      </c>
      <c r="O224" s="59"/>
      <c r="P224" s="161">
        <f>O224*H224</f>
        <v>0</v>
      </c>
      <c r="Q224" s="161">
        <v>0</v>
      </c>
      <c r="R224" s="161">
        <f>Q224*H224</f>
        <v>0</v>
      </c>
      <c r="S224" s="161">
        <v>2.7E-2</v>
      </c>
      <c r="T224" s="162">
        <f>S224*H224</f>
        <v>2.7E-2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3" t="s">
        <v>106</v>
      </c>
      <c r="AT224" s="163" t="s">
        <v>174</v>
      </c>
      <c r="AU224" s="163" t="s">
        <v>87</v>
      </c>
      <c r="AY224" s="18" t="s">
        <v>172</v>
      </c>
      <c r="BE224" s="164">
        <f>IF(N224="základná",J224,0)</f>
        <v>0</v>
      </c>
      <c r="BF224" s="164">
        <f>IF(N224="znížená",J224,0)</f>
        <v>0</v>
      </c>
      <c r="BG224" s="164">
        <f>IF(N224="zákl. prenesená",J224,0)</f>
        <v>0</v>
      </c>
      <c r="BH224" s="164">
        <f>IF(N224="zníž. prenesená",J224,0)</f>
        <v>0</v>
      </c>
      <c r="BI224" s="164">
        <f>IF(N224="nulová",J224,0)</f>
        <v>0</v>
      </c>
      <c r="BJ224" s="18" t="s">
        <v>87</v>
      </c>
      <c r="BK224" s="164">
        <f>ROUND(I224*H224,2)</f>
        <v>0</v>
      </c>
      <c r="BL224" s="18" t="s">
        <v>106</v>
      </c>
      <c r="BM224" s="163" t="s">
        <v>1073</v>
      </c>
    </row>
    <row r="225" spans="1:65" s="14" customFormat="1" ht="12">
      <c r="B225" s="173"/>
      <c r="D225" s="166" t="s">
        <v>179</v>
      </c>
      <c r="E225" s="174" t="s">
        <v>1</v>
      </c>
      <c r="F225" s="175" t="s">
        <v>1074</v>
      </c>
      <c r="H225" s="176">
        <v>1</v>
      </c>
      <c r="I225" s="177"/>
      <c r="L225" s="173"/>
      <c r="M225" s="178"/>
      <c r="N225" s="179"/>
      <c r="O225" s="179"/>
      <c r="P225" s="179"/>
      <c r="Q225" s="179"/>
      <c r="R225" s="179"/>
      <c r="S225" s="179"/>
      <c r="T225" s="180"/>
      <c r="AT225" s="174" t="s">
        <v>179</v>
      </c>
      <c r="AU225" s="174" t="s">
        <v>87</v>
      </c>
      <c r="AV225" s="14" t="s">
        <v>87</v>
      </c>
      <c r="AW225" s="14" t="s">
        <v>30</v>
      </c>
      <c r="AX225" s="14" t="s">
        <v>75</v>
      </c>
      <c r="AY225" s="174" t="s">
        <v>172</v>
      </c>
    </row>
    <row r="226" spans="1:65" s="16" customFormat="1" ht="12">
      <c r="B226" s="189"/>
      <c r="D226" s="166" t="s">
        <v>179</v>
      </c>
      <c r="E226" s="190" t="s">
        <v>1</v>
      </c>
      <c r="F226" s="191" t="s">
        <v>287</v>
      </c>
      <c r="H226" s="192">
        <v>1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179</v>
      </c>
      <c r="AU226" s="190" t="s">
        <v>87</v>
      </c>
      <c r="AV226" s="16" t="s">
        <v>97</v>
      </c>
      <c r="AW226" s="16" t="s">
        <v>30</v>
      </c>
      <c r="AX226" s="16" t="s">
        <v>75</v>
      </c>
      <c r="AY226" s="190" t="s">
        <v>172</v>
      </c>
    </row>
    <row r="227" spans="1:65" s="15" customFormat="1" ht="12">
      <c r="B227" s="181"/>
      <c r="D227" s="166" t="s">
        <v>179</v>
      </c>
      <c r="E227" s="182" t="s">
        <v>1</v>
      </c>
      <c r="F227" s="183" t="s">
        <v>184</v>
      </c>
      <c r="H227" s="184">
        <v>1</v>
      </c>
      <c r="I227" s="185"/>
      <c r="L227" s="181"/>
      <c r="M227" s="186"/>
      <c r="N227" s="187"/>
      <c r="O227" s="187"/>
      <c r="P227" s="187"/>
      <c r="Q227" s="187"/>
      <c r="R227" s="187"/>
      <c r="S227" s="187"/>
      <c r="T227" s="188"/>
      <c r="AT227" s="182" t="s">
        <v>179</v>
      </c>
      <c r="AU227" s="182" t="s">
        <v>87</v>
      </c>
      <c r="AV227" s="15" t="s">
        <v>106</v>
      </c>
      <c r="AW227" s="15" t="s">
        <v>30</v>
      </c>
      <c r="AX227" s="15" t="s">
        <v>79</v>
      </c>
      <c r="AY227" s="182" t="s">
        <v>172</v>
      </c>
    </row>
    <row r="228" spans="1:65" s="12" customFormat="1" ht="22.75" customHeight="1">
      <c r="B228" s="137"/>
      <c r="D228" s="138" t="s">
        <v>74</v>
      </c>
      <c r="E228" s="148" t="s">
        <v>190</v>
      </c>
      <c r="F228" s="148" t="s">
        <v>191</v>
      </c>
      <c r="I228" s="140"/>
      <c r="J228" s="149">
        <f>BK228</f>
        <v>0</v>
      </c>
      <c r="L228" s="137"/>
      <c r="M228" s="142"/>
      <c r="N228" s="143"/>
      <c r="O228" s="143"/>
      <c r="P228" s="144">
        <f>SUM(P229:P237)</f>
        <v>0</v>
      </c>
      <c r="Q228" s="143"/>
      <c r="R228" s="144">
        <f>SUM(R229:R237)</f>
        <v>0</v>
      </c>
      <c r="S228" s="143"/>
      <c r="T228" s="145">
        <f>SUM(T229:T237)</f>
        <v>0</v>
      </c>
      <c r="AR228" s="138" t="s">
        <v>79</v>
      </c>
      <c r="AT228" s="146" t="s">
        <v>74</v>
      </c>
      <c r="AU228" s="146" t="s">
        <v>79</v>
      </c>
      <c r="AY228" s="138" t="s">
        <v>172</v>
      </c>
      <c r="BK228" s="147">
        <f>SUM(BK229:BK237)</f>
        <v>0</v>
      </c>
    </row>
    <row r="229" spans="1:65" s="2" customFormat="1" ht="24.25" customHeight="1">
      <c r="A229" s="33"/>
      <c r="B229" s="150"/>
      <c r="C229" s="151" t="s">
        <v>440</v>
      </c>
      <c r="D229" s="151" t="s">
        <v>174</v>
      </c>
      <c r="E229" s="152" t="s">
        <v>192</v>
      </c>
      <c r="F229" s="153" t="s">
        <v>193</v>
      </c>
      <c r="G229" s="154" t="s">
        <v>194</v>
      </c>
      <c r="H229" s="155">
        <v>100.801</v>
      </c>
      <c r="I229" s="156"/>
      <c r="J229" s="157">
        <f>ROUND(I229*H229,2)</f>
        <v>0</v>
      </c>
      <c r="K229" s="158"/>
      <c r="L229" s="34"/>
      <c r="M229" s="159" t="s">
        <v>1</v>
      </c>
      <c r="N229" s="160" t="s">
        <v>41</v>
      </c>
      <c r="O229" s="59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106</v>
      </c>
      <c r="AT229" s="163" t="s">
        <v>174</v>
      </c>
      <c r="AU229" s="163" t="s">
        <v>87</v>
      </c>
      <c r="AY229" s="18" t="s">
        <v>172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87</v>
      </c>
      <c r="BK229" s="164">
        <f>ROUND(I229*H229,2)</f>
        <v>0</v>
      </c>
      <c r="BL229" s="18" t="s">
        <v>106</v>
      </c>
      <c r="BM229" s="163" t="s">
        <v>1075</v>
      </c>
    </row>
    <row r="230" spans="1:65" s="2" customFormat="1" ht="24.25" customHeight="1">
      <c r="A230" s="33"/>
      <c r="B230" s="150"/>
      <c r="C230" s="151" t="s">
        <v>445</v>
      </c>
      <c r="D230" s="151" t="s">
        <v>174</v>
      </c>
      <c r="E230" s="152" t="s">
        <v>196</v>
      </c>
      <c r="F230" s="153" t="s">
        <v>197</v>
      </c>
      <c r="G230" s="154" t="s">
        <v>194</v>
      </c>
      <c r="H230" s="155">
        <v>201.602</v>
      </c>
      <c r="I230" s="156"/>
      <c r="J230" s="157">
        <f>ROUND(I230*H230,2)</f>
        <v>0</v>
      </c>
      <c r="K230" s="158"/>
      <c r="L230" s="34"/>
      <c r="M230" s="159" t="s">
        <v>1</v>
      </c>
      <c r="N230" s="160" t="s">
        <v>41</v>
      </c>
      <c r="O230" s="59"/>
      <c r="P230" s="161">
        <f>O230*H230</f>
        <v>0</v>
      </c>
      <c r="Q230" s="161">
        <v>0</v>
      </c>
      <c r="R230" s="161">
        <f>Q230*H230</f>
        <v>0</v>
      </c>
      <c r="S230" s="161">
        <v>0</v>
      </c>
      <c r="T230" s="162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3" t="s">
        <v>106</v>
      </c>
      <c r="AT230" s="163" t="s">
        <v>174</v>
      </c>
      <c r="AU230" s="163" t="s">
        <v>87</v>
      </c>
      <c r="AY230" s="18" t="s">
        <v>172</v>
      </c>
      <c r="BE230" s="164">
        <f>IF(N230="základná",J230,0)</f>
        <v>0</v>
      </c>
      <c r="BF230" s="164">
        <f>IF(N230="znížená",J230,0)</f>
        <v>0</v>
      </c>
      <c r="BG230" s="164">
        <f>IF(N230="zákl. prenesená",J230,0)</f>
        <v>0</v>
      </c>
      <c r="BH230" s="164">
        <f>IF(N230="zníž. prenesená",J230,0)</f>
        <v>0</v>
      </c>
      <c r="BI230" s="164">
        <f>IF(N230="nulová",J230,0)</f>
        <v>0</v>
      </c>
      <c r="BJ230" s="18" t="s">
        <v>87</v>
      </c>
      <c r="BK230" s="164">
        <f>ROUND(I230*H230,2)</f>
        <v>0</v>
      </c>
      <c r="BL230" s="18" t="s">
        <v>106</v>
      </c>
      <c r="BM230" s="163" t="s">
        <v>1076</v>
      </c>
    </row>
    <row r="231" spans="1:65" s="14" customFormat="1" ht="12">
      <c r="B231" s="173"/>
      <c r="D231" s="166" t="s">
        <v>179</v>
      </c>
      <c r="F231" s="175" t="s">
        <v>1077</v>
      </c>
      <c r="H231" s="176">
        <v>201.602</v>
      </c>
      <c r="I231" s="177"/>
      <c r="L231" s="173"/>
      <c r="M231" s="178"/>
      <c r="N231" s="179"/>
      <c r="O231" s="179"/>
      <c r="P231" s="179"/>
      <c r="Q231" s="179"/>
      <c r="R231" s="179"/>
      <c r="S231" s="179"/>
      <c r="T231" s="180"/>
      <c r="AT231" s="174" t="s">
        <v>179</v>
      </c>
      <c r="AU231" s="174" t="s">
        <v>87</v>
      </c>
      <c r="AV231" s="14" t="s">
        <v>87</v>
      </c>
      <c r="AW231" s="14" t="s">
        <v>3</v>
      </c>
      <c r="AX231" s="14" t="s">
        <v>79</v>
      </c>
      <c r="AY231" s="174" t="s">
        <v>172</v>
      </c>
    </row>
    <row r="232" spans="1:65" s="2" customFormat="1" ht="24.25" customHeight="1">
      <c r="A232" s="33"/>
      <c r="B232" s="150"/>
      <c r="C232" s="151" t="s">
        <v>449</v>
      </c>
      <c r="D232" s="151" t="s">
        <v>174</v>
      </c>
      <c r="E232" s="152" t="s">
        <v>201</v>
      </c>
      <c r="F232" s="153" t="s">
        <v>202</v>
      </c>
      <c r="G232" s="154" t="s">
        <v>194</v>
      </c>
      <c r="H232" s="155">
        <v>100.801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106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106</v>
      </c>
      <c r="BM232" s="163" t="s">
        <v>1078</v>
      </c>
    </row>
    <row r="233" spans="1:65" s="2" customFormat="1" ht="24.25" customHeight="1">
      <c r="A233" s="33"/>
      <c r="B233" s="150"/>
      <c r="C233" s="151" t="s">
        <v>453</v>
      </c>
      <c r="D233" s="151" t="s">
        <v>174</v>
      </c>
      <c r="E233" s="152" t="s">
        <v>205</v>
      </c>
      <c r="F233" s="153" t="s">
        <v>206</v>
      </c>
      <c r="G233" s="154" t="s">
        <v>194</v>
      </c>
      <c r="H233" s="155">
        <v>302.40300000000002</v>
      </c>
      <c r="I233" s="156"/>
      <c r="J233" s="157">
        <f>ROUND(I233*H233,2)</f>
        <v>0</v>
      </c>
      <c r="K233" s="158"/>
      <c r="L233" s="34"/>
      <c r="M233" s="159" t="s">
        <v>1</v>
      </c>
      <c r="N233" s="160" t="s">
        <v>41</v>
      </c>
      <c r="O233" s="59"/>
      <c r="P233" s="161">
        <f>O233*H233</f>
        <v>0</v>
      </c>
      <c r="Q233" s="161">
        <v>0</v>
      </c>
      <c r="R233" s="161">
        <f>Q233*H233</f>
        <v>0</v>
      </c>
      <c r="S233" s="161">
        <v>0</v>
      </c>
      <c r="T233" s="162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3" t="s">
        <v>106</v>
      </c>
      <c r="AT233" s="163" t="s">
        <v>174</v>
      </c>
      <c r="AU233" s="163" t="s">
        <v>87</v>
      </c>
      <c r="AY233" s="18" t="s">
        <v>172</v>
      </c>
      <c r="BE233" s="164">
        <f>IF(N233="základná",J233,0)</f>
        <v>0</v>
      </c>
      <c r="BF233" s="164">
        <f>IF(N233="znížená",J233,0)</f>
        <v>0</v>
      </c>
      <c r="BG233" s="164">
        <f>IF(N233="zákl. prenesená",J233,0)</f>
        <v>0</v>
      </c>
      <c r="BH233" s="164">
        <f>IF(N233="zníž. prenesená",J233,0)</f>
        <v>0</v>
      </c>
      <c r="BI233" s="164">
        <f>IF(N233="nulová",J233,0)</f>
        <v>0</v>
      </c>
      <c r="BJ233" s="18" t="s">
        <v>87</v>
      </c>
      <c r="BK233" s="164">
        <f>ROUND(I233*H233,2)</f>
        <v>0</v>
      </c>
      <c r="BL233" s="18" t="s">
        <v>106</v>
      </c>
      <c r="BM233" s="163" t="s">
        <v>1079</v>
      </c>
    </row>
    <row r="234" spans="1:65" s="14" customFormat="1" ht="12">
      <c r="B234" s="173"/>
      <c r="D234" s="166" t="s">
        <v>179</v>
      </c>
      <c r="F234" s="175" t="s">
        <v>1080</v>
      </c>
      <c r="H234" s="176">
        <v>302.40300000000002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</v>
      </c>
      <c r="AX234" s="14" t="s">
        <v>79</v>
      </c>
      <c r="AY234" s="174" t="s">
        <v>172</v>
      </c>
    </row>
    <row r="235" spans="1:65" s="2" customFormat="1" ht="14.5" customHeight="1">
      <c r="A235" s="33"/>
      <c r="B235" s="150"/>
      <c r="C235" s="151" t="s">
        <v>457</v>
      </c>
      <c r="D235" s="151" t="s">
        <v>174</v>
      </c>
      <c r="E235" s="152" t="s">
        <v>210</v>
      </c>
      <c r="F235" s="153" t="s">
        <v>211</v>
      </c>
      <c r="G235" s="154" t="s">
        <v>194</v>
      </c>
      <c r="H235" s="155">
        <v>100.801</v>
      </c>
      <c r="I235" s="156"/>
      <c r="J235" s="157">
        <f>ROUND(I235*H235,2)</f>
        <v>0</v>
      </c>
      <c r="K235" s="158"/>
      <c r="L235" s="34"/>
      <c r="M235" s="159" t="s">
        <v>1</v>
      </c>
      <c r="N235" s="160" t="s">
        <v>41</v>
      </c>
      <c r="O235" s="59"/>
      <c r="P235" s="161">
        <f>O235*H235</f>
        <v>0</v>
      </c>
      <c r="Q235" s="161">
        <v>0</v>
      </c>
      <c r="R235" s="161">
        <f>Q235*H235</f>
        <v>0</v>
      </c>
      <c r="S235" s="161">
        <v>0</v>
      </c>
      <c r="T235" s="162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3" t="s">
        <v>106</v>
      </c>
      <c r="AT235" s="163" t="s">
        <v>174</v>
      </c>
      <c r="AU235" s="163" t="s">
        <v>87</v>
      </c>
      <c r="AY235" s="18" t="s">
        <v>172</v>
      </c>
      <c r="BE235" s="164">
        <f>IF(N235="základná",J235,0)</f>
        <v>0</v>
      </c>
      <c r="BF235" s="164">
        <f>IF(N235="znížená",J235,0)</f>
        <v>0</v>
      </c>
      <c r="BG235" s="164">
        <f>IF(N235="zákl. prenesená",J235,0)</f>
        <v>0</v>
      </c>
      <c r="BH235" s="164">
        <f>IF(N235="zníž. prenesená",J235,0)</f>
        <v>0</v>
      </c>
      <c r="BI235" s="164">
        <f>IF(N235="nulová",J235,0)</f>
        <v>0</v>
      </c>
      <c r="BJ235" s="18" t="s">
        <v>87</v>
      </c>
      <c r="BK235" s="164">
        <f>ROUND(I235*H235,2)</f>
        <v>0</v>
      </c>
      <c r="BL235" s="18" t="s">
        <v>106</v>
      </c>
      <c r="BM235" s="163" t="s">
        <v>1081</v>
      </c>
    </row>
    <row r="236" spans="1:65" s="2" customFormat="1" ht="24.25" customHeight="1">
      <c r="A236" s="33"/>
      <c r="B236" s="150"/>
      <c r="C236" s="151" t="s">
        <v>7</v>
      </c>
      <c r="D236" s="151" t="s">
        <v>174</v>
      </c>
      <c r="E236" s="152" t="s">
        <v>214</v>
      </c>
      <c r="F236" s="153" t="s">
        <v>215</v>
      </c>
      <c r="G236" s="154" t="s">
        <v>194</v>
      </c>
      <c r="H236" s="155">
        <v>403.20400000000001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106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106</v>
      </c>
      <c r="BM236" s="163" t="s">
        <v>1082</v>
      </c>
    </row>
    <row r="237" spans="1:65" s="14" customFormat="1" ht="12">
      <c r="B237" s="173"/>
      <c r="D237" s="166" t="s">
        <v>179</v>
      </c>
      <c r="F237" s="175" t="s">
        <v>1083</v>
      </c>
      <c r="H237" s="176">
        <v>403.20400000000001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</v>
      </c>
      <c r="AX237" s="14" t="s">
        <v>79</v>
      </c>
      <c r="AY237" s="174" t="s">
        <v>172</v>
      </c>
    </row>
    <row r="238" spans="1:65" s="12" customFormat="1" ht="22.75" customHeight="1">
      <c r="B238" s="137"/>
      <c r="D238" s="138" t="s">
        <v>74</v>
      </c>
      <c r="E238" s="148" t="s">
        <v>218</v>
      </c>
      <c r="F238" s="148" t="s">
        <v>219</v>
      </c>
      <c r="I238" s="140"/>
      <c r="J238" s="149">
        <f>BK238</f>
        <v>0</v>
      </c>
      <c r="L238" s="137"/>
      <c r="M238" s="142"/>
      <c r="N238" s="143"/>
      <c r="O238" s="143"/>
      <c r="P238" s="144">
        <f>SUM(P239:P242)</f>
        <v>0</v>
      </c>
      <c r="Q238" s="143"/>
      <c r="R238" s="144">
        <f>SUM(R239:R242)</f>
        <v>0</v>
      </c>
      <c r="S238" s="143"/>
      <c r="T238" s="145">
        <f>SUM(T239:T242)</f>
        <v>0</v>
      </c>
      <c r="AR238" s="138" t="s">
        <v>79</v>
      </c>
      <c r="AT238" s="146" t="s">
        <v>74</v>
      </c>
      <c r="AU238" s="146" t="s">
        <v>79</v>
      </c>
      <c r="AY238" s="138" t="s">
        <v>172</v>
      </c>
      <c r="BK238" s="147">
        <f>SUM(BK239:BK242)</f>
        <v>0</v>
      </c>
    </row>
    <row r="239" spans="1:65" s="2" customFormat="1" ht="24.25" customHeight="1">
      <c r="A239" s="33"/>
      <c r="B239" s="150"/>
      <c r="C239" s="151" t="s">
        <v>465</v>
      </c>
      <c r="D239" s="151" t="s">
        <v>174</v>
      </c>
      <c r="E239" s="152" t="s">
        <v>221</v>
      </c>
      <c r="F239" s="153" t="s">
        <v>222</v>
      </c>
      <c r="G239" s="154" t="s">
        <v>194</v>
      </c>
      <c r="H239" s="155">
        <v>100.801</v>
      </c>
      <c r="I239" s="156"/>
      <c r="J239" s="157">
        <f>ROUND(I239*H239,2)</f>
        <v>0</v>
      </c>
      <c r="K239" s="158"/>
      <c r="L239" s="34"/>
      <c r="M239" s="159" t="s">
        <v>1</v>
      </c>
      <c r="N239" s="160" t="s">
        <v>41</v>
      </c>
      <c r="O239" s="59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3" t="s">
        <v>106</v>
      </c>
      <c r="AT239" s="163" t="s">
        <v>174</v>
      </c>
      <c r="AU239" s="163" t="s">
        <v>87</v>
      </c>
      <c r="AY239" s="18" t="s">
        <v>172</v>
      </c>
      <c r="BE239" s="164">
        <f>IF(N239="základná",J239,0)</f>
        <v>0</v>
      </c>
      <c r="BF239" s="164">
        <f>IF(N239="znížená",J239,0)</f>
        <v>0</v>
      </c>
      <c r="BG239" s="164">
        <f>IF(N239="zákl. prenesená",J239,0)</f>
        <v>0</v>
      </c>
      <c r="BH239" s="164">
        <f>IF(N239="zníž. prenesená",J239,0)</f>
        <v>0</v>
      </c>
      <c r="BI239" s="164">
        <f>IF(N239="nulová",J239,0)</f>
        <v>0</v>
      </c>
      <c r="BJ239" s="18" t="s">
        <v>87</v>
      </c>
      <c r="BK239" s="164">
        <f>ROUND(I239*H239,2)</f>
        <v>0</v>
      </c>
      <c r="BL239" s="18" t="s">
        <v>106</v>
      </c>
      <c r="BM239" s="163" t="s">
        <v>1084</v>
      </c>
    </row>
    <row r="240" spans="1:65" s="2" customFormat="1" ht="14.5" customHeight="1">
      <c r="A240" s="33"/>
      <c r="B240" s="150"/>
      <c r="C240" s="151" t="s">
        <v>471</v>
      </c>
      <c r="D240" s="151" t="s">
        <v>174</v>
      </c>
      <c r="E240" s="152" t="s">
        <v>1085</v>
      </c>
      <c r="F240" s="153" t="s">
        <v>1086</v>
      </c>
      <c r="G240" s="154" t="s">
        <v>630</v>
      </c>
      <c r="H240" s="155">
        <v>1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1087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79</v>
      </c>
      <c r="H241" s="176">
        <v>1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1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12" customFormat="1" ht="22.75" customHeight="1">
      <c r="B243" s="137"/>
      <c r="D243" s="138" t="s">
        <v>74</v>
      </c>
      <c r="E243" s="148" t="s">
        <v>469</v>
      </c>
      <c r="F243" s="148" t="s">
        <v>470</v>
      </c>
      <c r="I243" s="140"/>
      <c r="J243" s="149">
        <f>BK243</f>
        <v>0</v>
      </c>
      <c r="L243" s="137"/>
      <c r="M243" s="142"/>
      <c r="N243" s="143"/>
      <c r="O243" s="143"/>
      <c r="P243" s="144">
        <f>P244</f>
        <v>0</v>
      </c>
      <c r="Q243" s="143"/>
      <c r="R243" s="144">
        <f>R244</f>
        <v>0</v>
      </c>
      <c r="S243" s="143"/>
      <c r="T243" s="145">
        <f>T244</f>
        <v>0</v>
      </c>
      <c r="AR243" s="138" t="s">
        <v>79</v>
      </c>
      <c r="AT243" s="146" t="s">
        <v>74</v>
      </c>
      <c r="AU243" s="146" t="s">
        <v>79</v>
      </c>
      <c r="AY243" s="138" t="s">
        <v>172</v>
      </c>
      <c r="BK243" s="147">
        <f>BK244</f>
        <v>0</v>
      </c>
    </row>
    <row r="244" spans="1:65" s="2" customFormat="1" ht="24.25" customHeight="1">
      <c r="A244" s="33"/>
      <c r="B244" s="150"/>
      <c r="C244" s="151" t="s">
        <v>479</v>
      </c>
      <c r="D244" s="151" t="s">
        <v>174</v>
      </c>
      <c r="E244" s="152" t="s">
        <v>472</v>
      </c>
      <c r="F244" s="153" t="s">
        <v>473</v>
      </c>
      <c r="G244" s="154" t="s">
        <v>194</v>
      </c>
      <c r="H244" s="155">
        <v>0.128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106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106</v>
      </c>
      <c r="BM244" s="163" t="s">
        <v>1088</v>
      </c>
    </row>
    <row r="245" spans="1:65" s="12" customFormat="1" ht="26" customHeight="1">
      <c r="B245" s="137"/>
      <c r="D245" s="138" t="s">
        <v>74</v>
      </c>
      <c r="E245" s="139" t="s">
        <v>475</v>
      </c>
      <c r="F245" s="139" t="s">
        <v>476</v>
      </c>
      <c r="I245" s="140"/>
      <c r="J245" s="141">
        <f>BK245</f>
        <v>0</v>
      </c>
      <c r="L245" s="137"/>
      <c r="M245" s="142"/>
      <c r="N245" s="143"/>
      <c r="O245" s="143"/>
      <c r="P245" s="144">
        <f>P246+P251+P256+P261+P271+P278+P298+P310</f>
        <v>0</v>
      </c>
      <c r="Q245" s="143"/>
      <c r="R245" s="144">
        <f>R246+R251+R256+R261+R271+R278+R298+R310</f>
        <v>0.16670313999999997</v>
      </c>
      <c r="S245" s="143"/>
      <c r="T245" s="145">
        <f>T246+T251+T256+T261+T271+T278+T298+T310</f>
        <v>6.8477731999999998</v>
      </c>
      <c r="AR245" s="138" t="s">
        <v>87</v>
      </c>
      <c r="AT245" s="146" t="s">
        <v>74</v>
      </c>
      <c r="AU245" s="146" t="s">
        <v>75</v>
      </c>
      <c r="AY245" s="138" t="s">
        <v>172</v>
      </c>
      <c r="BK245" s="147">
        <f>BK246+BK251+BK256+BK261+BK271+BK278+BK298+BK310</f>
        <v>0</v>
      </c>
    </row>
    <row r="246" spans="1:65" s="12" customFormat="1" ht="22.75" customHeight="1">
      <c r="B246" s="137"/>
      <c r="D246" s="138" t="s">
        <v>74</v>
      </c>
      <c r="E246" s="148" t="s">
        <v>1089</v>
      </c>
      <c r="F246" s="148" t="s">
        <v>1090</v>
      </c>
      <c r="I246" s="140"/>
      <c r="J246" s="149">
        <f>BK246</f>
        <v>0</v>
      </c>
      <c r="L246" s="137"/>
      <c r="M246" s="142"/>
      <c r="N246" s="143"/>
      <c r="O246" s="143"/>
      <c r="P246" s="144">
        <f>SUM(P247:P250)</f>
        <v>0</v>
      </c>
      <c r="Q246" s="143"/>
      <c r="R246" s="144">
        <f>SUM(R247:R250)</f>
        <v>0</v>
      </c>
      <c r="S246" s="143"/>
      <c r="T246" s="145">
        <f>SUM(T247:T250)</f>
        <v>1.065E-2</v>
      </c>
      <c r="AR246" s="138" t="s">
        <v>87</v>
      </c>
      <c r="AT246" s="146" t="s">
        <v>74</v>
      </c>
      <c r="AU246" s="146" t="s">
        <v>79</v>
      </c>
      <c r="AY246" s="138" t="s">
        <v>172</v>
      </c>
      <c r="BK246" s="147">
        <f>SUM(BK247:BK250)</f>
        <v>0</v>
      </c>
    </row>
    <row r="247" spans="1:65" s="2" customFormat="1" ht="24.25" customHeight="1">
      <c r="A247" s="33"/>
      <c r="B247" s="150"/>
      <c r="C247" s="151" t="s">
        <v>488</v>
      </c>
      <c r="D247" s="151" t="s">
        <v>174</v>
      </c>
      <c r="E247" s="152" t="s">
        <v>1091</v>
      </c>
      <c r="F247" s="153" t="s">
        <v>1092</v>
      </c>
      <c r="G247" s="154" t="s">
        <v>427</v>
      </c>
      <c r="H247" s="155">
        <v>5</v>
      </c>
      <c r="I247" s="156"/>
      <c r="J247" s="157">
        <f>ROUND(I247*H247,2)</f>
        <v>0</v>
      </c>
      <c r="K247" s="158"/>
      <c r="L247" s="34"/>
      <c r="M247" s="159" t="s">
        <v>1</v>
      </c>
      <c r="N247" s="160" t="s">
        <v>41</v>
      </c>
      <c r="O247" s="59"/>
      <c r="P247" s="161">
        <f>O247*H247</f>
        <v>0</v>
      </c>
      <c r="Q247" s="161">
        <v>0</v>
      </c>
      <c r="R247" s="161">
        <f>Q247*H247</f>
        <v>0</v>
      </c>
      <c r="S247" s="161">
        <v>2.1299999999999999E-3</v>
      </c>
      <c r="T247" s="162">
        <f>S247*H247</f>
        <v>1.065E-2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3" t="s">
        <v>445</v>
      </c>
      <c r="AT247" s="163" t="s">
        <v>174</v>
      </c>
      <c r="AU247" s="163" t="s">
        <v>87</v>
      </c>
      <c r="AY247" s="18" t="s">
        <v>172</v>
      </c>
      <c r="BE247" s="164">
        <f>IF(N247="základná",J247,0)</f>
        <v>0</v>
      </c>
      <c r="BF247" s="164">
        <f>IF(N247="znížená",J247,0)</f>
        <v>0</v>
      </c>
      <c r="BG247" s="164">
        <f>IF(N247="zákl. prenesená",J247,0)</f>
        <v>0</v>
      </c>
      <c r="BH247" s="164">
        <f>IF(N247="zníž. prenesená",J247,0)</f>
        <v>0</v>
      </c>
      <c r="BI247" s="164">
        <f>IF(N247="nulová",J247,0)</f>
        <v>0</v>
      </c>
      <c r="BJ247" s="18" t="s">
        <v>87</v>
      </c>
      <c r="BK247" s="164">
        <f>ROUND(I247*H247,2)</f>
        <v>0</v>
      </c>
      <c r="BL247" s="18" t="s">
        <v>445</v>
      </c>
      <c r="BM247" s="163" t="s">
        <v>1093</v>
      </c>
    </row>
    <row r="248" spans="1:65" s="2" customFormat="1" ht="24.25" customHeight="1">
      <c r="A248" s="33"/>
      <c r="B248" s="150"/>
      <c r="C248" s="151" t="s">
        <v>494</v>
      </c>
      <c r="D248" s="151" t="s">
        <v>174</v>
      </c>
      <c r="E248" s="152" t="s">
        <v>1094</v>
      </c>
      <c r="F248" s="153" t="s">
        <v>1095</v>
      </c>
      <c r="G248" s="154" t="s">
        <v>194</v>
      </c>
      <c r="H248" s="155">
        <v>0.107</v>
      </c>
      <c r="I248" s="156"/>
      <c r="J248" s="157">
        <f>ROUND(I248*H248,2)</f>
        <v>0</v>
      </c>
      <c r="K248" s="158"/>
      <c r="L248" s="34"/>
      <c r="M248" s="159" t="s">
        <v>1</v>
      </c>
      <c r="N248" s="160" t="s">
        <v>41</v>
      </c>
      <c r="O248" s="59"/>
      <c r="P248" s="161">
        <f>O248*H248</f>
        <v>0</v>
      </c>
      <c r="Q248" s="161">
        <v>0</v>
      </c>
      <c r="R248" s="161">
        <f>Q248*H248</f>
        <v>0</v>
      </c>
      <c r="S248" s="161">
        <v>0</v>
      </c>
      <c r="T248" s="162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3" t="s">
        <v>445</v>
      </c>
      <c r="AT248" s="163" t="s">
        <v>174</v>
      </c>
      <c r="AU248" s="163" t="s">
        <v>87</v>
      </c>
      <c r="AY248" s="18" t="s">
        <v>172</v>
      </c>
      <c r="BE248" s="164">
        <f>IF(N248="základná",J248,0)</f>
        <v>0</v>
      </c>
      <c r="BF248" s="164">
        <f>IF(N248="znížená",J248,0)</f>
        <v>0</v>
      </c>
      <c r="BG248" s="164">
        <f>IF(N248="zákl. prenesená",J248,0)</f>
        <v>0</v>
      </c>
      <c r="BH248" s="164">
        <f>IF(N248="zníž. prenesená",J248,0)</f>
        <v>0</v>
      </c>
      <c r="BI248" s="164">
        <f>IF(N248="nulová",J248,0)</f>
        <v>0</v>
      </c>
      <c r="BJ248" s="18" t="s">
        <v>87</v>
      </c>
      <c r="BK248" s="164">
        <f>ROUND(I248*H248,2)</f>
        <v>0</v>
      </c>
      <c r="BL248" s="18" t="s">
        <v>445</v>
      </c>
      <c r="BM248" s="163" t="s">
        <v>1096</v>
      </c>
    </row>
    <row r="249" spans="1:65" s="14" customFormat="1" ht="12">
      <c r="B249" s="173"/>
      <c r="D249" s="166" t="s">
        <v>179</v>
      </c>
      <c r="E249" s="174" t="s">
        <v>1</v>
      </c>
      <c r="F249" s="175" t="s">
        <v>1097</v>
      </c>
      <c r="H249" s="176">
        <v>0.107</v>
      </c>
      <c r="I249" s="177"/>
      <c r="L249" s="173"/>
      <c r="M249" s="178"/>
      <c r="N249" s="179"/>
      <c r="O249" s="179"/>
      <c r="P249" s="179"/>
      <c r="Q249" s="179"/>
      <c r="R249" s="179"/>
      <c r="S249" s="179"/>
      <c r="T249" s="180"/>
      <c r="AT249" s="174" t="s">
        <v>179</v>
      </c>
      <c r="AU249" s="174" t="s">
        <v>87</v>
      </c>
      <c r="AV249" s="14" t="s">
        <v>87</v>
      </c>
      <c r="AW249" s="14" t="s">
        <v>30</v>
      </c>
      <c r="AX249" s="14" t="s">
        <v>75</v>
      </c>
      <c r="AY249" s="174" t="s">
        <v>172</v>
      </c>
    </row>
    <row r="250" spans="1:65" s="15" customFormat="1" ht="12">
      <c r="B250" s="181"/>
      <c r="D250" s="166" t="s">
        <v>179</v>
      </c>
      <c r="E250" s="182" t="s">
        <v>1</v>
      </c>
      <c r="F250" s="183" t="s">
        <v>184</v>
      </c>
      <c r="H250" s="184">
        <v>0.107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179</v>
      </c>
      <c r="AU250" s="182" t="s">
        <v>87</v>
      </c>
      <c r="AV250" s="15" t="s">
        <v>106</v>
      </c>
      <c r="AW250" s="15" t="s">
        <v>30</v>
      </c>
      <c r="AX250" s="15" t="s">
        <v>79</v>
      </c>
      <c r="AY250" s="182" t="s">
        <v>172</v>
      </c>
    </row>
    <row r="251" spans="1:65" s="12" customFormat="1" ht="22.75" customHeight="1">
      <c r="B251" s="137"/>
      <c r="D251" s="138" t="s">
        <v>74</v>
      </c>
      <c r="E251" s="148" t="s">
        <v>1098</v>
      </c>
      <c r="F251" s="148" t="s">
        <v>1099</v>
      </c>
      <c r="I251" s="140"/>
      <c r="J251" s="149">
        <f>BK251</f>
        <v>0</v>
      </c>
      <c r="L251" s="137"/>
      <c r="M251" s="142"/>
      <c r="N251" s="143"/>
      <c r="O251" s="143"/>
      <c r="P251" s="144">
        <f>SUM(P252:P255)</f>
        <v>0</v>
      </c>
      <c r="Q251" s="143"/>
      <c r="R251" s="144">
        <f>SUM(R252:R255)</f>
        <v>0</v>
      </c>
      <c r="S251" s="143"/>
      <c r="T251" s="145">
        <f>SUM(T252:T255)</f>
        <v>0.77500000000000002</v>
      </c>
      <c r="AR251" s="138" t="s">
        <v>87</v>
      </c>
      <c r="AT251" s="146" t="s">
        <v>74</v>
      </c>
      <c r="AU251" s="146" t="s">
        <v>79</v>
      </c>
      <c r="AY251" s="138" t="s">
        <v>172</v>
      </c>
      <c r="BK251" s="147">
        <f>SUM(BK252:BK255)</f>
        <v>0</v>
      </c>
    </row>
    <row r="252" spans="1:65" s="2" customFormat="1" ht="24.25" customHeight="1">
      <c r="A252" s="33"/>
      <c r="B252" s="150"/>
      <c r="C252" s="151" t="s">
        <v>501</v>
      </c>
      <c r="D252" s="151" t="s">
        <v>174</v>
      </c>
      <c r="E252" s="152" t="s">
        <v>1100</v>
      </c>
      <c r="F252" s="153" t="s">
        <v>1101</v>
      </c>
      <c r="G252" s="154" t="s">
        <v>1102</v>
      </c>
      <c r="H252" s="155">
        <v>5</v>
      </c>
      <c r="I252" s="156"/>
      <c r="J252" s="157">
        <f>ROUND(I252*H252,2)</f>
        <v>0</v>
      </c>
      <c r="K252" s="158"/>
      <c r="L252" s="34"/>
      <c r="M252" s="159" t="s">
        <v>1</v>
      </c>
      <c r="N252" s="160" t="s">
        <v>41</v>
      </c>
      <c r="O252" s="59"/>
      <c r="P252" s="161">
        <f>O252*H252</f>
        <v>0</v>
      </c>
      <c r="Q252" s="161">
        <v>0</v>
      </c>
      <c r="R252" s="161">
        <f>Q252*H252</f>
        <v>0</v>
      </c>
      <c r="S252" s="161">
        <v>0.155</v>
      </c>
      <c r="T252" s="162">
        <f>S252*H252</f>
        <v>0.77500000000000002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3" t="s">
        <v>445</v>
      </c>
      <c r="AT252" s="163" t="s">
        <v>174</v>
      </c>
      <c r="AU252" s="163" t="s">
        <v>87</v>
      </c>
      <c r="AY252" s="18" t="s">
        <v>172</v>
      </c>
      <c r="BE252" s="164">
        <f>IF(N252="základná",J252,0)</f>
        <v>0</v>
      </c>
      <c r="BF252" s="164">
        <f>IF(N252="znížená",J252,0)</f>
        <v>0</v>
      </c>
      <c r="BG252" s="164">
        <f>IF(N252="zákl. prenesená",J252,0)</f>
        <v>0</v>
      </c>
      <c r="BH252" s="164">
        <f>IF(N252="zníž. prenesená",J252,0)</f>
        <v>0</v>
      </c>
      <c r="BI252" s="164">
        <f>IF(N252="nulová",J252,0)</f>
        <v>0</v>
      </c>
      <c r="BJ252" s="18" t="s">
        <v>87</v>
      </c>
      <c r="BK252" s="164">
        <f>ROUND(I252*H252,2)</f>
        <v>0</v>
      </c>
      <c r="BL252" s="18" t="s">
        <v>445</v>
      </c>
      <c r="BM252" s="163" t="s">
        <v>1103</v>
      </c>
    </row>
    <row r="253" spans="1:65" s="2" customFormat="1" ht="24.25" customHeight="1">
      <c r="A253" s="33"/>
      <c r="B253" s="150"/>
      <c r="C253" s="151" t="s">
        <v>506</v>
      </c>
      <c r="D253" s="151" t="s">
        <v>174</v>
      </c>
      <c r="E253" s="152" t="s">
        <v>1104</v>
      </c>
      <c r="F253" s="153" t="s">
        <v>1105</v>
      </c>
      <c r="G253" s="154" t="s">
        <v>194</v>
      </c>
      <c r="H253" s="155">
        <v>0.77500000000000002</v>
      </c>
      <c r="I253" s="156"/>
      <c r="J253" s="157">
        <f>ROUND(I253*H253,2)</f>
        <v>0</v>
      </c>
      <c r="K253" s="158"/>
      <c r="L253" s="34"/>
      <c r="M253" s="159" t="s">
        <v>1</v>
      </c>
      <c r="N253" s="160" t="s">
        <v>41</v>
      </c>
      <c r="O253" s="59"/>
      <c r="P253" s="161">
        <f>O253*H253</f>
        <v>0</v>
      </c>
      <c r="Q253" s="161">
        <v>0</v>
      </c>
      <c r="R253" s="161">
        <f>Q253*H253</f>
        <v>0</v>
      </c>
      <c r="S253" s="161">
        <v>0</v>
      </c>
      <c r="T253" s="162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3" t="s">
        <v>445</v>
      </c>
      <c r="AT253" s="163" t="s">
        <v>174</v>
      </c>
      <c r="AU253" s="163" t="s">
        <v>87</v>
      </c>
      <c r="AY253" s="18" t="s">
        <v>172</v>
      </c>
      <c r="BE253" s="164">
        <f>IF(N253="základná",J253,0)</f>
        <v>0</v>
      </c>
      <c r="BF253" s="164">
        <f>IF(N253="znížená",J253,0)</f>
        <v>0</v>
      </c>
      <c r="BG253" s="164">
        <f>IF(N253="zákl. prenesená",J253,0)</f>
        <v>0</v>
      </c>
      <c r="BH253" s="164">
        <f>IF(N253="zníž. prenesená",J253,0)</f>
        <v>0</v>
      </c>
      <c r="BI253" s="164">
        <f>IF(N253="nulová",J253,0)</f>
        <v>0</v>
      </c>
      <c r="BJ253" s="18" t="s">
        <v>87</v>
      </c>
      <c r="BK253" s="164">
        <f>ROUND(I253*H253,2)</f>
        <v>0</v>
      </c>
      <c r="BL253" s="18" t="s">
        <v>445</v>
      </c>
      <c r="BM253" s="163" t="s">
        <v>1106</v>
      </c>
    </row>
    <row r="254" spans="1:65" s="14" customFormat="1" ht="12">
      <c r="B254" s="173"/>
      <c r="D254" s="166" t="s">
        <v>179</v>
      </c>
      <c r="E254" s="174" t="s">
        <v>1</v>
      </c>
      <c r="F254" s="175" t="s">
        <v>1107</v>
      </c>
      <c r="H254" s="176">
        <v>0.77500000000000002</v>
      </c>
      <c r="I254" s="177"/>
      <c r="L254" s="173"/>
      <c r="M254" s="178"/>
      <c r="N254" s="179"/>
      <c r="O254" s="179"/>
      <c r="P254" s="179"/>
      <c r="Q254" s="179"/>
      <c r="R254" s="179"/>
      <c r="S254" s="179"/>
      <c r="T254" s="180"/>
      <c r="AT254" s="174" t="s">
        <v>179</v>
      </c>
      <c r="AU254" s="174" t="s">
        <v>87</v>
      </c>
      <c r="AV254" s="14" t="s">
        <v>87</v>
      </c>
      <c r="AW254" s="14" t="s">
        <v>30</v>
      </c>
      <c r="AX254" s="14" t="s">
        <v>75</v>
      </c>
      <c r="AY254" s="174" t="s">
        <v>172</v>
      </c>
    </row>
    <row r="255" spans="1:65" s="15" customFormat="1" ht="12">
      <c r="B255" s="181"/>
      <c r="D255" s="166" t="s">
        <v>179</v>
      </c>
      <c r="E255" s="182" t="s">
        <v>1</v>
      </c>
      <c r="F255" s="183" t="s">
        <v>184</v>
      </c>
      <c r="H255" s="184">
        <v>0.77500000000000002</v>
      </c>
      <c r="I255" s="185"/>
      <c r="L255" s="181"/>
      <c r="M255" s="186"/>
      <c r="N255" s="187"/>
      <c r="O255" s="187"/>
      <c r="P255" s="187"/>
      <c r="Q255" s="187"/>
      <c r="R255" s="187"/>
      <c r="S255" s="187"/>
      <c r="T255" s="188"/>
      <c r="AT255" s="182" t="s">
        <v>179</v>
      </c>
      <c r="AU255" s="182" t="s">
        <v>87</v>
      </c>
      <c r="AV255" s="15" t="s">
        <v>106</v>
      </c>
      <c r="AW255" s="15" t="s">
        <v>30</v>
      </c>
      <c r="AX255" s="15" t="s">
        <v>79</v>
      </c>
      <c r="AY255" s="182" t="s">
        <v>172</v>
      </c>
    </row>
    <row r="256" spans="1:65" s="12" customFormat="1" ht="22.75" customHeight="1">
      <c r="B256" s="137"/>
      <c r="D256" s="138" t="s">
        <v>74</v>
      </c>
      <c r="E256" s="148" t="s">
        <v>1108</v>
      </c>
      <c r="F256" s="148" t="s">
        <v>1109</v>
      </c>
      <c r="I256" s="140"/>
      <c r="J256" s="149">
        <f>BK256</f>
        <v>0</v>
      </c>
      <c r="L256" s="137"/>
      <c r="M256" s="142"/>
      <c r="N256" s="143"/>
      <c r="O256" s="143"/>
      <c r="P256" s="144">
        <f>SUM(P257:P260)</f>
        <v>0</v>
      </c>
      <c r="Q256" s="143"/>
      <c r="R256" s="144">
        <f>SUM(R257:R260)</f>
        <v>2.5000000000000001E-2</v>
      </c>
      <c r="S256" s="143"/>
      <c r="T256" s="145">
        <f>SUM(T257:T260)</f>
        <v>2.3649999999999998</v>
      </c>
      <c r="AR256" s="138" t="s">
        <v>87</v>
      </c>
      <c r="AT256" s="146" t="s">
        <v>74</v>
      </c>
      <c r="AU256" s="146" t="s">
        <v>79</v>
      </c>
      <c r="AY256" s="138" t="s">
        <v>172</v>
      </c>
      <c r="BK256" s="147">
        <f>SUM(BK257:BK260)</f>
        <v>0</v>
      </c>
    </row>
    <row r="257" spans="1:65" s="2" customFormat="1" ht="24.25" customHeight="1">
      <c r="A257" s="33"/>
      <c r="B257" s="150"/>
      <c r="C257" s="151" t="s">
        <v>510</v>
      </c>
      <c r="D257" s="151" t="s">
        <v>174</v>
      </c>
      <c r="E257" s="152" t="s">
        <v>1110</v>
      </c>
      <c r="F257" s="153" t="s">
        <v>1111</v>
      </c>
      <c r="G257" s="154" t="s">
        <v>427</v>
      </c>
      <c r="H257" s="155">
        <v>500</v>
      </c>
      <c r="I257" s="156"/>
      <c r="J257" s="157">
        <f>ROUND(I257*H257,2)</f>
        <v>0</v>
      </c>
      <c r="K257" s="158"/>
      <c r="L257" s="34"/>
      <c r="M257" s="159" t="s">
        <v>1</v>
      </c>
      <c r="N257" s="160" t="s">
        <v>41</v>
      </c>
      <c r="O257" s="59"/>
      <c r="P257" s="161">
        <f>O257*H257</f>
        <v>0</v>
      </c>
      <c r="Q257" s="161">
        <v>5.0000000000000002E-5</v>
      </c>
      <c r="R257" s="161">
        <f>Q257*H257</f>
        <v>2.5000000000000001E-2</v>
      </c>
      <c r="S257" s="161">
        <v>4.7299999999999998E-3</v>
      </c>
      <c r="T257" s="162">
        <f>S257*H257</f>
        <v>2.3649999999999998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3" t="s">
        <v>445</v>
      </c>
      <c r="AT257" s="163" t="s">
        <v>174</v>
      </c>
      <c r="AU257" s="163" t="s">
        <v>87</v>
      </c>
      <c r="AY257" s="18" t="s">
        <v>172</v>
      </c>
      <c r="BE257" s="164">
        <f>IF(N257="základná",J257,0)</f>
        <v>0</v>
      </c>
      <c r="BF257" s="164">
        <f>IF(N257="znížená",J257,0)</f>
        <v>0</v>
      </c>
      <c r="BG257" s="164">
        <f>IF(N257="zákl. prenesená",J257,0)</f>
        <v>0</v>
      </c>
      <c r="BH257" s="164">
        <f>IF(N257="zníž. prenesená",J257,0)</f>
        <v>0</v>
      </c>
      <c r="BI257" s="164">
        <f>IF(N257="nulová",J257,0)</f>
        <v>0</v>
      </c>
      <c r="BJ257" s="18" t="s">
        <v>87</v>
      </c>
      <c r="BK257" s="164">
        <f>ROUND(I257*H257,2)</f>
        <v>0</v>
      </c>
      <c r="BL257" s="18" t="s">
        <v>445</v>
      </c>
      <c r="BM257" s="163" t="s">
        <v>1112</v>
      </c>
    </row>
    <row r="258" spans="1:65" s="13" customFormat="1" ht="12">
      <c r="B258" s="165"/>
      <c r="D258" s="166" t="s">
        <v>179</v>
      </c>
      <c r="E258" s="167" t="s">
        <v>1</v>
      </c>
      <c r="F258" s="168" t="s">
        <v>1113</v>
      </c>
      <c r="H258" s="167" t="s">
        <v>1</v>
      </c>
      <c r="I258" s="169"/>
      <c r="L258" s="165"/>
      <c r="M258" s="170"/>
      <c r="N258" s="171"/>
      <c r="O258" s="171"/>
      <c r="P258" s="171"/>
      <c r="Q258" s="171"/>
      <c r="R258" s="171"/>
      <c r="S258" s="171"/>
      <c r="T258" s="172"/>
      <c r="AT258" s="167" t="s">
        <v>179</v>
      </c>
      <c r="AU258" s="167" t="s">
        <v>87</v>
      </c>
      <c r="AV258" s="13" t="s">
        <v>79</v>
      </c>
      <c r="AW258" s="13" t="s">
        <v>30</v>
      </c>
      <c r="AX258" s="13" t="s">
        <v>75</v>
      </c>
      <c r="AY258" s="167" t="s">
        <v>172</v>
      </c>
    </row>
    <row r="259" spans="1:65" s="14" customFormat="1" ht="12">
      <c r="B259" s="173"/>
      <c r="D259" s="166" t="s">
        <v>179</v>
      </c>
      <c r="E259" s="174" t="s">
        <v>1</v>
      </c>
      <c r="F259" s="175" t="s">
        <v>1114</v>
      </c>
      <c r="H259" s="176">
        <v>500</v>
      </c>
      <c r="I259" s="177"/>
      <c r="L259" s="173"/>
      <c r="M259" s="178"/>
      <c r="N259" s="179"/>
      <c r="O259" s="179"/>
      <c r="P259" s="179"/>
      <c r="Q259" s="179"/>
      <c r="R259" s="179"/>
      <c r="S259" s="179"/>
      <c r="T259" s="180"/>
      <c r="AT259" s="174" t="s">
        <v>179</v>
      </c>
      <c r="AU259" s="174" t="s">
        <v>87</v>
      </c>
      <c r="AV259" s="14" t="s">
        <v>87</v>
      </c>
      <c r="AW259" s="14" t="s">
        <v>30</v>
      </c>
      <c r="AX259" s="14" t="s">
        <v>75</v>
      </c>
      <c r="AY259" s="174" t="s">
        <v>172</v>
      </c>
    </row>
    <row r="260" spans="1:65" s="15" customFormat="1" ht="12">
      <c r="B260" s="181"/>
      <c r="D260" s="166" t="s">
        <v>179</v>
      </c>
      <c r="E260" s="182" t="s">
        <v>1</v>
      </c>
      <c r="F260" s="183" t="s">
        <v>184</v>
      </c>
      <c r="H260" s="184">
        <v>500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2" t="s">
        <v>179</v>
      </c>
      <c r="AU260" s="182" t="s">
        <v>87</v>
      </c>
      <c r="AV260" s="15" t="s">
        <v>106</v>
      </c>
      <c r="AW260" s="15" t="s">
        <v>30</v>
      </c>
      <c r="AX260" s="15" t="s">
        <v>79</v>
      </c>
      <c r="AY260" s="182" t="s">
        <v>172</v>
      </c>
    </row>
    <row r="261" spans="1:65" s="12" customFormat="1" ht="22.75" customHeight="1">
      <c r="B261" s="137"/>
      <c r="D261" s="138" t="s">
        <v>74</v>
      </c>
      <c r="E261" s="148" t="s">
        <v>1115</v>
      </c>
      <c r="F261" s="148" t="s">
        <v>1116</v>
      </c>
      <c r="I261" s="140"/>
      <c r="J261" s="149">
        <f>BK261</f>
        <v>0</v>
      </c>
      <c r="L261" s="137"/>
      <c r="M261" s="142"/>
      <c r="N261" s="143"/>
      <c r="O261" s="143"/>
      <c r="P261" s="144">
        <f>SUM(P262:P270)</f>
        <v>0</v>
      </c>
      <c r="Q261" s="143"/>
      <c r="R261" s="144">
        <f>SUM(R262:R270)</f>
        <v>4.5999999999999999E-3</v>
      </c>
      <c r="S261" s="143"/>
      <c r="T261" s="145">
        <f>SUM(T262:T270)</f>
        <v>1.7245400000000002</v>
      </c>
      <c r="AR261" s="138" t="s">
        <v>87</v>
      </c>
      <c r="AT261" s="146" t="s">
        <v>74</v>
      </c>
      <c r="AU261" s="146" t="s">
        <v>79</v>
      </c>
      <c r="AY261" s="138" t="s">
        <v>172</v>
      </c>
      <c r="BK261" s="147">
        <f>SUM(BK262:BK270)</f>
        <v>0</v>
      </c>
    </row>
    <row r="262" spans="1:65" s="2" customFormat="1" ht="24.25" customHeight="1">
      <c r="A262" s="33"/>
      <c r="B262" s="150"/>
      <c r="C262" s="151" t="s">
        <v>515</v>
      </c>
      <c r="D262" s="151" t="s">
        <v>174</v>
      </c>
      <c r="E262" s="152" t="s">
        <v>1117</v>
      </c>
      <c r="F262" s="153" t="s">
        <v>1118</v>
      </c>
      <c r="G262" s="154" t="s">
        <v>630</v>
      </c>
      <c r="H262" s="155">
        <v>46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1E-4</v>
      </c>
      <c r="R262" s="161">
        <f>Q262*H262</f>
        <v>4.5999999999999999E-3</v>
      </c>
      <c r="S262" s="161">
        <v>3.7490000000000002E-2</v>
      </c>
      <c r="T262" s="162">
        <f>S262*H262</f>
        <v>1.7245400000000002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445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445</v>
      </c>
      <c r="BM262" s="163" t="s">
        <v>1119</v>
      </c>
    </row>
    <row r="263" spans="1:65" s="14" customFormat="1" ht="12">
      <c r="B263" s="173"/>
      <c r="D263" s="166" t="s">
        <v>179</v>
      </c>
      <c r="E263" s="174" t="s">
        <v>1</v>
      </c>
      <c r="F263" s="175" t="s">
        <v>1120</v>
      </c>
      <c r="H263" s="176">
        <v>23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75</v>
      </c>
      <c r="AY263" s="174" t="s">
        <v>172</v>
      </c>
    </row>
    <row r="264" spans="1:65" s="16" customFormat="1" ht="12">
      <c r="B264" s="189"/>
      <c r="D264" s="166" t="s">
        <v>179</v>
      </c>
      <c r="E264" s="190" t="s">
        <v>1</v>
      </c>
      <c r="F264" s="191" t="s">
        <v>719</v>
      </c>
      <c r="H264" s="192">
        <v>23</v>
      </c>
      <c r="I264" s="193"/>
      <c r="L264" s="189"/>
      <c r="M264" s="194"/>
      <c r="N264" s="195"/>
      <c r="O264" s="195"/>
      <c r="P264" s="195"/>
      <c r="Q264" s="195"/>
      <c r="R264" s="195"/>
      <c r="S264" s="195"/>
      <c r="T264" s="196"/>
      <c r="AT264" s="190" t="s">
        <v>179</v>
      </c>
      <c r="AU264" s="190" t="s">
        <v>87</v>
      </c>
      <c r="AV264" s="16" t="s">
        <v>97</v>
      </c>
      <c r="AW264" s="16" t="s">
        <v>30</v>
      </c>
      <c r="AX264" s="16" t="s">
        <v>75</v>
      </c>
      <c r="AY264" s="190" t="s">
        <v>172</v>
      </c>
    </row>
    <row r="265" spans="1:65" s="14" customFormat="1" ht="12">
      <c r="B265" s="173"/>
      <c r="D265" s="166" t="s">
        <v>179</v>
      </c>
      <c r="E265" s="174" t="s">
        <v>1</v>
      </c>
      <c r="F265" s="175" t="s">
        <v>1121</v>
      </c>
      <c r="H265" s="176">
        <v>23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179</v>
      </c>
      <c r="AU265" s="174" t="s">
        <v>87</v>
      </c>
      <c r="AV265" s="14" t="s">
        <v>87</v>
      </c>
      <c r="AW265" s="14" t="s">
        <v>30</v>
      </c>
      <c r="AX265" s="14" t="s">
        <v>75</v>
      </c>
      <c r="AY265" s="174" t="s">
        <v>172</v>
      </c>
    </row>
    <row r="266" spans="1:65" s="16" customFormat="1" ht="12">
      <c r="B266" s="189"/>
      <c r="D266" s="166" t="s">
        <v>179</v>
      </c>
      <c r="E266" s="190" t="s">
        <v>1</v>
      </c>
      <c r="F266" s="191" t="s">
        <v>1122</v>
      </c>
      <c r="H266" s="192">
        <v>23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179</v>
      </c>
      <c r="AU266" s="190" t="s">
        <v>87</v>
      </c>
      <c r="AV266" s="16" t="s">
        <v>97</v>
      </c>
      <c r="AW266" s="16" t="s">
        <v>30</v>
      </c>
      <c r="AX266" s="16" t="s">
        <v>75</v>
      </c>
      <c r="AY266" s="190" t="s">
        <v>172</v>
      </c>
    </row>
    <row r="267" spans="1:65" s="15" customFormat="1" ht="12">
      <c r="B267" s="181"/>
      <c r="D267" s="166" t="s">
        <v>179</v>
      </c>
      <c r="E267" s="182" t="s">
        <v>1</v>
      </c>
      <c r="F267" s="183" t="s">
        <v>184</v>
      </c>
      <c r="H267" s="184">
        <v>46</v>
      </c>
      <c r="I267" s="185"/>
      <c r="L267" s="181"/>
      <c r="M267" s="186"/>
      <c r="N267" s="187"/>
      <c r="O267" s="187"/>
      <c r="P267" s="187"/>
      <c r="Q267" s="187"/>
      <c r="R267" s="187"/>
      <c r="S267" s="187"/>
      <c r="T267" s="188"/>
      <c r="AT267" s="182" t="s">
        <v>179</v>
      </c>
      <c r="AU267" s="182" t="s">
        <v>87</v>
      </c>
      <c r="AV267" s="15" t="s">
        <v>106</v>
      </c>
      <c r="AW267" s="15" t="s">
        <v>30</v>
      </c>
      <c r="AX267" s="15" t="s">
        <v>79</v>
      </c>
      <c r="AY267" s="182" t="s">
        <v>172</v>
      </c>
    </row>
    <row r="268" spans="1:65" s="2" customFormat="1" ht="24.25" customHeight="1">
      <c r="A268" s="33"/>
      <c r="B268" s="150"/>
      <c r="C268" s="151" t="s">
        <v>525</v>
      </c>
      <c r="D268" s="151" t="s">
        <v>174</v>
      </c>
      <c r="E268" s="152" t="s">
        <v>1123</v>
      </c>
      <c r="F268" s="153" t="s">
        <v>1124</v>
      </c>
      <c r="G268" s="154" t="s">
        <v>194</v>
      </c>
      <c r="H268" s="155">
        <v>1.7250000000000001</v>
      </c>
      <c r="I268" s="156"/>
      <c r="J268" s="157">
        <f>ROUND(I268*H268,2)</f>
        <v>0</v>
      </c>
      <c r="K268" s="158"/>
      <c r="L268" s="34"/>
      <c r="M268" s="159" t="s">
        <v>1</v>
      </c>
      <c r="N268" s="160" t="s">
        <v>41</v>
      </c>
      <c r="O268" s="59"/>
      <c r="P268" s="161">
        <f>O268*H268</f>
        <v>0</v>
      </c>
      <c r="Q268" s="161">
        <v>0</v>
      </c>
      <c r="R268" s="161">
        <f>Q268*H268</f>
        <v>0</v>
      </c>
      <c r="S268" s="161">
        <v>0</v>
      </c>
      <c r="T268" s="162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3" t="s">
        <v>445</v>
      </c>
      <c r="AT268" s="163" t="s">
        <v>174</v>
      </c>
      <c r="AU268" s="163" t="s">
        <v>87</v>
      </c>
      <c r="AY268" s="18" t="s">
        <v>172</v>
      </c>
      <c r="BE268" s="164">
        <f>IF(N268="základná",J268,0)</f>
        <v>0</v>
      </c>
      <c r="BF268" s="164">
        <f>IF(N268="znížená",J268,0)</f>
        <v>0</v>
      </c>
      <c r="BG268" s="164">
        <f>IF(N268="zákl. prenesená",J268,0)</f>
        <v>0</v>
      </c>
      <c r="BH268" s="164">
        <f>IF(N268="zníž. prenesená",J268,0)</f>
        <v>0</v>
      </c>
      <c r="BI268" s="164">
        <f>IF(N268="nulová",J268,0)</f>
        <v>0</v>
      </c>
      <c r="BJ268" s="18" t="s">
        <v>87</v>
      </c>
      <c r="BK268" s="164">
        <f>ROUND(I268*H268,2)</f>
        <v>0</v>
      </c>
      <c r="BL268" s="18" t="s">
        <v>445</v>
      </c>
      <c r="BM268" s="163" t="s">
        <v>1125</v>
      </c>
    </row>
    <row r="269" spans="1:65" s="14" customFormat="1" ht="12">
      <c r="B269" s="173"/>
      <c r="D269" s="166" t="s">
        <v>179</v>
      </c>
      <c r="E269" s="174" t="s">
        <v>1</v>
      </c>
      <c r="F269" s="175" t="s">
        <v>1126</v>
      </c>
      <c r="H269" s="176">
        <v>1.7250000000000001</v>
      </c>
      <c r="I269" s="177"/>
      <c r="L269" s="173"/>
      <c r="M269" s="178"/>
      <c r="N269" s="179"/>
      <c r="O269" s="179"/>
      <c r="P269" s="179"/>
      <c r="Q269" s="179"/>
      <c r="R269" s="179"/>
      <c r="S269" s="179"/>
      <c r="T269" s="180"/>
      <c r="AT269" s="174" t="s">
        <v>179</v>
      </c>
      <c r="AU269" s="174" t="s">
        <v>87</v>
      </c>
      <c r="AV269" s="14" t="s">
        <v>87</v>
      </c>
      <c r="AW269" s="14" t="s">
        <v>30</v>
      </c>
      <c r="AX269" s="14" t="s">
        <v>75</v>
      </c>
      <c r="AY269" s="174" t="s">
        <v>172</v>
      </c>
    </row>
    <row r="270" spans="1:65" s="15" customFormat="1" ht="12">
      <c r="B270" s="181"/>
      <c r="D270" s="166" t="s">
        <v>179</v>
      </c>
      <c r="E270" s="182" t="s">
        <v>1</v>
      </c>
      <c r="F270" s="183" t="s">
        <v>184</v>
      </c>
      <c r="H270" s="184">
        <v>1.7250000000000001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2" t="s">
        <v>179</v>
      </c>
      <c r="AU270" s="182" t="s">
        <v>87</v>
      </c>
      <c r="AV270" s="15" t="s">
        <v>106</v>
      </c>
      <c r="AW270" s="15" t="s">
        <v>30</v>
      </c>
      <c r="AX270" s="15" t="s">
        <v>79</v>
      </c>
      <c r="AY270" s="182" t="s">
        <v>172</v>
      </c>
    </row>
    <row r="271" spans="1:65" s="12" customFormat="1" ht="22.75" customHeight="1">
      <c r="B271" s="137"/>
      <c r="D271" s="138" t="s">
        <v>74</v>
      </c>
      <c r="E271" s="148" t="s">
        <v>637</v>
      </c>
      <c r="F271" s="148" t="s">
        <v>638</v>
      </c>
      <c r="I271" s="140"/>
      <c r="J271" s="149">
        <f>BK271</f>
        <v>0</v>
      </c>
      <c r="L271" s="137"/>
      <c r="M271" s="142"/>
      <c r="N271" s="143"/>
      <c r="O271" s="143"/>
      <c r="P271" s="144">
        <f>SUM(P272:P277)</f>
        <v>0</v>
      </c>
      <c r="Q271" s="143"/>
      <c r="R271" s="144">
        <f>SUM(R272:R277)</f>
        <v>0.13705313999999999</v>
      </c>
      <c r="S271" s="143"/>
      <c r="T271" s="145">
        <f>SUM(T272:T277)</f>
        <v>0</v>
      </c>
      <c r="AR271" s="138" t="s">
        <v>87</v>
      </c>
      <c r="AT271" s="146" t="s">
        <v>74</v>
      </c>
      <c r="AU271" s="146" t="s">
        <v>79</v>
      </c>
      <c r="AY271" s="138" t="s">
        <v>172</v>
      </c>
      <c r="BK271" s="147">
        <f>SUM(BK272:BK277)</f>
        <v>0</v>
      </c>
    </row>
    <row r="272" spans="1:65" s="2" customFormat="1" ht="24.25" customHeight="1">
      <c r="A272" s="33"/>
      <c r="B272" s="150"/>
      <c r="C272" s="151" t="s">
        <v>530</v>
      </c>
      <c r="D272" s="151" t="s">
        <v>174</v>
      </c>
      <c r="E272" s="152" t="s">
        <v>1127</v>
      </c>
      <c r="F272" s="153" t="s">
        <v>1128</v>
      </c>
      <c r="G272" s="154" t="s">
        <v>177</v>
      </c>
      <c r="H272" s="155">
        <v>10.938000000000001</v>
      </c>
      <c r="I272" s="156"/>
      <c r="J272" s="157">
        <f>ROUND(I272*H272,2)</f>
        <v>0</v>
      </c>
      <c r="K272" s="158"/>
      <c r="L272" s="34"/>
      <c r="M272" s="159" t="s">
        <v>1</v>
      </c>
      <c r="N272" s="160" t="s">
        <v>41</v>
      </c>
      <c r="O272" s="59"/>
      <c r="P272" s="161">
        <f>O272*H272</f>
        <v>0</v>
      </c>
      <c r="Q272" s="161">
        <v>1.2529999999999999E-2</v>
      </c>
      <c r="R272" s="161">
        <f>Q272*H272</f>
        <v>0.13705313999999999</v>
      </c>
      <c r="S272" s="161">
        <v>0</v>
      </c>
      <c r="T272" s="16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3" t="s">
        <v>445</v>
      </c>
      <c r="AT272" s="163" t="s">
        <v>174</v>
      </c>
      <c r="AU272" s="163" t="s">
        <v>87</v>
      </c>
      <c r="AY272" s="18" t="s">
        <v>172</v>
      </c>
      <c r="BE272" s="164">
        <f>IF(N272="základná",J272,0)</f>
        <v>0</v>
      </c>
      <c r="BF272" s="164">
        <f>IF(N272="znížená",J272,0)</f>
        <v>0</v>
      </c>
      <c r="BG272" s="164">
        <f>IF(N272="zákl. prenesená",J272,0)</f>
        <v>0</v>
      </c>
      <c r="BH272" s="164">
        <f>IF(N272="zníž. prenesená",J272,0)</f>
        <v>0</v>
      </c>
      <c r="BI272" s="164">
        <f>IF(N272="nulová",J272,0)</f>
        <v>0</v>
      </c>
      <c r="BJ272" s="18" t="s">
        <v>87</v>
      </c>
      <c r="BK272" s="164">
        <f>ROUND(I272*H272,2)</f>
        <v>0</v>
      </c>
      <c r="BL272" s="18" t="s">
        <v>445</v>
      </c>
      <c r="BM272" s="163" t="s">
        <v>1129</v>
      </c>
    </row>
    <row r="273" spans="1:65" s="13" customFormat="1" ht="12">
      <c r="B273" s="165"/>
      <c r="D273" s="166" t="s">
        <v>179</v>
      </c>
      <c r="E273" s="167" t="s">
        <v>1</v>
      </c>
      <c r="F273" s="168" t="s">
        <v>1130</v>
      </c>
      <c r="H273" s="167" t="s">
        <v>1</v>
      </c>
      <c r="I273" s="169"/>
      <c r="L273" s="165"/>
      <c r="M273" s="170"/>
      <c r="N273" s="171"/>
      <c r="O273" s="171"/>
      <c r="P273" s="171"/>
      <c r="Q273" s="171"/>
      <c r="R273" s="171"/>
      <c r="S273" s="171"/>
      <c r="T273" s="172"/>
      <c r="AT273" s="167" t="s">
        <v>179</v>
      </c>
      <c r="AU273" s="167" t="s">
        <v>87</v>
      </c>
      <c r="AV273" s="13" t="s">
        <v>79</v>
      </c>
      <c r="AW273" s="13" t="s">
        <v>30</v>
      </c>
      <c r="AX273" s="13" t="s">
        <v>75</v>
      </c>
      <c r="AY273" s="167" t="s">
        <v>172</v>
      </c>
    </row>
    <row r="274" spans="1:65" s="13" customFormat="1" ht="12">
      <c r="B274" s="165"/>
      <c r="D274" s="166" t="s">
        <v>179</v>
      </c>
      <c r="E274" s="167" t="s">
        <v>1</v>
      </c>
      <c r="F274" s="168" t="s">
        <v>1131</v>
      </c>
      <c r="H274" s="167" t="s">
        <v>1</v>
      </c>
      <c r="I274" s="169"/>
      <c r="L274" s="165"/>
      <c r="M274" s="170"/>
      <c r="N274" s="171"/>
      <c r="O274" s="171"/>
      <c r="P274" s="171"/>
      <c r="Q274" s="171"/>
      <c r="R274" s="171"/>
      <c r="S274" s="171"/>
      <c r="T274" s="172"/>
      <c r="AT274" s="167" t="s">
        <v>179</v>
      </c>
      <c r="AU274" s="167" t="s">
        <v>87</v>
      </c>
      <c r="AV274" s="13" t="s">
        <v>79</v>
      </c>
      <c r="AW274" s="13" t="s">
        <v>30</v>
      </c>
      <c r="AX274" s="13" t="s">
        <v>75</v>
      </c>
      <c r="AY274" s="167" t="s">
        <v>172</v>
      </c>
    </row>
    <row r="275" spans="1:65" s="14" customFormat="1" ht="12">
      <c r="B275" s="173"/>
      <c r="D275" s="166" t="s">
        <v>179</v>
      </c>
      <c r="E275" s="174" t="s">
        <v>1</v>
      </c>
      <c r="F275" s="175" t="s">
        <v>1132</v>
      </c>
      <c r="H275" s="176">
        <v>10.938000000000001</v>
      </c>
      <c r="I275" s="177"/>
      <c r="L275" s="173"/>
      <c r="M275" s="178"/>
      <c r="N275" s="179"/>
      <c r="O275" s="179"/>
      <c r="P275" s="179"/>
      <c r="Q275" s="179"/>
      <c r="R275" s="179"/>
      <c r="S275" s="179"/>
      <c r="T275" s="180"/>
      <c r="AT275" s="174" t="s">
        <v>179</v>
      </c>
      <c r="AU275" s="174" t="s">
        <v>87</v>
      </c>
      <c r="AV275" s="14" t="s">
        <v>87</v>
      </c>
      <c r="AW275" s="14" t="s">
        <v>30</v>
      </c>
      <c r="AX275" s="14" t="s">
        <v>75</v>
      </c>
      <c r="AY275" s="174" t="s">
        <v>172</v>
      </c>
    </row>
    <row r="276" spans="1:65" s="16" customFormat="1" ht="12">
      <c r="B276" s="189"/>
      <c r="D276" s="166" t="s">
        <v>179</v>
      </c>
      <c r="E276" s="190" t="s">
        <v>1</v>
      </c>
      <c r="F276" s="191" t="s">
        <v>1007</v>
      </c>
      <c r="H276" s="192">
        <v>10.938000000000001</v>
      </c>
      <c r="I276" s="193"/>
      <c r="L276" s="189"/>
      <c r="M276" s="194"/>
      <c r="N276" s="195"/>
      <c r="O276" s="195"/>
      <c r="P276" s="195"/>
      <c r="Q276" s="195"/>
      <c r="R276" s="195"/>
      <c r="S276" s="195"/>
      <c r="T276" s="196"/>
      <c r="AT276" s="190" t="s">
        <v>179</v>
      </c>
      <c r="AU276" s="190" t="s">
        <v>87</v>
      </c>
      <c r="AV276" s="16" t="s">
        <v>97</v>
      </c>
      <c r="AW276" s="16" t="s">
        <v>30</v>
      </c>
      <c r="AX276" s="16" t="s">
        <v>75</v>
      </c>
      <c r="AY276" s="190" t="s">
        <v>172</v>
      </c>
    </row>
    <row r="277" spans="1:65" s="15" customFormat="1" ht="12">
      <c r="B277" s="181"/>
      <c r="D277" s="166" t="s">
        <v>179</v>
      </c>
      <c r="E277" s="182" t="s">
        <v>1</v>
      </c>
      <c r="F277" s="183" t="s">
        <v>184</v>
      </c>
      <c r="H277" s="184">
        <v>10.938000000000001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179</v>
      </c>
      <c r="AU277" s="182" t="s">
        <v>87</v>
      </c>
      <c r="AV277" s="15" t="s">
        <v>106</v>
      </c>
      <c r="AW277" s="15" t="s">
        <v>30</v>
      </c>
      <c r="AX277" s="15" t="s">
        <v>79</v>
      </c>
      <c r="AY277" s="182" t="s">
        <v>172</v>
      </c>
    </row>
    <row r="278" spans="1:65" s="12" customFormat="1" ht="22.75" customHeight="1">
      <c r="B278" s="137"/>
      <c r="D278" s="138" t="s">
        <v>74</v>
      </c>
      <c r="E278" s="148" t="s">
        <v>798</v>
      </c>
      <c r="F278" s="148" t="s">
        <v>799</v>
      </c>
      <c r="I278" s="140"/>
      <c r="J278" s="149">
        <f>BK278</f>
        <v>0</v>
      </c>
      <c r="L278" s="137"/>
      <c r="M278" s="142"/>
      <c r="N278" s="143"/>
      <c r="O278" s="143"/>
      <c r="P278" s="144">
        <f>SUM(P279:P297)</f>
        <v>0</v>
      </c>
      <c r="Q278" s="143"/>
      <c r="R278" s="144">
        <f>SUM(R279:R297)</f>
        <v>0</v>
      </c>
      <c r="S278" s="143"/>
      <c r="T278" s="145">
        <f>SUM(T279:T297)</f>
        <v>0.25397320000000001</v>
      </c>
      <c r="AR278" s="138" t="s">
        <v>87</v>
      </c>
      <c r="AT278" s="146" t="s">
        <v>74</v>
      </c>
      <c r="AU278" s="146" t="s">
        <v>79</v>
      </c>
      <c r="AY278" s="138" t="s">
        <v>172</v>
      </c>
      <c r="BK278" s="147">
        <f>SUM(BK279:BK297)</f>
        <v>0</v>
      </c>
    </row>
    <row r="279" spans="1:65" s="2" customFormat="1" ht="24.25" customHeight="1">
      <c r="A279" s="33"/>
      <c r="B279" s="150"/>
      <c r="C279" s="151" t="s">
        <v>491</v>
      </c>
      <c r="D279" s="151" t="s">
        <v>174</v>
      </c>
      <c r="E279" s="152" t="s">
        <v>1133</v>
      </c>
      <c r="F279" s="153" t="s">
        <v>1134</v>
      </c>
      <c r="G279" s="154" t="s">
        <v>177</v>
      </c>
      <c r="H279" s="155">
        <v>236.08</v>
      </c>
      <c r="I279" s="156"/>
      <c r="J279" s="157">
        <f>ROUND(I279*H279,2)</f>
        <v>0</v>
      </c>
      <c r="K279" s="158"/>
      <c r="L279" s="34"/>
      <c r="M279" s="159" t="s">
        <v>1</v>
      </c>
      <c r="N279" s="160" t="s">
        <v>41</v>
      </c>
      <c r="O279" s="59"/>
      <c r="P279" s="161">
        <f>O279*H279</f>
        <v>0</v>
      </c>
      <c r="Q279" s="161">
        <v>0</v>
      </c>
      <c r="R279" s="161">
        <f>Q279*H279</f>
        <v>0</v>
      </c>
      <c r="S279" s="161">
        <v>0</v>
      </c>
      <c r="T279" s="16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3" t="s">
        <v>445</v>
      </c>
      <c r="AT279" s="163" t="s">
        <v>174</v>
      </c>
      <c r="AU279" s="163" t="s">
        <v>87</v>
      </c>
      <c r="AY279" s="18" t="s">
        <v>172</v>
      </c>
      <c r="BE279" s="164">
        <f>IF(N279="základná",J279,0)</f>
        <v>0</v>
      </c>
      <c r="BF279" s="164">
        <f>IF(N279="znížená",J279,0)</f>
        <v>0</v>
      </c>
      <c r="BG279" s="164">
        <f>IF(N279="zákl. prenesená",J279,0)</f>
        <v>0</v>
      </c>
      <c r="BH279" s="164">
        <f>IF(N279="zníž. prenesená",J279,0)</f>
        <v>0</v>
      </c>
      <c r="BI279" s="164">
        <f>IF(N279="nulová",J279,0)</f>
        <v>0</v>
      </c>
      <c r="BJ279" s="18" t="s">
        <v>87</v>
      </c>
      <c r="BK279" s="164">
        <f>ROUND(I279*H279,2)</f>
        <v>0</v>
      </c>
      <c r="BL279" s="18" t="s">
        <v>445</v>
      </c>
      <c r="BM279" s="163" t="s">
        <v>1135</v>
      </c>
    </row>
    <row r="280" spans="1:65" s="13" customFormat="1" ht="12">
      <c r="B280" s="165"/>
      <c r="D280" s="166" t="s">
        <v>179</v>
      </c>
      <c r="E280" s="167" t="s">
        <v>1</v>
      </c>
      <c r="F280" s="168" t="s">
        <v>1136</v>
      </c>
      <c r="H280" s="167" t="s">
        <v>1</v>
      </c>
      <c r="I280" s="169"/>
      <c r="L280" s="165"/>
      <c r="M280" s="170"/>
      <c r="N280" s="171"/>
      <c r="O280" s="171"/>
      <c r="P280" s="171"/>
      <c r="Q280" s="171"/>
      <c r="R280" s="171"/>
      <c r="S280" s="171"/>
      <c r="T280" s="172"/>
      <c r="AT280" s="167" t="s">
        <v>179</v>
      </c>
      <c r="AU280" s="167" t="s">
        <v>87</v>
      </c>
      <c r="AV280" s="13" t="s">
        <v>79</v>
      </c>
      <c r="AW280" s="13" t="s">
        <v>30</v>
      </c>
      <c r="AX280" s="13" t="s">
        <v>75</v>
      </c>
      <c r="AY280" s="167" t="s">
        <v>172</v>
      </c>
    </row>
    <row r="281" spans="1:65" s="14" customFormat="1" ht="12">
      <c r="B281" s="173"/>
      <c r="D281" s="166" t="s">
        <v>179</v>
      </c>
      <c r="E281" s="174" t="s">
        <v>1</v>
      </c>
      <c r="F281" s="175" t="s">
        <v>1137</v>
      </c>
      <c r="H281" s="176">
        <v>234.08</v>
      </c>
      <c r="I281" s="177"/>
      <c r="L281" s="173"/>
      <c r="M281" s="178"/>
      <c r="N281" s="179"/>
      <c r="O281" s="179"/>
      <c r="P281" s="179"/>
      <c r="Q281" s="179"/>
      <c r="R281" s="179"/>
      <c r="S281" s="179"/>
      <c r="T281" s="180"/>
      <c r="AT281" s="174" t="s">
        <v>179</v>
      </c>
      <c r="AU281" s="174" t="s">
        <v>87</v>
      </c>
      <c r="AV281" s="14" t="s">
        <v>87</v>
      </c>
      <c r="AW281" s="14" t="s">
        <v>30</v>
      </c>
      <c r="AX281" s="14" t="s">
        <v>75</v>
      </c>
      <c r="AY281" s="174" t="s">
        <v>172</v>
      </c>
    </row>
    <row r="282" spans="1:65" s="16" customFormat="1" ht="12">
      <c r="B282" s="189"/>
      <c r="D282" s="166" t="s">
        <v>179</v>
      </c>
      <c r="E282" s="190" t="s">
        <v>1</v>
      </c>
      <c r="F282" s="191" t="s">
        <v>1138</v>
      </c>
      <c r="H282" s="192">
        <v>234.08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179</v>
      </c>
      <c r="AU282" s="190" t="s">
        <v>87</v>
      </c>
      <c r="AV282" s="16" t="s">
        <v>97</v>
      </c>
      <c r="AW282" s="16" t="s">
        <v>30</v>
      </c>
      <c r="AX282" s="16" t="s">
        <v>75</v>
      </c>
      <c r="AY282" s="190" t="s">
        <v>172</v>
      </c>
    </row>
    <row r="283" spans="1:65" s="13" customFormat="1" ht="24">
      <c r="B283" s="165"/>
      <c r="D283" s="166" t="s">
        <v>179</v>
      </c>
      <c r="E283" s="167" t="s">
        <v>1</v>
      </c>
      <c r="F283" s="168" t="s">
        <v>1139</v>
      </c>
      <c r="H283" s="167" t="s">
        <v>1</v>
      </c>
      <c r="I283" s="169"/>
      <c r="L283" s="165"/>
      <c r="M283" s="170"/>
      <c r="N283" s="171"/>
      <c r="O283" s="171"/>
      <c r="P283" s="171"/>
      <c r="Q283" s="171"/>
      <c r="R283" s="171"/>
      <c r="S283" s="171"/>
      <c r="T283" s="172"/>
      <c r="AT283" s="167" t="s">
        <v>179</v>
      </c>
      <c r="AU283" s="167" t="s">
        <v>87</v>
      </c>
      <c r="AV283" s="13" t="s">
        <v>79</v>
      </c>
      <c r="AW283" s="13" t="s">
        <v>30</v>
      </c>
      <c r="AX283" s="13" t="s">
        <v>75</v>
      </c>
      <c r="AY283" s="167" t="s">
        <v>172</v>
      </c>
    </row>
    <row r="284" spans="1:65" s="14" customFormat="1" ht="12">
      <c r="B284" s="173"/>
      <c r="D284" s="166" t="s">
        <v>179</v>
      </c>
      <c r="E284" s="174" t="s">
        <v>1</v>
      </c>
      <c r="F284" s="175" t="s">
        <v>1140</v>
      </c>
      <c r="H284" s="176">
        <v>1</v>
      </c>
      <c r="I284" s="177"/>
      <c r="L284" s="173"/>
      <c r="M284" s="178"/>
      <c r="N284" s="179"/>
      <c r="O284" s="179"/>
      <c r="P284" s="179"/>
      <c r="Q284" s="179"/>
      <c r="R284" s="179"/>
      <c r="S284" s="179"/>
      <c r="T284" s="180"/>
      <c r="AT284" s="174" t="s">
        <v>179</v>
      </c>
      <c r="AU284" s="174" t="s">
        <v>87</v>
      </c>
      <c r="AV284" s="14" t="s">
        <v>87</v>
      </c>
      <c r="AW284" s="14" t="s">
        <v>30</v>
      </c>
      <c r="AX284" s="14" t="s">
        <v>75</v>
      </c>
      <c r="AY284" s="174" t="s">
        <v>172</v>
      </c>
    </row>
    <row r="285" spans="1:65" s="14" customFormat="1" ht="12">
      <c r="B285" s="173"/>
      <c r="D285" s="166" t="s">
        <v>179</v>
      </c>
      <c r="E285" s="174" t="s">
        <v>1</v>
      </c>
      <c r="F285" s="175" t="s">
        <v>1141</v>
      </c>
      <c r="H285" s="176">
        <v>1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179</v>
      </c>
      <c r="AU285" s="174" t="s">
        <v>87</v>
      </c>
      <c r="AV285" s="14" t="s">
        <v>87</v>
      </c>
      <c r="AW285" s="14" t="s">
        <v>30</v>
      </c>
      <c r="AX285" s="14" t="s">
        <v>75</v>
      </c>
      <c r="AY285" s="174" t="s">
        <v>172</v>
      </c>
    </row>
    <row r="286" spans="1:65" s="16" customFormat="1" ht="12">
      <c r="B286" s="189"/>
      <c r="D286" s="166" t="s">
        <v>179</v>
      </c>
      <c r="E286" s="190" t="s">
        <v>1</v>
      </c>
      <c r="F286" s="191" t="s">
        <v>287</v>
      </c>
      <c r="H286" s="192">
        <v>2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179</v>
      </c>
      <c r="AU286" s="190" t="s">
        <v>87</v>
      </c>
      <c r="AV286" s="16" t="s">
        <v>97</v>
      </c>
      <c r="AW286" s="16" t="s">
        <v>30</v>
      </c>
      <c r="AX286" s="16" t="s">
        <v>75</v>
      </c>
      <c r="AY286" s="190" t="s">
        <v>172</v>
      </c>
    </row>
    <row r="287" spans="1:65" s="15" customFormat="1" ht="12">
      <c r="B287" s="181"/>
      <c r="D287" s="166" t="s">
        <v>179</v>
      </c>
      <c r="E287" s="182" t="s">
        <v>1142</v>
      </c>
      <c r="F287" s="183" t="s">
        <v>184</v>
      </c>
      <c r="H287" s="184">
        <v>236.08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2" t="s">
        <v>179</v>
      </c>
      <c r="AU287" s="182" t="s">
        <v>87</v>
      </c>
      <c r="AV287" s="15" t="s">
        <v>106</v>
      </c>
      <c r="AW287" s="15" t="s">
        <v>30</v>
      </c>
      <c r="AX287" s="15" t="s">
        <v>79</v>
      </c>
      <c r="AY287" s="182" t="s">
        <v>172</v>
      </c>
    </row>
    <row r="288" spans="1:65" s="2" customFormat="1" ht="24.25" customHeight="1">
      <c r="A288" s="33"/>
      <c r="B288" s="150"/>
      <c r="C288" s="151" t="s">
        <v>539</v>
      </c>
      <c r="D288" s="151" t="s">
        <v>174</v>
      </c>
      <c r="E288" s="152" t="s">
        <v>1143</v>
      </c>
      <c r="F288" s="153" t="s">
        <v>1144</v>
      </c>
      <c r="G288" s="154" t="s">
        <v>427</v>
      </c>
      <c r="H288" s="155">
        <v>10.912000000000001</v>
      </c>
      <c r="I288" s="156"/>
      <c r="J288" s="157">
        <f>ROUND(I288*H288,2)</f>
        <v>0</v>
      </c>
      <c r="K288" s="158"/>
      <c r="L288" s="34"/>
      <c r="M288" s="159" t="s">
        <v>1</v>
      </c>
      <c r="N288" s="160" t="s">
        <v>41</v>
      </c>
      <c r="O288" s="59"/>
      <c r="P288" s="161">
        <f>O288*H288</f>
        <v>0</v>
      </c>
      <c r="Q288" s="161">
        <v>0</v>
      </c>
      <c r="R288" s="161">
        <f>Q288*H288</f>
        <v>0</v>
      </c>
      <c r="S288" s="161">
        <v>0</v>
      </c>
      <c r="T288" s="162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3" t="s">
        <v>445</v>
      </c>
      <c r="AT288" s="163" t="s">
        <v>174</v>
      </c>
      <c r="AU288" s="163" t="s">
        <v>87</v>
      </c>
      <c r="AY288" s="18" t="s">
        <v>172</v>
      </c>
      <c r="BE288" s="164">
        <f>IF(N288="základná",J288,0)</f>
        <v>0</v>
      </c>
      <c r="BF288" s="164">
        <f>IF(N288="znížená",J288,0)</f>
        <v>0</v>
      </c>
      <c r="BG288" s="164">
        <f>IF(N288="zákl. prenesená",J288,0)</f>
        <v>0</v>
      </c>
      <c r="BH288" s="164">
        <f>IF(N288="zníž. prenesená",J288,0)</f>
        <v>0</v>
      </c>
      <c r="BI288" s="164">
        <f>IF(N288="nulová",J288,0)</f>
        <v>0</v>
      </c>
      <c r="BJ288" s="18" t="s">
        <v>87</v>
      </c>
      <c r="BK288" s="164">
        <f>ROUND(I288*H288,2)</f>
        <v>0</v>
      </c>
      <c r="BL288" s="18" t="s">
        <v>445</v>
      </c>
      <c r="BM288" s="163" t="s">
        <v>1145</v>
      </c>
    </row>
    <row r="289" spans="1:65" s="13" customFormat="1" ht="12">
      <c r="B289" s="165"/>
      <c r="D289" s="166" t="s">
        <v>179</v>
      </c>
      <c r="E289" s="167" t="s">
        <v>1</v>
      </c>
      <c r="F289" s="168" t="s">
        <v>1146</v>
      </c>
      <c r="H289" s="167" t="s">
        <v>1</v>
      </c>
      <c r="I289" s="169"/>
      <c r="L289" s="165"/>
      <c r="M289" s="170"/>
      <c r="N289" s="171"/>
      <c r="O289" s="171"/>
      <c r="P289" s="171"/>
      <c r="Q289" s="171"/>
      <c r="R289" s="171"/>
      <c r="S289" s="171"/>
      <c r="T289" s="172"/>
      <c r="AT289" s="167" t="s">
        <v>179</v>
      </c>
      <c r="AU289" s="167" t="s">
        <v>87</v>
      </c>
      <c r="AV289" s="13" t="s">
        <v>79</v>
      </c>
      <c r="AW289" s="13" t="s">
        <v>30</v>
      </c>
      <c r="AX289" s="13" t="s">
        <v>75</v>
      </c>
      <c r="AY289" s="167" t="s">
        <v>172</v>
      </c>
    </row>
    <row r="290" spans="1:65" s="14" customFormat="1" ht="12">
      <c r="B290" s="173"/>
      <c r="D290" s="166" t="s">
        <v>179</v>
      </c>
      <c r="E290" s="174" t="s">
        <v>1</v>
      </c>
      <c r="F290" s="175" t="s">
        <v>1147</v>
      </c>
      <c r="H290" s="176">
        <v>5.76</v>
      </c>
      <c r="I290" s="177"/>
      <c r="L290" s="173"/>
      <c r="M290" s="178"/>
      <c r="N290" s="179"/>
      <c r="O290" s="179"/>
      <c r="P290" s="179"/>
      <c r="Q290" s="179"/>
      <c r="R290" s="179"/>
      <c r="S290" s="179"/>
      <c r="T290" s="180"/>
      <c r="AT290" s="174" t="s">
        <v>179</v>
      </c>
      <c r="AU290" s="174" t="s">
        <v>87</v>
      </c>
      <c r="AV290" s="14" t="s">
        <v>87</v>
      </c>
      <c r="AW290" s="14" t="s">
        <v>30</v>
      </c>
      <c r="AX290" s="14" t="s">
        <v>75</v>
      </c>
      <c r="AY290" s="174" t="s">
        <v>172</v>
      </c>
    </row>
    <row r="291" spans="1:65" s="16" customFormat="1" ht="12">
      <c r="B291" s="189"/>
      <c r="D291" s="166" t="s">
        <v>179</v>
      </c>
      <c r="E291" s="190" t="s">
        <v>1</v>
      </c>
      <c r="F291" s="191" t="s">
        <v>743</v>
      </c>
      <c r="H291" s="192">
        <v>5.76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179</v>
      </c>
      <c r="AU291" s="190" t="s">
        <v>87</v>
      </c>
      <c r="AV291" s="16" t="s">
        <v>97</v>
      </c>
      <c r="AW291" s="16" t="s">
        <v>30</v>
      </c>
      <c r="AX291" s="16" t="s">
        <v>75</v>
      </c>
      <c r="AY291" s="190" t="s">
        <v>172</v>
      </c>
    </row>
    <row r="292" spans="1:65" s="14" customFormat="1" ht="12">
      <c r="B292" s="173"/>
      <c r="D292" s="166" t="s">
        <v>179</v>
      </c>
      <c r="E292" s="174" t="s">
        <v>1</v>
      </c>
      <c r="F292" s="175" t="s">
        <v>1148</v>
      </c>
      <c r="H292" s="176">
        <v>5.1520000000000001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1:65" s="16" customFormat="1" ht="12">
      <c r="B293" s="189"/>
      <c r="D293" s="166" t="s">
        <v>179</v>
      </c>
      <c r="E293" s="190" t="s">
        <v>1</v>
      </c>
      <c r="F293" s="191" t="s">
        <v>745</v>
      </c>
      <c r="H293" s="192">
        <v>5.1520000000000001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179</v>
      </c>
      <c r="AU293" s="190" t="s">
        <v>87</v>
      </c>
      <c r="AV293" s="16" t="s">
        <v>97</v>
      </c>
      <c r="AW293" s="16" t="s">
        <v>30</v>
      </c>
      <c r="AX293" s="16" t="s">
        <v>75</v>
      </c>
      <c r="AY293" s="190" t="s">
        <v>172</v>
      </c>
    </row>
    <row r="294" spans="1:65" s="15" customFormat="1" ht="12">
      <c r="B294" s="181"/>
      <c r="D294" s="166" t="s">
        <v>179</v>
      </c>
      <c r="E294" s="182" t="s">
        <v>1</v>
      </c>
      <c r="F294" s="183" t="s">
        <v>184</v>
      </c>
      <c r="H294" s="184">
        <v>10.912000000000001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2" t="s">
        <v>179</v>
      </c>
      <c r="AU294" s="182" t="s">
        <v>87</v>
      </c>
      <c r="AV294" s="15" t="s">
        <v>106</v>
      </c>
      <c r="AW294" s="15" t="s">
        <v>30</v>
      </c>
      <c r="AX294" s="15" t="s">
        <v>79</v>
      </c>
      <c r="AY294" s="182" t="s">
        <v>172</v>
      </c>
    </row>
    <row r="295" spans="1:65" s="2" customFormat="1" ht="24.25" customHeight="1">
      <c r="A295" s="33"/>
      <c r="B295" s="150"/>
      <c r="C295" s="151" t="s">
        <v>545</v>
      </c>
      <c r="D295" s="151" t="s">
        <v>174</v>
      </c>
      <c r="E295" s="152" t="s">
        <v>1149</v>
      </c>
      <c r="F295" s="153" t="s">
        <v>1150</v>
      </c>
      <c r="G295" s="154" t="s">
        <v>427</v>
      </c>
      <c r="H295" s="155">
        <v>75.14</v>
      </c>
      <c r="I295" s="156"/>
      <c r="J295" s="157">
        <f>ROUND(I295*H295,2)</f>
        <v>0</v>
      </c>
      <c r="K295" s="158"/>
      <c r="L295" s="34"/>
      <c r="M295" s="159" t="s">
        <v>1</v>
      </c>
      <c r="N295" s="160" t="s">
        <v>41</v>
      </c>
      <c r="O295" s="59"/>
      <c r="P295" s="161">
        <f>O295*H295</f>
        <v>0</v>
      </c>
      <c r="Q295" s="161">
        <v>0</v>
      </c>
      <c r="R295" s="161">
        <f>Q295*H295</f>
        <v>0</v>
      </c>
      <c r="S295" s="161">
        <v>3.3800000000000002E-3</v>
      </c>
      <c r="T295" s="162">
        <f>S295*H295</f>
        <v>0.25397320000000001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3" t="s">
        <v>445</v>
      </c>
      <c r="AT295" s="163" t="s">
        <v>174</v>
      </c>
      <c r="AU295" s="163" t="s">
        <v>87</v>
      </c>
      <c r="AY295" s="18" t="s">
        <v>172</v>
      </c>
      <c r="BE295" s="164">
        <f>IF(N295="základná",J295,0)</f>
        <v>0</v>
      </c>
      <c r="BF295" s="164">
        <f>IF(N295="znížená",J295,0)</f>
        <v>0</v>
      </c>
      <c r="BG295" s="164">
        <f>IF(N295="zákl. prenesená",J295,0)</f>
        <v>0</v>
      </c>
      <c r="BH295" s="164">
        <f>IF(N295="zníž. prenesená",J295,0)</f>
        <v>0</v>
      </c>
      <c r="BI295" s="164">
        <f>IF(N295="nulová",J295,0)</f>
        <v>0</v>
      </c>
      <c r="BJ295" s="18" t="s">
        <v>87</v>
      </c>
      <c r="BK295" s="164">
        <f>ROUND(I295*H295,2)</f>
        <v>0</v>
      </c>
      <c r="BL295" s="18" t="s">
        <v>445</v>
      </c>
      <c r="BM295" s="163" t="s">
        <v>1151</v>
      </c>
    </row>
    <row r="296" spans="1:65" s="14" customFormat="1" ht="12">
      <c r="B296" s="173"/>
      <c r="D296" s="166" t="s">
        <v>179</v>
      </c>
      <c r="E296" s="174" t="s">
        <v>1</v>
      </c>
      <c r="F296" s="175" t="s">
        <v>1152</v>
      </c>
      <c r="H296" s="176">
        <v>75.14</v>
      </c>
      <c r="I296" s="177"/>
      <c r="L296" s="173"/>
      <c r="M296" s="178"/>
      <c r="N296" s="179"/>
      <c r="O296" s="179"/>
      <c r="P296" s="179"/>
      <c r="Q296" s="179"/>
      <c r="R296" s="179"/>
      <c r="S296" s="179"/>
      <c r="T296" s="180"/>
      <c r="AT296" s="174" t="s">
        <v>179</v>
      </c>
      <c r="AU296" s="174" t="s">
        <v>87</v>
      </c>
      <c r="AV296" s="14" t="s">
        <v>87</v>
      </c>
      <c r="AW296" s="14" t="s">
        <v>30</v>
      </c>
      <c r="AX296" s="14" t="s">
        <v>75</v>
      </c>
      <c r="AY296" s="174" t="s">
        <v>172</v>
      </c>
    </row>
    <row r="297" spans="1:65" s="15" customFormat="1" ht="12">
      <c r="B297" s="181"/>
      <c r="D297" s="166" t="s">
        <v>179</v>
      </c>
      <c r="E297" s="182" t="s">
        <v>1</v>
      </c>
      <c r="F297" s="183" t="s">
        <v>184</v>
      </c>
      <c r="H297" s="184">
        <v>75.14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179</v>
      </c>
      <c r="AU297" s="182" t="s">
        <v>87</v>
      </c>
      <c r="AV297" s="15" t="s">
        <v>106</v>
      </c>
      <c r="AW297" s="15" t="s">
        <v>30</v>
      </c>
      <c r="AX297" s="15" t="s">
        <v>79</v>
      </c>
      <c r="AY297" s="182" t="s">
        <v>172</v>
      </c>
    </row>
    <row r="298" spans="1:65" s="12" customFormat="1" ht="22.75" customHeight="1">
      <c r="B298" s="137"/>
      <c r="D298" s="138" t="s">
        <v>74</v>
      </c>
      <c r="E298" s="148" t="s">
        <v>1153</v>
      </c>
      <c r="F298" s="148" t="s">
        <v>1154</v>
      </c>
      <c r="I298" s="140"/>
      <c r="J298" s="149">
        <f>BK298</f>
        <v>0</v>
      </c>
      <c r="L298" s="137"/>
      <c r="M298" s="142"/>
      <c r="N298" s="143"/>
      <c r="O298" s="143"/>
      <c r="P298" s="144">
        <f>SUM(P299:P309)</f>
        <v>0</v>
      </c>
      <c r="Q298" s="143"/>
      <c r="R298" s="144">
        <f>SUM(R299:R309)</f>
        <v>0</v>
      </c>
      <c r="S298" s="143"/>
      <c r="T298" s="145">
        <f>SUM(T299:T309)</f>
        <v>1.71861</v>
      </c>
      <c r="AR298" s="138" t="s">
        <v>87</v>
      </c>
      <c r="AT298" s="146" t="s">
        <v>74</v>
      </c>
      <c r="AU298" s="146" t="s">
        <v>79</v>
      </c>
      <c r="AY298" s="138" t="s">
        <v>172</v>
      </c>
      <c r="BK298" s="147">
        <f>SUM(BK299:BK309)</f>
        <v>0</v>
      </c>
    </row>
    <row r="299" spans="1:65" s="2" customFormat="1" ht="24.25" customHeight="1">
      <c r="A299" s="33"/>
      <c r="B299" s="150"/>
      <c r="C299" s="151" t="s">
        <v>556</v>
      </c>
      <c r="D299" s="151" t="s">
        <v>174</v>
      </c>
      <c r="E299" s="152" t="s">
        <v>1155</v>
      </c>
      <c r="F299" s="153" t="s">
        <v>1156</v>
      </c>
      <c r="G299" s="154" t="s">
        <v>177</v>
      </c>
      <c r="H299" s="155">
        <v>60</v>
      </c>
      <c r="I299" s="156"/>
      <c r="J299" s="157">
        <f>ROUND(I299*H299,2)</f>
        <v>0</v>
      </c>
      <c r="K299" s="158"/>
      <c r="L299" s="34"/>
      <c r="M299" s="159" t="s">
        <v>1</v>
      </c>
      <c r="N299" s="160" t="s">
        <v>41</v>
      </c>
      <c r="O299" s="59"/>
      <c r="P299" s="161">
        <f>O299*H299</f>
        <v>0</v>
      </c>
      <c r="Q299" s="161">
        <v>0</v>
      </c>
      <c r="R299" s="161">
        <f>Q299*H299</f>
        <v>0</v>
      </c>
      <c r="S299" s="161">
        <v>2.4649999999999998E-2</v>
      </c>
      <c r="T299" s="162">
        <f>S299*H299</f>
        <v>1.4789999999999999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3" t="s">
        <v>445</v>
      </c>
      <c r="AT299" s="163" t="s">
        <v>174</v>
      </c>
      <c r="AU299" s="163" t="s">
        <v>87</v>
      </c>
      <c r="AY299" s="18" t="s">
        <v>172</v>
      </c>
      <c r="BE299" s="164">
        <f>IF(N299="základná",J299,0)</f>
        <v>0</v>
      </c>
      <c r="BF299" s="164">
        <f>IF(N299="znížená",J299,0)</f>
        <v>0</v>
      </c>
      <c r="BG299" s="164">
        <f>IF(N299="zákl. prenesená",J299,0)</f>
        <v>0</v>
      </c>
      <c r="BH299" s="164">
        <f>IF(N299="zníž. prenesená",J299,0)</f>
        <v>0</v>
      </c>
      <c r="BI299" s="164">
        <f>IF(N299="nulová",J299,0)</f>
        <v>0</v>
      </c>
      <c r="BJ299" s="18" t="s">
        <v>87</v>
      </c>
      <c r="BK299" s="164">
        <f>ROUND(I299*H299,2)</f>
        <v>0</v>
      </c>
      <c r="BL299" s="18" t="s">
        <v>445</v>
      </c>
      <c r="BM299" s="163" t="s">
        <v>1157</v>
      </c>
    </row>
    <row r="300" spans="1:65" s="13" customFormat="1" ht="12">
      <c r="B300" s="165"/>
      <c r="D300" s="166" t="s">
        <v>179</v>
      </c>
      <c r="E300" s="167" t="s">
        <v>1</v>
      </c>
      <c r="F300" s="168" t="s">
        <v>1158</v>
      </c>
      <c r="H300" s="167" t="s">
        <v>1</v>
      </c>
      <c r="I300" s="169"/>
      <c r="L300" s="165"/>
      <c r="M300" s="170"/>
      <c r="N300" s="171"/>
      <c r="O300" s="171"/>
      <c r="P300" s="171"/>
      <c r="Q300" s="171"/>
      <c r="R300" s="171"/>
      <c r="S300" s="171"/>
      <c r="T300" s="172"/>
      <c r="AT300" s="167" t="s">
        <v>179</v>
      </c>
      <c r="AU300" s="167" t="s">
        <v>87</v>
      </c>
      <c r="AV300" s="13" t="s">
        <v>79</v>
      </c>
      <c r="AW300" s="13" t="s">
        <v>30</v>
      </c>
      <c r="AX300" s="13" t="s">
        <v>75</v>
      </c>
      <c r="AY300" s="167" t="s">
        <v>172</v>
      </c>
    </row>
    <row r="301" spans="1:65" s="13" customFormat="1" ht="12">
      <c r="B301" s="165"/>
      <c r="D301" s="166" t="s">
        <v>179</v>
      </c>
      <c r="E301" s="167" t="s">
        <v>1</v>
      </c>
      <c r="F301" s="168" t="s">
        <v>1159</v>
      </c>
      <c r="H301" s="167" t="s">
        <v>1</v>
      </c>
      <c r="I301" s="169"/>
      <c r="L301" s="165"/>
      <c r="M301" s="170"/>
      <c r="N301" s="171"/>
      <c r="O301" s="171"/>
      <c r="P301" s="171"/>
      <c r="Q301" s="171"/>
      <c r="R301" s="171"/>
      <c r="S301" s="171"/>
      <c r="T301" s="172"/>
      <c r="AT301" s="167" t="s">
        <v>179</v>
      </c>
      <c r="AU301" s="167" t="s">
        <v>87</v>
      </c>
      <c r="AV301" s="13" t="s">
        <v>79</v>
      </c>
      <c r="AW301" s="13" t="s">
        <v>30</v>
      </c>
      <c r="AX301" s="13" t="s">
        <v>75</v>
      </c>
      <c r="AY301" s="167" t="s">
        <v>172</v>
      </c>
    </row>
    <row r="302" spans="1:65" s="14" customFormat="1" ht="12">
      <c r="B302" s="173"/>
      <c r="D302" s="166" t="s">
        <v>179</v>
      </c>
      <c r="E302" s="174" t="s">
        <v>1</v>
      </c>
      <c r="F302" s="175" t="s">
        <v>1160</v>
      </c>
      <c r="H302" s="176">
        <v>60</v>
      </c>
      <c r="I302" s="177"/>
      <c r="L302" s="173"/>
      <c r="M302" s="178"/>
      <c r="N302" s="179"/>
      <c r="O302" s="179"/>
      <c r="P302" s="179"/>
      <c r="Q302" s="179"/>
      <c r="R302" s="179"/>
      <c r="S302" s="179"/>
      <c r="T302" s="180"/>
      <c r="AT302" s="174" t="s">
        <v>179</v>
      </c>
      <c r="AU302" s="174" t="s">
        <v>87</v>
      </c>
      <c r="AV302" s="14" t="s">
        <v>87</v>
      </c>
      <c r="AW302" s="14" t="s">
        <v>30</v>
      </c>
      <c r="AX302" s="14" t="s">
        <v>75</v>
      </c>
      <c r="AY302" s="174" t="s">
        <v>172</v>
      </c>
    </row>
    <row r="303" spans="1:65" s="15" customFormat="1" ht="12">
      <c r="B303" s="181"/>
      <c r="D303" s="166" t="s">
        <v>179</v>
      </c>
      <c r="E303" s="182" t="s">
        <v>1</v>
      </c>
      <c r="F303" s="183" t="s">
        <v>184</v>
      </c>
      <c r="H303" s="184">
        <v>60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2" t="s">
        <v>179</v>
      </c>
      <c r="AU303" s="182" t="s">
        <v>87</v>
      </c>
      <c r="AV303" s="15" t="s">
        <v>106</v>
      </c>
      <c r="AW303" s="15" t="s">
        <v>30</v>
      </c>
      <c r="AX303" s="15" t="s">
        <v>79</v>
      </c>
      <c r="AY303" s="182" t="s">
        <v>172</v>
      </c>
    </row>
    <row r="304" spans="1:65" s="2" customFormat="1" ht="24.25" customHeight="1">
      <c r="A304" s="33"/>
      <c r="B304" s="150"/>
      <c r="C304" s="151" t="s">
        <v>561</v>
      </c>
      <c r="D304" s="151" t="s">
        <v>174</v>
      </c>
      <c r="E304" s="152" t="s">
        <v>1161</v>
      </c>
      <c r="F304" s="153" t="s">
        <v>1162</v>
      </c>
      <c r="G304" s="154" t="s">
        <v>252</v>
      </c>
      <c r="H304" s="155">
        <v>79.87</v>
      </c>
      <c r="I304" s="156"/>
      <c r="J304" s="157">
        <f>ROUND(I304*H304,2)</f>
        <v>0</v>
      </c>
      <c r="K304" s="158"/>
      <c r="L304" s="34"/>
      <c r="M304" s="159" t="s">
        <v>1</v>
      </c>
      <c r="N304" s="160" t="s">
        <v>41</v>
      </c>
      <c r="O304" s="59"/>
      <c r="P304" s="161">
        <f>O304*H304</f>
        <v>0</v>
      </c>
      <c r="Q304" s="161">
        <v>0</v>
      </c>
      <c r="R304" s="161">
        <f>Q304*H304</f>
        <v>0</v>
      </c>
      <c r="S304" s="161">
        <v>3.0000000000000001E-3</v>
      </c>
      <c r="T304" s="162">
        <f>S304*H304</f>
        <v>0.23961000000000002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3" t="s">
        <v>445</v>
      </c>
      <c r="AT304" s="163" t="s">
        <v>174</v>
      </c>
      <c r="AU304" s="163" t="s">
        <v>87</v>
      </c>
      <c r="AY304" s="18" t="s">
        <v>172</v>
      </c>
      <c r="BE304" s="164">
        <f>IF(N304="základná",J304,0)</f>
        <v>0</v>
      </c>
      <c r="BF304" s="164">
        <f>IF(N304="znížená",J304,0)</f>
        <v>0</v>
      </c>
      <c r="BG304" s="164">
        <f>IF(N304="zákl. prenesená",J304,0)</f>
        <v>0</v>
      </c>
      <c r="BH304" s="164">
        <f>IF(N304="zníž. prenesená",J304,0)</f>
        <v>0</v>
      </c>
      <c r="BI304" s="164">
        <f>IF(N304="nulová",J304,0)</f>
        <v>0</v>
      </c>
      <c r="BJ304" s="18" t="s">
        <v>87</v>
      </c>
      <c r="BK304" s="164">
        <f>ROUND(I304*H304,2)</f>
        <v>0</v>
      </c>
      <c r="BL304" s="18" t="s">
        <v>445</v>
      </c>
      <c r="BM304" s="163" t="s">
        <v>1163</v>
      </c>
    </row>
    <row r="305" spans="1:65" s="14" customFormat="1" ht="12">
      <c r="B305" s="173"/>
      <c r="D305" s="166" t="s">
        <v>179</v>
      </c>
      <c r="E305" s="174" t="s">
        <v>1</v>
      </c>
      <c r="F305" s="175" t="s">
        <v>1164</v>
      </c>
      <c r="H305" s="176">
        <v>38.85</v>
      </c>
      <c r="I305" s="177"/>
      <c r="L305" s="173"/>
      <c r="M305" s="178"/>
      <c r="N305" s="179"/>
      <c r="O305" s="179"/>
      <c r="P305" s="179"/>
      <c r="Q305" s="179"/>
      <c r="R305" s="179"/>
      <c r="S305" s="179"/>
      <c r="T305" s="180"/>
      <c r="AT305" s="174" t="s">
        <v>179</v>
      </c>
      <c r="AU305" s="174" t="s">
        <v>87</v>
      </c>
      <c r="AV305" s="14" t="s">
        <v>87</v>
      </c>
      <c r="AW305" s="14" t="s">
        <v>30</v>
      </c>
      <c r="AX305" s="14" t="s">
        <v>75</v>
      </c>
      <c r="AY305" s="174" t="s">
        <v>172</v>
      </c>
    </row>
    <row r="306" spans="1:65" s="16" customFormat="1" ht="12">
      <c r="B306" s="189"/>
      <c r="D306" s="166" t="s">
        <v>179</v>
      </c>
      <c r="E306" s="190" t="s">
        <v>1</v>
      </c>
      <c r="F306" s="191" t="s">
        <v>1165</v>
      </c>
      <c r="H306" s="192">
        <v>38.85</v>
      </c>
      <c r="I306" s="193"/>
      <c r="L306" s="189"/>
      <c r="M306" s="194"/>
      <c r="N306" s="195"/>
      <c r="O306" s="195"/>
      <c r="P306" s="195"/>
      <c r="Q306" s="195"/>
      <c r="R306" s="195"/>
      <c r="S306" s="195"/>
      <c r="T306" s="196"/>
      <c r="AT306" s="190" t="s">
        <v>179</v>
      </c>
      <c r="AU306" s="190" t="s">
        <v>87</v>
      </c>
      <c r="AV306" s="16" t="s">
        <v>97</v>
      </c>
      <c r="AW306" s="16" t="s">
        <v>30</v>
      </c>
      <c r="AX306" s="16" t="s">
        <v>75</v>
      </c>
      <c r="AY306" s="190" t="s">
        <v>172</v>
      </c>
    </row>
    <row r="307" spans="1:65" s="14" customFormat="1" ht="12">
      <c r="B307" s="173"/>
      <c r="D307" s="166" t="s">
        <v>179</v>
      </c>
      <c r="E307" s="174" t="s">
        <v>1</v>
      </c>
      <c r="F307" s="175" t="s">
        <v>1166</v>
      </c>
      <c r="H307" s="176">
        <v>41.02</v>
      </c>
      <c r="I307" s="177"/>
      <c r="L307" s="173"/>
      <c r="M307" s="178"/>
      <c r="N307" s="179"/>
      <c r="O307" s="179"/>
      <c r="P307" s="179"/>
      <c r="Q307" s="179"/>
      <c r="R307" s="179"/>
      <c r="S307" s="179"/>
      <c r="T307" s="180"/>
      <c r="AT307" s="174" t="s">
        <v>179</v>
      </c>
      <c r="AU307" s="174" t="s">
        <v>87</v>
      </c>
      <c r="AV307" s="14" t="s">
        <v>87</v>
      </c>
      <c r="AW307" s="14" t="s">
        <v>30</v>
      </c>
      <c r="AX307" s="14" t="s">
        <v>75</v>
      </c>
      <c r="AY307" s="174" t="s">
        <v>172</v>
      </c>
    </row>
    <row r="308" spans="1:65" s="16" customFormat="1" ht="12">
      <c r="B308" s="189"/>
      <c r="D308" s="166" t="s">
        <v>179</v>
      </c>
      <c r="E308" s="190" t="s">
        <v>1</v>
      </c>
      <c r="F308" s="191" t="s">
        <v>1167</v>
      </c>
      <c r="H308" s="192">
        <v>41.02</v>
      </c>
      <c r="I308" s="193"/>
      <c r="L308" s="189"/>
      <c r="M308" s="194"/>
      <c r="N308" s="195"/>
      <c r="O308" s="195"/>
      <c r="P308" s="195"/>
      <c r="Q308" s="195"/>
      <c r="R308" s="195"/>
      <c r="S308" s="195"/>
      <c r="T308" s="196"/>
      <c r="AT308" s="190" t="s">
        <v>179</v>
      </c>
      <c r="AU308" s="190" t="s">
        <v>87</v>
      </c>
      <c r="AV308" s="16" t="s">
        <v>97</v>
      </c>
      <c r="AW308" s="16" t="s">
        <v>30</v>
      </c>
      <c r="AX308" s="16" t="s">
        <v>75</v>
      </c>
      <c r="AY308" s="190" t="s">
        <v>172</v>
      </c>
    </row>
    <row r="309" spans="1:65" s="15" customFormat="1" ht="12">
      <c r="B309" s="181"/>
      <c r="D309" s="166" t="s">
        <v>179</v>
      </c>
      <c r="E309" s="182" t="s">
        <v>698</v>
      </c>
      <c r="F309" s="183" t="s">
        <v>184</v>
      </c>
      <c r="H309" s="184">
        <v>79.87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179</v>
      </c>
      <c r="AU309" s="182" t="s">
        <v>87</v>
      </c>
      <c r="AV309" s="15" t="s">
        <v>106</v>
      </c>
      <c r="AW309" s="15" t="s">
        <v>30</v>
      </c>
      <c r="AX309" s="15" t="s">
        <v>79</v>
      </c>
      <c r="AY309" s="182" t="s">
        <v>172</v>
      </c>
    </row>
    <row r="310" spans="1:65" s="12" customFormat="1" ht="22.75" customHeight="1">
      <c r="B310" s="137"/>
      <c r="D310" s="138" t="s">
        <v>74</v>
      </c>
      <c r="E310" s="148" t="s">
        <v>1168</v>
      </c>
      <c r="F310" s="148" t="s">
        <v>1169</v>
      </c>
      <c r="I310" s="140"/>
      <c r="J310" s="149">
        <f>BK310</f>
        <v>0</v>
      </c>
      <c r="L310" s="137"/>
      <c r="M310" s="142"/>
      <c r="N310" s="143"/>
      <c r="O310" s="143"/>
      <c r="P310" s="144">
        <f>SUM(P311:P318)</f>
        <v>0</v>
      </c>
      <c r="Q310" s="143"/>
      <c r="R310" s="144">
        <f>SUM(R311:R318)</f>
        <v>5.0000000000000002E-5</v>
      </c>
      <c r="S310" s="143"/>
      <c r="T310" s="145">
        <f>SUM(T311:T318)</f>
        <v>0</v>
      </c>
      <c r="AR310" s="138" t="s">
        <v>87</v>
      </c>
      <c r="AT310" s="146" t="s">
        <v>74</v>
      </c>
      <c r="AU310" s="146" t="s">
        <v>79</v>
      </c>
      <c r="AY310" s="138" t="s">
        <v>172</v>
      </c>
      <c r="BK310" s="147">
        <f>SUM(BK311:BK318)</f>
        <v>0</v>
      </c>
    </row>
    <row r="311" spans="1:65" s="2" customFormat="1" ht="24.25" customHeight="1">
      <c r="A311" s="33"/>
      <c r="B311" s="150"/>
      <c r="C311" s="151" t="s">
        <v>1170</v>
      </c>
      <c r="D311" s="151" t="s">
        <v>174</v>
      </c>
      <c r="E311" s="152" t="s">
        <v>1171</v>
      </c>
      <c r="F311" s="153" t="s">
        <v>1172</v>
      </c>
      <c r="G311" s="154" t="s">
        <v>630</v>
      </c>
      <c r="H311" s="155">
        <v>1</v>
      </c>
      <c r="I311" s="156"/>
      <c r="J311" s="157">
        <f>ROUND(I311*H311,2)</f>
        <v>0</v>
      </c>
      <c r="K311" s="158"/>
      <c r="L311" s="34"/>
      <c r="M311" s="159" t="s">
        <v>1</v>
      </c>
      <c r="N311" s="160" t="s">
        <v>41</v>
      </c>
      <c r="O311" s="59"/>
      <c r="P311" s="161">
        <f>O311*H311</f>
        <v>0</v>
      </c>
      <c r="Q311" s="161">
        <v>5.0000000000000002E-5</v>
      </c>
      <c r="R311" s="161">
        <f>Q311*H311</f>
        <v>5.0000000000000002E-5</v>
      </c>
      <c r="S311" s="161">
        <v>0</v>
      </c>
      <c r="T311" s="162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3" t="s">
        <v>445</v>
      </c>
      <c r="AT311" s="163" t="s">
        <v>174</v>
      </c>
      <c r="AU311" s="163" t="s">
        <v>87</v>
      </c>
      <c r="AY311" s="18" t="s">
        <v>172</v>
      </c>
      <c r="BE311" s="164">
        <f>IF(N311="základná",J311,0)</f>
        <v>0</v>
      </c>
      <c r="BF311" s="164">
        <f>IF(N311="znížená",J311,0)</f>
        <v>0</v>
      </c>
      <c r="BG311" s="164">
        <f>IF(N311="zákl. prenesená",J311,0)</f>
        <v>0</v>
      </c>
      <c r="BH311" s="164">
        <f>IF(N311="zníž. prenesená",J311,0)</f>
        <v>0</v>
      </c>
      <c r="BI311" s="164">
        <f>IF(N311="nulová",J311,0)</f>
        <v>0</v>
      </c>
      <c r="BJ311" s="18" t="s">
        <v>87</v>
      </c>
      <c r="BK311" s="164">
        <f>ROUND(I311*H311,2)</f>
        <v>0</v>
      </c>
      <c r="BL311" s="18" t="s">
        <v>445</v>
      </c>
      <c r="BM311" s="163" t="s">
        <v>1173</v>
      </c>
    </row>
    <row r="312" spans="1:65" s="14" customFormat="1" ht="12">
      <c r="B312" s="173"/>
      <c r="D312" s="166" t="s">
        <v>179</v>
      </c>
      <c r="E312" s="174" t="s">
        <v>1</v>
      </c>
      <c r="F312" s="175" t="s">
        <v>1174</v>
      </c>
      <c r="H312" s="176">
        <v>1</v>
      </c>
      <c r="I312" s="177"/>
      <c r="L312" s="173"/>
      <c r="M312" s="178"/>
      <c r="N312" s="179"/>
      <c r="O312" s="179"/>
      <c r="P312" s="179"/>
      <c r="Q312" s="179"/>
      <c r="R312" s="179"/>
      <c r="S312" s="179"/>
      <c r="T312" s="180"/>
      <c r="AT312" s="174" t="s">
        <v>179</v>
      </c>
      <c r="AU312" s="174" t="s">
        <v>87</v>
      </c>
      <c r="AV312" s="14" t="s">
        <v>87</v>
      </c>
      <c r="AW312" s="14" t="s">
        <v>30</v>
      </c>
      <c r="AX312" s="14" t="s">
        <v>75</v>
      </c>
      <c r="AY312" s="174" t="s">
        <v>172</v>
      </c>
    </row>
    <row r="313" spans="1:65" s="16" customFormat="1" ht="12">
      <c r="B313" s="189"/>
      <c r="D313" s="166" t="s">
        <v>179</v>
      </c>
      <c r="E313" s="190" t="s">
        <v>1</v>
      </c>
      <c r="F313" s="191" t="s">
        <v>1175</v>
      </c>
      <c r="H313" s="192">
        <v>1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179</v>
      </c>
      <c r="AU313" s="190" t="s">
        <v>87</v>
      </c>
      <c r="AV313" s="16" t="s">
        <v>97</v>
      </c>
      <c r="AW313" s="16" t="s">
        <v>30</v>
      </c>
      <c r="AX313" s="16" t="s">
        <v>75</v>
      </c>
      <c r="AY313" s="190" t="s">
        <v>172</v>
      </c>
    </row>
    <row r="314" spans="1:65" s="15" customFormat="1" ht="12">
      <c r="B314" s="181"/>
      <c r="D314" s="166" t="s">
        <v>179</v>
      </c>
      <c r="E314" s="182" t="s">
        <v>1</v>
      </c>
      <c r="F314" s="183" t="s">
        <v>184</v>
      </c>
      <c r="H314" s="184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2" t="s">
        <v>179</v>
      </c>
      <c r="AU314" s="182" t="s">
        <v>87</v>
      </c>
      <c r="AV314" s="15" t="s">
        <v>106</v>
      </c>
      <c r="AW314" s="15" t="s">
        <v>30</v>
      </c>
      <c r="AX314" s="15" t="s">
        <v>79</v>
      </c>
      <c r="AY314" s="182" t="s">
        <v>172</v>
      </c>
    </row>
    <row r="315" spans="1:65" s="2" customFormat="1" ht="24.25" customHeight="1">
      <c r="A315" s="33"/>
      <c r="B315" s="150"/>
      <c r="C315" s="151" t="s">
        <v>1176</v>
      </c>
      <c r="D315" s="151" t="s">
        <v>174</v>
      </c>
      <c r="E315" s="152" t="s">
        <v>1177</v>
      </c>
      <c r="F315" s="153" t="s">
        <v>1178</v>
      </c>
      <c r="G315" s="154" t="s">
        <v>238</v>
      </c>
      <c r="H315" s="155">
        <v>12</v>
      </c>
      <c r="I315" s="156"/>
      <c r="J315" s="157">
        <f>ROUND(I315*H315,2)</f>
        <v>0</v>
      </c>
      <c r="K315" s="158"/>
      <c r="L315" s="34"/>
      <c r="M315" s="159" t="s">
        <v>1</v>
      </c>
      <c r="N315" s="160" t="s">
        <v>41</v>
      </c>
      <c r="O315" s="59"/>
      <c r="P315" s="161">
        <f>O315*H315</f>
        <v>0</v>
      </c>
      <c r="Q315" s="161">
        <v>0</v>
      </c>
      <c r="R315" s="161">
        <f>Q315*H315</f>
        <v>0</v>
      </c>
      <c r="S315" s="161">
        <v>0</v>
      </c>
      <c r="T315" s="162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3" t="s">
        <v>445</v>
      </c>
      <c r="AT315" s="163" t="s">
        <v>174</v>
      </c>
      <c r="AU315" s="163" t="s">
        <v>87</v>
      </c>
      <c r="AY315" s="18" t="s">
        <v>172</v>
      </c>
      <c r="BE315" s="164">
        <f>IF(N315="základná",J315,0)</f>
        <v>0</v>
      </c>
      <c r="BF315" s="164">
        <f>IF(N315="znížená",J315,0)</f>
        <v>0</v>
      </c>
      <c r="BG315" s="164">
        <f>IF(N315="zákl. prenesená",J315,0)</f>
        <v>0</v>
      </c>
      <c r="BH315" s="164">
        <f>IF(N315="zníž. prenesená",J315,0)</f>
        <v>0</v>
      </c>
      <c r="BI315" s="164">
        <f>IF(N315="nulová",J315,0)</f>
        <v>0</v>
      </c>
      <c r="BJ315" s="18" t="s">
        <v>87</v>
      </c>
      <c r="BK315" s="164">
        <f>ROUND(I315*H315,2)</f>
        <v>0</v>
      </c>
      <c r="BL315" s="18" t="s">
        <v>445</v>
      </c>
      <c r="BM315" s="163" t="s">
        <v>1179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1180</v>
      </c>
      <c r="H316" s="176">
        <v>12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6" customFormat="1" ht="12">
      <c r="B317" s="189"/>
      <c r="D317" s="166" t="s">
        <v>179</v>
      </c>
      <c r="E317" s="190" t="s">
        <v>1</v>
      </c>
      <c r="F317" s="191" t="s">
        <v>1007</v>
      </c>
      <c r="H317" s="192">
        <v>12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179</v>
      </c>
      <c r="AU317" s="190" t="s">
        <v>87</v>
      </c>
      <c r="AV317" s="16" t="s">
        <v>97</v>
      </c>
      <c r="AW317" s="16" t="s">
        <v>30</v>
      </c>
      <c r="AX317" s="16" t="s">
        <v>75</v>
      </c>
      <c r="AY317" s="190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12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12" customFormat="1" ht="26" customHeight="1">
      <c r="B319" s="137"/>
      <c r="D319" s="138" t="s">
        <v>74</v>
      </c>
      <c r="E319" s="139" t="s">
        <v>1181</v>
      </c>
      <c r="F319" s="139" t="s">
        <v>1182</v>
      </c>
      <c r="I319" s="140"/>
      <c r="J319" s="141">
        <f>BK319</f>
        <v>0</v>
      </c>
      <c r="L319" s="137"/>
      <c r="M319" s="142"/>
      <c r="N319" s="143"/>
      <c r="O319" s="143"/>
      <c r="P319" s="144">
        <f>SUM(P320:P329)</f>
        <v>0</v>
      </c>
      <c r="Q319" s="143"/>
      <c r="R319" s="144">
        <f>SUM(R320:R329)</f>
        <v>0</v>
      </c>
      <c r="S319" s="143"/>
      <c r="T319" s="145">
        <f>SUM(T320:T329)</f>
        <v>0</v>
      </c>
      <c r="AR319" s="138" t="s">
        <v>106</v>
      </c>
      <c r="AT319" s="146" t="s">
        <v>74</v>
      </c>
      <c r="AU319" s="146" t="s">
        <v>75</v>
      </c>
      <c r="AY319" s="138" t="s">
        <v>172</v>
      </c>
      <c r="BK319" s="147">
        <f>SUM(BK320:BK329)</f>
        <v>0</v>
      </c>
    </row>
    <row r="320" spans="1:65" s="2" customFormat="1" ht="14.5" customHeight="1">
      <c r="A320" s="33"/>
      <c r="B320" s="150"/>
      <c r="C320" s="151" t="s">
        <v>1183</v>
      </c>
      <c r="D320" s="151" t="s">
        <v>174</v>
      </c>
      <c r="E320" s="152" t="s">
        <v>1184</v>
      </c>
      <c r="F320" s="153" t="s">
        <v>1185</v>
      </c>
      <c r="G320" s="154" t="s">
        <v>238</v>
      </c>
      <c r="H320" s="155">
        <v>40</v>
      </c>
      <c r="I320" s="156"/>
      <c r="J320" s="157">
        <f>ROUND(I320*H320,2)</f>
        <v>0</v>
      </c>
      <c r="K320" s="158"/>
      <c r="L320" s="34"/>
      <c r="M320" s="159" t="s">
        <v>1</v>
      </c>
      <c r="N320" s="160" t="s">
        <v>41</v>
      </c>
      <c r="O320" s="59"/>
      <c r="P320" s="161">
        <f>O320*H320</f>
        <v>0</v>
      </c>
      <c r="Q320" s="161">
        <v>0</v>
      </c>
      <c r="R320" s="161">
        <f>Q320*H320</f>
        <v>0</v>
      </c>
      <c r="S320" s="161">
        <v>0</v>
      </c>
      <c r="T320" s="162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3" t="s">
        <v>445</v>
      </c>
      <c r="AT320" s="163" t="s">
        <v>174</v>
      </c>
      <c r="AU320" s="163" t="s">
        <v>79</v>
      </c>
      <c r="AY320" s="18" t="s">
        <v>172</v>
      </c>
      <c r="BE320" s="164">
        <f>IF(N320="základná",J320,0)</f>
        <v>0</v>
      </c>
      <c r="BF320" s="164">
        <f>IF(N320="znížená",J320,0)</f>
        <v>0</v>
      </c>
      <c r="BG320" s="164">
        <f>IF(N320="zákl. prenesená",J320,0)</f>
        <v>0</v>
      </c>
      <c r="BH320" s="164">
        <f>IF(N320="zníž. prenesená",J320,0)</f>
        <v>0</v>
      </c>
      <c r="BI320" s="164">
        <f>IF(N320="nulová",J320,0)</f>
        <v>0</v>
      </c>
      <c r="BJ320" s="18" t="s">
        <v>87</v>
      </c>
      <c r="BK320" s="164">
        <f>ROUND(I320*H320,2)</f>
        <v>0</v>
      </c>
      <c r="BL320" s="18" t="s">
        <v>445</v>
      </c>
      <c r="BM320" s="163" t="s">
        <v>1186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1187</v>
      </c>
      <c r="H321" s="176">
        <v>40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79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5" customFormat="1" ht="12">
      <c r="B322" s="181"/>
      <c r="D322" s="166" t="s">
        <v>179</v>
      </c>
      <c r="E322" s="182" t="s">
        <v>1</v>
      </c>
      <c r="F322" s="183" t="s">
        <v>184</v>
      </c>
      <c r="H322" s="184">
        <v>40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2" t="s">
        <v>179</v>
      </c>
      <c r="AU322" s="182" t="s">
        <v>79</v>
      </c>
      <c r="AV322" s="15" t="s">
        <v>106</v>
      </c>
      <c r="AW322" s="15" t="s">
        <v>30</v>
      </c>
      <c r="AX322" s="15" t="s">
        <v>79</v>
      </c>
      <c r="AY322" s="182" t="s">
        <v>172</v>
      </c>
    </row>
    <row r="323" spans="1:65" s="2" customFormat="1" ht="24.25" customHeight="1">
      <c r="A323" s="33"/>
      <c r="B323" s="150"/>
      <c r="C323" s="151" t="s">
        <v>1188</v>
      </c>
      <c r="D323" s="151" t="s">
        <v>174</v>
      </c>
      <c r="E323" s="152" t="s">
        <v>1189</v>
      </c>
      <c r="F323" s="153" t="s">
        <v>1190</v>
      </c>
      <c r="G323" s="154" t="s">
        <v>238</v>
      </c>
      <c r="H323" s="155">
        <v>40</v>
      </c>
      <c r="I323" s="156"/>
      <c r="J323" s="157">
        <f>ROUND(I323*H323,2)</f>
        <v>0</v>
      </c>
      <c r="K323" s="158"/>
      <c r="L323" s="34"/>
      <c r="M323" s="159" t="s">
        <v>1</v>
      </c>
      <c r="N323" s="160" t="s">
        <v>41</v>
      </c>
      <c r="O323" s="59"/>
      <c r="P323" s="161">
        <f>O323*H323</f>
        <v>0</v>
      </c>
      <c r="Q323" s="161">
        <v>0</v>
      </c>
      <c r="R323" s="161">
        <f>Q323*H323</f>
        <v>0</v>
      </c>
      <c r="S323" s="161">
        <v>0</v>
      </c>
      <c r="T323" s="16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3" t="s">
        <v>445</v>
      </c>
      <c r="AT323" s="163" t="s">
        <v>174</v>
      </c>
      <c r="AU323" s="163" t="s">
        <v>79</v>
      </c>
      <c r="AY323" s="18" t="s">
        <v>172</v>
      </c>
      <c r="BE323" s="164">
        <f>IF(N323="základná",J323,0)</f>
        <v>0</v>
      </c>
      <c r="BF323" s="164">
        <f>IF(N323="znížená",J323,0)</f>
        <v>0</v>
      </c>
      <c r="BG323" s="164">
        <f>IF(N323="zákl. prenesená",J323,0)</f>
        <v>0</v>
      </c>
      <c r="BH323" s="164">
        <f>IF(N323="zníž. prenesená",J323,0)</f>
        <v>0</v>
      </c>
      <c r="BI323" s="164">
        <f>IF(N323="nulová",J323,0)</f>
        <v>0</v>
      </c>
      <c r="BJ323" s="18" t="s">
        <v>87</v>
      </c>
      <c r="BK323" s="164">
        <f>ROUND(I323*H323,2)</f>
        <v>0</v>
      </c>
      <c r="BL323" s="18" t="s">
        <v>445</v>
      </c>
      <c r="BM323" s="163" t="s">
        <v>1191</v>
      </c>
    </row>
    <row r="324" spans="1:65" s="14" customFormat="1" ht="12">
      <c r="B324" s="173"/>
      <c r="D324" s="166" t="s">
        <v>179</v>
      </c>
      <c r="E324" s="174" t="s">
        <v>1</v>
      </c>
      <c r="F324" s="175" t="s">
        <v>1188</v>
      </c>
      <c r="H324" s="176">
        <v>40</v>
      </c>
      <c r="I324" s="177"/>
      <c r="L324" s="173"/>
      <c r="M324" s="178"/>
      <c r="N324" s="179"/>
      <c r="O324" s="179"/>
      <c r="P324" s="179"/>
      <c r="Q324" s="179"/>
      <c r="R324" s="179"/>
      <c r="S324" s="179"/>
      <c r="T324" s="180"/>
      <c r="AT324" s="174" t="s">
        <v>179</v>
      </c>
      <c r="AU324" s="174" t="s">
        <v>79</v>
      </c>
      <c r="AV324" s="14" t="s">
        <v>87</v>
      </c>
      <c r="AW324" s="14" t="s">
        <v>30</v>
      </c>
      <c r="AX324" s="14" t="s">
        <v>75</v>
      </c>
      <c r="AY324" s="174" t="s">
        <v>172</v>
      </c>
    </row>
    <row r="325" spans="1:65" s="15" customFormat="1" ht="12">
      <c r="B325" s="181"/>
      <c r="D325" s="166" t="s">
        <v>179</v>
      </c>
      <c r="E325" s="182" t="s">
        <v>1</v>
      </c>
      <c r="F325" s="183" t="s">
        <v>184</v>
      </c>
      <c r="H325" s="184">
        <v>40</v>
      </c>
      <c r="I325" s="185"/>
      <c r="L325" s="181"/>
      <c r="M325" s="186"/>
      <c r="N325" s="187"/>
      <c r="O325" s="187"/>
      <c r="P325" s="187"/>
      <c r="Q325" s="187"/>
      <c r="R325" s="187"/>
      <c r="S325" s="187"/>
      <c r="T325" s="188"/>
      <c r="AT325" s="182" t="s">
        <v>179</v>
      </c>
      <c r="AU325" s="182" t="s">
        <v>79</v>
      </c>
      <c r="AV325" s="15" t="s">
        <v>106</v>
      </c>
      <c r="AW325" s="15" t="s">
        <v>30</v>
      </c>
      <c r="AX325" s="15" t="s">
        <v>79</v>
      </c>
      <c r="AY325" s="182" t="s">
        <v>172</v>
      </c>
    </row>
    <row r="326" spans="1:65" s="2" customFormat="1" ht="37.75" customHeight="1">
      <c r="A326" s="33"/>
      <c r="B326" s="150"/>
      <c r="C326" s="151" t="s">
        <v>1192</v>
      </c>
      <c r="D326" s="151" t="s">
        <v>174</v>
      </c>
      <c r="E326" s="152" t="s">
        <v>1193</v>
      </c>
      <c r="F326" s="153" t="s">
        <v>1194</v>
      </c>
      <c r="G326" s="154" t="s">
        <v>238</v>
      </c>
      <c r="H326" s="155">
        <v>15</v>
      </c>
      <c r="I326" s="156"/>
      <c r="J326" s="157">
        <f>ROUND(I326*H326,2)</f>
        <v>0</v>
      </c>
      <c r="K326" s="158"/>
      <c r="L326" s="34"/>
      <c r="M326" s="159" t="s">
        <v>1</v>
      </c>
      <c r="N326" s="160" t="s">
        <v>41</v>
      </c>
      <c r="O326" s="59"/>
      <c r="P326" s="161">
        <f>O326*H326</f>
        <v>0</v>
      </c>
      <c r="Q326" s="161">
        <v>0</v>
      </c>
      <c r="R326" s="161">
        <f>Q326*H326</f>
        <v>0</v>
      </c>
      <c r="S326" s="161">
        <v>0</v>
      </c>
      <c r="T326" s="16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3" t="s">
        <v>445</v>
      </c>
      <c r="AT326" s="163" t="s">
        <v>174</v>
      </c>
      <c r="AU326" s="163" t="s">
        <v>79</v>
      </c>
      <c r="AY326" s="18" t="s">
        <v>172</v>
      </c>
      <c r="BE326" s="164">
        <f>IF(N326="základná",J326,0)</f>
        <v>0</v>
      </c>
      <c r="BF326" s="164">
        <f>IF(N326="znížená",J326,0)</f>
        <v>0</v>
      </c>
      <c r="BG326" s="164">
        <f>IF(N326="zákl. prenesená",J326,0)</f>
        <v>0</v>
      </c>
      <c r="BH326" s="164">
        <f>IF(N326="zníž. prenesená",J326,0)</f>
        <v>0</v>
      </c>
      <c r="BI326" s="164">
        <f>IF(N326="nulová",J326,0)</f>
        <v>0</v>
      </c>
      <c r="BJ326" s="18" t="s">
        <v>87</v>
      </c>
      <c r="BK326" s="164">
        <f>ROUND(I326*H326,2)</f>
        <v>0</v>
      </c>
      <c r="BL326" s="18" t="s">
        <v>445</v>
      </c>
      <c r="BM326" s="163" t="s">
        <v>1195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1196</v>
      </c>
      <c r="H327" s="176">
        <v>15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79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6" customFormat="1" ht="12">
      <c r="B328" s="189"/>
      <c r="D328" s="166" t="s">
        <v>179</v>
      </c>
      <c r="E328" s="190" t="s">
        <v>1</v>
      </c>
      <c r="F328" s="191" t="s">
        <v>1197</v>
      </c>
      <c r="H328" s="192">
        <v>15</v>
      </c>
      <c r="I328" s="193"/>
      <c r="L328" s="189"/>
      <c r="M328" s="194"/>
      <c r="N328" s="195"/>
      <c r="O328" s="195"/>
      <c r="P328" s="195"/>
      <c r="Q328" s="195"/>
      <c r="R328" s="195"/>
      <c r="S328" s="195"/>
      <c r="T328" s="196"/>
      <c r="AT328" s="190" t="s">
        <v>179</v>
      </c>
      <c r="AU328" s="190" t="s">
        <v>79</v>
      </c>
      <c r="AV328" s="16" t="s">
        <v>97</v>
      </c>
      <c r="AW328" s="16" t="s">
        <v>30</v>
      </c>
      <c r="AX328" s="16" t="s">
        <v>75</v>
      </c>
      <c r="AY328" s="190" t="s">
        <v>172</v>
      </c>
    </row>
    <row r="329" spans="1:65" s="15" customFormat="1" ht="12">
      <c r="B329" s="181"/>
      <c r="D329" s="166" t="s">
        <v>179</v>
      </c>
      <c r="E329" s="182" t="s">
        <v>1</v>
      </c>
      <c r="F329" s="183" t="s">
        <v>184</v>
      </c>
      <c r="H329" s="184">
        <v>15</v>
      </c>
      <c r="I329" s="185"/>
      <c r="L329" s="181"/>
      <c r="M329" s="197"/>
      <c r="N329" s="198"/>
      <c r="O329" s="198"/>
      <c r="P329" s="198"/>
      <c r="Q329" s="198"/>
      <c r="R329" s="198"/>
      <c r="S329" s="198"/>
      <c r="T329" s="199"/>
      <c r="AT329" s="182" t="s">
        <v>179</v>
      </c>
      <c r="AU329" s="182" t="s">
        <v>79</v>
      </c>
      <c r="AV329" s="15" t="s">
        <v>106</v>
      </c>
      <c r="AW329" s="15" t="s">
        <v>30</v>
      </c>
      <c r="AX329" s="15" t="s">
        <v>79</v>
      </c>
      <c r="AY329" s="182" t="s">
        <v>172</v>
      </c>
    </row>
    <row r="330" spans="1:65" s="2" customFormat="1" ht="7" customHeight="1">
      <c r="A330" s="33"/>
      <c r="B330" s="48"/>
      <c r="C330" s="49"/>
      <c r="D330" s="49"/>
      <c r="E330" s="49"/>
      <c r="F330" s="49"/>
      <c r="G330" s="49"/>
      <c r="H330" s="49"/>
      <c r="I330" s="49"/>
      <c r="J330" s="49"/>
      <c r="K330" s="49"/>
      <c r="L330" s="34"/>
      <c r="M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</row>
  </sheetData>
  <autoFilter ref="C135:K329" xr:uid="{00000000-0009-0000-0000-000006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548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5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114</v>
      </c>
      <c r="AZ2" s="200" t="s">
        <v>1198</v>
      </c>
      <c r="BA2" s="200" t="s">
        <v>1199</v>
      </c>
      <c r="BB2" s="200" t="s">
        <v>252</v>
      </c>
      <c r="BC2" s="200" t="s">
        <v>1200</v>
      </c>
      <c r="BD2" s="200" t="s">
        <v>87</v>
      </c>
    </row>
    <row r="3" spans="1:5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  <c r="AZ3" s="200" t="s">
        <v>1201</v>
      </c>
      <c r="BA3" s="200" t="s">
        <v>1202</v>
      </c>
      <c r="BB3" s="200" t="s">
        <v>177</v>
      </c>
      <c r="BC3" s="200" t="s">
        <v>556</v>
      </c>
      <c r="BD3" s="200" t="s">
        <v>87</v>
      </c>
    </row>
    <row r="4" spans="1:5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  <c r="AZ4" s="200" t="s">
        <v>1203</v>
      </c>
      <c r="BA4" s="200" t="s">
        <v>1204</v>
      </c>
      <c r="BB4" s="200" t="s">
        <v>177</v>
      </c>
      <c r="BC4" s="200" t="s">
        <v>479</v>
      </c>
      <c r="BD4" s="200" t="s">
        <v>87</v>
      </c>
    </row>
    <row r="5" spans="1:56" s="1" customFormat="1" ht="7" customHeight="1">
      <c r="B5" s="21"/>
      <c r="L5" s="21"/>
      <c r="AZ5" s="200" t="s">
        <v>250</v>
      </c>
      <c r="BA5" s="200" t="s">
        <v>251</v>
      </c>
      <c r="BB5" s="200" t="s">
        <v>252</v>
      </c>
      <c r="BC5" s="200" t="s">
        <v>253</v>
      </c>
      <c r="BD5" s="200" t="s">
        <v>87</v>
      </c>
    </row>
    <row r="6" spans="1:56" s="1" customFormat="1" ht="12" customHeight="1">
      <c r="B6" s="21"/>
      <c r="D6" s="28" t="s">
        <v>15</v>
      </c>
      <c r="L6" s="21"/>
      <c r="AZ6" s="200" t="s">
        <v>1205</v>
      </c>
      <c r="BA6" s="200" t="s">
        <v>1206</v>
      </c>
      <c r="BB6" s="200" t="s">
        <v>602</v>
      </c>
      <c r="BC6" s="200" t="s">
        <v>1207</v>
      </c>
      <c r="BD6" s="200" t="s">
        <v>87</v>
      </c>
    </row>
    <row r="7" spans="1:5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  <c r="AZ7" s="200" t="s">
        <v>1208</v>
      </c>
      <c r="BA7" s="200" t="s">
        <v>1209</v>
      </c>
      <c r="BB7" s="200" t="s">
        <v>602</v>
      </c>
      <c r="BC7" s="200" t="s">
        <v>1210</v>
      </c>
      <c r="BD7" s="200" t="s">
        <v>87</v>
      </c>
    </row>
    <row r="8" spans="1:56" s="1" customFormat="1" ht="12" customHeight="1">
      <c r="B8" s="21"/>
      <c r="D8" s="28" t="s">
        <v>143</v>
      </c>
      <c r="L8" s="21"/>
    </row>
    <row r="9" spans="1:5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6.5" customHeight="1">
      <c r="A11" s="33"/>
      <c r="B11" s="34"/>
      <c r="C11" s="33"/>
      <c r="D11" s="33"/>
      <c r="E11" s="231" t="s">
        <v>1211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ROUND(J141,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ROUND((SUM(BE141:BE547)),  2)</f>
        <v>0</v>
      </c>
      <c r="G35" s="33"/>
      <c r="H35" s="33"/>
      <c r="I35" s="106">
        <v>0.2</v>
      </c>
      <c r="J35" s="105">
        <f>ROUND(((SUM(BE141:BE547))*I35),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ROUND((SUM(BF141:BF547)),  2)</f>
        <v>0</v>
      </c>
      <c r="G36" s="33"/>
      <c r="H36" s="33"/>
      <c r="I36" s="106">
        <v>0.2</v>
      </c>
      <c r="J36" s="105">
        <f>ROUND(((SUM(BF141:BF547))*I36),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ROUND((SUM(BG141:BG547)),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ROUND((SUM(BH141:BH547)),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ROUND((SUM(BI141:BI547)),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SO01.2 - SO01.2  Stavebná časť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J141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152</v>
      </c>
      <c r="E99" s="120"/>
      <c r="F99" s="120"/>
      <c r="G99" s="120"/>
      <c r="H99" s="120"/>
      <c r="I99" s="120"/>
      <c r="J99" s="121">
        <f>J142</f>
        <v>0</v>
      </c>
      <c r="L99" s="118"/>
    </row>
    <row r="100" spans="1:47" s="10" customFormat="1" ht="20" customHeight="1">
      <c r="B100" s="122"/>
      <c r="D100" s="123" t="s">
        <v>1212</v>
      </c>
      <c r="E100" s="124"/>
      <c r="F100" s="124"/>
      <c r="G100" s="124"/>
      <c r="H100" s="124"/>
      <c r="I100" s="124"/>
      <c r="J100" s="125">
        <f>J144</f>
        <v>0</v>
      </c>
      <c r="L100" s="122"/>
    </row>
    <row r="101" spans="1:47" s="10" customFormat="1" ht="20" customHeight="1">
      <c r="B101" s="122"/>
      <c r="D101" s="123" t="s">
        <v>153</v>
      </c>
      <c r="E101" s="124"/>
      <c r="F101" s="124"/>
      <c r="G101" s="124"/>
      <c r="H101" s="124"/>
      <c r="I101" s="124"/>
      <c r="J101" s="125">
        <f>J154</f>
        <v>0</v>
      </c>
      <c r="L101" s="122"/>
    </row>
    <row r="102" spans="1:47" s="10" customFormat="1" ht="20" customHeight="1">
      <c r="B102" s="122"/>
      <c r="D102" s="123" t="s">
        <v>1213</v>
      </c>
      <c r="E102" s="124"/>
      <c r="F102" s="124"/>
      <c r="G102" s="124"/>
      <c r="H102" s="124"/>
      <c r="I102" s="124"/>
      <c r="J102" s="125">
        <f>J219</f>
        <v>0</v>
      </c>
      <c r="L102" s="122"/>
    </row>
    <row r="103" spans="1:47" s="10" customFormat="1" ht="20" customHeight="1">
      <c r="B103" s="122"/>
      <c r="D103" s="123" t="s">
        <v>267</v>
      </c>
      <c r="E103" s="124"/>
      <c r="F103" s="124"/>
      <c r="G103" s="124"/>
      <c r="H103" s="124"/>
      <c r="I103" s="124"/>
      <c r="J103" s="125">
        <f>J239</f>
        <v>0</v>
      </c>
      <c r="L103" s="122"/>
    </row>
    <row r="104" spans="1:47" s="10" customFormat="1" ht="20" customHeight="1">
      <c r="B104" s="122"/>
      <c r="D104" s="123" t="s">
        <v>1214</v>
      </c>
      <c r="E104" s="124"/>
      <c r="F104" s="124"/>
      <c r="G104" s="124"/>
      <c r="H104" s="124"/>
      <c r="I104" s="124"/>
      <c r="J104" s="125">
        <f>J249</f>
        <v>0</v>
      </c>
      <c r="L104" s="122"/>
    </row>
    <row r="105" spans="1:47" s="10" customFormat="1" ht="20" customHeight="1">
      <c r="B105" s="122"/>
      <c r="D105" s="123" t="s">
        <v>1215</v>
      </c>
      <c r="E105" s="124"/>
      <c r="F105" s="124"/>
      <c r="G105" s="124"/>
      <c r="H105" s="124"/>
      <c r="I105" s="124"/>
      <c r="J105" s="125">
        <f>J265</f>
        <v>0</v>
      </c>
      <c r="L105" s="122"/>
    </row>
    <row r="106" spans="1:47" s="10" customFormat="1" ht="20" customHeight="1">
      <c r="B106" s="122"/>
      <c r="D106" s="123" t="s">
        <v>703</v>
      </c>
      <c r="E106" s="124"/>
      <c r="F106" s="124"/>
      <c r="G106" s="124"/>
      <c r="H106" s="124"/>
      <c r="I106" s="124"/>
      <c r="J106" s="125">
        <f>J308</f>
        <v>0</v>
      </c>
      <c r="L106" s="122"/>
    </row>
    <row r="107" spans="1:47" s="10" customFormat="1" ht="20" customHeight="1">
      <c r="B107" s="122"/>
      <c r="D107" s="123" t="s">
        <v>1216</v>
      </c>
      <c r="E107" s="124"/>
      <c r="F107" s="124"/>
      <c r="G107" s="124"/>
      <c r="H107" s="124"/>
      <c r="I107" s="124"/>
      <c r="J107" s="125">
        <f>J376</f>
        <v>0</v>
      </c>
      <c r="L107" s="122"/>
    </row>
    <row r="108" spans="1:47" s="10" customFormat="1" ht="20" customHeight="1">
      <c r="B108" s="122"/>
      <c r="D108" s="123" t="s">
        <v>269</v>
      </c>
      <c r="E108" s="124"/>
      <c r="F108" s="124"/>
      <c r="G108" s="124"/>
      <c r="H108" s="124"/>
      <c r="I108" s="124"/>
      <c r="J108" s="125">
        <f>J388</f>
        <v>0</v>
      </c>
      <c r="L108" s="122"/>
    </row>
    <row r="109" spans="1:47" s="10" customFormat="1" ht="20" customHeight="1">
      <c r="B109" s="122"/>
      <c r="D109" s="123" t="s">
        <v>270</v>
      </c>
      <c r="E109" s="124"/>
      <c r="F109" s="124"/>
      <c r="G109" s="124"/>
      <c r="H109" s="124"/>
      <c r="I109" s="124"/>
      <c r="J109" s="125">
        <f>J407</f>
        <v>0</v>
      </c>
      <c r="L109" s="122"/>
    </row>
    <row r="110" spans="1:47" s="10" customFormat="1" ht="20" customHeight="1">
      <c r="B110" s="122"/>
      <c r="D110" s="123" t="s">
        <v>271</v>
      </c>
      <c r="E110" s="124"/>
      <c r="F110" s="124"/>
      <c r="G110" s="124"/>
      <c r="H110" s="124"/>
      <c r="I110" s="124"/>
      <c r="J110" s="125">
        <f>J415</f>
        <v>0</v>
      </c>
      <c r="L110" s="122"/>
    </row>
    <row r="111" spans="1:47" s="9" customFormat="1" ht="25" customHeight="1">
      <c r="B111" s="118"/>
      <c r="D111" s="119" t="s">
        <v>272</v>
      </c>
      <c r="E111" s="120"/>
      <c r="F111" s="120"/>
      <c r="G111" s="120"/>
      <c r="H111" s="120"/>
      <c r="I111" s="120"/>
      <c r="J111" s="121">
        <f>J417</f>
        <v>0</v>
      </c>
      <c r="L111" s="118"/>
    </row>
    <row r="112" spans="1:47" s="10" customFormat="1" ht="20" customHeight="1">
      <c r="B112" s="122"/>
      <c r="D112" s="123" t="s">
        <v>982</v>
      </c>
      <c r="E112" s="124"/>
      <c r="F112" s="124"/>
      <c r="G112" s="124"/>
      <c r="H112" s="124"/>
      <c r="I112" s="124"/>
      <c r="J112" s="125">
        <f>J418</f>
        <v>0</v>
      </c>
      <c r="L112" s="122"/>
    </row>
    <row r="113" spans="1:31" s="10" customFormat="1" ht="20" customHeight="1">
      <c r="B113" s="122"/>
      <c r="D113" s="123" t="s">
        <v>1217</v>
      </c>
      <c r="E113" s="124"/>
      <c r="F113" s="124"/>
      <c r="G113" s="124"/>
      <c r="H113" s="124"/>
      <c r="I113" s="124"/>
      <c r="J113" s="125">
        <f>J426</f>
        <v>0</v>
      </c>
      <c r="L113" s="122"/>
    </row>
    <row r="114" spans="1:31" s="10" customFormat="1" ht="20" customHeight="1">
      <c r="B114" s="122"/>
      <c r="D114" s="123" t="s">
        <v>705</v>
      </c>
      <c r="E114" s="124"/>
      <c r="F114" s="124"/>
      <c r="G114" s="124"/>
      <c r="H114" s="124"/>
      <c r="I114" s="124"/>
      <c r="J114" s="125">
        <f>J430</f>
        <v>0</v>
      </c>
      <c r="L114" s="122"/>
    </row>
    <row r="115" spans="1:31" s="10" customFormat="1" ht="20" customHeight="1">
      <c r="B115" s="122"/>
      <c r="D115" s="123" t="s">
        <v>986</v>
      </c>
      <c r="E115" s="124"/>
      <c r="F115" s="124"/>
      <c r="G115" s="124"/>
      <c r="H115" s="124"/>
      <c r="I115" s="124"/>
      <c r="J115" s="125">
        <f>J449</f>
        <v>0</v>
      </c>
      <c r="L115" s="122"/>
    </row>
    <row r="116" spans="1:31" s="10" customFormat="1" ht="20" customHeight="1">
      <c r="B116" s="122"/>
      <c r="D116" s="123" t="s">
        <v>987</v>
      </c>
      <c r="E116" s="124"/>
      <c r="F116" s="124"/>
      <c r="G116" s="124"/>
      <c r="H116" s="124"/>
      <c r="I116" s="124"/>
      <c r="J116" s="125">
        <f>J461</f>
        <v>0</v>
      </c>
      <c r="L116" s="122"/>
    </row>
    <row r="117" spans="1:31" s="10" customFormat="1" ht="20" customHeight="1">
      <c r="B117" s="122"/>
      <c r="D117" s="123" t="s">
        <v>1218</v>
      </c>
      <c r="E117" s="124"/>
      <c r="F117" s="124"/>
      <c r="G117" s="124"/>
      <c r="H117" s="124"/>
      <c r="I117" s="124"/>
      <c r="J117" s="125">
        <f>J490</f>
        <v>0</v>
      </c>
      <c r="L117" s="122"/>
    </row>
    <row r="118" spans="1:31" s="10" customFormat="1" ht="20" customHeight="1">
      <c r="B118" s="122"/>
      <c r="D118" s="123" t="s">
        <v>568</v>
      </c>
      <c r="E118" s="124"/>
      <c r="F118" s="124"/>
      <c r="G118" s="124"/>
      <c r="H118" s="124"/>
      <c r="I118" s="124"/>
      <c r="J118" s="125">
        <f>J504</f>
        <v>0</v>
      </c>
      <c r="L118" s="122"/>
    </row>
    <row r="119" spans="1:31" s="10" customFormat="1" ht="20" customHeight="1">
      <c r="B119" s="122"/>
      <c r="D119" s="123" t="s">
        <v>1219</v>
      </c>
      <c r="E119" s="124"/>
      <c r="F119" s="124"/>
      <c r="G119" s="124"/>
      <c r="H119" s="124"/>
      <c r="I119" s="124"/>
      <c r="J119" s="125">
        <f>J523</f>
        <v>0</v>
      </c>
      <c r="L119" s="122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7" customHeight="1">
      <c r="A125" s="33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" customHeight="1">
      <c r="A126" s="33"/>
      <c r="B126" s="34"/>
      <c r="C126" s="22" t="s">
        <v>158</v>
      </c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7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15</v>
      </c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6.25" customHeight="1">
      <c r="A129" s="33"/>
      <c r="B129" s="34"/>
      <c r="C129" s="33"/>
      <c r="D129" s="33"/>
      <c r="E129" s="269" t="str">
        <f>E7</f>
        <v>RP pre zníženie energetickej náročnosti budovy ZŠ a MŠ ČADCA -Podzávoz  19.7.2021</v>
      </c>
      <c r="F129" s="270"/>
      <c r="G129" s="270"/>
      <c r="H129" s="270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" customFormat="1" ht="12" customHeight="1">
      <c r="B130" s="21"/>
      <c r="C130" s="28" t="s">
        <v>143</v>
      </c>
      <c r="L130" s="21"/>
    </row>
    <row r="131" spans="1:65" s="2" customFormat="1" ht="16.5" customHeight="1">
      <c r="A131" s="33"/>
      <c r="B131" s="34"/>
      <c r="C131" s="33"/>
      <c r="D131" s="33"/>
      <c r="E131" s="269" t="s">
        <v>980</v>
      </c>
      <c r="F131" s="271"/>
      <c r="G131" s="271"/>
      <c r="H131" s="271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145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6.5" customHeight="1">
      <c r="A133" s="33"/>
      <c r="B133" s="34"/>
      <c r="C133" s="33"/>
      <c r="D133" s="33"/>
      <c r="E133" s="231" t="str">
        <f>E11</f>
        <v>SO01.2 - SO01.2  Stavebná časť</v>
      </c>
      <c r="F133" s="271"/>
      <c r="G133" s="271"/>
      <c r="H133" s="271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7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F14</f>
        <v>Podzávoz  2739, Čadca</v>
      </c>
      <c r="G135" s="33"/>
      <c r="H135" s="33"/>
      <c r="I135" s="28" t="s">
        <v>21</v>
      </c>
      <c r="J135" s="56">
        <f>IF(J14="","",J14)</f>
        <v>0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7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40" customHeight="1">
      <c r="A137" s="33"/>
      <c r="B137" s="34"/>
      <c r="C137" s="28" t="s">
        <v>22</v>
      </c>
      <c r="D137" s="33"/>
      <c r="E137" s="33"/>
      <c r="F137" s="26" t="str">
        <f>E17</f>
        <v>Mesto Čadca ,MU Námestie Slobody 30, ČADCA 02201</v>
      </c>
      <c r="G137" s="33"/>
      <c r="H137" s="33"/>
      <c r="I137" s="28" t="s">
        <v>28</v>
      </c>
      <c r="J137" s="31" t="str">
        <f>E23</f>
        <v xml:space="preserve">Mbarch Ing.Arch.Matej Babuliak 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5" customHeight="1">
      <c r="A138" s="33"/>
      <c r="B138" s="34"/>
      <c r="C138" s="28" t="s">
        <v>26</v>
      </c>
      <c r="D138" s="33"/>
      <c r="E138" s="33"/>
      <c r="F138" s="26" t="str">
        <f>IF(E20="","",E20)</f>
        <v>Vyplň údaj</v>
      </c>
      <c r="G138" s="33"/>
      <c r="H138" s="33"/>
      <c r="I138" s="28" t="s">
        <v>31</v>
      </c>
      <c r="J138" s="31" t="str">
        <f>E26</f>
        <v>K.Šinská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2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26"/>
      <c r="B140" s="127"/>
      <c r="C140" s="128" t="s">
        <v>159</v>
      </c>
      <c r="D140" s="129" t="s">
        <v>60</v>
      </c>
      <c r="E140" s="129" t="s">
        <v>56</v>
      </c>
      <c r="F140" s="129" t="s">
        <v>57</v>
      </c>
      <c r="G140" s="129" t="s">
        <v>160</v>
      </c>
      <c r="H140" s="129" t="s">
        <v>161</v>
      </c>
      <c r="I140" s="129" t="s">
        <v>162</v>
      </c>
      <c r="J140" s="130" t="s">
        <v>149</v>
      </c>
      <c r="K140" s="131" t="s">
        <v>163</v>
      </c>
      <c r="L140" s="132"/>
      <c r="M140" s="63" t="s">
        <v>1</v>
      </c>
      <c r="N140" s="64" t="s">
        <v>39</v>
      </c>
      <c r="O140" s="64" t="s">
        <v>164</v>
      </c>
      <c r="P140" s="64" t="s">
        <v>165</v>
      </c>
      <c r="Q140" s="64" t="s">
        <v>166</v>
      </c>
      <c r="R140" s="64" t="s">
        <v>167</v>
      </c>
      <c r="S140" s="64" t="s">
        <v>168</v>
      </c>
      <c r="T140" s="65" t="s">
        <v>169</v>
      </c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</row>
    <row r="141" spans="1:65" s="2" customFormat="1" ht="22.75" customHeight="1">
      <c r="A141" s="33"/>
      <c r="B141" s="34"/>
      <c r="C141" s="70" t="s">
        <v>150</v>
      </c>
      <c r="D141" s="33"/>
      <c r="E141" s="33"/>
      <c r="F141" s="33"/>
      <c r="G141" s="33"/>
      <c r="H141" s="33"/>
      <c r="I141" s="33"/>
      <c r="J141" s="133">
        <f>BK141</f>
        <v>0</v>
      </c>
      <c r="K141" s="33"/>
      <c r="L141" s="34"/>
      <c r="M141" s="66"/>
      <c r="N141" s="57"/>
      <c r="O141" s="67"/>
      <c r="P141" s="134">
        <f>P142+P417</f>
        <v>0</v>
      </c>
      <c r="Q141" s="67"/>
      <c r="R141" s="134">
        <f>R142+R417</f>
        <v>223.45705732000002</v>
      </c>
      <c r="S141" s="67"/>
      <c r="T141" s="135">
        <f>T142+T417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74</v>
      </c>
      <c r="AU141" s="18" t="s">
        <v>151</v>
      </c>
      <c r="BK141" s="136">
        <f>BK142+BK417</f>
        <v>0</v>
      </c>
    </row>
    <row r="142" spans="1:65" s="12" customFormat="1" ht="26" customHeight="1">
      <c r="B142" s="137"/>
      <c r="D142" s="138" t="s">
        <v>74</v>
      </c>
      <c r="E142" s="139" t="s">
        <v>170</v>
      </c>
      <c r="F142" s="139" t="s">
        <v>171</v>
      </c>
      <c r="I142" s="140"/>
      <c r="J142" s="141">
        <f>BK142</f>
        <v>0</v>
      </c>
      <c r="L142" s="137"/>
      <c r="M142" s="142"/>
      <c r="N142" s="143"/>
      <c r="O142" s="143"/>
      <c r="P142" s="144">
        <f>P143+P144+P154+P219+P239+P249+P265+P308+P376+P388+P407+P415</f>
        <v>0</v>
      </c>
      <c r="Q142" s="143"/>
      <c r="R142" s="144">
        <f>R143+R144+R154+R219+R239+R249+R265+R308+R376+R388+R407+R415</f>
        <v>218.48770112000003</v>
      </c>
      <c r="S142" s="143"/>
      <c r="T142" s="145">
        <f>T143+T144+T154+T219+T239+T249+T265+T308+T376+T388+T407+T415</f>
        <v>0</v>
      </c>
      <c r="AR142" s="138" t="s">
        <v>79</v>
      </c>
      <c r="AT142" s="146" t="s">
        <v>74</v>
      </c>
      <c r="AU142" s="146" t="s">
        <v>75</v>
      </c>
      <c r="AY142" s="138" t="s">
        <v>172</v>
      </c>
      <c r="BK142" s="147">
        <f>BK143+BK144+BK154+BK219+BK239+BK249+BK265+BK308+BK376+BK388+BK407+BK415</f>
        <v>0</v>
      </c>
    </row>
    <row r="143" spans="1:65" s="2" customFormat="1" ht="62.75" customHeight="1">
      <c r="A143" s="33"/>
      <c r="B143" s="150"/>
      <c r="C143" s="201" t="s">
        <v>79</v>
      </c>
      <c r="D143" s="201" t="s">
        <v>231</v>
      </c>
      <c r="E143" s="202" t="s">
        <v>989</v>
      </c>
      <c r="F143" s="203" t="s">
        <v>990</v>
      </c>
      <c r="G143" s="204" t="s">
        <v>1</v>
      </c>
      <c r="H143" s="205">
        <v>0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991</v>
      </c>
      <c r="AT143" s="163" t="s">
        <v>231</v>
      </c>
      <c r="AU143" s="163" t="s">
        <v>79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239</v>
      </c>
      <c r="BM143" s="163" t="s">
        <v>1220</v>
      </c>
    </row>
    <row r="144" spans="1:65" s="12" customFormat="1" ht="22.75" customHeight="1">
      <c r="B144" s="137"/>
      <c r="D144" s="138" t="s">
        <v>74</v>
      </c>
      <c r="E144" s="148" t="s">
        <v>1221</v>
      </c>
      <c r="F144" s="148" t="s">
        <v>1222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SUM(P145:P153)</f>
        <v>0</v>
      </c>
      <c r="Q144" s="143"/>
      <c r="R144" s="144">
        <f>SUM(R145:R153)</f>
        <v>0</v>
      </c>
      <c r="S144" s="143"/>
      <c r="T144" s="145">
        <f>SUM(T145:T153)</f>
        <v>0</v>
      </c>
      <c r="AR144" s="138" t="s">
        <v>79</v>
      </c>
      <c r="AT144" s="146" t="s">
        <v>74</v>
      </c>
      <c r="AU144" s="146" t="s">
        <v>79</v>
      </c>
      <c r="AY144" s="138" t="s">
        <v>172</v>
      </c>
      <c r="BK144" s="147">
        <f>SUM(BK145:BK153)</f>
        <v>0</v>
      </c>
    </row>
    <row r="145" spans="1:65" s="2" customFormat="1" ht="24.25" customHeight="1">
      <c r="A145" s="33"/>
      <c r="B145" s="150"/>
      <c r="C145" s="151" t="s">
        <v>87</v>
      </c>
      <c r="D145" s="151" t="s">
        <v>174</v>
      </c>
      <c r="E145" s="152" t="s">
        <v>1223</v>
      </c>
      <c r="F145" s="153" t="s">
        <v>1224</v>
      </c>
      <c r="G145" s="154" t="s">
        <v>1225</v>
      </c>
      <c r="H145" s="155">
        <v>1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106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106</v>
      </c>
      <c r="BM145" s="163" t="s">
        <v>1226</v>
      </c>
    </row>
    <row r="146" spans="1:65" s="13" customFormat="1" ht="24">
      <c r="B146" s="165"/>
      <c r="D146" s="166" t="s">
        <v>179</v>
      </c>
      <c r="E146" s="167" t="s">
        <v>1</v>
      </c>
      <c r="F146" s="168" t="s">
        <v>1227</v>
      </c>
      <c r="H146" s="167" t="s">
        <v>1</v>
      </c>
      <c r="I146" s="169"/>
      <c r="L146" s="165"/>
      <c r="M146" s="170"/>
      <c r="N146" s="171"/>
      <c r="O146" s="171"/>
      <c r="P146" s="171"/>
      <c r="Q146" s="171"/>
      <c r="R146" s="171"/>
      <c r="S146" s="171"/>
      <c r="T146" s="172"/>
      <c r="AT146" s="167" t="s">
        <v>179</v>
      </c>
      <c r="AU146" s="167" t="s">
        <v>87</v>
      </c>
      <c r="AV146" s="13" t="s">
        <v>79</v>
      </c>
      <c r="AW146" s="13" t="s">
        <v>30</v>
      </c>
      <c r="AX146" s="13" t="s">
        <v>75</v>
      </c>
      <c r="AY146" s="167" t="s">
        <v>172</v>
      </c>
    </row>
    <row r="147" spans="1:65" s="13" customFormat="1" ht="12">
      <c r="B147" s="165"/>
      <c r="D147" s="166" t="s">
        <v>179</v>
      </c>
      <c r="E147" s="167" t="s">
        <v>1</v>
      </c>
      <c r="F147" s="168" t="s">
        <v>1228</v>
      </c>
      <c r="H147" s="167" t="s">
        <v>1</v>
      </c>
      <c r="I147" s="169"/>
      <c r="L147" s="165"/>
      <c r="M147" s="170"/>
      <c r="N147" s="171"/>
      <c r="O147" s="171"/>
      <c r="P147" s="171"/>
      <c r="Q147" s="171"/>
      <c r="R147" s="171"/>
      <c r="S147" s="171"/>
      <c r="T147" s="172"/>
      <c r="AT147" s="167" t="s">
        <v>179</v>
      </c>
      <c r="AU147" s="167" t="s">
        <v>87</v>
      </c>
      <c r="AV147" s="13" t="s">
        <v>79</v>
      </c>
      <c r="AW147" s="13" t="s">
        <v>30</v>
      </c>
      <c r="AX147" s="13" t="s">
        <v>75</v>
      </c>
      <c r="AY147" s="167" t="s">
        <v>172</v>
      </c>
    </row>
    <row r="148" spans="1:65" s="13" customFormat="1" ht="12">
      <c r="B148" s="165"/>
      <c r="D148" s="166" t="s">
        <v>179</v>
      </c>
      <c r="E148" s="167" t="s">
        <v>1</v>
      </c>
      <c r="F148" s="168" t="s">
        <v>1229</v>
      </c>
      <c r="H148" s="167" t="s">
        <v>1</v>
      </c>
      <c r="I148" s="169"/>
      <c r="L148" s="165"/>
      <c r="M148" s="170"/>
      <c r="N148" s="171"/>
      <c r="O148" s="171"/>
      <c r="P148" s="171"/>
      <c r="Q148" s="171"/>
      <c r="R148" s="171"/>
      <c r="S148" s="171"/>
      <c r="T148" s="172"/>
      <c r="AT148" s="167" t="s">
        <v>179</v>
      </c>
      <c r="AU148" s="167" t="s">
        <v>87</v>
      </c>
      <c r="AV148" s="13" t="s">
        <v>79</v>
      </c>
      <c r="AW148" s="13" t="s">
        <v>30</v>
      </c>
      <c r="AX148" s="13" t="s">
        <v>75</v>
      </c>
      <c r="AY148" s="167" t="s">
        <v>172</v>
      </c>
    </row>
    <row r="149" spans="1:65" s="14" customFormat="1" ht="12">
      <c r="B149" s="173"/>
      <c r="D149" s="166" t="s">
        <v>179</v>
      </c>
      <c r="E149" s="174" t="s">
        <v>1</v>
      </c>
      <c r="F149" s="175" t="s">
        <v>79</v>
      </c>
      <c r="H149" s="176">
        <v>1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30</v>
      </c>
      <c r="AX149" s="14" t="s">
        <v>75</v>
      </c>
      <c r="AY149" s="174" t="s">
        <v>172</v>
      </c>
    </row>
    <row r="150" spans="1:65" s="15" customFormat="1" ht="12">
      <c r="B150" s="181"/>
      <c r="D150" s="166" t="s">
        <v>179</v>
      </c>
      <c r="E150" s="182" t="s">
        <v>1</v>
      </c>
      <c r="F150" s="183" t="s">
        <v>184</v>
      </c>
      <c r="H150" s="184">
        <v>1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179</v>
      </c>
      <c r="AU150" s="182" t="s">
        <v>87</v>
      </c>
      <c r="AV150" s="15" t="s">
        <v>106</v>
      </c>
      <c r="AW150" s="15" t="s">
        <v>30</v>
      </c>
      <c r="AX150" s="15" t="s">
        <v>79</v>
      </c>
      <c r="AY150" s="182" t="s">
        <v>172</v>
      </c>
    </row>
    <row r="151" spans="1:65" s="2" customFormat="1" ht="24.25" customHeight="1">
      <c r="A151" s="33"/>
      <c r="B151" s="150"/>
      <c r="C151" s="151" t="s">
        <v>97</v>
      </c>
      <c r="D151" s="151" t="s">
        <v>174</v>
      </c>
      <c r="E151" s="152" t="s">
        <v>1230</v>
      </c>
      <c r="F151" s="153" t="s">
        <v>1231</v>
      </c>
      <c r="G151" s="154" t="s">
        <v>1225</v>
      </c>
      <c r="H151" s="155">
        <v>1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106</v>
      </c>
      <c r="AT151" s="163" t="s">
        <v>174</v>
      </c>
      <c r="AU151" s="163" t="s">
        <v>87</v>
      </c>
      <c r="AY151" s="18" t="s">
        <v>172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87</v>
      </c>
      <c r="BK151" s="164">
        <f>ROUND(I151*H151,2)</f>
        <v>0</v>
      </c>
      <c r="BL151" s="18" t="s">
        <v>106</v>
      </c>
      <c r="BM151" s="163" t="s">
        <v>1232</v>
      </c>
    </row>
    <row r="152" spans="1:65" s="14" customFormat="1" ht="12">
      <c r="B152" s="173"/>
      <c r="D152" s="166" t="s">
        <v>179</v>
      </c>
      <c r="E152" s="174" t="s">
        <v>1</v>
      </c>
      <c r="F152" s="175" t="s">
        <v>79</v>
      </c>
      <c r="H152" s="176">
        <v>1</v>
      </c>
      <c r="I152" s="177"/>
      <c r="L152" s="173"/>
      <c r="M152" s="178"/>
      <c r="N152" s="179"/>
      <c r="O152" s="179"/>
      <c r="P152" s="179"/>
      <c r="Q152" s="179"/>
      <c r="R152" s="179"/>
      <c r="S152" s="179"/>
      <c r="T152" s="180"/>
      <c r="AT152" s="174" t="s">
        <v>179</v>
      </c>
      <c r="AU152" s="174" t="s">
        <v>87</v>
      </c>
      <c r="AV152" s="14" t="s">
        <v>87</v>
      </c>
      <c r="AW152" s="14" t="s">
        <v>30</v>
      </c>
      <c r="AX152" s="14" t="s">
        <v>75</v>
      </c>
      <c r="AY152" s="174" t="s">
        <v>172</v>
      </c>
    </row>
    <row r="153" spans="1:65" s="15" customFormat="1" ht="12">
      <c r="B153" s="181"/>
      <c r="D153" s="166" t="s">
        <v>179</v>
      </c>
      <c r="E153" s="182" t="s">
        <v>1</v>
      </c>
      <c r="F153" s="183" t="s">
        <v>184</v>
      </c>
      <c r="H153" s="184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2" t="s">
        <v>179</v>
      </c>
      <c r="AU153" s="182" t="s">
        <v>87</v>
      </c>
      <c r="AV153" s="15" t="s">
        <v>106</v>
      </c>
      <c r="AW153" s="15" t="s">
        <v>30</v>
      </c>
      <c r="AX153" s="15" t="s">
        <v>79</v>
      </c>
      <c r="AY153" s="182" t="s">
        <v>172</v>
      </c>
    </row>
    <row r="154" spans="1:65" s="12" customFormat="1" ht="22.75" customHeight="1">
      <c r="B154" s="137"/>
      <c r="D154" s="138" t="s">
        <v>74</v>
      </c>
      <c r="E154" s="148" t="s">
        <v>79</v>
      </c>
      <c r="F154" s="148" t="s">
        <v>173</v>
      </c>
      <c r="I154" s="140"/>
      <c r="J154" s="149">
        <f>BK154</f>
        <v>0</v>
      </c>
      <c r="L154" s="137"/>
      <c r="M154" s="142"/>
      <c r="N154" s="143"/>
      <c r="O154" s="143"/>
      <c r="P154" s="144">
        <f>SUM(P155:P218)</f>
        <v>0</v>
      </c>
      <c r="Q154" s="143"/>
      <c r="R154" s="144">
        <f>SUM(R155:R218)</f>
        <v>0</v>
      </c>
      <c r="S154" s="143"/>
      <c r="T154" s="145">
        <f>SUM(T155:T218)</f>
        <v>0</v>
      </c>
      <c r="AR154" s="138" t="s">
        <v>79</v>
      </c>
      <c r="AT154" s="146" t="s">
        <v>74</v>
      </c>
      <c r="AU154" s="146" t="s">
        <v>79</v>
      </c>
      <c r="AY154" s="138" t="s">
        <v>172</v>
      </c>
      <c r="BK154" s="147">
        <f>SUM(BK155:BK218)</f>
        <v>0</v>
      </c>
    </row>
    <row r="155" spans="1:65" s="2" customFormat="1" ht="24.25" customHeight="1">
      <c r="A155" s="33"/>
      <c r="B155" s="150"/>
      <c r="C155" s="151" t="s">
        <v>106</v>
      </c>
      <c r="D155" s="151" t="s">
        <v>174</v>
      </c>
      <c r="E155" s="152" t="s">
        <v>1233</v>
      </c>
      <c r="F155" s="153" t="s">
        <v>1234</v>
      </c>
      <c r="G155" s="154" t="s">
        <v>602</v>
      </c>
      <c r="H155" s="155">
        <v>213.64099999999999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106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106</v>
      </c>
      <c r="BM155" s="163" t="s">
        <v>1235</v>
      </c>
    </row>
    <row r="156" spans="1:65" s="13" customFormat="1" ht="24">
      <c r="B156" s="165"/>
      <c r="D156" s="166" t="s">
        <v>179</v>
      </c>
      <c r="E156" s="167" t="s">
        <v>1</v>
      </c>
      <c r="F156" s="168" t="s">
        <v>1236</v>
      </c>
      <c r="H156" s="167" t="s">
        <v>1</v>
      </c>
      <c r="I156" s="169"/>
      <c r="L156" s="165"/>
      <c r="M156" s="170"/>
      <c r="N156" s="171"/>
      <c r="O156" s="171"/>
      <c r="P156" s="171"/>
      <c r="Q156" s="171"/>
      <c r="R156" s="171"/>
      <c r="S156" s="171"/>
      <c r="T156" s="172"/>
      <c r="AT156" s="167" t="s">
        <v>179</v>
      </c>
      <c r="AU156" s="167" t="s">
        <v>87</v>
      </c>
      <c r="AV156" s="13" t="s">
        <v>79</v>
      </c>
      <c r="AW156" s="13" t="s">
        <v>30</v>
      </c>
      <c r="AX156" s="13" t="s">
        <v>75</v>
      </c>
      <c r="AY156" s="167" t="s">
        <v>172</v>
      </c>
    </row>
    <row r="157" spans="1:65" s="13" customFormat="1" ht="12">
      <c r="B157" s="165"/>
      <c r="D157" s="166" t="s">
        <v>179</v>
      </c>
      <c r="E157" s="167" t="s">
        <v>1</v>
      </c>
      <c r="F157" s="168" t="s">
        <v>1237</v>
      </c>
      <c r="H157" s="167" t="s">
        <v>1</v>
      </c>
      <c r="I157" s="169"/>
      <c r="L157" s="165"/>
      <c r="M157" s="170"/>
      <c r="N157" s="171"/>
      <c r="O157" s="171"/>
      <c r="P157" s="171"/>
      <c r="Q157" s="171"/>
      <c r="R157" s="171"/>
      <c r="S157" s="171"/>
      <c r="T157" s="172"/>
      <c r="AT157" s="167" t="s">
        <v>179</v>
      </c>
      <c r="AU157" s="167" t="s">
        <v>87</v>
      </c>
      <c r="AV157" s="13" t="s">
        <v>79</v>
      </c>
      <c r="AW157" s="13" t="s">
        <v>30</v>
      </c>
      <c r="AX157" s="13" t="s">
        <v>75</v>
      </c>
      <c r="AY157" s="167" t="s">
        <v>172</v>
      </c>
    </row>
    <row r="158" spans="1:65" s="13" customFormat="1" ht="12">
      <c r="B158" s="165"/>
      <c r="D158" s="166" t="s">
        <v>179</v>
      </c>
      <c r="E158" s="167" t="s">
        <v>1</v>
      </c>
      <c r="F158" s="168" t="s">
        <v>1238</v>
      </c>
      <c r="H158" s="167" t="s">
        <v>1</v>
      </c>
      <c r="I158" s="169"/>
      <c r="L158" s="165"/>
      <c r="M158" s="170"/>
      <c r="N158" s="171"/>
      <c r="O158" s="171"/>
      <c r="P158" s="171"/>
      <c r="Q158" s="171"/>
      <c r="R158" s="171"/>
      <c r="S158" s="171"/>
      <c r="T158" s="172"/>
      <c r="AT158" s="167" t="s">
        <v>179</v>
      </c>
      <c r="AU158" s="167" t="s">
        <v>87</v>
      </c>
      <c r="AV158" s="13" t="s">
        <v>79</v>
      </c>
      <c r="AW158" s="13" t="s">
        <v>30</v>
      </c>
      <c r="AX158" s="13" t="s">
        <v>75</v>
      </c>
      <c r="AY158" s="167" t="s">
        <v>172</v>
      </c>
    </row>
    <row r="159" spans="1:65" s="13" customFormat="1" ht="12">
      <c r="B159" s="165"/>
      <c r="D159" s="166" t="s">
        <v>179</v>
      </c>
      <c r="E159" s="167" t="s">
        <v>1</v>
      </c>
      <c r="F159" s="168" t="s">
        <v>1239</v>
      </c>
      <c r="H159" s="167" t="s">
        <v>1</v>
      </c>
      <c r="I159" s="169"/>
      <c r="L159" s="165"/>
      <c r="M159" s="170"/>
      <c r="N159" s="171"/>
      <c r="O159" s="171"/>
      <c r="P159" s="171"/>
      <c r="Q159" s="171"/>
      <c r="R159" s="171"/>
      <c r="S159" s="171"/>
      <c r="T159" s="172"/>
      <c r="AT159" s="167" t="s">
        <v>179</v>
      </c>
      <c r="AU159" s="167" t="s">
        <v>87</v>
      </c>
      <c r="AV159" s="13" t="s">
        <v>79</v>
      </c>
      <c r="AW159" s="13" t="s">
        <v>30</v>
      </c>
      <c r="AX159" s="13" t="s">
        <v>75</v>
      </c>
      <c r="AY159" s="167" t="s">
        <v>172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1240</v>
      </c>
      <c r="H160" s="176">
        <v>161.23500000000001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3" customFormat="1" ht="12">
      <c r="B161" s="165"/>
      <c r="D161" s="166" t="s">
        <v>179</v>
      </c>
      <c r="E161" s="167" t="s">
        <v>1</v>
      </c>
      <c r="F161" s="168" t="s">
        <v>1241</v>
      </c>
      <c r="H161" s="167" t="s">
        <v>1</v>
      </c>
      <c r="I161" s="169"/>
      <c r="L161" s="165"/>
      <c r="M161" s="170"/>
      <c r="N161" s="171"/>
      <c r="O161" s="171"/>
      <c r="P161" s="171"/>
      <c r="Q161" s="171"/>
      <c r="R161" s="171"/>
      <c r="S161" s="171"/>
      <c r="T161" s="172"/>
      <c r="AT161" s="167" t="s">
        <v>179</v>
      </c>
      <c r="AU161" s="167" t="s">
        <v>87</v>
      </c>
      <c r="AV161" s="13" t="s">
        <v>79</v>
      </c>
      <c r="AW161" s="13" t="s">
        <v>30</v>
      </c>
      <c r="AX161" s="13" t="s">
        <v>75</v>
      </c>
      <c r="AY161" s="167" t="s">
        <v>172</v>
      </c>
    </row>
    <row r="162" spans="1:65" s="13" customFormat="1" ht="12">
      <c r="B162" s="165"/>
      <c r="D162" s="166" t="s">
        <v>179</v>
      </c>
      <c r="E162" s="167" t="s">
        <v>1</v>
      </c>
      <c r="F162" s="168" t="s">
        <v>1242</v>
      </c>
      <c r="H162" s="167" t="s">
        <v>1</v>
      </c>
      <c r="I162" s="169"/>
      <c r="L162" s="165"/>
      <c r="M162" s="170"/>
      <c r="N162" s="171"/>
      <c r="O162" s="171"/>
      <c r="P162" s="171"/>
      <c r="Q162" s="171"/>
      <c r="R162" s="171"/>
      <c r="S162" s="171"/>
      <c r="T162" s="172"/>
      <c r="AT162" s="167" t="s">
        <v>179</v>
      </c>
      <c r="AU162" s="167" t="s">
        <v>87</v>
      </c>
      <c r="AV162" s="13" t="s">
        <v>79</v>
      </c>
      <c r="AW162" s="13" t="s">
        <v>30</v>
      </c>
      <c r="AX162" s="13" t="s">
        <v>75</v>
      </c>
      <c r="AY162" s="167" t="s">
        <v>172</v>
      </c>
    </row>
    <row r="163" spans="1:65" s="14" customFormat="1" ht="24">
      <c r="B163" s="173"/>
      <c r="D163" s="166" t="s">
        <v>179</v>
      </c>
      <c r="E163" s="174" t="s">
        <v>1</v>
      </c>
      <c r="F163" s="175" t="s">
        <v>1243</v>
      </c>
      <c r="H163" s="176">
        <v>132.95099999999999</v>
      </c>
      <c r="I163" s="177"/>
      <c r="L163" s="173"/>
      <c r="M163" s="178"/>
      <c r="N163" s="179"/>
      <c r="O163" s="179"/>
      <c r="P163" s="179"/>
      <c r="Q163" s="179"/>
      <c r="R163" s="179"/>
      <c r="S163" s="179"/>
      <c r="T163" s="180"/>
      <c r="AT163" s="174" t="s">
        <v>179</v>
      </c>
      <c r="AU163" s="174" t="s">
        <v>87</v>
      </c>
      <c r="AV163" s="14" t="s">
        <v>87</v>
      </c>
      <c r="AW163" s="14" t="s">
        <v>30</v>
      </c>
      <c r="AX163" s="14" t="s">
        <v>75</v>
      </c>
      <c r="AY163" s="174" t="s">
        <v>172</v>
      </c>
    </row>
    <row r="164" spans="1:65" s="16" customFormat="1" ht="12">
      <c r="B164" s="189"/>
      <c r="D164" s="166" t="s">
        <v>179</v>
      </c>
      <c r="E164" s="190" t="s">
        <v>1</v>
      </c>
      <c r="F164" s="191" t="s">
        <v>287</v>
      </c>
      <c r="H164" s="192">
        <v>294.18599999999998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179</v>
      </c>
      <c r="AU164" s="190" t="s">
        <v>87</v>
      </c>
      <c r="AV164" s="16" t="s">
        <v>97</v>
      </c>
      <c r="AW164" s="16" t="s">
        <v>30</v>
      </c>
      <c r="AX164" s="16" t="s">
        <v>75</v>
      </c>
      <c r="AY164" s="190" t="s">
        <v>172</v>
      </c>
    </row>
    <row r="165" spans="1:65" s="13" customFormat="1" ht="12">
      <c r="B165" s="165"/>
      <c r="D165" s="166" t="s">
        <v>179</v>
      </c>
      <c r="E165" s="167" t="s">
        <v>1</v>
      </c>
      <c r="F165" s="168" t="s">
        <v>1244</v>
      </c>
      <c r="H165" s="167" t="s">
        <v>1</v>
      </c>
      <c r="I165" s="169"/>
      <c r="L165" s="165"/>
      <c r="M165" s="170"/>
      <c r="N165" s="171"/>
      <c r="O165" s="171"/>
      <c r="P165" s="171"/>
      <c r="Q165" s="171"/>
      <c r="R165" s="171"/>
      <c r="S165" s="171"/>
      <c r="T165" s="172"/>
      <c r="AT165" s="167" t="s">
        <v>179</v>
      </c>
      <c r="AU165" s="167" t="s">
        <v>87</v>
      </c>
      <c r="AV165" s="13" t="s">
        <v>79</v>
      </c>
      <c r="AW165" s="13" t="s">
        <v>30</v>
      </c>
      <c r="AX165" s="13" t="s">
        <v>75</v>
      </c>
      <c r="AY165" s="167" t="s">
        <v>172</v>
      </c>
    </row>
    <row r="166" spans="1:65" s="14" customFormat="1" ht="12">
      <c r="B166" s="173"/>
      <c r="D166" s="166" t="s">
        <v>179</v>
      </c>
      <c r="E166" s="174" t="s">
        <v>1</v>
      </c>
      <c r="F166" s="175" t="s">
        <v>1245</v>
      </c>
      <c r="H166" s="176">
        <v>3.6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179</v>
      </c>
      <c r="AU166" s="174" t="s">
        <v>87</v>
      </c>
      <c r="AV166" s="14" t="s">
        <v>87</v>
      </c>
      <c r="AW166" s="14" t="s">
        <v>30</v>
      </c>
      <c r="AX166" s="14" t="s">
        <v>75</v>
      </c>
      <c r="AY166" s="174" t="s">
        <v>172</v>
      </c>
    </row>
    <row r="167" spans="1:65" s="14" customFormat="1" ht="12">
      <c r="B167" s="173"/>
      <c r="D167" s="166" t="s">
        <v>179</v>
      </c>
      <c r="E167" s="174" t="s">
        <v>1</v>
      </c>
      <c r="F167" s="175" t="s">
        <v>1245</v>
      </c>
      <c r="H167" s="176">
        <v>3.6</v>
      </c>
      <c r="I167" s="177"/>
      <c r="L167" s="173"/>
      <c r="M167" s="178"/>
      <c r="N167" s="179"/>
      <c r="O167" s="179"/>
      <c r="P167" s="179"/>
      <c r="Q167" s="179"/>
      <c r="R167" s="179"/>
      <c r="S167" s="179"/>
      <c r="T167" s="180"/>
      <c r="AT167" s="174" t="s">
        <v>179</v>
      </c>
      <c r="AU167" s="174" t="s">
        <v>87</v>
      </c>
      <c r="AV167" s="14" t="s">
        <v>87</v>
      </c>
      <c r="AW167" s="14" t="s">
        <v>30</v>
      </c>
      <c r="AX167" s="14" t="s">
        <v>75</v>
      </c>
      <c r="AY167" s="174" t="s">
        <v>172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1245</v>
      </c>
      <c r="H168" s="176">
        <v>3.6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4" customFormat="1" ht="12">
      <c r="B169" s="173"/>
      <c r="D169" s="166" t="s">
        <v>179</v>
      </c>
      <c r="E169" s="174" t="s">
        <v>1</v>
      </c>
      <c r="F169" s="175" t="s">
        <v>1246</v>
      </c>
      <c r="H169" s="176">
        <v>0.216</v>
      </c>
      <c r="I169" s="177"/>
      <c r="L169" s="173"/>
      <c r="M169" s="178"/>
      <c r="N169" s="179"/>
      <c r="O169" s="179"/>
      <c r="P169" s="179"/>
      <c r="Q169" s="179"/>
      <c r="R169" s="179"/>
      <c r="S169" s="179"/>
      <c r="T169" s="180"/>
      <c r="AT169" s="174" t="s">
        <v>179</v>
      </c>
      <c r="AU169" s="174" t="s">
        <v>87</v>
      </c>
      <c r="AV169" s="14" t="s">
        <v>87</v>
      </c>
      <c r="AW169" s="14" t="s">
        <v>30</v>
      </c>
      <c r="AX169" s="14" t="s">
        <v>75</v>
      </c>
      <c r="AY169" s="174" t="s">
        <v>172</v>
      </c>
    </row>
    <row r="170" spans="1:65" s="16" customFormat="1" ht="12">
      <c r="B170" s="189"/>
      <c r="D170" s="166" t="s">
        <v>179</v>
      </c>
      <c r="E170" s="190" t="s">
        <v>1</v>
      </c>
      <c r="F170" s="191" t="s">
        <v>1247</v>
      </c>
      <c r="H170" s="192">
        <v>11.016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179</v>
      </c>
      <c r="AU170" s="190" t="s">
        <v>87</v>
      </c>
      <c r="AV170" s="16" t="s">
        <v>97</v>
      </c>
      <c r="AW170" s="16" t="s">
        <v>30</v>
      </c>
      <c r="AX170" s="16" t="s">
        <v>75</v>
      </c>
      <c r="AY170" s="190" t="s">
        <v>172</v>
      </c>
    </row>
    <row r="171" spans="1:65" s="15" customFormat="1" ht="12">
      <c r="B171" s="181"/>
      <c r="D171" s="166" t="s">
        <v>179</v>
      </c>
      <c r="E171" s="182" t="s">
        <v>1208</v>
      </c>
      <c r="F171" s="183" t="s">
        <v>184</v>
      </c>
      <c r="H171" s="184">
        <v>305.202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179</v>
      </c>
      <c r="AU171" s="182" t="s">
        <v>87</v>
      </c>
      <c r="AV171" s="15" t="s">
        <v>106</v>
      </c>
      <c r="AW171" s="15" t="s">
        <v>30</v>
      </c>
      <c r="AX171" s="15" t="s">
        <v>75</v>
      </c>
      <c r="AY171" s="182" t="s">
        <v>172</v>
      </c>
    </row>
    <row r="172" spans="1:65" s="13" customFormat="1" ht="24">
      <c r="B172" s="165"/>
      <c r="D172" s="166" t="s">
        <v>179</v>
      </c>
      <c r="E172" s="167" t="s">
        <v>1</v>
      </c>
      <c r="F172" s="168" t="s">
        <v>1248</v>
      </c>
      <c r="H172" s="167" t="s">
        <v>1</v>
      </c>
      <c r="I172" s="169"/>
      <c r="L172" s="165"/>
      <c r="M172" s="170"/>
      <c r="N172" s="171"/>
      <c r="O172" s="171"/>
      <c r="P172" s="171"/>
      <c r="Q172" s="171"/>
      <c r="R172" s="171"/>
      <c r="S172" s="171"/>
      <c r="T172" s="172"/>
      <c r="AT172" s="167" t="s">
        <v>179</v>
      </c>
      <c r="AU172" s="167" t="s">
        <v>87</v>
      </c>
      <c r="AV172" s="13" t="s">
        <v>79</v>
      </c>
      <c r="AW172" s="13" t="s">
        <v>30</v>
      </c>
      <c r="AX172" s="13" t="s">
        <v>75</v>
      </c>
      <c r="AY172" s="167" t="s">
        <v>172</v>
      </c>
    </row>
    <row r="173" spans="1:65" s="14" customFormat="1" ht="12">
      <c r="B173" s="173"/>
      <c r="D173" s="166" t="s">
        <v>179</v>
      </c>
      <c r="E173" s="174" t="s">
        <v>1</v>
      </c>
      <c r="F173" s="175" t="s">
        <v>1249</v>
      </c>
      <c r="H173" s="176">
        <v>213.64099999999999</v>
      </c>
      <c r="I173" s="177"/>
      <c r="L173" s="173"/>
      <c r="M173" s="178"/>
      <c r="N173" s="179"/>
      <c r="O173" s="179"/>
      <c r="P173" s="179"/>
      <c r="Q173" s="179"/>
      <c r="R173" s="179"/>
      <c r="S173" s="179"/>
      <c r="T173" s="180"/>
      <c r="AT173" s="174" t="s">
        <v>179</v>
      </c>
      <c r="AU173" s="174" t="s">
        <v>87</v>
      </c>
      <c r="AV173" s="14" t="s">
        <v>87</v>
      </c>
      <c r="AW173" s="14" t="s">
        <v>30</v>
      </c>
      <c r="AX173" s="14" t="s">
        <v>75</v>
      </c>
      <c r="AY173" s="174" t="s">
        <v>172</v>
      </c>
    </row>
    <row r="174" spans="1:65" s="15" customFormat="1" ht="12">
      <c r="B174" s="181"/>
      <c r="D174" s="166" t="s">
        <v>179</v>
      </c>
      <c r="E174" s="182" t="s">
        <v>1</v>
      </c>
      <c r="F174" s="183" t="s">
        <v>184</v>
      </c>
      <c r="H174" s="184">
        <v>213.64099999999999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179</v>
      </c>
      <c r="AU174" s="182" t="s">
        <v>87</v>
      </c>
      <c r="AV174" s="15" t="s">
        <v>106</v>
      </c>
      <c r="AW174" s="15" t="s">
        <v>30</v>
      </c>
      <c r="AX174" s="15" t="s">
        <v>79</v>
      </c>
      <c r="AY174" s="182" t="s">
        <v>172</v>
      </c>
    </row>
    <row r="175" spans="1:65" s="2" customFormat="1" ht="24.25" customHeight="1">
      <c r="A175" s="33"/>
      <c r="B175" s="150"/>
      <c r="C175" s="151" t="s">
        <v>200</v>
      </c>
      <c r="D175" s="151" t="s">
        <v>174</v>
      </c>
      <c r="E175" s="152" t="s">
        <v>1250</v>
      </c>
      <c r="F175" s="153" t="s">
        <v>1251</v>
      </c>
      <c r="G175" s="154" t="s">
        <v>602</v>
      </c>
      <c r="H175" s="155">
        <v>64.091999999999999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106</v>
      </c>
      <c r="AT175" s="163" t="s">
        <v>174</v>
      </c>
      <c r="AU175" s="163" t="s">
        <v>87</v>
      </c>
      <c r="AY175" s="18" t="s">
        <v>172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87</v>
      </c>
      <c r="BK175" s="164">
        <f>ROUND(I175*H175,2)</f>
        <v>0</v>
      </c>
      <c r="BL175" s="18" t="s">
        <v>106</v>
      </c>
      <c r="BM175" s="163" t="s">
        <v>1252</v>
      </c>
    </row>
    <row r="176" spans="1:65" s="14" customFormat="1" ht="12">
      <c r="B176" s="173"/>
      <c r="D176" s="166" t="s">
        <v>179</v>
      </c>
      <c r="E176" s="174" t="s">
        <v>1</v>
      </c>
      <c r="F176" s="175" t="s">
        <v>1253</v>
      </c>
      <c r="H176" s="176">
        <v>64.091999999999999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179</v>
      </c>
      <c r="AU176" s="174" t="s">
        <v>87</v>
      </c>
      <c r="AV176" s="14" t="s">
        <v>87</v>
      </c>
      <c r="AW176" s="14" t="s">
        <v>30</v>
      </c>
      <c r="AX176" s="14" t="s">
        <v>75</v>
      </c>
      <c r="AY176" s="174" t="s">
        <v>172</v>
      </c>
    </row>
    <row r="177" spans="1:65" s="15" customFormat="1" ht="12">
      <c r="B177" s="181"/>
      <c r="D177" s="166" t="s">
        <v>179</v>
      </c>
      <c r="E177" s="182" t="s">
        <v>1</v>
      </c>
      <c r="F177" s="183" t="s">
        <v>184</v>
      </c>
      <c r="H177" s="184">
        <v>64.091999999999999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179</v>
      </c>
      <c r="AU177" s="182" t="s">
        <v>87</v>
      </c>
      <c r="AV177" s="15" t="s">
        <v>106</v>
      </c>
      <c r="AW177" s="15" t="s">
        <v>30</v>
      </c>
      <c r="AX177" s="15" t="s">
        <v>79</v>
      </c>
      <c r="AY177" s="182" t="s">
        <v>172</v>
      </c>
    </row>
    <row r="178" spans="1:65" s="2" customFormat="1" ht="24.25" customHeight="1">
      <c r="A178" s="33"/>
      <c r="B178" s="150"/>
      <c r="C178" s="151" t="s">
        <v>204</v>
      </c>
      <c r="D178" s="151" t="s">
        <v>174</v>
      </c>
      <c r="E178" s="152" t="s">
        <v>1254</v>
      </c>
      <c r="F178" s="153" t="s">
        <v>1255</v>
      </c>
      <c r="G178" s="154" t="s">
        <v>602</v>
      </c>
      <c r="H178" s="155">
        <v>91.561000000000007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41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106</v>
      </c>
      <c r="AT178" s="163" t="s">
        <v>174</v>
      </c>
      <c r="AU178" s="163" t="s">
        <v>87</v>
      </c>
      <c r="AY178" s="18" t="s">
        <v>172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87</v>
      </c>
      <c r="BK178" s="164">
        <f>ROUND(I178*H178,2)</f>
        <v>0</v>
      </c>
      <c r="BL178" s="18" t="s">
        <v>106</v>
      </c>
      <c r="BM178" s="163" t="s">
        <v>1256</v>
      </c>
    </row>
    <row r="179" spans="1:65" s="14" customFormat="1" ht="12">
      <c r="B179" s="173"/>
      <c r="D179" s="166" t="s">
        <v>179</v>
      </c>
      <c r="E179" s="174" t="s">
        <v>1</v>
      </c>
      <c r="F179" s="175" t="s">
        <v>1257</v>
      </c>
      <c r="H179" s="176">
        <v>91.561000000000007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179</v>
      </c>
      <c r="AU179" s="174" t="s">
        <v>87</v>
      </c>
      <c r="AV179" s="14" t="s">
        <v>87</v>
      </c>
      <c r="AW179" s="14" t="s">
        <v>30</v>
      </c>
      <c r="AX179" s="14" t="s">
        <v>75</v>
      </c>
      <c r="AY179" s="174" t="s">
        <v>172</v>
      </c>
    </row>
    <row r="180" spans="1:65" s="15" customFormat="1" ht="12">
      <c r="B180" s="181"/>
      <c r="D180" s="166" t="s">
        <v>179</v>
      </c>
      <c r="E180" s="182" t="s">
        <v>1</v>
      </c>
      <c r="F180" s="183" t="s">
        <v>184</v>
      </c>
      <c r="H180" s="184">
        <v>91.561000000000007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179</v>
      </c>
      <c r="AU180" s="182" t="s">
        <v>87</v>
      </c>
      <c r="AV180" s="15" t="s">
        <v>106</v>
      </c>
      <c r="AW180" s="15" t="s">
        <v>30</v>
      </c>
      <c r="AX180" s="15" t="s">
        <v>79</v>
      </c>
      <c r="AY180" s="182" t="s">
        <v>172</v>
      </c>
    </row>
    <row r="181" spans="1:65" s="2" customFormat="1" ht="24.25" customHeight="1">
      <c r="A181" s="33"/>
      <c r="B181" s="150"/>
      <c r="C181" s="151" t="s">
        <v>209</v>
      </c>
      <c r="D181" s="151" t="s">
        <v>174</v>
      </c>
      <c r="E181" s="152" t="s">
        <v>1258</v>
      </c>
      <c r="F181" s="153" t="s">
        <v>1259</v>
      </c>
      <c r="G181" s="154" t="s">
        <v>602</v>
      </c>
      <c r="H181" s="155">
        <v>305.202</v>
      </c>
      <c r="I181" s="156"/>
      <c r="J181" s="157">
        <f>ROUND(I181*H181,2)</f>
        <v>0</v>
      </c>
      <c r="K181" s="158"/>
      <c r="L181" s="34"/>
      <c r="M181" s="159" t="s">
        <v>1</v>
      </c>
      <c r="N181" s="160" t="s">
        <v>41</v>
      </c>
      <c r="O181" s="59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106</v>
      </c>
      <c r="AT181" s="163" t="s">
        <v>174</v>
      </c>
      <c r="AU181" s="163" t="s">
        <v>87</v>
      </c>
      <c r="AY181" s="18" t="s">
        <v>172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87</v>
      </c>
      <c r="BK181" s="164">
        <f>ROUND(I181*H181,2)</f>
        <v>0</v>
      </c>
      <c r="BL181" s="18" t="s">
        <v>106</v>
      </c>
      <c r="BM181" s="163" t="s">
        <v>1260</v>
      </c>
    </row>
    <row r="182" spans="1:65" s="14" customFormat="1" ht="12">
      <c r="B182" s="173"/>
      <c r="D182" s="166" t="s">
        <v>179</v>
      </c>
      <c r="E182" s="174" t="s">
        <v>1</v>
      </c>
      <c r="F182" s="175" t="s">
        <v>1208</v>
      </c>
      <c r="H182" s="176">
        <v>305.202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179</v>
      </c>
      <c r="AU182" s="174" t="s">
        <v>87</v>
      </c>
      <c r="AV182" s="14" t="s">
        <v>87</v>
      </c>
      <c r="AW182" s="14" t="s">
        <v>30</v>
      </c>
      <c r="AX182" s="14" t="s">
        <v>75</v>
      </c>
      <c r="AY182" s="174" t="s">
        <v>172</v>
      </c>
    </row>
    <row r="183" spans="1:65" s="15" customFormat="1" ht="12">
      <c r="B183" s="181"/>
      <c r="D183" s="166" t="s">
        <v>179</v>
      </c>
      <c r="E183" s="182" t="s">
        <v>1</v>
      </c>
      <c r="F183" s="183" t="s">
        <v>184</v>
      </c>
      <c r="H183" s="184">
        <v>305.202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179</v>
      </c>
      <c r="AU183" s="182" t="s">
        <v>87</v>
      </c>
      <c r="AV183" s="15" t="s">
        <v>106</v>
      </c>
      <c r="AW183" s="15" t="s">
        <v>30</v>
      </c>
      <c r="AX183" s="15" t="s">
        <v>79</v>
      </c>
      <c r="AY183" s="182" t="s">
        <v>172</v>
      </c>
    </row>
    <row r="184" spans="1:65" s="2" customFormat="1" ht="24.25" customHeight="1">
      <c r="A184" s="33"/>
      <c r="B184" s="150"/>
      <c r="C184" s="151" t="s">
        <v>213</v>
      </c>
      <c r="D184" s="151" t="s">
        <v>174</v>
      </c>
      <c r="E184" s="152" t="s">
        <v>1261</v>
      </c>
      <c r="F184" s="153" t="s">
        <v>1262</v>
      </c>
      <c r="G184" s="154" t="s">
        <v>602</v>
      </c>
      <c r="H184" s="155">
        <v>56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106</v>
      </c>
      <c r="AT184" s="163" t="s">
        <v>174</v>
      </c>
      <c r="AU184" s="163" t="s">
        <v>87</v>
      </c>
      <c r="AY184" s="18" t="s">
        <v>172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87</v>
      </c>
      <c r="BK184" s="164">
        <f>ROUND(I184*H184,2)</f>
        <v>0</v>
      </c>
      <c r="BL184" s="18" t="s">
        <v>106</v>
      </c>
      <c r="BM184" s="163" t="s">
        <v>1263</v>
      </c>
    </row>
    <row r="185" spans="1:65" s="14" customFormat="1" ht="12">
      <c r="B185" s="173"/>
      <c r="D185" s="166" t="s">
        <v>179</v>
      </c>
      <c r="E185" s="174" t="s">
        <v>1</v>
      </c>
      <c r="F185" s="175" t="s">
        <v>1264</v>
      </c>
      <c r="H185" s="176">
        <v>56</v>
      </c>
      <c r="I185" s="177"/>
      <c r="L185" s="173"/>
      <c r="M185" s="178"/>
      <c r="N185" s="179"/>
      <c r="O185" s="179"/>
      <c r="P185" s="179"/>
      <c r="Q185" s="179"/>
      <c r="R185" s="179"/>
      <c r="S185" s="179"/>
      <c r="T185" s="180"/>
      <c r="AT185" s="174" t="s">
        <v>179</v>
      </c>
      <c r="AU185" s="174" t="s">
        <v>87</v>
      </c>
      <c r="AV185" s="14" t="s">
        <v>87</v>
      </c>
      <c r="AW185" s="14" t="s">
        <v>30</v>
      </c>
      <c r="AX185" s="14" t="s">
        <v>75</v>
      </c>
      <c r="AY185" s="174" t="s">
        <v>172</v>
      </c>
    </row>
    <row r="186" spans="1:65" s="15" customFormat="1" ht="12">
      <c r="B186" s="181"/>
      <c r="D186" s="166" t="s">
        <v>179</v>
      </c>
      <c r="E186" s="182" t="s">
        <v>1205</v>
      </c>
      <c r="F186" s="183" t="s">
        <v>1265</v>
      </c>
      <c r="H186" s="184">
        <v>56</v>
      </c>
      <c r="I186" s="185"/>
      <c r="L186" s="181"/>
      <c r="M186" s="186"/>
      <c r="N186" s="187"/>
      <c r="O186" s="187"/>
      <c r="P186" s="187"/>
      <c r="Q186" s="187"/>
      <c r="R186" s="187"/>
      <c r="S186" s="187"/>
      <c r="T186" s="188"/>
      <c r="AT186" s="182" t="s">
        <v>179</v>
      </c>
      <c r="AU186" s="182" t="s">
        <v>87</v>
      </c>
      <c r="AV186" s="15" t="s">
        <v>106</v>
      </c>
      <c r="AW186" s="15" t="s">
        <v>30</v>
      </c>
      <c r="AX186" s="15" t="s">
        <v>79</v>
      </c>
      <c r="AY186" s="182" t="s">
        <v>172</v>
      </c>
    </row>
    <row r="187" spans="1:65" s="2" customFormat="1" ht="37.75" customHeight="1">
      <c r="A187" s="33"/>
      <c r="B187" s="150"/>
      <c r="C187" s="151" t="s">
        <v>220</v>
      </c>
      <c r="D187" s="151" t="s">
        <v>174</v>
      </c>
      <c r="E187" s="152" t="s">
        <v>1266</v>
      </c>
      <c r="F187" s="153" t="s">
        <v>1267</v>
      </c>
      <c r="G187" s="154" t="s">
        <v>602</v>
      </c>
      <c r="H187" s="155">
        <v>56</v>
      </c>
      <c r="I187" s="156"/>
      <c r="J187" s="157">
        <f>ROUND(I187*H187,2)</f>
        <v>0</v>
      </c>
      <c r="K187" s="158"/>
      <c r="L187" s="34"/>
      <c r="M187" s="159" t="s">
        <v>1</v>
      </c>
      <c r="N187" s="160" t="s">
        <v>41</v>
      </c>
      <c r="O187" s="59"/>
      <c r="P187" s="161">
        <f>O187*H187</f>
        <v>0</v>
      </c>
      <c r="Q187" s="161">
        <v>0</v>
      </c>
      <c r="R187" s="161">
        <f>Q187*H187</f>
        <v>0</v>
      </c>
      <c r="S187" s="161">
        <v>0</v>
      </c>
      <c r="T187" s="16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106</v>
      </c>
      <c r="AT187" s="163" t="s">
        <v>174</v>
      </c>
      <c r="AU187" s="163" t="s">
        <v>87</v>
      </c>
      <c r="AY187" s="18" t="s">
        <v>172</v>
      </c>
      <c r="BE187" s="164">
        <f>IF(N187="základná",J187,0)</f>
        <v>0</v>
      </c>
      <c r="BF187" s="164">
        <f>IF(N187="znížená",J187,0)</f>
        <v>0</v>
      </c>
      <c r="BG187" s="164">
        <f>IF(N187="zákl. prenesená",J187,0)</f>
        <v>0</v>
      </c>
      <c r="BH187" s="164">
        <f>IF(N187="zníž. prenesená",J187,0)</f>
        <v>0</v>
      </c>
      <c r="BI187" s="164">
        <f>IF(N187="nulová",J187,0)</f>
        <v>0</v>
      </c>
      <c r="BJ187" s="18" t="s">
        <v>87</v>
      </c>
      <c r="BK187" s="164">
        <f>ROUND(I187*H187,2)</f>
        <v>0</v>
      </c>
      <c r="BL187" s="18" t="s">
        <v>106</v>
      </c>
      <c r="BM187" s="163" t="s">
        <v>1268</v>
      </c>
    </row>
    <row r="188" spans="1:65" s="14" customFormat="1" ht="12">
      <c r="B188" s="173"/>
      <c r="D188" s="166" t="s">
        <v>179</v>
      </c>
      <c r="E188" s="174" t="s">
        <v>1</v>
      </c>
      <c r="F188" s="175" t="s">
        <v>1205</v>
      </c>
      <c r="H188" s="176">
        <v>56</v>
      </c>
      <c r="I188" s="177"/>
      <c r="L188" s="173"/>
      <c r="M188" s="178"/>
      <c r="N188" s="179"/>
      <c r="O188" s="179"/>
      <c r="P188" s="179"/>
      <c r="Q188" s="179"/>
      <c r="R188" s="179"/>
      <c r="S188" s="179"/>
      <c r="T188" s="180"/>
      <c r="AT188" s="174" t="s">
        <v>179</v>
      </c>
      <c r="AU188" s="174" t="s">
        <v>87</v>
      </c>
      <c r="AV188" s="14" t="s">
        <v>87</v>
      </c>
      <c r="AW188" s="14" t="s">
        <v>30</v>
      </c>
      <c r="AX188" s="14" t="s">
        <v>75</v>
      </c>
      <c r="AY188" s="174" t="s">
        <v>172</v>
      </c>
    </row>
    <row r="189" spans="1:65" s="15" customFormat="1" ht="12">
      <c r="B189" s="181"/>
      <c r="D189" s="166" t="s">
        <v>179</v>
      </c>
      <c r="E189" s="182" t="s">
        <v>1</v>
      </c>
      <c r="F189" s="183" t="s">
        <v>184</v>
      </c>
      <c r="H189" s="184">
        <v>56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2" t="s">
        <v>179</v>
      </c>
      <c r="AU189" s="182" t="s">
        <v>87</v>
      </c>
      <c r="AV189" s="15" t="s">
        <v>106</v>
      </c>
      <c r="AW189" s="15" t="s">
        <v>30</v>
      </c>
      <c r="AX189" s="15" t="s">
        <v>79</v>
      </c>
      <c r="AY189" s="182" t="s">
        <v>172</v>
      </c>
    </row>
    <row r="190" spans="1:65" s="2" customFormat="1" ht="37.75" customHeight="1">
      <c r="A190" s="33"/>
      <c r="B190" s="150"/>
      <c r="C190" s="151" t="s">
        <v>226</v>
      </c>
      <c r="D190" s="151" t="s">
        <v>174</v>
      </c>
      <c r="E190" s="152" t="s">
        <v>1269</v>
      </c>
      <c r="F190" s="153" t="s">
        <v>1270</v>
      </c>
      <c r="G190" s="154" t="s">
        <v>602</v>
      </c>
      <c r="H190" s="155">
        <v>112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106</v>
      </c>
      <c r="AT190" s="163" t="s">
        <v>174</v>
      </c>
      <c r="AU190" s="163" t="s">
        <v>87</v>
      </c>
      <c r="AY190" s="18" t="s">
        <v>172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87</v>
      </c>
      <c r="BK190" s="164">
        <f>ROUND(I190*H190,2)</f>
        <v>0</v>
      </c>
      <c r="BL190" s="18" t="s">
        <v>106</v>
      </c>
      <c r="BM190" s="163" t="s">
        <v>1271</v>
      </c>
    </row>
    <row r="191" spans="1:65" s="14" customFormat="1" ht="12">
      <c r="B191" s="173"/>
      <c r="D191" s="166" t="s">
        <v>179</v>
      </c>
      <c r="E191" s="174" t="s">
        <v>1</v>
      </c>
      <c r="F191" s="175" t="s">
        <v>1272</v>
      </c>
      <c r="H191" s="176">
        <v>112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179</v>
      </c>
      <c r="AU191" s="174" t="s">
        <v>87</v>
      </c>
      <c r="AV191" s="14" t="s">
        <v>87</v>
      </c>
      <c r="AW191" s="14" t="s">
        <v>30</v>
      </c>
      <c r="AX191" s="14" t="s">
        <v>75</v>
      </c>
      <c r="AY191" s="174" t="s">
        <v>172</v>
      </c>
    </row>
    <row r="192" spans="1:65" s="15" customFormat="1" ht="12">
      <c r="B192" s="181"/>
      <c r="D192" s="166" t="s">
        <v>179</v>
      </c>
      <c r="E192" s="182" t="s">
        <v>1</v>
      </c>
      <c r="F192" s="183" t="s">
        <v>184</v>
      </c>
      <c r="H192" s="184">
        <v>112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179</v>
      </c>
      <c r="AU192" s="182" t="s">
        <v>87</v>
      </c>
      <c r="AV192" s="15" t="s">
        <v>106</v>
      </c>
      <c r="AW192" s="15" t="s">
        <v>30</v>
      </c>
      <c r="AX192" s="15" t="s">
        <v>79</v>
      </c>
      <c r="AY192" s="182" t="s">
        <v>172</v>
      </c>
    </row>
    <row r="193" spans="1:65" s="2" customFormat="1" ht="24.25" customHeight="1">
      <c r="A193" s="33"/>
      <c r="B193" s="150"/>
      <c r="C193" s="151" t="s">
        <v>235</v>
      </c>
      <c r="D193" s="151" t="s">
        <v>174</v>
      </c>
      <c r="E193" s="152" t="s">
        <v>1273</v>
      </c>
      <c r="F193" s="153" t="s">
        <v>1274</v>
      </c>
      <c r="G193" s="154" t="s">
        <v>194</v>
      </c>
      <c r="H193" s="155">
        <v>90.16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106</v>
      </c>
      <c r="AT193" s="163" t="s">
        <v>174</v>
      </c>
      <c r="AU193" s="163" t="s">
        <v>87</v>
      </c>
      <c r="AY193" s="18" t="s">
        <v>172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87</v>
      </c>
      <c r="BK193" s="164">
        <f>ROUND(I193*H193,2)</f>
        <v>0</v>
      </c>
      <c r="BL193" s="18" t="s">
        <v>106</v>
      </c>
      <c r="BM193" s="163" t="s">
        <v>1275</v>
      </c>
    </row>
    <row r="194" spans="1:65" s="14" customFormat="1" ht="24">
      <c r="B194" s="173"/>
      <c r="D194" s="166" t="s">
        <v>179</v>
      </c>
      <c r="E194" s="174" t="s">
        <v>1</v>
      </c>
      <c r="F194" s="175" t="s">
        <v>1276</v>
      </c>
      <c r="H194" s="176">
        <v>90.16</v>
      </c>
      <c r="I194" s="177"/>
      <c r="L194" s="173"/>
      <c r="M194" s="178"/>
      <c r="N194" s="179"/>
      <c r="O194" s="179"/>
      <c r="P194" s="179"/>
      <c r="Q194" s="179"/>
      <c r="R194" s="179"/>
      <c r="S194" s="179"/>
      <c r="T194" s="180"/>
      <c r="AT194" s="174" t="s">
        <v>179</v>
      </c>
      <c r="AU194" s="174" t="s">
        <v>87</v>
      </c>
      <c r="AV194" s="14" t="s">
        <v>87</v>
      </c>
      <c r="AW194" s="14" t="s">
        <v>30</v>
      </c>
      <c r="AX194" s="14" t="s">
        <v>75</v>
      </c>
      <c r="AY194" s="174" t="s">
        <v>172</v>
      </c>
    </row>
    <row r="195" spans="1:65" s="15" customFormat="1" ht="12">
      <c r="B195" s="181"/>
      <c r="D195" s="166" t="s">
        <v>179</v>
      </c>
      <c r="E195" s="182" t="s">
        <v>1</v>
      </c>
      <c r="F195" s="183" t="s">
        <v>184</v>
      </c>
      <c r="H195" s="184">
        <v>90.16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2" t="s">
        <v>179</v>
      </c>
      <c r="AU195" s="182" t="s">
        <v>87</v>
      </c>
      <c r="AV195" s="15" t="s">
        <v>106</v>
      </c>
      <c r="AW195" s="15" t="s">
        <v>30</v>
      </c>
      <c r="AX195" s="15" t="s">
        <v>79</v>
      </c>
      <c r="AY195" s="182" t="s">
        <v>172</v>
      </c>
    </row>
    <row r="196" spans="1:65" s="2" customFormat="1" ht="24.25" customHeight="1">
      <c r="A196" s="33"/>
      <c r="B196" s="150"/>
      <c r="C196" s="151" t="s">
        <v>243</v>
      </c>
      <c r="D196" s="151" t="s">
        <v>174</v>
      </c>
      <c r="E196" s="152" t="s">
        <v>1277</v>
      </c>
      <c r="F196" s="153" t="s">
        <v>1278</v>
      </c>
      <c r="G196" s="154" t="s">
        <v>602</v>
      </c>
      <c r="H196" s="155">
        <v>249.202</v>
      </c>
      <c r="I196" s="156"/>
      <c r="J196" s="157">
        <f>ROUND(I196*H196,2)</f>
        <v>0</v>
      </c>
      <c r="K196" s="158"/>
      <c r="L196" s="34"/>
      <c r="M196" s="159" t="s">
        <v>1</v>
      </c>
      <c r="N196" s="160" t="s">
        <v>41</v>
      </c>
      <c r="O196" s="59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106</v>
      </c>
      <c r="AT196" s="163" t="s">
        <v>174</v>
      </c>
      <c r="AU196" s="163" t="s">
        <v>87</v>
      </c>
      <c r="AY196" s="18" t="s">
        <v>172</v>
      </c>
      <c r="BE196" s="164">
        <f>IF(N196="základná",J196,0)</f>
        <v>0</v>
      </c>
      <c r="BF196" s="164">
        <f>IF(N196="znížená",J196,0)</f>
        <v>0</v>
      </c>
      <c r="BG196" s="164">
        <f>IF(N196="zákl. prenesená",J196,0)</f>
        <v>0</v>
      </c>
      <c r="BH196" s="164">
        <f>IF(N196="zníž. prenesená",J196,0)</f>
        <v>0</v>
      </c>
      <c r="BI196" s="164">
        <f>IF(N196="nulová",J196,0)</f>
        <v>0</v>
      </c>
      <c r="BJ196" s="18" t="s">
        <v>87</v>
      </c>
      <c r="BK196" s="164">
        <f>ROUND(I196*H196,2)</f>
        <v>0</v>
      </c>
      <c r="BL196" s="18" t="s">
        <v>106</v>
      </c>
      <c r="BM196" s="163" t="s">
        <v>1279</v>
      </c>
    </row>
    <row r="197" spans="1:65" s="14" customFormat="1" ht="12">
      <c r="B197" s="173"/>
      <c r="D197" s="166" t="s">
        <v>179</v>
      </c>
      <c r="E197" s="174" t="s">
        <v>1</v>
      </c>
      <c r="F197" s="175" t="s">
        <v>1280</v>
      </c>
      <c r="H197" s="176">
        <v>249.202</v>
      </c>
      <c r="I197" s="177"/>
      <c r="L197" s="173"/>
      <c r="M197" s="178"/>
      <c r="N197" s="179"/>
      <c r="O197" s="179"/>
      <c r="P197" s="179"/>
      <c r="Q197" s="179"/>
      <c r="R197" s="179"/>
      <c r="S197" s="179"/>
      <c r="T197" s="180"/>
      <c r="AT197" s="174" t="s">
        <v>179</v>
      </c>
      <c r="AU197" s="174" t="s">
        <v>87</v>
      </c>
      <c r="AV197" s="14" t="s">
        <v>87</v>
      </c>
      <c r="AW197" s="14" t="s">
        <v>30</v>
      </c>
      <c r="AX197" s="14" t="s">
        <v>75</v>
      </c>
      <c r="AY197" s="174" t="s">
        <v>172</v>
      </c>
    </row>
    <row r="198" spans="1:65" s="15" customFormat="1" ht="12">
      <c r="B198" s="181"/>
      <c r="D198" s="166" t="s">
        <v>179</v>
      </c>
      <c r="E198" s="182" t="s">
        <v>1</v>
      </c>
      <c r="F198" s="183" t="s">
        <v>1281</v>
      </c>
      <c r="H198" s="184">
        <v>249.202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2" t="s">
        <v>179</v>
      </c>
      <c r="AU198" s="182" t="s">
        <v>87</v>
      </c>
      <c r="AV198" s="15" t="s">
        <v>106</v>
      </c>
      <c r="AW198" s="15" t="s">
        <v>30</v>
      </c>
      <c r="AX198" s="15" t="s">
        <v>79</v>
      </c>
      <c r="AY198" s="182" t="s">
        <v>172</v>
      </c>
    </row>
    <row r="199" spans="1:65" s="2" customFormat="1" ht="14.5" customHeight="1">
      <c r="A199" s="33"/>
      <c r="B199" s="150"/>
      <c r="C199" s="151" t="s">
        <v>424</v>
      </c>
      <c r="D199" s="151" t="s">
        <v>174</v>
      </c>
      <c r="E199" s="152" t="s">
        <v>1282</v>
      </c>
      <c r="F199" s="153" t="s">
        <v>1283</v>
      </c>
      <c r="G199" s="154" t="s">
        <v>177</v>
      </c>
      <c r="H199" s="155">
        <v>121.735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106</v>
      </c>
      <c r="AT199" s="163" t="s">
        <v>174</v>
      </c>
      <c r="AU199" s="163" t="s">
        <v>87</v>
      </c>
      <c r="AY199" s="18" t="s">
        <v>172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87</v>
      </c>
      <c r="BK199" s="164">
        <f>ROUND(I199*H199,2)</f>
        <v>0</v>
      </c>
      <c r="BL199" s="18" t="s">
        <v>106</v>
      </c>
      <c r="BM199" s="163" t="s">
        <v>1284</v>
      </c>
    </row>
    <row r="200" spans="1:65" s="13" customFormat="1" ht="24">
      <c r="B200" s="165"/>
      <c r="D200" s="166" t="s">
        <v>179</v>
      </c>
      <c r="E200" s="167" t="s">
        <v>1</v>
      </c>
      <c r="F200" s="168" t="s">
        <v>1236</v>
      </c>
      <c r="H200" s="167" t="s">
        <v>1</v>
      </c>
      <c r="I200" s="169"/>
      <c r="L200" s="165"/>
      <c r="M200" s="170"/>
      <c r="N200" s="171"/>
      <c r="O200" s="171"/>
      <c r="P200" s="171"/>
      <c r="Q200" s="171"/>
      <c r="R200" s="171"/>
      <c r="S200" s="171"/>
      <c r="T200" s="172"/>
      <c r="AT200" s="167" t="s">
        <v>179</v>
      </c>
      <c r="AU200" s="167" t="s">
        <v>87</v>
      </c>
      <c r="AV200" s="13" t="s">
        <v>79</v>
      </c>
      <c r="AW200" s="13" t="s">
        <v>30</v>
      </c>
      <c r="AX200" s="13" t="s">
        <v>75</v>
      </c>
      <c r="AY200" s="167" t="s">
        <v>172</v>
      </c>
    </row>
    <row r="201" spans="1:65" s="13" customFormat="1" ht="12">
      <c r="B201" s="165"/>
      <c r="D201" s="166" t="s">
        <v>179</v>
      </c>
      <c r="E201" s="167" t="s">
        <v>1</v>
      </c>
      <c r="F201" s="168" t="s">
        <v>1237</v>
      </c>
      <c r="H201" s="167" t="s">
        <v>1</v>
      </c>
      <c r="I201" s="169"/>
      <c r="L201" s="165"/>
      <c r="M201" s="170"/>
      <c r="N201" s="171"/>
      <c r="O201" s="171"/>
      <c r="P201" s="171"/>
      <c r="Q201" s="171"/>
      <c r="R201" s="171"/>
      <c r="S201" s="171"/>
      <c r="T201" s="172"/>
      <c r="AT201" s="167" t="s">
        <v>179</v>
      </c>
      <c r="AU201" s="167" t="s">
        <v>87</v>
      </c>
      <c r="AV201" s="13" t="s">
        <v>79</v>
      </c>
      <c r="AW201" s="13" t="s">
        <v>30</v>
      </c>
      <c r="AX201" s="13" t="s">
        <v>75</v>
      </c>
      <c r="AY201" s="167" t="s">
        <v>172</v>
      </c>
    </row>
    <row r="202" spans="1:65" s="13" customFormat="1" ht="12">
      <c r="B202" s="165"/>
      <c r="D202" s="166" t="s">
        <v>179</v>
      </c>
      <c r="E202" s="167" t="s">
        <v>1</v>
      </c>
      <c r="F202" s="168" t="s">
        <v>1238</v>
      </c>
      <c r="H202" s="167" t="s">
        <v>1</v>
      </c>
      <c r="I202" s="169"/>
      <c r="L202" s="165"/>
      <c r="M202" s="170"/>
      <c r="N202" s="171"/>
      <c r="O202" s="171"/>
      <c r="P202" s="171"/>
      <c r="Q202" s="171"/>
      <c r="R202" s="171"/>
      <c r="S202" s="171"/>
      <c r="T202" s="172"/>
      <c r="AT202" s="167" t="s">
        <v>179</v>
      </c>
      <c r="AU202" s="167" t="s">
        <v>87</v>
      </c>
      <c r="AV202" s="13" t="s">
        <v>79</v>
      </c>
      <c r="AW202" s="13" t="s">
        <v>30</v>
      </c>
      <c r="AX202" s="13" t="s">
        <v>75</v>
      </c>
      <c r="AY202" s="167" t="s">
        <v>172</v>
      </c>
    </row>
    <row r="203" spans="1:65" s="13" customFormat="1" ht="12">
      <c r="B203" s="165"/>
      <c r="D203" s="166" t="s">
        <v>179</v>
      </c>
      <c r="E203" s="167" t="s">
        <v>1</v>
      </c>
      <c r="F203" s="168" t="s">
        <v>1239</v>
      </c>
      <c r="H203" s="167" t="s">
        <v>1</v>
      </c>
      <c r="I203" s="169"/>
      <c r="L203" s="165"/>
      <c r="M203" s="170"/>
      <c r="N203" s="171"/>
      <c r="O203" s="171"/>
      <c r="P203" s="171"/>
      <c r="Q203" s="171"/>
      <c r="R203" s="171"/>
      <c r="S203" s="171"/>
      <c r="T203" s="172"/>
      <c r="AT203" s="167" t="s">
        <v>179</v>
      </c>
      <c r="AU203" s="167" t="s">
        <v>87</v>
      </c>
      <c r="AV203" s="13" t="s">
        <v>79</v>
      </c>
      <c r="AW203" s="13" t="s">
        <v>30</v>
      </c>
      <c r="AX203" s="13" t="s">
        <v>75</v>
      </c>
      <c r="AY203" s="167" t="s">
        <v>172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521</v>
      </c>
      <c r="H204" s="176">
        <v>53.744999999999997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3" customFormat="1" ht="12">
      <c r="B205" s="165"/>
      <c r="D205" s="166" t="s">
        <v>179</v>
      </c>
      <c r="E205" s="167" t="s">
        <v>1</v>
      </c>
      <c r="F205" s="168" t="s">
        <v>1241</v>
      </c>
      <c r="H205" s="167" t="s">
        <v>1</v>
      </c>
      <c r="I205" s="169"/>
      <c r="L205" s="165"/>
      <c r="M205" s="170"/>
      <c r="N205" s="171"/>
      <c r="O205" s="171"/>
      <c r="P205" s="171"/>
      <c r="Q205" s="171"/>
      <c r="R205" s="171"/>
      <c r="S205" s="171"/>
      <c r="T205" s="172"/>
      <c r="AT205" s="167" t="s">
        <v>179</v>
      </c>
      <c r="AU205" s="167" t="s">
        <v>87</v>
      </c>
      <c r="AV205" s="13" t="s">
        <v>79</v>
      </c>
      <c r="AW205" s="13" t="s">
        <v>30</v>
      </c>
      <c r="AX205" s="13" t="s">
        <v>75</v>
      </c>
      <c r="AY205" s="167" t="s">
        <v>172</v>
      </c>
    </row>
    <row r="206" spans="1:65" s="13" customFormat="1" ht="12">
      <c r="B206" s="165"/>
      <c r="D206" s="166" t="s">
        <v>179</v>
      </c>
      <c r="E206" s="167" t="s">
        <v>1</v>
      </c>
      <c r="F206" s="168" t="s">
        <v>1242</v>
      </c>
      <c r="H206" s="167" t="s">
        <v>1</v>
      </c>
      <c r="I206" s="169"/>
      <c r="L206" s="165"/>
      <c r="M206" s="170"/>
      <c r="N206" s="171"/>
      <c r="O206" s="171"/>
      <c r="P206" s="171"/>
      <c r="Q206" s="171"/>
      <c r="R206" s="171"/>
      <c r="S206" s="171"/>
      <c r="T206" s="172"/>
      <c r="AT206" s="167" t="s">
        <v>179</v>
      </c>
      <c r="AU206" s="167" t="s">
        <v>87</v>
      </c>
      <c r="AV206" s="13" t="s">
        <v>79</v>
      </c>
      <c r="AW206" s="13" t="s">
        <v>30</v>
      </c>
      <c r="AX206" s="13" t="s">
        <v>75</v>
      </c>
      <c r="AY206" s="167" t="s">
        <v>172</v>
      </c>
    </row>
    <row r="207" spans="1:65" s="14" customFormat="1" ht="24">
      <c r="B207" s="173"/>
      <c r="D207" s="166" t="s">
        <v>179</v>
      </c>
      <c r="E207" s="174" t="s">
        <v>1</v>
      </c>
      <c r="F207" s="175" t="s">
        <v>1285</v>
      </c>
      <c r="H207" s="176">
        <v>63.31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6" customFormat="1" ht="12">
      <c r="B208" s="189"/>
      <c r="D208" s="166" t="s">
        <v>179</v>
      </c>
      <c r="E208" s="190" t="s">
        <v>1</v>
      </c>
      <c r="F208" s="191" t="s">
        <v>287</v>
      </c>
      <c r="H208" s="192">
        <v>117.05500000000001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179</v>
      </c>
      <c r="AU208" s="190" t="s">
        <v>87</v>
      </c>
      <c r="AV208" s="16" t="s">
        <v>97</v>
      </c>
      <c r="AW208" s="16" t="s">
        <v>30</v>
      </c>
      <c r="AX208" s="16" t="s">
        <v>75</v>
      </c>
      <c r="AY208" s="190" t="s">
        <v>172</v>
      </c>
    </row>
    <row r="209" spans="1:65" s="13" customFormat="1" ht="12">
      <c r="B209" s="165"/>
      <c r="D209" s="166" t="s">
        <v>179</v>
      </c>
      <c r="E209" s="167" t="s">
        <v>1</v>
      </c>
      <c r="F209" s="168" t="s">
        <v>1244</v>
      </c>
      <c r="H209" s="167" t="s">
        <v>1</v>
      </c>
      <c r="I209" s="169"/>
      <c r="L209" s="165"/>
      <c r="M209" s="170"/>
      <c r="N209" s="171"/>
      <c r="O209" s="171"/>
      <c r="P209" s="171"/>
      <c r="Q209" s="171"/>
      <c r="R209" s="171"/>
      <c r="S209" s="171"/>
      <c r="T209" s="172"/>
      <c r="AT209" s="167" t="s">
        <v>179</v>
      </c>
      <c r="AU209" s="167" t="s">
        <v>87</v>
      </c>
      <c r="AV209" s="13" t="s">
        <v>79</v>
      </c>
      <c r="AW209" s="13" t="s">
        <v>30</v>
      </c>
      <c r="AX209" s="13" t="s">
        <v>75</v>
      </c>
      <c r="AY209" s="167" t="s">
        <v>172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1286</v>
      </c>
      <c r="H210" s="176">
        <v>1.44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4" customFormat="1" ht="12">
      <c r="B211" s="173"/>
      <c r="D211" s="166" t="s">
        <v>179</v>
      </c>
      <c r="E211" s="174" t="s">
        <v>1</v>
      </c>
      <c r="F211" s="175" t="s">
        <v>1286</v>
      </c>
      <c r="H211" s="176">
        <v>1.44</v>
      </c>
      <c r="I211" s="177"/>
      <c r="L211" s="173"/>
      <c r="M211" s="178"/>
      <c r="N211" s="179"/>
      <c r="O211" s="179"/>
      <c r="P211" s="179"/>
      <c r="Q211" s="179"/>
      <c r="R211" s="179"/>
      <c r="S211" s="179"/>
      <c r="T211" s="180"/>
      <c r="AT211" s="174" t="s">
        <v>179</v>
      </c>
      <c r="AU211" s="174" t="s">
        <v>87</v>
      </c>
      <c r="AV211" s="14" t="s">
        <v>87</v>
      </c>
      <c r="AW211" s="14" t="s">
        <v>30</v>
      </c>
      <c r="AX211" s="14" t="s">
        <v>75</v>
      </c>
      <c r="AY211" s="174" t="s">
        <v>172</v>
      </c>
    </row>
    <row r="212" spans="1:65" s="14" customFormat="1" ht="12">
      <c r="B212" s="173"/>
      <c r="D212" s="166" t="s">
        <v>179</v>
      </c>
      <c r="E212" s="174" t="s">
        <v>1</v>
      </c>
      <c r="F212" s="175" t="s">
        <v>1286</v>
      </c>
      <c r="H212" s="176">
        <v>1.44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179</v>
      </c>
      <c r="AU212" s="174" t="s">
        <v>87</v>
      </c>
      <c r="AV212" s="14" t="s">
        <v>87</v>
      </c>
      <c r="AW212" s="14" t="s">
        <v>30</v>
      </c>
      <c r="AX212" s="14" t="s">
        <v>75</v>
      </c>
      <c r="AY212" s="174" t="s">
        <v>172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1287</v>
      </c>
      <c r="H213" s="176">
        <v>0.36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6" customFormat="1" ht="12">
      <c r="B214" s="189"/>
      <c r="D214" s="166" t="s">
        <v>179</v>
      </c>
      <c r="E214" s="190" t="s">
        <v>1</v>
      </c>
      <c r="F214" s="191" t="s">
        <v>1247</v>
      </c>
      <c r="H214" s="192">
        <v>4.68</v>
      </c>
      <c r="I214" s="193"/>
      <c r="L214" s="189"/>
      <c r="M214" s="194"/>
      <c r="N214" s="195"/>
      <c r="O214" s="195"/>
      <c r="P214" s="195"/>
      <c r="Q214" s="195"/>
      <c r="R214" s="195"/>
      <c r="S214" s="195"/>
      <c r="T214" s="196"/>
      <c r="AT214" s="190" t="s">
        <v>179</v>
      </c>
      <c r="AU214" s="190" t="s">
        <v>87</v>
      </c>
      <c r="AV214" s="16" t="s">
        <v>97</v>
      </c>
      <c r="AW214" s="16" t="s">
        <v>30</v>
      </c>
      <c r="AX214" s="16" t="s">
        <v>75</v>
      </c>
      <c r="AY214" s="190" t="s">
        <v>172</v>
      </c>
    </row>
    <row r="215" spans="1:65" s="15" customFormat="1" ht="12">
      <c r="B215" s="181"/>
      <c r="D215" s="166" t="s">
        <v>179</v>
      </c>
      <c r="E215" s="182" t="s">
        <v>1</v>
      </c>
      <c r="F215" s="183" t="s">
        <v>184</v>
      </c>
      <c r="H215" s="184">
        <v>121.735</v>
      </c>
      <c r="I215" s="185"/>
      <c r="L215" s="181"/>
      <c r="M215" s="186"/>
      <c r="N215" s="187"/>
      <c r="O215" s="187"/>
      <c r="P215" s="187"/>
      <c r="Q215" s="187"/>
      <c r="R215" s="187"/>
      <c r="S215" s="187"/>
      <c r="T215" s="188"/>
      <c r="AT215" s="182" t="s">
        <v>179</v>
      </c>
      <c r="AU215" s="182" t="s">
        <v>87</v>
      </c>
      <c r="AV215" s="15" t="s">
        <v>106</v>
      </c>
      <c r="AW215" s="15" t="s">
        <v>30</v>
      </c>
      <c r="AX215" s="15" t="s">
        <v>79</v>
      </c>
      <c r="AY215" s="182" t="s">
        <v>172</v>
      </c>
    </row>
    <row r="216" spans="1:65" s="2" customFormat="1" ht="14.5" customHeight="1">
      <c r="A216" s="33"/>
      <c r="B216" s="150"/>
      <c r="C216" s="151" t="s">
        <v>433</v>
      </c>
      <c r="D216" s="151" t="s">
        <v>174</v>
      </c>
      <c r="E216" s="152" t="s">
        <v>1288</v>
      </c>
      <c r="F216" s="153" t="s">
        <v>1289</v>
      </c>
      <c r="G216" s="154" t="s">
        <v>177</v>
      </c>
      <c r="H216" s="155">
        <v>23</v>
      </c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106</v>
      </c>
      <c r="AT216" s="163" t="s">
        <v>174</v>
      </c>
      <c r="AU216" s="163" t="s">
        <v>87</v>
      </c>
      <c r="AY216" s="18" t="s">
        <v>172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87</v>
      </c>
      <c r="BK216" s="164">
        <f>ROUND(I216*H216,2)</f>
        <v>0</v>
      </c>
      <c r="BL216" s="18" t="s">
        <v>106</v>
      </c>
      <c r="BM216" s="163" t="s">
        <v>1290</v>
      </c>
    </row>
    <row r="217" spans="1:65" s="14" customFormat="1" ht="12">
      <c r="B217" s="173"/>
      <c r="D217" s="166" t="s">
        <v>179</v>
      </c>
      <c r="E217" s="174" t="s">
        <v>1</v>
      </c>
      <c r="F217" s="175" t="s">
        <v>1203</v>
      </c>
      <c r="H217" s="176">
        <v>23</v>
      </c>
      <c r="I217" s="177"/>
      <c r="L217" s="173"/>
      <c r="M217" s="178"/>
      <c r="N217" s="179"/>
      <c r="O217" s="179"/>
      <c r="P217" s="179"/>
      <c r="Q217" s="179"/>
      <c r="R217" s="179"/>
      <c r="S217" s="179"/>
      <c r="T217" s="180"/>
      <c r="AT217" s="174" t="s">
        <v>179</v>
      </c>
      <c r="AU217" s="174" t="s">
        <v>87</v>
      </c>
      <c r="AV217" s="14" t="s">
        <v>87</v>
      </c>
      <c r="AW217" s="14" t="s">
        <v>30</v>
      </c>
      <c r="AX217" s="14" t="s">
        <v>75</v>
      </c>
      <c r="AY217" s="174" t="s">
        <v>172</v>
      </c>
    </row>
    <row r="218" spans="1:65" s="15" customFormat="1" ht="12">
      <c r="B218" s="181"/>
      <c r="D218" s="166" t="s">
        <v>179</v>
      </c>
      <c r="E218" s="182" t="s">
        <v>1</v>
      </c>
      <c r="F218" s="183" t="s">
        <v>184</v>
      </c>
      <c r="H218" s="184">
        <v>23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2" t="s">
        <v>179</v>
      </c>
      <c r="AU218" s="182" t="s">
        <v>87</v>
      </c>
      <c r="AV218" s="15" t="s">
        <v>106</v>
      </c>
      <c r="AW218" s="15" t="s">
        <v>30</v>
      </c>
      <c r="AX218" s="15" t="s">
        <v>79</v>
      </c>
      <c r="AY218" s="182" t="s">
        <v>172</v>
      </c>
    </row>
    <row r="219" spans="1:65" s="12" customFormat="1" ht="22.75" customHeight="1">
      <c r="B219" s="137"/>
      <c r="D219" s="138" t="s">
        <v>74</v>
      </c>
      <c r="E219" s="148" t="s">
        <v>87</v>
      </c>
      <c r="F219" s="148" t="s">
        <v>1291</v>
      </c>
      <c r="I219" s="140"/>
      <c r="J219" s="149">
        <f>BK219</f>
        <v>0</v>
      </c>
      <c r="L219" s="137"/>
      <c r="M219" s="142"/>
      <c r="N219" s="143"/>
      <c r="O219" s="143"/>
      <c r="P219" s="144">
        <f>SUM(P220:P238)</f>
        <v>0</v>
      </c>
      <c r="Q219" s="143"/>
      <c r="R219" s="144">
        <f>SUM(R220:R238)</f>
        <v>128.35210359999999</v>
      </c>
      <c r="S219" s="143"/>
      <c r="T219" s="145">
        <f>SUM(T220:T238)</f>
        <v>0</v>
      </c>
      <c r="AR219" s="138" t="s">
        <v>79</v>
      </c>
      <c r="AT219" s="146" t="s">
        <v>74</v>
      </c>
      <c r="AU219" s="146" t="s">
        <v>79</v>
      </c>
      <c r="AY219" s="138" t="s">
        <v>172</v>
      </c>
      <c r="BK219" s="147">
        <f>SUM(BK220:BK238)</f>
        <v>0</v>
      </c>
    </row>
    <row r="220" spans="1:65" s="2" customFormat="1" ht="24.25" customHeight="1">
      <c r="A220" s="33"/>
      <c r="B220" s="150"/>
      <c r="C220" s="151" t="s">
        <v>440</v>
      </c>
      <c r="D220" s="151" t="s">
        <v>174</v>
      </c>
      <c r="E220" s="152" t="s">
        <v>1292</v>
      </c>
      <c r="F220" s="153" t="s">
        <v>1293</v>
      </c>
      <c r="G220" s="154" t="s">
        <v>602</v>
      </c>
      <c r="H220" s="155">
        <v>60</v>
      </c>
      <c r="I220" s="156"/>
      <c r="J220" s="157">
        <f>ROUND(I220*H220,2)</f>
        <v>0</v>
      </c>
      <c r="K220" s="158"/>
      <c r="L220" s="34"/>
      <c r="M220" s="159" t="s">
        <v>1</v>
      </c>
      <c r="N220" s="160" t="s">
        <v>41</v>
      </c>
      <c r="O220" s="59"/>
      <c r="P220" s="161">
        <f>O220*H220</f>
        <v>0</v>
      </c>
      <c r="Q220" s="161">
        <v>1.63</v>
      </c>
      <c r="R220" s="161">
        <f>Q220*H220</f>
        <v>97.8</v>
      </c>
      <c r="S220" s="161">
        <v>0</v>
      </c>
      <c r="T220" s="162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3" t="s">
        <v>106</v>
      </c>
      <c r="AT220" s="163" t="s">
        <v>174</v>
      </c>
      <c r="AU220" s="163" t="s">
        <v>87</v>
      </c>
      <c r="AY220" s="18" t="s">
        <v>172</v>
      </c>
      <c r="BE220" s="164">
        <f>IF(N220="základná",J220,0)</f>
        <v>0</v>
      </c>
      <c r="BF220" s="164">
        <f>IF(N220="znížená",J220,0)</f>
        <v>0</v>
      </c>
      <c r="BG220" s="164">
        <f>IF(N220="zákl. prenesená",J220,0)</f>
        <v>0</v>
      </c>
      <c r="BH220" s="164">
        <f>IF(N220="zníž. prenesená",J220,0)</f>
        <v>0</v>
      </c>
      <c r="BI220" s="164">
        <f>IF(N220="nulová",J220,0)</f>
        <v>0</v>
      </c>
      <c r="BJ220" s="18" t="s">
        <v>87</v>
      </c>
      <c r="BK220" s="164">
        <f>ROUND(I220*H220,2)</f>
        <v>0</v>
      </c>
      <c r="BL220" s="18" t="s">
        <v>106</v>
      </c>
      <c r="BM220" s="163" t="s">
        <v>1294</v>
      </c>
    </row>
    <row r="221" spans="1:65" s="14" customFormat="1" ht="12">
      <c r="B221" s="173"/>
      <c r="D221" s="166" t="s">
        <v>179</v>
      </c>
      <c r="E221" s="174" t="s">
        <v>1</v>
      </c>
      <c r="F221" s="175" t="s">
        <v>1295</v>
      </c>
      <c r="H221" s="176">
        <v>60</v>
      </c>
      <c r="I221" s="177"/>
      <c r="L221" s="173"/>
      <c r="M221" s="178"/>
      <c r="N221" s="179"/>
      <c r="O221" s="179"/>
      <c r="P221" s="179"/>
      <c r="Q221" s="179"/>
      <c r="R221" s="179"/>
      <c r="S221" s="179"/>
      <c r="T221" s="180"/>
      <c r="AT221" s="174" t="s">
        <v>179</v>
      </c>
      <c r="AU221" s="174" t="s">
        <v>87</v>
      </c>
      <c r="AV221" s="14" t="s">
        <v>87</v>
      </c>
      <c r="AW221" s="14" t="s">
        <v>30</v>
      </c>
      <c r="AX221" s="14" t="s">
        <v>75</v>
      </c>
      <c r="AY221" s="174" t="s">
        <v>172</v>
      </c>
    </row>
    <row r="222" spans="1:65" s="15" customFormat="1" ht="12">
      <c r="B222" s="181"/>
      <c r="D222" s="166" t="s">
        <v>179</v>
      </c>
      <c r="E222" s="182" t="s">
        <v>1</v>
      </c>
      <c r="F222" s="183" t="s">
        <v>184</v>
      </c>
      <c r="H222" s="184">
        <v>60</v>
      </c>
      <c r="I222" s="185"/>
      <c r="L222" s="181"/>
      <c r="M222" s="186"/>
      <c r="N222" s="187"/>
      <c r="O222" s="187"/>
      <c r="P222" s="187"/>
      <c r="Q222" s="187"/>
      <c r="R222" s="187"/>
      <c r="S222" s="187"/>
      <c r="T222" s="188"/>
      <c r="AT222" s="182" t="s">
        <v>179</v>
      </c>
      <c r="AU222" s="182" t="s">
        <v>87</v>
      </c>
      <c r="AV222" s="15" t="s">
        <v>106</v>
      </c>
      <c r="AW222" s="15" t="s">
        <v>30</v>
      </c>
      <c r="AX222" s="15" t="s">
        <v>79</v>
      </c>
      <c r="AY222" s="182" t="s">
        <v>172</v>
      </c>
    </row>
    <row r="223" spans="1:65" s="2" customFormat="1" ht="24.25" customHeight="1">
      <c r="A223" s="33"/>
      <c r="B223" s="150"/>
      <c r="C223" s="151" t="s">
        <v>445</v>
      </c>
      <c r="D223" s="151" t="s">
        <v>174</v>
      </c>
      <c r="E223" s="152" t="s">
        <v>1296</v>
      </c>
      <c r="F223" s="153" t="s">
        <v>1297</v>
      </c>
      <c r="G223" s="154" t="s">
        <v>177</v>
      </c>
      <c r="H223" s="155">
        <v>56.52</v>
      </c>
      <c r="I223" s="156"/>
      <c r="J223" s="157">
        <f>ROUND(I223*H223,2)</f>
        <v>0</v>
      </c>
      <c r="K223" s="158"/>
      <c r="L223" s="34"/>
      <c r="M223" s="159" t="s">
        <v>1</v>
      </c>
      <c r="N223" s="160" t="s">
        <v>41</v>
      </c>
      <c r="O223" s="59"/>
      <c r="P223" s="161">
        <f>O223*H223</f>
        <v>0</v>
      </c>
      <c r="Q223" s="161">
        <v>1.8000000000000001E-4</v>
      </c>
      <c r="R223" s="161">
        <f>Q223*H223</f>
        <v>1.0173600000000001E-2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106</v>
      </c>
      <c r="AT223" s="163" t="s">
        <v>174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106</v>
      </c>
      <c r="BM223" s="163" t="s">
        <v>1298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1299</v>
      </c>
      <c r="H224" s="176">
        <v>56.52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56.52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14.5" customHeight="1">
      <c r="A226" s="33"/>
      <c r="B226" s="150"/>
      <c r="C226" s="201" t="s">
        <v>449</v>
      </c>
      <c r="D226" s="201" t="s">
        <v>231</v>
      </c>
      <c r="E226" s="202" t="s">
        <v>1300</v>
      </c>
      <c r="F226" s="203" t="s">
        <v>1301</v>
      </c>
      <c r="G226" s="204" t="s">
        <v>177</v>
      </c>
      <c r="H226" s="205">
        <v>57.65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41</v>
      </c>
      <c r="O226" s="59"/>
      <c r="P226" s="161">
        <f>O226*H226</f>
        <v>0</v>
      </c>
      <c r="Q226" s="161">
        <v>2.0000000000000001E-4</v>
      </c>
      <c r="R226" s="161">
        <f>Q226*H226</f>
        <v>1.153E-2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213</v>
      </c>
      <c r="AT226" s="163" t="s">
        <v>231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106</v>
      </c>
      <c r="BM226" s="163" t="s">
        <v>1302</v>
      </c>
    </row>
    <row r="227" spans="1:65" s="14" customFormat="1" ht="12">
      <c r="B227" s="173"/>
      <c r="D227" s="166" t="s">
        <v>179</v>
      </c>
      <c r="F227" s="175" t="s">
        <v>1303</v>
      </c>
      <c r="H227" s="176">
        <v>57.65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</v>
      </c>
      <c r="AX227" s="14" t="s">
        <v>79</v>
      </c>
      <c r="AY227" s="174" t="s">
        <v>172</v>
      </c>
    </row>
    <row r="228" spans="1:65" s="2" customFormat="1" ht="24.25" customHeight="1">
      <c r="A228" s="33"/>
      <c r="B228" s="150"/>
      <c r="C228" s="151" t="s">
        <v>453</v>
      </c>
      <c r="D228" s="151" t="s">
        <v>174</v>
      </c>
      <c r="E228" s="152" t="s">
        <v>1304</v>
      </c>
      <c r="F228" s="153" t="s">
        <v>1305</v>
      </c>
      <c r="G228" s="154" t="s">
        <v>602</v>
      </c>
      <c r="H228" s="155">
        <v>18</v>
      </c>
      <c r="I228" s="156"/>
      <c r="J228" s="157">
        <f>ROUND(I228*H228,2)</f>
        <v>0</v>
      </c>
      <c r="K228" s="158"/>
      <c r="L228" s="34"/>
      <c r="M228" s="159" t="s">
        <v>1</v>
      </c>
      <c r="N228" s="160" t="s">
        <v>41</v>
      </c>
      <c r="O228" s="59"/>
      <c r="P228" s="161">
        <f>O228*H228</f>
        <v>0</v>
      </c>
      <c r="Q228" s="161">
        <v>1.63</v>
      </c>
      <c r="R228" s="161">
        <f>Q228*H228</f>
        <v>29.339999999999996</v>
      </c>
      <c r="S228" s="161">
        <v>0</v>
      </c>
      <c r="T228" s="162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3" t="s">
        <v>106</v>
      </c>
      <c r="AT228" s="163" t="s">
        <v>174</v>
      </c>
      <c r="AU228" s="163" t="s">
        <v>87</v>
      </c>
      <c r="AY228" s="18" t="s">
        <v>172</v>
      </c>
      <c r="BE228" s="164">
        <f>IF(N228="základná",J228,0)</f>
        <v>0</v>
      </c>
      <c r="BF228" s="164">
        <f>IF(N228="znížená",J228,0)</f>
        <v>0</v>
      </c>
      <c r="BG228" s="164">
        <f>IF(N228="zákl. prenesená",J228,0)</f>
        <v>0</v>
      </c>
      <c r="BH228" s="164">
        <f>IF(N228="zníž. prenesená",J228,0)</f>
        <v>0</v>
      </c>
      <c r="BI228" s="164">
        <f>IF(N228="nulová",J228,0)</f>
        <v>0</v>
      </c>
      <c r="BJ228" s="18" t="s">
        <v>87</v>
      </c>
      <c r="BK228" s="164">
        <f>ROUND(I228*H228,2)</f>
        <v>0</v>
      </c>
      <c r="BL228" s="18" t="s">
        <v>106</v>
      </c>
      <c r="BM228" s="163" t="s">
        <v>1306</v>
      </c>
    </row>
    <row r="229" spans="1:65" s="14" customFormat="1" ht="12">
      <c r="B229" s="173"/>
      <c r="D229" s="166" t="s">
        <v>179</v>
      </c>
      <c r="E229" s="174" t="s">
        <v>1</v>
      </c>
      <c r="F229" s="175" t="s">
        <v>1307</v>
      </c>
      <c r="H229" s="176">
        <v>18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179</v>
      </c>
      <c r="AU229" s="174" t="s">
        <v>87</v>
      </c>
      <c r="AV229" s="14" t="s">
        <v>87</v>
      </c>
      <c r="AW229" s="14" t="s">
        <v>30</v>
      </c>
      <c r="AX229" s="14" t="s">
        <v>75</v>
      </c>
      <c r="AY229" s="174" t="s">
        <v>172</v>
      </c>
    </row>
    <row r="230" spans="1:65" s="15" customFormat="1" ht="12">
      <c r="B230" s="181"/>
      <c r="D230" s="166" t="s">
        <v>179</v>
      </c>
      <c r="E230" s="182" t="s">
        <v>1</v>
      </c>
      <c r="F230" s="183" t="s">
        <v>184</v>
      </c>
      <c r="H230" s="184">
        <v>18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179</v>
      </c>
      <c r="AU230" s="182" t="s">
        <v>87</v>
      </c>
      <c r="AV230" s="15" t="s">
        <v>106</v>
      </c>
      <c r="AW230" s="15" t="s">
        <v>30</v>
      </c>
      <c r="AX230" s="15" t="s">
        <v>79</v>
      </c>
      <c r="AY230" s="182" t="s">
        <v>172</v>
      </c>
    </row>
    <row r="231" spans="1:65" s="2" customFormat="1" ht="24.25" customHeight="1">
      <c r="A231" s="33"/>
      <c r="B231" s="150"/>
      <c r="C231" s="151" t="s">
        <v>457</v>
      </c>
      <c r="D231" s="151" t="s">
        <v>174</v>
      </c>
      <c r="E231" s="152" t="s">
        <v>1308</v>
      </c>
      <c r="F231" s="153" t="s">
        <v>1309</v>
      </c>
      <c r="G231" s="154" t="s">
        <v>427</v>
      </c>
      <c r="H231" s="155">
        <v>120</v>
      </c>
      <c r="I231" s="156"/>
      <c r="J231" s="157">
        <f>ROUND(I231*H231,2)</f>
        <v>0</v>
      </c>
      <c r="K231" s="158"/>
      <c r="L231" s="34"/>
      <c r="M231" s="159" t="s">
        <v>1</v>
      </c>
      <c r="N231" s="160" t="s">
        <v>41</v>
      </c>
      <c r="O231" s="59"/>
      <c r="P231" s="161">
        <f>O231*H231</f>
        <v>0</v>
      </c>
      <c r="Q231" s="161">
        <v>9.92E-3</v>
      </c>
      <c r="R231" s="161">
        <f>Q231*H231</f>
        <v>1.1903999999999999</v>
      </c>
      <c r="S231" s="161">
        <v>0</v>
      </c>
      <c r="T231" s="162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3" t="s">
        <v>106</v>
      </c>
      <c r="AT231" s="163" t="s">
        <v>174</v>
      </c>
      <c r="AU231" s="163" t="s">
        <v>87</v>
      </c>
      <c r="AY231" s="18" t="s">
        <v>172</v>
      </c>
      <c r="BE231" s="164">
        <f>IF(N231="základná",J231,0)</f>
        <v>0</v>
      </c>
      <c r="BF231" s="164">
        <f>IF(N231="znížená",J231,0)</f>
        <v>0</v>
      </c>
      <c r="BG231" s="164">
        <f>IF(N231="zákl. prenesená",J231,0)</f>
        <v>0</v>
      </c>
      <c r="BH231" s="164">
        <f>IF(N231="zníž. prenesená",J231,0)</f>
        <v>0</v>
      </c>
      <c r="BI231" s="164">
        <f>IF(N231="nulová",J231,0)</f>
        <v>0</v>
      </c>
      <c r="BJ231" s="18" t="s">
        <v>87</v>
      </c>
      <c r="BK231" s="164">
        <f>ROUND(I231*H231,2)</f>
        <v>0</v>
      </c>
      <c r="BL231" s="18" t="s">
        <v>106</v>
      </c>
      <c r="BM231" s="163" t="s">
        <v>1310</v>
      </c>
    </row>
    <row r="232" spans="1:65" s="14" customFormat="1" ht="12">
      <c r="B232" s="173"/>
      <c r="D232" s="166" t="s">
        <v>179</v>
      </c>
      <c r="E232" s="174" t="s">
        <v>1</v>
      </c>
      <c r="F232" s="175" t="s">
        <v>1311</v>
      </c>
      <c r="H232" s="176">
        <v>112</v>
      </c>
      <c r="I232" s="177"/>
      <c r="L232" s="173"/>
      <c r="M232" s="178"/>
      <c r="N232" s="179"/>
      <c r="O232" s="179"/>
      <c r="P232" s="179"/>
      <c r="Q232" s="179"/>
      <c r="R232" s="179"/>
      <c r="S232" s="179"/>
      <c r="T232" s="180"/>
      <c r="AT232" s="174" t="s">
        <v>179</v>
      </c>
      <c r="AU232" s="174" t="s">
        <v>87</v>
      </c>
      <c r="AV232" s="14" t="s">
        <v>87</v>
      </c>
      <c r="AW232" s="14" t="s">
        <v>30</v>
      </c>
      <c r="AX232" s="14" t="s">
        <v>75</v>
      </c>
      <c r="AY232" s="174" t="s">
        <v>172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1312</v>
      </c>
      <c r="H233" s="176">
        <v>8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6" customFormat="1" ht="12">
      <c r="B234" s="189"/>
      <c r="D234" s="166" t="s">
        <v>179</v>
      </c>
      <c r="E234" s="190" t="s">
        <v>1</v>
      </c>
      <c r="F234" s="191" t="s">
        <v>1313</v>
      </c>
      <c r="H234" s="192">
        <v>120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179</v>
      </c>
      <c r="AU234" s="190" t="s">
        <v>87</v>
      </c>
      <c r="AV234" s="16" t="s">
        <v>97</v>
      </c>
      <c r="AW234" s="16" t="s">
        <v>30</v>
      </c>
      <c r="AX234" s="16" t="s">
        <v>75</v>
      </c>
      <c r="AY234" s="190" t="s">
        <v>172</v>
      </c>
    </row>
    <row r="235" spans="1:65" s="15" customFormat="1" ht="12">
      <c r="B235" s="181"/>
      <c r="D235" s="166" t="s">
        <v>179</v>
      </c>
      <c r="E235" s="182" t="s">
        <v>1198</v>
      </c>
      <c r="F235" s="183" t="s">
        <v>184</v>
      </c>
      <c r="H235" s="184">
        <v>120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179</v>
      </c>
      <c r="AU235" s="182" t="s">
        <v>87</v>
      </c>
      <c r="AV235" s="15" t="s">
        <v>106</v>
      </c>
      <c r="AW235" s="15" t="s">
        <v>30</v>
      </c>
      <c r="AX235" s="15" t="s">
        <v>79</v>
      </c>
      <c r="AY235" s="182" t="s">
        <v>172</v>
      </c>
    </row>
    <row r="236" spans="1:65" s="2" customFormat="1" ht="24.25" customHeight="1">
      <c r="A236" s="33"/>
      <c r="B236" s="150"/>
      <c r="C236" s="151" t="s">
        <v>7</v>
      </c>
      <c r="D236" s="151" t="s">
        <v>174</v>
      </c>
      <c r="E236" s="152" t="s">
        <v>1314</v>
      </c>
      <c r="F236" s="153" t="s">
        <v>1315</v>
      </c>
      <c r="G236" s="154" t="s">
        <v>177</v>
      </c>
      <c r="H236" s="155">
        <v>36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106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106</v>
      </c>
      <c r="BM236" s="163" t="s">
        <v>1316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1317</v>
      </c>
      <c r="H237" s="176">
        <v>36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75</v>
      </c>
      <c r="AY237" s="174" t="s">
        <v>172</v>
      </c>
    </row>
    <row r="238" spans="1:65" s="15" customFormat="1" ht="12">
      <c r="B238" s="181"/>
      <c r="D238" s="166" t="s">
        <v>179</v>
      </c>
      <c r="E238" s="182" t="s">
        <v>1</v>
      </c>
      <c r="F238" s="183" t="s">
        <v>184</v>
      </c>
      <c r="H238" s="184">
        <v>36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2" t="s">
        <v>179</v>
      </c>
      <c r="AU238" s="182" t="s">
        <v>87</v>
      </c>
      <c r="AV238" s="15" t="s">
        <v>106</v>
      </c>
      <c r="AW238" s="15" t="s">
        <v>30</v>
      </c>
      <c r="AX238" s="15" t="s">
        <v>79</v>
      </c>
      <c r="AY238" s="182" t="s">
        <v>172</v>
      </c>
    </row>
    <row r="239" spans="1:65" s="12" customFormat="1" ht="22.75" customHeight="1">
      <c r="B239" s="137"/>
      <c r="D239" s="138" t="s">
        <v>74</v>
      </c>
      <c r="E239" s="148" t="s">
        <v>97</v>
      </c>
      <c r="F239" s="148" t="s">
        <v>275</v>
      </c>
      <c r="I239" s="140"/>
      <c r="J239" s="149">
        <f>BK239</f>
        <v>0</v>
      </c>
      <c r="L239" s="137"/>
      <c r="M239" s="142"/>
      <c r="N239" s="143"/>
      <c r="O239" s="143"/>
      <c r="P239" s="144">
        <f>SUM(P240:P248)</f>
        <v>0</v>
      </c>
      <c r="Q239" s="143"/>
      <c r="R239" s="144">
        <f>SUM(R240:R248)</f>
        <v>1.1148714</v>
      </c>
      <c r="S239" s="143"/>
      <c r="T239" s="145">
        <f>SUM(T240:T248)</f>
        <v>0</v>
      </c>
      <c r="AR239" s="138" t="s">
        <v>79</v>
      </c>
      <c r="AT239" s="146" t="s">
        <v>74</v>
      </c>
      <c r="AU239" s="146" t="s">
        <v>79</v>
      </c>
      <c r="AY239" s="138" t="s">
        <v>172</v>
      </c>
      <c r="BK239" s="147">
        <f>SUM(BK240:BK248)</f>
        <v>0</v>
      </c>
    </row>
    <row r="240" spans="1:65" s="2" customFormat="1" ht="24.25" customHeight="1">
      <c r="A240" s="33"/>
      <c r="B240" s="150"/>
      <c r="C240" s="151" t="s">
        <v>465</v>
      </c>
      <c r="D240" s="151" t="s">
        <v>174</v>
      </c>
      <c r="E240" s="152" t="s">
        <v>1318</v>
      </c>
      <c r="F240" s="153" t="s">
        <v>1319</v>
      </c>
      <c r="G240" s="154" t="s">
        <v>630</v>
      </c>
      <c r="H240" s="155">
        <v>2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4.8849999999999998E-2</v>
      </c>
      <c r="R240" s="161">
        <f>Q240*H240</f>
        <v>9.7699999999999995E-2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106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106</v>
      </c>
      <c r="BM240" s="163" t="s">
        <v>1320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1321</v>
      </c>
      <c r="H241" s="176">
        <v>2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2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24.25" customHeight="1">
      <c r="A243" s="33"/>
      <c r="B243" s="150"/>
      <c r="C243" s="151" t="s">
        <v>471</v>
      </c>
      <c r="D243" s="151" t="s">
        <v>174</v>
      </c>
      <c r="E243" s="152" t="s">
        <v>1322</v>
      </c>
      <c r="F243" s="153" t="s">
        <v>1323</v>
      </c>
      <c r="G243" s="154" t="s">
        <v>177</v>
      </c>
      <c r="H243" s="155">
        <v>7.5880000000000001</v>
      </c>
      <c r="I243" s="156"/>
      <c r="J243" s="157">
        <f>ROUND(I243*H243,2)</f>
        <v>0</v>
      </c>
      <c r="K243" s="158"/>
      <c r="L243" s="34"/>
      <c r="M243" s="159" t="s">
        <v>1</v>
      </c>
      <c r="N243" s="160" t="s">
        <v>41</v>
      </c>
      <c r="O243" s="59"/>
      <c r="P243" s="161">
        <f>O243*H243</f>
        <v>0</v>
      </c>
      <c r="Q243" s="161">
        <v>0.13405</v>
      </c>
      <c r="R243" s="161">
        <f>Q243*H243</f>
        <v>1.0171714000000001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106</v>
      </c>
      <c r="AT243" s="163" t="s">
        <v>174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106</v>
      </c>
      <c r="BM243" s="163" t="s">
        <v>1324</v>
      </c>
    </row>
    <row r="244" spans="1:65" s="13" customFormat="1" ht="12">
      <c r="B244" s="165"/>
      <c r="D244" s="166" t="s">
        <v>179</v>
      </c>
      <c r="E244" s="167" t="s">
        <v>1</v>
      </c>
      <c r="F244" s="168" t="s">
        <v>1325</v>
      </c>
      <c r="H244" s="167" t="s">
        <v>1</v>
      </c>
      <c r="I244" s="169"/>
      <c r="L244" s="165"/>
      <c r="M244" s="170"/>
      <c r="N244" s="171"/>
      <c r="O244" s="171"/>
      <c r="P244" s="171"/>
      <c r="Q244" s="171"/>
      <c r="R244" s="171"/>
      <c r="S244" s="171"/>
      <c r="T244" s="172"/>
      <c r="AT244" s="167" t="s">
        <v>179</v>
      </c>
      <c r="AU244" s="167" t="s">
        <v>87</v>
      </c>
      <c r="AV244" s="13" t="s">
        <v>79</v>
      </c>
      <c r="AW244" s="13" t="s">
        <v>30</v>
      </c>
      <c r="AX244" s="13" t="s">
        <v>75</v>
      </c>
      <c r="AY244" s="167" t="s">
        <v>172</v>
      </c>
    </row>
    <row r="245" spans="1:65" s="14" customFormat="1" ht="12">
      <c r="B245" s="173"/>
      <c r="D245" s="166" t="s">
        <v>179</v>
      </c>
      <c r="E245" s="174" t="s">
        <v>1</v>
      </c>
      <c r="F245" s="175" t="s">
        <v>1326</v>
      </c>
      <c r="H245" s="176">
        <v>9.6880000000000006</v>
      </c>
      <c r="I245" s="177"/>
      <c r="L245" s="173"/>
      <c r="M245" s="178"/>
      <c r="N245" s="179"/>
      <c r="O245" s="179"/>
      <c r="P245" s="179"/>
      <c r="Q245" s="179"/>
      <c r="R245" s="179"/>
      <c r="S245" s="179"/>
      <c r="T245" s="180"/>
      <c r="AT245" s="174" t="s">
        <v>179</v>
      </c>
      <c r="AU245" s="174" t="s">
        <v>87</v>
      </c>
      <c r="AV245" s="14" t="s">
        <v>87</v>
      </c>
      <c r="AW245" s="14" t="s">
        <v>30</v>
      </c>
      <c r="AX245" s="14" t="s">
        <v>75</v>
      </c>
      <c r="AY245" s="174" t="s">
        <v>172</v>
      </c>
    </row>
    <row r="246" spans="1:65" s="14" customFormat="1" ht="12">
      <c r="B246" s="173"/>
      <c r="D246" s="166" t="s">
        <v>179</v>
      </c>
      <c r="E246" s="174" t="s">
        <v>1</v>
      </c>
      <c r="F246" s="175" t="s">
        <v>1327</v>
      </c>
      <c r="H246" s="176">
        <v>-2.1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179</v>
      </c>
      <c r="AU246" s="174" t="s">
        <v>87</v>
      </c>
      <c r="AV246" s="14" t="s">
        <v>87</v>
      </c>
      <c r="AW246" s="14" t="s">
        <v>30</v>
      </c>
      <c r="AX246" s="14" t="s">
        <v>75</v>
      </c>
      <c r="AY246" s="174" t="s">
        <v>172</v>
      </c>
    </row>
    <row r="247" spans="1:65" s="16" customFormat="1" ht="12">
      <c r="B247" s="189"/>
      <c r="D247" s="166" t="s">
        <v>179</v>
      </c>
      <c r="E247" s="190" t="s">
        <v>1</v>
      </c>
      <c r="F247" s="191" t="s">
        <v>287</v>
      </c>
      <c r="H247" s="192">
        <v>7.5880000000000001</v>
      </c>
      <c r="I247" s="193"/>
      <c r="L247" s="189"/>
      <c r="M247" s="194"/>
      <c r="N247" s="195"/>
      <c r="O247" s="195"/>
      <c r="P247" s="195"/>
      <c r="Q247" s="195"/>
      <c r="R247" s="195"/>
      <c r="S247" s="195"/>
      <c r="T247" s="196"/>
      <c r="AT247" s="190" t="s">
        <v>179</v>
      </c>
      <c r="AU247" s="190" t="s">
        <v>87</v>
      </c>
      <c r="AV247" s="16" t="s">
        <v>97</v>
      </c>
      <c r="AW247" s="16" t="s">
        <v>30</v>
      </c>
      <c r="AX247" s="16" t="s">
        <v>75</v>
      </c>
      <c r="AY247" s="190" t="s">
        <v>172</v>
      </c>
    </row>
    <row r="248" spans="1:65" s="15" customFormat="1" ht="12">
      <c r="B248" s="181"/>
      <c r="D248" s="166" t="s">
        <v>179</v>
      </c>
      <c r="E248" s="182" t="s">
        <v>1</v>
      </c>
      <c r="F248" s="183" t="s">
        <v>184</v>
      </c>
      <c r="H248" s="184">
        <v>7.5880000000000001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2" t="s">
        <v>179</v>
      </c>
      <c r="AU248" s="182" t="s">
        <v>87</v>
      </c>
      <c r="AV248" s="15" t="s">
        <v>106</v>
      </c>
      <c r="AW248" s="15" t="s">
        <v>30</v>
      </c>
      <c r="AX248" s="15" t="s">
        <v>79</v>
      </c>
      <c r="AY248" s="182" t="s">
        <v>172</v>
      </c>
    </row>
    <row r="249" spans="1:65" s="12" customFormat="1" ht="22.75" customHeight="1">
      <c r="B249" s="137"/>
      <c r="D249" s="138" t="s">
        <v>74</v>
      </c>
      <c r="E249" s="148" t="s">
        <v>106</v>
      </c>
      <c r="F249" s="148" t="s">
        <v>1328</v>
      </c>
      <c r="I249" s="140"/>
      <c r="J249" s="149">
        <f>BK249</f>
        <v>0</v>
      </c>
      <c r="L249" s="137"/>
      <c r="M249" s="142"/>
      <c r="N249" s="143"/>
      <c r="O249" s="143"/>
      <c r="P249" s="144">
        <f>SUM(P250:P264)</f>
        <v>0</v>
      </c>
      <c r="Q249" s="143"/>
      <c r="R249" s="144">
        <f>SUM(R250:R264)</f>
        <v>0.19454988000000004</v>
      </c>
      <c r="S249" s="143"/>
      <c r="T249" s="145">
        <f>SUM(T250:T264)</f>
        <v>0</v>
      </c>
      <c r="AR249" s="138" t="s">
        <v>79</v>
      </c>
      <c r="AT249" s="146" t="s">
        <v>74</v>
      </c>
      <c r="AU249" s="146" t="s">
        <v>79</v>
      </c>
      <c r="AY249" s="138" t="s">
        <v>172</v>
      </c>
      <c r="BK249" s="147">
        <f>SUM(BK250:BK264)</f>
        <v>0</v>
      </c>
    </row>
    <row r="250" spans="1:65" s="2" customFormat="1" ht="14.5" customHeight="1">
      <c r="A250" s="33"/>
      <c r="B250" s="150"/>
      <c r="C250" s="151" t="s">
        <v>479</v>
      </c>
      <c r="D250" s="151" t="s">
        <v>174</v>
      </c>
      <c r="E250" s="152" t="s">
        <v>1329</v>
      </c>
      <c r="F250" s="153" t="s">
        <v>1330</v>
      </c>
      <c r="G250" s="154" t="s">
        <v>602</v>
      </c>
      <c r="H250" s="155">
        <v>8.3000000000000004E-2</v>
      </c>
      <c r="I250" s="156"/>
      <c r="J250" s="157">
        <f>ROUND(I250*H250,2)</f>
        <v>0</v>
      </c>
      <c r="K250" s="158"/>
      <c r="L250" s="34"/>
      <c r="M250" s="159" t="s">
        <v>1</v>
      </c>
      <c r="N250" s="160" t="s">
        <v>41</v>
      </c>
      <c r="O250" s="59"/>
      <c r="P250" s="161">
        <f>O250*H250</f>
        <v>0</v>
      </c>
      <c r="Q250" s="161">
        <v>2.2128800000000002</v>
      </c>
      <c r="R250" s="161">
        <f>Q250*H250</f>
        <v>0.18366904000000003</v>
      </c>
      <c r="S250" s="161">
        <v>0</v>
      </c>
      <c r="T250" s="162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3" t="s">
        <v>106</v>
      </c>
      <c r="AT250" s="163" t="s">
        <v>174</v>
      </c>
      <c r="AU250" s="163" t="s">
        <v>87</v>
      </c>
      <c r="AY250" s="18" t="s">
        <v>172</v>
      </c>
      <c r="BE250" s="164">
        <f>IF(N250="základná",J250,0)</f>
        <v>0</v>
      </c>
      <c r="BF250" s="164">
        <f>IF(N250="znížená",J250,0)</f>
        <v>0</v>
      </c>
      <c r="BG250" s="164">
        <f>IF(N250="zákl. prenesená",J250,0)</f>
        <v>0</v>
      </c>
      <c r="BH250" s="164">
        <f>IF(N250="zníž. prenesená",J250,0)</f>
        <v>0</v>
      </c>
      <c r="BI250" s="164">
        <f>IF(N250="nulová",J250,0)</f>
        <v>0</v>
      </c>
      <c r="BJ250" s="18" t="s">
        <v>87</v>
      </c>
      <c r="BK250" s="164">
        <f>ROUND(I250*H250,2)</f>
        <v>0</v>
      </c>
      <c r="BL250" s="18" t="s">
        <v>106</v>
      </c>
      <c r="BM250" s="163" t="s">
        <v>1331</v>
      </c>
    </row>
    <row r="251" spans="1:65" s="13" customFormat="1" ht="12">
      <c r="B251" s="165"/>
      <c r="D251" s="166" t="s">
        <v>179</v>
      </c>
      <c r="E251" s="167" t="s">
        <v>1</v>
      </c>
      <c r="F251" s="168" t="s">
        <v>1332</v>
      </c>
      <c r="H251" s="167" t="s">
        <v>1</v>
      </c>
      <c r="I251" s="169"/>
      <c r="L251" s="165"/>
      <c r="M251" s="170"/>
      <c r="N251" s="171"/>
      <c r="O251" s="171"/>
      <c r="P251" s="171"/>
      <c r="Q251" s="171"/>
      <c r="R251" s="171"/>
      <c r="S251" s="171"/>
      <c r="T251" s="172"/>
      <c r="AT251" s="167" t="s">
        <v>179</v>
      </c>
      <c r="AU251" s="167" t="s">
        <v>87</v>
      </c>
      <c r="AV251" s="13" t="s">
        <v>79</v>
      </c>
      <c r="AW251" s="13" t="s">
        <v>30</v>
      </c>
      <c r="AX251" s="13" t="s">
        <v>75</v>
      </c>
      <c r="AY251" s="167" t="s">
        <v>172</v>
      </c>
    </row>
    <row r="252" spans="1:65" s="14" customFormat="1" ht="12">
      <c r="B252" s="173"/>
      <c r="D252" s="166" t="s">
        <v>179</v>
      </c>
      <c r="E252" s="174" t="s">
        <v>1</v>
      </c>
      <c r="F252" s="175" t="s">
        <v>1333</v>
      </c>
      <c r="H252" s="176">
        <v>8.3000000000000004E-2</v>
      </c>
      <c r="I252" s="177"/>
      <c r="L252" s="173"/>
      <c r="M252" s="178"/>
      <c r="N252" s="179"/>
      <c r="O252" s="179"/>
      <c r="P252" s="179"/>
      <c r="Q252" s="179"/>
      <c r="R252" s="179"/>
      <c r="S252" s="179"/>
      <c r="T252" s="180"/>
      <c r="AT252" s="174" t="s">
        <v>179</v>
      </c>
      <c r="AU252" s="174" t="s">
        <v>87</v>
      </c>
      <c r="AV252" s="14" t="s">
        <v>87</v>
      </c>
      <c r="AW252" s="14" t="s">
        <v>30</v>
      </c>
      <c r="AX252" s="14" t="s">
        <v>75</v>
      </c>
      <c r="AY252" s="174" t="s">
        <v>172</v>
      </c>
    </row>
    <row r="253" spans="1:65" s="15" customFormat="1" ht="12">
      <c r="B253" s="181"/>
      <c r="D253" s="166" t="s">
        <v>179</v>
      </c>
      <c r="E253" s="182" t="s">
        <v>1</v>
      </c>
      <c r="F253" s="183" t="s">
        <v>184</v>
      </c>
      <c r="H253" s="184">
        <v>8.3000000000000004E-2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179</v>
      </c>
      <c r="AU253" s="182" t="s">
        <v>87</v>
      </c>
      <c r="AV253" s="15" t="s">
        <v>106</v>
      </c>
      <c r="AW253" s="15" t="s">
        <v>30</v>
      </c>
      <c r="AX253" s="15" t="s">
        <v>79</v>
      </c>
      <c r="AY253" s="182" t="s">
        <v>172</v>
      </c>
    </row>
    <row r="254" spans="1:65" s="2" customFormat="1" ht="24.25" customHeight="1">
      <c r="A254" s="33"/>
      <c r="B254" s="150"/>
      <c r="C254" s="151" t="s">
        <v>488</v>
      </c>
      <c r="D254" s="151" t="s">
        <v>174</v>
      </c>
      <c r="E254" s="152" t="s">
        <v>1334</v>
      </c>
      <c r="F254" s="153" t="s">
        <v>1335</v>
      </c>
      <c r="G254" s="154" t="s">
        <v>177</v>
      </c>
      <c r="H254" s="155">
        <v>1.1040000000000001</v>
      </c>
      <c r="I254" s="156"/>
      <c r="J254" s="157">
        <f>ROUND(I254*H254,2)</f>
        <v>0</v>
      </c>
      <c r="K254" s="158"/>
      <c r="L254" s="34"/>
      <c r="M254" s="159" t="s">
        <v>1</v>
      </c>
      <c r="N254" s="160" t="s">
        <v>41</v>
      </c>
      <c r="O254" s="59"/>
      <c r="P254" s="161">
        <f>O254*H254</f>
        <v>0</v>
      </c>
      <c r="Q254" s="161">
        <v>3.4099999999999998E-3</v>
      </c>
      <c r="R254" s="161">
        <f>Q254*H254</f>
        <v>3.7646400000000001E-3</v>
      </c>
      <c r="S254" s="161">
        <v>0</v>
      </c>
      <c r="T254" s="16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3" t="s">
        <v>106</v>
      </c>
      <c r="AT254" s="163" t="s">
        <v>174</v>
      </c>
      <c r="AU254" s="163" t="s">
        <v>87</v>
      </c>
      <c r="AY254" s="18" t="s">
        <v>172</v>
      </c>
      <c r="BE254" s="164">
        <f>IF(N254="základná",J254,0)</f>
        <v>0</v>
      </c>
      <c r="BF254" s="164">
        <f>IF(N254="znížená",J254,0)</f>
        <v>0</v>
      </c>
      <c r="BG254" s="164">
        <f>IF(N254="zákl. prenesená",J254,0)</f>
        <v>0</v>
      </c>
      <c r="BH254" s="164">
        <f>IF(N254="zníž. prenesená",J254,0)</f>
        <v>0</v>
      </c>
      <c r="BI254" s="164">
        <f>IF(N254="nulová",J254,0)</f>
        <v>0</v>
      </c>
      <c r="BJ254" s="18" t="s">
        <v>87</v>
      </c>
      <c r="BK254" s="164">
        <f>ROUND(I254*H254,2)</f>
        <v>0</v>
      </c>
      <c r="BL254" s="18" t="s">
        <v>106</v>
      </c>
      <c r="BM254" s="163" t="s">
        <v>1336</v>
      </c>
    </row>
    <row r="255" spans="1:65" s="13" customFormat="1" ht="12">
      <c r="B255" s="165"/>
      <c r="D255" s="166" t="s">
        <v>179</v>
      </c>
      <c r="E255" s="167" t="s">
        <v>1</v>
      </c>
      <c r="F255" s="168" t="s">
        <v>1332</v>
      </c>
      <c r="H255" s="167" t="s">
        <v>1</v>
      </c>
      <c r="I255" s="169"/>
      <c r="L255" s="165"/>
      <c r="M255" s="170"/>
      <c r="N255" s="171"/>
      <c r="O255" s="171"/>
      <c r="P255" s="171"/>
      <c r="Q255" s="171"/>
      <c r="R255" s="171"/>
      <c r="S255" s="171"/>
      <c r="T255" s="172"/>
      <c r="AT255" s="167" t="s">
        <v>179</v>
      </c>
      <c r="AU255" s="167" t="s">
        <v>87</v>
      </c>
      <c r="AV255" s="13" t="s">
        <v>79</v>
      </c>
      <c r="AW255" s="13" t="s">
        <v>30</v>
      </c>
      <c r="AX255" s="13" t="s">
        <v>75</v>
      </c>
      <c r="AY255" s="167" t="s">
        <v>172</v>
      </c>
    </row>
    <row r="256" spans="1:65" s="14" customFormat="1" ht="12">
      <c r="B256" s="173"/>
      <c r="D256" s="166" t="s">
        <v>179</v>
      </c>
      <c r="E256" s="174" t="s">
        <v>1</v>
      </c>
      <c r="F256" s="175" t="s">
        <v>1337</v>
      </c>
      <c r="H256" s="176">
        <v>1.1040000000000001</v>
      </c>
      <c r="I256" s="177"/>
      <c r="L256" s="173"/>
      <c r="M256" s="178"/>
      <c r="N256" s="179"/>
      <c r="O256" s="179"/>
      <c r="P256" s="179"/>
      <c r="Q256" s="179"/>
      <c r="R256" s="179"/>
      <c r="S256" s="179"/>
      <c r="T256" s="180"/>
      <c r="AT256" s="174" t="s">
        <v>179</v>
      </c>
      <c r="AU256" s="174" t="s">
        <v>87</v>
      </c>
      <c r="AV256" s="14" t="s">
        <v>87</v>
      </c>
      <c r="AW256" s="14" t="s">
        <v>30</v>
      </c>
      <c r="AX256" s="14" t="s">
        <v>75</v>
      </c>
      <c r="AY256" s="174" t="s">
        <v>172</v>
      </c>
    </row>
    <row r="257" spans="1:65" s="15" customFormat="1" ht="12">
      <c r="B257" s="181"/>
      <c r="D257" s="166" t="s">
        <v>179</v>
      </c>
      <c r="E257" s="182" t="s">
        <v>1</v>
      </c>
      <c r="F257" s="183" t="s">
        <v>184</v>
      </c>
      <c r="H257" s="184">
        <v>1.1040000000000001</v>
      </c>
      <c r="I257" s="185"/>
      <c r="L257" s="181"/>
      <c r="M257" s="186"/>
      <c r="N257" s="187"/>
      <c r="O257" s="187"/>
      <c r="P257" s="187"/>
      <c r="Q257" s="187"/>
      <c r="R257" s="187"/>
      <c r="S257" s="187"/>
      <c r="T257" s="188"/>
      <c r="AT257" s="182" t="s">
        <v>179</v>
      </c>
      <c r="AU257" s="182" t="s">
        <v>87</v>
      </c>
      <c r="AV257" s="15" t="s">
        <v>106</v>
      </c>
      <c r="AW257" s="15" t="s">
        <v>30</v>
      </c>
      <c r="AX257" s="15" t="s">
        <v>79</v>
      </c>
      <c r="AY257" s="182" t="s">
        <v>172</v>
      </c>
    </row>
    <row r="258" spans="1:65" s="2" customFormat="1" ht="24.25" customHeight="1">
      <c r="A258" s="33"/>
      <c r="B258" s="150"/>
      <c r="C258" s="151" t="s">
        <v>494</v>
      </c>
      <c r="D258" s="151" t="s">
        <v>174</v>
      </c>
      <c r="E258" s="152" t="s">
        <v>1338</v>
      </c>
      <c r="F258" s="153" t="s">
        <v>1339</v>
      </c>
      <c r="G258" s="154" t="s">
        <v>177</v>
      </c>
      <c r="H258" s="155">
        <v>1.1040000000000001</v>
      </c>
      <c r="I258" s="156"/>
      <c r="J258" s="157">
        <f>ROUND(I258*H258,2)</f>
        <v>0</v>
      </c>
      <c r="K258" s="158"/>
      <c r="L258" s="34"/>
      <c r="M258" s="159" t="s">
        <v>1</v>
      </c>
      <c r="N258" s="160" t="s">
        <v>41</v>
      </c>
      <c r="O258" s="59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3" t="s">
        <v>106</v>
      </c>
      <c r="AT258" s="163" t="s">
        <v>174</v>
      </c>
      <c r="AU258" s="163" t="s">
        <v>87</v>
      </c>
      <c r="AY258" s="18" t="s">
        <v>172</v>
      </c>
      <c r="BE258" s="164">
        <f>IF(N258="základná",J258,0)</f>
        <v>0</v>
      </c>
      <c r="BF258" s="164">
        <f>IF(N258="znížená",J258,0)</f>
        <v>0</v>
      </c>
      <c r="BG258" s="164">
        <f>IF(N258="zákl. prenesená",J258,0)</f>
        <v>0</v>
      </c>
      <c r="BH258" s="164">
        <f>IF(N258="zníž. prenesená",J258,0)</f>
        <v>0</v>
      </c>
      <c r="BI258" s="164">
        <f>IF(N258="nulová",J258,0)</f>
        <v>0</v>
      </c>
      <c r="BJ258" s="18" t="s">
        <v>87</v>
      </c>
      <c r="BK258" s="164">
        <f>ROUND(I258*H258,2)</f>
        <v>0</v>
      </c>
      <c r="BL258" s="18" t="s">
        <v>106</v>
      </c>
      <c r="BM258" s="163" t="s">
        <v>1340</v>
      </c>
    </row>
    <row r="259" spans="1:65" s="13" customFormat="1" ht="12">
      <c r="B259" s="165"/>
      <c r="D259" s="166" t="s">
        <v>179</v>
      </c>
      <c r="E259" s="167" t="s">
        <v>1</v>
      </c>
      <c r="F259" s="168" t="s">
        <v>1332</v>
      </c>
      <c r="H259" s="167" t="s">
        <v>1</v>
      </c>
      <c r="I259" s="169"/>
      <c r="L259" s="165"/>
      <c r="M259" s="170"/>
      <c r="N259" s="171"/>
      <c r="O259" s="171"/>
      <c r="P259" s="171"/>
      <c r="Q259" s="171"/>
      <c r="R259" s="171"/>
      <c r="S259" s="171"/>
      <c r="T259" s="172"/>
      <c r="AT259" s="167" t="s">
        <v>179</v>
      </c>
      <c r="AU259" s="167" t="s">
        <v>87</v>
      </c>
      <c r="AV259" s="13" t="s">
        <v>79</v>
      </c>
      <c r="AW259" s="13" t="s">
        <v>30</v>
      </c>
      <c r="AX259" s="13" t="s">
        <v>75</v>
      </c>
      <c r="AY259" s="167" t="s">
        <v>172</v>
      </c>
    </row>
    <row r="260" spans="1:65" s="14" customFormat="1" ht="12">
      <c r="B260" s="173"/>
      <c r="D260" s="166" t="s">
        <v>179</v>
      </c>
      <c r="E260" s="174" t="s">
        <v>1</v>
      </c>
      <c r="F260" s="175" t="s">
        <v>1337</v>
      </c>
      <c r="H260" s="176">
        <v>1.1040000000000001</v>
      </c>
      <c r="I260" s="177"/>
      <c r="L260" s="173"/>
      <c r="M260" s="178"/>
      <c r="N260" s="179"/>
      <c r="O260" s="179"/>
      <c r="P260" s="179"/>
      <c r="Q260" s="179"/>
      <c r="R260" s="179"/>
      <c r="S260" s="179"/>
      <c r="T260" s="180"/>
      <c r="AT260" s="174" t="s">
        <v>179</v>
      </c>
      <c r="AU260" s="174" t="s">
        <v>87</v>
      </c>
      <c r="AV260" s="14" t="s">
        <v>87</v>
      </c>
      <c r="AW260" s="14" t="s">
        <v>30</v>
      </c>
      <c r="AX260" s="14" t="s">
        <v>75</v>
      </c>
      <c r="AY260" s="174" t="s">
        <v>172</v>
      </c>
    </row>
    <row r="261" spans="1:65" s="15" customFormat="1" ht="12">
      <c r="B261" s="181"/>
      <c r="D261" s="166" t="s">
        <v>179</v>
      </c>
      <c r="E261" s="182" t="s">
        <v>1</v>
      </c>
      <c r="F261" s="183" t="s">
        <v>184</v>
      </c>
      <c r="H261" s="184">
        <v>1.1040000000000001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2" t="s">
        <v>179</v>
      </c>
      <c r="AU261" s="182" t="s">
        <v>87</v>
      </c>
      <c r="AV261" s="15" t="s">
        <v>106</v>
      </c>
      <c r="AW261" s="15" t="s">
        <v>30</v>
      </c>
      <c r="AX261" s="15" t="s">
        <v>79</v>
      </c>
      <c r="AY261" s="182" t="s">
        <v>172</v>
      </c>
    </row>
    <row r="262" spans="1:65" s="2" customFormat="1" ht="24.25" customHeight="1">
      <c r="A262" s="33"/>
      <c r="B262" s="150"/>
      <c r="C262" s="151" t="s">
        <v>501</v>
      </c>
      <c r="D262" s="151" t="s">
        <v>174</v>
      </c>
      <c r="E262" s="152" t="s">
        <v>1341</v>
      </c>
      <c r="F262" s="153" t="s">
        <v>1342</v>
      </c>
      <c r="G262" s="154" t="s">
        <v>194</v>
      </c>
      <c r="H262" s="155">
        <v>7.0000000000000001E-3</v>
      </c>
      <c r="I262" s="156"/>
      <c r="J262" s="157">
        <f>ROUND(I262*H262,2)</f>
        <v>0</v>
      </c>
      <c r="K262" s="158"/>
      <c r="L262" s="34"/>
      <c r="M262" s="159" t="s">
        <v>1</v>
      </c>
      <c r="N262" s="160" t="s">
        <v>41</v>
      </c>
      <c r="O262" s="59"/>
      <c r="P262" s="161">
        <f>O262*H262</f>
        <v>0</v>
      </c>
      <c r="Q262" s="161">
        <v>1.0165999999999999</v>
      </c>
      <c r="R262" s="161">
        <f>Q262*H262</f>
        <v>7.1161999999999996E-3</v>
      </c>
      <c r="S262" s="161">
        <v>0</v>
      </c>
      <c r="T262" s="162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3" t="s">
        <v>106</v>
      </c>
      <c r="AT262" s="163" t="s">
        <v>174</v>
      </c>
      <c r="AU262" s="163" t="s">
        <v>87</v>
      </c>
      <c r="AY262" s="18" t="s">
        <v>172</v>
      </c>
      <c r="BE262" s="164">
        <f>IF(N262="základná",J262,0)</f>
        <v>0</v>
      </c>
      <c r="BF262" s="164">
        <f>IF(N262="znížená",J262,0)</f>
        <v>0</v>
      </c>
      <c r="BG262" s="164">
        <f>IF(N262="zákl. prenesená",J262,0)</f>
        <v>0</v>
      </c>
      <c r="BH262" s="164">
        <f>IF(N262="zníž. prenesená",J262,0)</f>
        <v>0</v>
      </c>
      <c r="BI262" s="164">
        <f>IF(N262="nulová",J262,0)</f>
        <v>0</v>
      </c>
      <c r="BJ262" s="18" t="s">
        <v>87</v>
      </c>
      <c r="BK262" s="164">
        <f>ROUND(I262*H262,2)</f>
        <v>0</v>
      </c>
      <c r="BL262" s="18" t="s">
        <v>106</v>
      </c>
      <c r="BM262" s="163" t="s">
        <v>1343</v>
      </c>
    </row>
    <row r="263" spans="1:65" s="14" customFormat="1" ht="12">
      <c r="B263" s="173"/>
      <c r="D263" s="166" t="s">
        <v>179</v>
      </c>
      <c r="E263" s="174" t="s">
        <v>1</v>
      </c>
      <c r="F263" s="175" t="s">
        <v>1344</v>
      </c>
      <c r="H263" s="176">
        <v>7.0000000000000001E-3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179</v>
      </c>
      <c r="AU263" s="174" t="s">
        <v>87</v>
      </c>
      <c r="AV263" s="14" t="s">
        <v>87</v>
      </c>
      <c r="AW263" s="14" t="s">
        <v>30</v>
      </c>
      <c r="AX263" s="14" t="s">
        <v>75</v>
      </c>
      <c r="AY263" s="174" t="s">
        <v>172</v>
      </c>
    </row>
    <row r="264" spans="1:65" s="15" customFormat="1" ht="12">
      <c r="B264" s="181"/>
      <c r="D264" s="166" t="s">
        <v>179</v>
      </c>
      <c r="E264" s="182" t="s">
        <v>1</v>
      </c>
      <c r="F264" s="183" t="s">
        <v>184</v>
      </c>
      <c r="H264" s="184">
        <v>7.0000000000000001E-3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179</v>
      </c>
      <c r="AU264" s="182" t="s">
        <v>87</v>
      </c>
      <c r="AV264" s="15" t="s">
        <v>106</v>
      </c>
      <c r="AW264" s="15" t="s">
        <v>30</v>
      </c>
      <c r="AX264" s="15" t="s">
        <v>79</v>
      </c>
      <c r="AY264" s="182" t="s">
        <v>172</v>
      </c>
    </row>
    <row r="265" spans="1:65" s="12" customFormat="1" ht="22.75" customHeight="1">
      <c r="B265" s="137"/>
      <c r="D265" s="138" t="s">
        <v>74</v>
      </c>
      <c r="E265" s="148" t="s">
        <v>200</v>
      </c>
      <c r="F265" s="148" t="s">
        <v>1345</v>
      </c>
      <c r="I265" s="140"/>
      <c r="J265" s="149">
        <f>BK265</f>
        <v>0</v>
      </c>
      <c r="L265" s="137"/>
      <c r="M265" s="142"/>
      <c r="N265" s="143"/>
      <c r="O265" s="143"/>
      <c r="P265" s="144">
        <f>SUM(P266:P307)</f>
        <v>0</v>
      </c>
      <c r="Q265" s="143"/>
      <c r="R265" s="144">
        <f>SUM(R266:R307)</f>
        <v>63.132000000000005</v>
      </c>
      <c r="S265" s="143"/>
      <c r="T265" s="145">
        <f>SUM(T266:T307)</f>
        <v>0</v>
      </c>
      <c r="AR265" s="138" t="s">
        <v>79</v>
      </c>
      <c r="AT265" s="146" t="s">
        <v>74</v>
      </c>
      <c r="AU265" s="146" t="s">
        <v>79</v>
      </c>
      <c r="AY265" s="138" t="s">
        <v>172</v>
      </c>
      <c r="BK265" s="147">
        <f>SUM(BK266:BK307)</f>
        <v>0</v>
      </c>
    </row>
    <row r="266" spans="1:65" s="2" customFormat="1" ht="24.25" customHeight="1">
      <c r="A266" s="33"/>
      <c r="B266" s="150"/>
      <c r="C266" s="151" t="s">
        <v>506</v>
      </c>
      <c r="D266" s="151" t="s">
        <v>174</v>
      </c>
      <c r="E266" s="152" t="s">
        <v>1346</v>
      </c>
      <c r="F266" s="153" t="s">
        <v>1347</v>
      </c>
      <c r="G266" s="154" t="s">
        <v>177</v>
      </c>
      <c r="H266" s="155">
        <v>35</v>
      </c>
      <c r="I266" s="156"/>
      <c r="J266" s="157">
        <f>ROUND(I266*H266,2)</f>
        <v>0</v>
      </c>
      <c r="K266" s="158"/>
      <c r="L266" s="34"/>
      <c r="M266" s="159" t="s">
        <v>1</v>
      </c>
      <c r="N266" s="160" t="s">
        <v>41</v>
      </c>
      <c r="O266" s="59"/>
      <c r="P266" s="161">
        <f>O266*H266</f>
        <v>0</v>
      </c>
      <c r="Q266" s="161">
        <v>0.58020000000000005</v>
      </c>
      <c r="R266" s="161">
        <f>Q266*H266</f>
        <v>20.307000000000002</v>
      </c>
      <c r="S266" s="161">
        <v>0</v>
      </c>
      <c r="T266" s="162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3" t="s">
        <v>106</v>
      </c>
      <c r="AT266" s="163" t="s">
        <v>174</v>
      </c>
      <c r="AU266" s="163" t="s">
        <v>87</v>
      </c>
      <c r="AY266" s="18" t="s">
        <v>172</v>
      </c>
      <c r="BE266" s="164">
        <f>IF(N266="základná",J266,0)</f>
        <v>0</v>
      </c>
      <c r="BF266" s="164">
        <f>IF(N266="znížená",J266,0)</f>
        <v>0</v>
      </c>
      <c r="BG266" s="164">
        <f>IF(N266="zákl. prenesená",J266,0)</f>
        <v>0</v>
      </c>
      <c r="BH266" s="164">
        <f>IF(N266="zníž. prenesená",J266,0)</f>
        <v>0</v>
      </c>
      <c r="BI266" s="164">
        <f>IF(N266="nulová",J266,0)</f>
        <v>0</v>
      </c>
      <c r="BJ266" s="18" t="s">
        <v>87</v>
      </c>
      <c r="BK266" s="164">
        <f>ROUND(I266*H266,2)</f>
        <v>0</v>
      </c>
      <c r="BL266" s="18" t="s">
        <v>106</v>
      </c>
      <c r="BM266" s="163" t="s">
        <v>1348</v>
      </c>
    </row>
    <row r="267" spans="1:65" s="13" customFormat="1" ht="12">
      <c r="B267" s="165"/>
      <c r="D267" s="166" t="s">
        <v>179</v>
      </c>
      <c r="E267" s="167" t="s">
        <v>1</v>
      </c>
      <c r="F267" s="168" t="s">
        <v>1349</v>
      </c>
      <c r="H267" s="167" t="s">
        <v>1</v>
      </c>
      <c r="I267" s="169"/>
      <c r="L267" s="165"/>
      <c r="M267" s="170"/>
      <c r="N267" s="171"/>
      <c r="O267" s="171"/>
      <c r="P267" s="171"/>
      <c r="Q267" s="171"/>
      <c r="R267" s="171"/>
      <c r="S267" s="171"/>
      <c r="T267" s="172"/>
      <c r="AT267" s="167" t="s">
        <v>179</v>
      </c>
      <c r="AU267" s="167" t="s">
        <v>87</v>
      </c>
      <c r="AV267" s="13" t="s">
        <v>79</v>
      </c>
      <c r="AW267" s="13" t="s">
        <v>30</v>
      </c>
      <c r="AX267" s="13" t="s">
        <v>75</v>
      </c>
      <c r="AY267" s="167" t="s">
        <v>172</v>
      </c>
    </row>
    <row r="268" spans="1:65" s="13" customFormat="1" ht="12">
      <c r="B268" s="165"/>
      <c r="D268" s="166" t="s">
        <v>179</v>
      </c>
      <c r="E268" s="167" t="s">
        <v>1</v>
      </c>
      <c r="F268" s="168" t="s">
        <v>1350</v>
      </c>
      <c r="H268" s="167" t="s">
        <v>1</v>
      </c>
      <c r="I268" s="169"/>
      <c r="L268" s="165"/>
      <c r="M268" s="170"/>
      <c r="N268" s="171"/>
      <c r="O268" s="171"/>
      <c r="P268" s="171"/>
      <c r="Q268" s="171"/>
      <c r="R268" s="171"/>
      <c r="S268" s="171"/>
      <c r="T268" s="172"/>
      <c r="AT268" s="167" t="s">
        <v>179</v>
      </c>
      <c r="AU268" s="167" t="s">
        <v>87</v>
      </c>
      <c r="AV268" s="13" t="s">
        <v>79</v>
      </c>
      <c r="AW268" s="13" t="s">
        <v>30</v>
      </c>
      <c r="AX268" s="13" t="s">
        <v>75</v>
      </c>
      <c r="AY268" s="167" t="s">
        <v>172</v>
      </c>
    </row>
    <row r="269" spans="1:65" s="13" customFormat="1" ht="12">
      <c r="B269" s="165"/>
      <c r="D269" s="166" t="s">
        <v>179</v>
      </c>
      <c r="E269" s="167" t="s">
        <v>1</v>
      </c>
      <c r="F269" s="168" t="s">
        <v>1351</v>
      </c>
      <c r="H269" s="167" t="s">
        <v>1</v>
      </c>
      <c r="I269" s="169"/>
      <c r="L269" s="165"/>
      <c r="M269" s="170"/>
      <c r="N269" s="171"/>
      <c r="O269" s="171"/>
      <c r="P269" s="171"/>
      <c r="Q269" s="171"/>
      <c r="R269" s="171"/>
      <c r="S269" s="171"/>
      <c r="T269" s="172"/>
      <c r="AT269" s="167" t="s">
        <v>179</v>
      </c>
      <c r="AU269" s="167" t="s">
        <v>87</v>
      </c>
      <c r="AV269" s="13" t="s">
        <v>79</v>
      </c>
      <c r="AW269" s="13" t="s">
        <v>30</v>
      </c>
      <c r="AX269" s="13" t="s">
        <v>75</v>
      </c>
      <c r="AY269" s="167" t="s">
        <v>172</v>
      </c>
    </row>
    <row r="270" spans="1:65" s="13" customFormat="1" ht="12">
      <c r="B270" s="165"/>
      <c r="D270" s="166" t="s">
        <v>179</v>
      </c>
      <c r="E270" s="167" t="s">
        <v>1</v>
      </c>
      <c r="F270" s="168" t="s">
        <v>1352</v>
      </c>
      <c r="H270" s="167" t="s">
        <v>1</v>
      </c>
      <c r="I270" s="169"/>
      <c r="L270" s="165"/>
      <c r="M270" s="170"/>
      <c r="N270" s="171"/>
      <c r="O270" s="171"/>
      <c r="P270" s="171"/>
      <c r="Q270" s="171"/>
      <c r="R270" s="171"/>
      <c r="S270" s="171"/>
      <c r="T270" s="172"/>
      <c r="AT270" s="167" t="s">
        <v>179</v>
      </c>
      <c r="AU270" s="167" t="s">
        <v>87</v>
      </c>
      <c r="AV270" s="13" t="s">
        <v>79</v>
      </c>
      <c r="AW270" s="13" t="s">
        <v>30</v>
      </c>
      <c r="AX270" s="13" t="s">
        <v>75</v>
      </c>
      <c r="AY270" s="167" t="s">
        <v>172</v>
      </c>
    </row>
    <row r="271" spans="1:65" s="14" customFormat="1" ht="12">
      <c r="B271" s="173"/>
      <c r="D271" s="166" t="s">
        <v>179</v>
      </c>
      <c r="E271" s="174" t="s">
        <v>1</v>
      </c>
      <c r="F271" s="175" t="s">
        <v>1353</v>
      </c>
      <c r="H271" s="176">
        <v>6.1159999999999997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179</v>
      </c>
      <c r="AU271" s="174" t="s">
        <v>87</v>
      </c>
      <c r="AV271" s="14" t="s">
        <v>87</v>
      </c>
      <c r="AW271" s="14" t="s">
        <v>30</v>
      </c>
      <c r="AX271" s="14" t="s">
        <v>75</v>
      </c>
      <c r="AY271" s="174" t="s">
        <v>172</v>
      </c>
    </row>
    <row r="272" spans="1:65" s="14" customFormat="1" ht="12">
      <c r="B272" s="173"/>
      <c r="D272" s="166" t="s">
        <v>179</v>
      </c>
      <c r="E272" s="174" t="s">
        <v>1</v>
      </c>
      <c r="F272" s="175" t="s">
        <v>1354</v>
      </c>
      <c r="H272" s="176">
        <v>4.7030000000000003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179</v>
      </c>
      <c r="AU272" s="174" t="s">
        <v>87</v>
      </c>
      <c r="AV272" s="14" t="s">
        <v>87</v>
      </c>
      <c r="AW272" s="14" t="s">
        <v>30</v>
      </c>
      <c r="AX272" s="14" t="s">
        <v>75</v>
      </c>
      <c r="AY272" s="174" t="s">
        <v>172</v>
      </c>
    </row>
    <row r="273" spans="1:65" s="14" customFormat="1" ht="12">
      <c r="B273" s="173"/>
      <c r="D273" s="166" t="s">
        <v>179</v>
      </c>
      <c r="E273" s="174" t="s">
        <v>1</v>
      </c>
      <c r="F273" s="175" t="s">
        <v>1355</v>
      </c>
      <c r="H273" s="176">
        <v>6.24</v>
      </c>
      <c r="I273" s="177"/>
      <c r="L273" s="173"/>
      <c r="M273" s="178"/>
      <c r="N273" s="179"/>
      <c r="O273" s="179"/>
      <c r="P273" s="179"/>
      <c r="Q273" s="179"/>
      <c r="R273" s="179"/>
      <c r="S273" s="179"/>
      <c r="T273" s="180"/>
      <c r="AT273" s="174" t="s">
        <v>179</v>
      </c>
      <c r="AU273" s="174" t="s">
        <v>87</v>
      </c>
      <c r="AV273" s="14" t="s">
        <v>87</v>
      </c>
      <c r="AW273" s="14" t="s">
        <v>30</v>
      </c>
      <c r="AX273" s="14" t="s">
        <v>75</v>
      </c>
      <c r="AY273" s="174" t="s">
        <v>172</v>
      </c>
    </row>
    <row r="274" spans="1:65" s="14" customFormat="1" ht="12">
      <c r="B274" s="173"/>
      <c r="D274" s="166" t="s">
        <v>179</v>
      </c>
      <c r="E274" s="174" t="s">
        <v>1</v>
      </c>
      <c r="F274" s="175" t="s">
        <v>1356</v>
      </c>
      <c r="H274" s="176">
        <v>17.619</v>
      </c>
      <c r="I274" s="177"/>
      <c r="L274" s="173"/>
      <c r="M274" s="178"/>
      <c r="N274" s="179"/>
      <c r="O274" s="179"/>
      <c r="P274" s="179"/>
      <c r="Q274" s="179"/>
      <c r="R274" s="179"/>
      <c r="S274" s="179"/>
      <c r="T274" s="180"/>
      <c r="AT274" s="174" t="s">
        <v>179</v>
      </c>
      <c r="AU274" s="174" t="s">
        <v>87</v>
      </c>
      <c r="AV274" s="14" t="s">
        <v>87</v>
      </c>
      <c r="AW274" s="14" t="s">
        <v>30</v>
      </c>
      <c r="AX274" s="14" t="s">
        <v>75</v>
      </c>
      <c r="AY274" s="174" t="s">
        <v>172</v>
      </c>
    </row>
    <row r="275" spans="1:65" s="14" customFormat="1" ht="12">
      <c r="B275" s="173"/>
      <c r="D275" s="166" t="s">
        <v>179</v>
      </c>
      <c r="E275" s="174" t="s">
        <v>1</v>
      </c>
      <c r="F275" s="175" t="s">
        <v>1357</v>
      </c>
      <c r="H275" s="176">
        <v>0.32200000000000001</v>
      </c>
      <c r="I275" s="177"/>
      <c r="L275" s="173"/>
      <c r="M275" s="178"/>
      <c r="N275" s="179"/>
      <c r="O275" s="179"/>
      <c r="P275" s="179"/>
      <c r="Q275" s="179"/>
      <c r="R275" s="179"/>
      <c r="S275" s="179"/>
      <c r="T275" s="180"/>
      <c r="AT275" s="174" t="s">
        <v>179</v>
      </c>
      <c r="AU275" s="174" t="s">
        <v>87</v>
      </c>
      <c r="AV275" s="14" t="s">
        <v>87</v>
      </c>
      <c r="AW275" s="14" t="s">
        <v>30</v>
      </c>
      <c r="AX275" s="14" t="s">
        <v>75</v>
      </c>
      <c r="AY275" s="174" t="s">
        <v>172</v>
      </c>
    </row>
    <row r="276" spans="1:65" s="16" customFormat="1" ht="12">
      <c r="B276" s="189"/>
      <c r="D276" s="166" t="s">
        <v>179</v>
      </c>
      <c r="E276" s="190" t="s">
        <v>1</v>
      </c>
      <c r="F276" s="191" t="s">
        <v>287</v>
      </c>
      <c r="H276" s="192">
        <v>35</v>
      </c>
      <c r="I276" s="193"/>
      <c r="L276" s="189"/>
      <c r="M276" s="194"/>
      <c r="N276" s="195"/>
      <c r="O276" s="195"/>
      <c r="P276" s="195"/>
      <c r="Q276" s="195"/>
      <c r="R276" s="195"/>
      <c r="S276" s="195"/>
      <c r="T276" s="196"/>
      <c r="AT276" s="190" t="s">
        <v>179</v>
      </c>
      <c r="AU276" s="190" t="s">
        <v>87</v>
      </c>
      <c r="AV276" s="16" t="s">
        <v>97</v>
      </c>
      <c r="AW276" s="16" t="s">
        <v>30</v>
      </c>
      <c r="AX276" s="16" t="s">
        <v>75</v>
      </c>
      <c r="AY276" s="190" t="s">
        <v>172</v>
      </c>
    </row>
    <row r="277" spans="1:65" s="15" customFormat="1" ht="12">
      <c r="B277" s="181"/>
      <c r="D277" s="166" t="s">
        <v>179</v>
      </c>
      <c r="E277" s="182" t="s">
        <v>1201</v>
      </c>
      <c r="F277" s="183" t="s">
        <v>184</v>
      </c>
      <c r="H277" s="184">
        <v>35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2" t="s">
        <v>179</v>
      </c>
      <c r="AU277" s="182" t="s">
        <v>87</v>
      </c>
      <c r="AV277" s="15" t="s">
        <v>106</v>
      </c>
      <c r="AW277" s="15" t="s">
        <v>30</v>
      </c>
      <c r="AX277" s="15" t="s">
        <v>79</v>
      </c>
      <c r="AY277" s="182" t="s">
        <v>172</v>
      </c>
    </row>
    <row r="278" spans="1:65" s="2" customFormat="1" ht="24.25" customHeight="1">
      <c r="A278" s="33"/>
      <c r="B278" s="150"/>
      <c r="C278" s="151" t="s">
        <v>510</v>
      </c>
      <c r="D278" s="151" t="s">
        <v>174</v>
      </c>
      <c r="E278" s="152" t="s">
        <v>1358</v>
      </c>
      <c r="F278" s="153" t="s">
        <v>1359</v>
      </c>
      <c r="G278" s="154" t="s">
        <v>177</v>
      </c>
      <c r="H278" s="155">
        <v>35</v>
      </c>
      <c r="I278" s="156"/>
      <c r="J278" s="157">
        <f>ROUND(I278*H278,2)</f>
        <v>0</v>
      </c>
      <c r="K278" s="158"/>
      <c r="L278" s="34"/>
      <c r="M278" s="159" t="s">
        <v>1</v>
      </c>
      <c r="N278" s="160" t="s">
        <v>41</v>
      </c>
      <c r="O278" s="59"/>
      <c r="P278" s="161">
        <f>O278*H278</f>
        <v>0</v>
      </c>
      <c r="Q278" s="161">
        <v>0.106</v>
      </c>
      <c r="R278" s="161">
        <f>Q278*H278</f>
        <v>3.71</v>
      </c>
      <c r="S278" s="161">
        <v>0</v>
      </c>
      <c r="T278" s="162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3" t="s">
        <v>106</v>
      </c>
      <c r="AT278" s="163" t="s">
        <v>174</v>
      </c>
      <c r="AU278" s="163" t="s">
        <v>87</v>
      </c>
      <c r="AY278" s="18" t="s">
        <v>172</v>
      </c>
      <c r="BE278" s="164">
        <f>IF(N278="základná",J278,0)</f>
        <v>0</v>
      </c>
      <c r="BF278" s="164">
        <f>IF(N278="znížená",J278,0)</f>
        <v>0</v>
      </c>
      <c r="BG278" s="164">
        <f>IF(N278="zákl. prenesená",J278,0)</f>
        <v>0</v>
      </c>
      <c r="BH278" s="164">
        <f>IF(N278="zníž. prenesená",J278,0)</f>
        <v>0</v>
      </c>
      <c r="BI278" s="164">
        <f>IF(N278="nulová",J278,0)</f>
        <v>0</v>
      </c>
      <c r="BJ278" s="18" t="s">
        <v>87</v>
      </c>
      <c r="BK278" s="164">
        <f>ROUND(I278*H278,2)</f>
        <v>0</v>
      </c>
      <c r="BL278" s="18" t="s">
        <v>106</v>
      </c>
      <c r="BM278" s="163" t="s">
        <v>1360</v>
      </c>
    </row>
    <row r="279" spans="1:65" s="14" customFormat="1" ht="12">
      <c r="B279" s="173"/>
      <c r="D279" s="166" t="s">
        <v>179</v>
      </c>
      <c r="E279" s="174" t="s">
        <v>1</v>
      </c>
      <c r="F279" s="175" t="s">
        <v>1201</v>
      </c>
      <c r="H279" s="176">
        <v>35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179</v>
      </c>
      <c r="AU279" s="174" t="s">
        <v>87</v>
      </c>
      <c r="AV279" s="14" t="s">
        <v>87</v>
      </c>
      <c r="AW279" s="14" t="s">
        <v>30</v>
      </c>
      <c r="AX279" s="14" t="s">
        <v>75</v>
      </c>
      <c r="AY279" s="174" t="s">
        <v>172</v>
      </c>
    </row>
    <row r="280" spans="1:65" s="15" customFormat="1" ht="12">
      <c r="B280" s="181"/>
      <c r="D280" s="166" t="s">
        <v>179</v>
      </c>
      <c r="E280" s="182" t="s">
        <v>1</v>
      </c>
      <c r="F280" s="183" t="s">
        <v>184</v>
      </c>
      <c r="H280" s="184">
        <v>35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179</v>
      </c>
      <c r="AU280" s="182" t="s">
        <v>87</v>
      </c>
      <c r="AV280" s="15" t="s">
        <v>106</v>
      </c>
      <c r="AW280" s="15" t="s">
        <v>30</v>
      </c>
      <c r="AX280" s="15" t="s">
        <v>79</v>
      </c>
      <c r="AY280" s="182" t="s">
        <v>172</v>
      </c>
    </row>
    <row r="281" spans="1:65" s="2" customFormat="1" ht="24.25" customHeight="1">
      <c r="A281" s="33"/>
      <c r="B281" s="150"/>
      <c r="C281" s="151" t="s">
        <v>515</v>
      </c>
      <c r="D281" s="151" t="s">
        <v>174</v>
      </c>
      <c r="E281" s="152" t="s">
        <v>1361</v>
      </c>
      <c r="F281" s="153" t="s">
        <v>1362</v>
      </c>
      <c r="G281" s="154" t="s">
        <v>177</v>
      </c>
      <c r="H281" s="155">
        <v>35</v>
      </c>
      <c r="I281" s="156"/>
      <c r="J281" s="157">
        <f>ROUND(I281*H281,2)</f>
        <v>0</v>
      </c>
      <c r="K281" s="158"/>
      <c r="L281" s="34"/>
      <c r="M281" s="159" t="s">
        <v>1</v>
      </c>
      <c r="N281" s="160" t="s">
        <v>41</v>
      </c>
      <c r="O281" s="59"/>
      <c r="P281" s="161">
        <f>O281*H281</f>
        <v>0</v>
      </c>
      <c r="Q281" s="161">
        <v>0.39800000000000002</v>
      </c>
      <c r="R281" s="161">
        <f>Q281*H281</f>
        <v>13.930000000000001</v>
      </c>
      <c r="S281" s="161">
        <v>0</v>
      </c>
      <c r="T281" s="16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3" t="s">
        <v>106</v>
      </c>
      <c r="AT281" s="163" t="s">
        <v>174</v>
      </c>
      <c r="AU281" s="163" t="s">
        <v>87</v>
      </c>
      <c r="AY281" s="18" t="s">
        <v>172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8" t="s">
        <v>87</v>
      </c>
      <c r="BK281" s="164">
        <f>ROUND(I281*H281,2)</f>
        <v>0</v>
      </c>
      <c r="BL281" s="18" t="s">
        <v>106</v>
      </c>
      <c r="BM281" s="163" t="s">
        <v>1363</v>
      </c>
    </row>
    <row r="282" spans="1:65" s="14" customFormat="1" ht="12">
      <c r="B282" s="173"/>
      <c r="D282" s="166" t="s">
        <v>179</v>
      </c>
      <c r="E282" s="174" t="s">
        <v>1</v>
      </c>
      <c r="F282" s="175" t="s">
        <v>1201</v>
      </c>
      <c r="H282" s="176">
        <v>35</v>
      </c>
      <c r="I282" s="177"/>
      <c r="L282" s="173"/>
      <c r="M282" s="178"/>
      <c r="N282" s="179"/>
      <c r="O282" s="179"/>
      <c r="P282" s="179"/>
      <c r="Q282" s="179"/>
      <c r="R282" s="179"/>
      <c r="S282" s="179"/>
      <c r="T282" s="180"/>
      <c r="AT282" s="174" t="s">
        <v>179</v>
      </c>
      <c r="AU282" s="174" t="s">
        <v>87</v>
      </c>
      <c r="AV282" s="14" t="s">
        <v>87</v>
      </c>
      <c r="AW282" s="14" t="s">
        <v>30</v>
      </c>
      <c r="AX282" s="14" t="s">
        <v>75</v>
      </c>
      <c r="AY282" s="174" t="s">
        <v>172</v>
      </c>
    </row>
    <row r="283" spans="1:65" s="15" customFormat="1" ht="12">
      <c r="B283" s="181"/>
      <c r="D283" s="166" t="s">
        <v>179</v>
      </c>
      <c r="E283" s="182" t="s">
        <v>1</v>
      </c>
      <c r="F283" s="183" t="s">
        <v>184</v>
      </c>
      <c r="H283" s="184">
        <v>35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2" t="s">
        <v>179</v>
      </c>
      <c r="AU283" s="182" t="s">
        <v>87</v>
      </c>
      <c r="AV283" s="15" t="s">
        <v>106</v>
      </c>
      <c r="AW283" s="15" t="s">
        <v>30</v>
      </c>
      <c r="AX283" s="15" t="s">
        <v>79</v>
      </c>
      <c r="AY283" s="182" t="s">
        <v>172</v>
      </c>
    </row>
    <row r="284" spans="1:65" s="2" customFormat="1" ht="37.75" customHeight="1">
      <c r="A284" s="33"/>
      <c r="B284" s="150"/>
      <c r="C284" s="151" t="s">
        <v>525</v>
      </c>
      <c r="D284" s="151" t="s">
        <v>174</v>
      </c>
      <c r="E284" s="152" t="s">
        <v>1364</v>
      </c>
      <c r="F284" s="153" t="s">
        <v>1365</v>
      </c>
      <c r="G284" s="154" t="s">
        <v>177</v>
      </c>
      <c r="H284" s="155">
        <v>23</v>
      </c>
      <c r="I284" s="156"/>
      <c r="J284" s="157">
        <f>ROUND(I284*H284,2)</f>
        <v>0</v>
      </c>
      <c r="K284" s="158"/>
      <c r="L284" s="34"/>
      <c r="M284" s="159" t="s">
        <v>1</v>
      </c>
      <c r="N284" s="160" t="s">
        <v>41</v>
      </c>
      <c r="O284" s="59"/>
      <c r="P284" s="161">
        <f>O284*H284</f>
        <v>0</v>
      </c>
      <c r="Q284" s="161">
        <v>0.13800000000000001</v>
      </c>
      <c r="R284" s="161">
        <f>Q284*H284</f>
        <v>3.1740000000000004</v>
      </c>
      <c r="S284" s="161">
        <v>0</v>
      </c>
      <c r="T284" s="16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3" t="s">
        <v>106</v>
      </c>
      <c r="AT284" s="163" t="s">
        <v>174</v>
      </c>
      <c r="AU284" s="163" t="s">
        <v>87</v>
      </c>
      <c r="AY284" s="18" t="s">
        <v>172</v>
      </c>
      <c r="BE284" s="164">
        <f>IF(N284="základná",J284,0)</f>
        <v>0</v>
      </c>
      <c r="BF284" s="164">
        <f>IF(N284="znížená",J284,0)</f>
        <v>0</v>
      </c>
      <c r="BG284" s="164">
        <f>IF(N284="zákl. prenesená",J284,0)</f>
        <v>0</v>
      </c>
      <c r="BH284" s="164">
        <f>IF(N284="zníž. prenesená",J284,0)</f>
        <v>0</v>
      </c>
      <c r="BI284" s="164">
        <f>IF(N284="nulová",J284,0)</f>
        <v>0</v>
      </c>
      <c r="BJ284" s="18" t="s">
        <v>87</v>
      </c>
      <c r="BK284" s="164">
        <f>ROUND(I284*H284,2)</f>
        <v>0</v>
      </c>
      <c r="BL284" s="18" t="s">
        <v>106</v>
      </c>
      <c r="BM284" s="163" t="s">
        <v>1366</v>
      </c>
    </row>
    <row r="285" spans="1:65" s="13" customFormat="1" ht="12">
      <c r="B285" s="165"/>
      <c r="D285" s="166" t="s">
        <v>179</v>
      </c>
      <c r="E285" s="167" t="s">
        <v>1</v>
      </c>
      <c r="F285" s="168" t="s">
        <v>1367</v>
      </c>
      <c r="H285" s="167" t="s">
        <v>1</v>
      </c>
      <c r="I285" s="169"/>
      <c r="L285" s="165"/>
      <c r="M285" s="170"/>
      <c r="N285" s="171"/>
      <c r="O285" s="171"/>
      <c r="P285" s="171"/>
      <c r="Q285" s="171"/>
      <c r="R285" s="171"/>
      <c r="S285" s="171"/>
      <c r="T285" s="172"/>
      <c r="AT285" s="167" t="s">
        <v>179</v>
      </c>
      <c r="AU285" s="167" t="s">
        <v>87</v>
      </c>
      <c r="AV285" s="13" t="s">
        <v>79</v>
      </c>
      <c r="AW285" s="13" t="s">
        <v>30</v>
      </c>
      <c r="AX285" s="13" t="s">
        <v>75</v>
      </c>
      <c r="AY285" s="167" t="s">
        <v>172</v>
      </c>
    </row>
    <row r="286" spans="1:65" s="13" customFormat="1" ht="12">
      <c r="B286" s="165"/>
      <c r="D286" s="166" t="s">
        <v>179</v>
      </c>
      <c r="E286" s="167" t="s">
        <v>1</v>
      </c>
      <c r="F286" s="168" t="s">
        <v>1368</v>
      </c>
      <c r="H286" s="167" t="s">
        <v>1</v>
      </c>
      <c r="I286" s="169"/>
      <c r="L286" s="165"/>
      <c r="M286" s="170"/>
      <c r="N286" s="171"/>
      <c r="O286" s="171"/>
      <c r="P286" s="171"/>
      <c r="Q286" s="171"/>
      <c r="R286" s="171"/>
      <c r="S286" s="171"/>
      <c r="T286" s="172"/>
      <c r="AT286" s="167" t="s">
        <v>179</v>
      </c>
      <c r="AU286" s="167" t="s">
        <v>87</v>
      </c>
      <c r="AV286" s="13" t="s">
        <v>79</v>
      </c>
      <c r="AW286" s="13" t="s">
        <v>30</v>
      </c>
      <c r="AX286" s="13" t="s">
        <v>75</v>
      </c>
      <c r="AY286" s="167" t="s">
        <v>172</v>
      </c>
    </row>
    <row r="287" spans="1:65" s="13" customFormat="1" ht="12">
      <c r="B287" s="165"/>
      <c r="D287" s="166" t="s">
        <v>179</v>
      </c>
      <c r="E287" s="167" t="s">
        <v>1</v>
      </c>
      <c r="F287" s="168" t="s">
        <v>1369</v>
      </c>
      <c r="H287" s="167" t="s">
        <v>1</v>
      </c>
      <c r="I287" s="169"/>
      <c r="L287" s="165"/>
      <c r="M287" s="170"/>
      <c r="N287" s="171"/>
      <c r="O287" s="171"/>
      <c r="P287" s="171"/>
      <c r="Q287" s="171"/>
      <c r="R287" s="171"/>
      <c r="S287" s="171"/>
      <c r="T287" s="172"/>
      <c r="AT287" s="167" t="s">
        <v>179</v>
      </c>
      <c r="AU287" s="167" t="s">
        <v>87</v>
      </c>
      <c r="AV287" s="13" t="s">
        <v>79</v>
      </c>
      <c r="AW287" s="13" t="s">
        <v>30</v>
      </c>
      <c r="AX287" s="13" t="s">
        <v>75</v>
      </c>
      <c r="AY287" s="167" t="s">
        <v>172</v>
      </c>
    </row>
    <row r="288" spans="1:65" s="13" customFormat="1" ht="12">
      <c r="B288" s="165"/>
      <c r="D288" s="166" t="s">
        <v>179</v>
      </c>
      <c r="E288" s="167" t="s">
        <v>1</v>
      </c>
      <c r="F288" s="168" t="s">
        <v>1370</v>
      </c>
      <c r="H288" s="167" t="s">
        <v>1</v>
      </c>
      <c r="I288" s="169"/>
      <c r="L288" s="165"/>
      <c r="M288" s="170"/>
      <c r="N288" s="171"/>
      <c r="O288" s="171"/>
      <c r="P288" s="171"/>
      <c r="Q288" s="171"/>
      <c r="R288" s="171"/>
      <c r="S288" s="171"/>
      <c r="T288" s="172"/>
      <c r="AT288" s="167" t="s">
        <v>179</v>
      </c>
      <c r="AU288" s="167" t="s">
        <v>87</v>
      </c>
      <c r="AV288" s="13" t="s">
        <v>79</v>
      </c>
      <c r="AW288" s="13" t="s">
        <v>30</v>
      </c>
      <c r="AX288" s="13" t="s">
        <v>75</v>
      </c>
      <c r="AY288" s="167" t="s">
        <v>172</v>
      </c>
    </row>
    <row r="289" spans="1:65" s="13" customFormat="1" ht="12">
      <c r="B289" s="165"/>
      <c r="D289" s="166" t="s">
        <v>179</v>
      </c>
      <c r="E289" s="167" t="s">
        <v>1</v>
      </c>
      <c r="F289" s="168" t="s">
        <v>1371</v>
      </c>
      <c r="H289" s="167" t="s">
        <v>1</v>
      </c>
      <c r="I289" s="169"/>
      <c r="L289" s="165"/>
      <c r="M289" s="170"/>
      <c r="N289" s="171"/>
      <c r="O289" s="171"/>
      <c r="P289" s="171"/>
      <c r="Q289" s="171"/>
      <c r="R289" s="171"/>
      <c r="S289" s="171"/>
      <c r="T289" s="172"/>
      <c r="AT289" s="167" t="s">
        <v>179</v>
      </c>
      <c r="AU289" s="167" t="s">
        <v>87</v>
      </c>
      <c r="AV289" s="13" t="s">
        <v>79</v>
      </c>
      <c r="AW289" s="13" t="s">
        <v>30</v>
      </c>
      <c r="AX289" s="13" t="s">
        <v>75</v>
      </c>
      <c r="AY289" s="167" t="s">
        <v>172</v>
      </c>
    </row>
    <row r="290" spans="1:65" s="13" customFormat="1" ht="12">
      <c r="B290" s="165"/>
      <c r="D290" s="166" t="s">
        <v>179</v>
      </c>
      <c r="E290" s="167" t="s">
        <v>1</v>
      </c>
      <c r="F290" s="168" t="s">
        <v>1372</v>
      </c>
      <c r="H290" s="167" t="s">
        <v>1</v>
      </c>
      <c r="I290" s="169"/>
      <c r="L290" s="165"/>
      <c r="M290" s="170"/>
      <c r="N290" s="171"/>
      <c r="O290" s="171"/>
      <c r="P290" s="171"/>
      <c r="Q290" s="171"/>
      <c r="R290" s="171"/>
      <c r="S290" s="171"/>
      <c r="T290" s="172"/>
      <c r="AT290" s="167" t="s">
        <v>179</v>
      </c>
      <c r="AU290" s="167" t="s">
        <v>87</v>
      </c>
      <c r="AV290" s="13" t="s">
        <v>79</v>
      </c>
      <c r="AW290" s="13" t="s">
        <v>30</v>
      </c>
      <c r="AX290" s="13" t="s">
        <v>75</v>
      </c>
      <c r="AY290" s="167" t="s">
        <v>172</v>
      </c>
    </row>
    <row r="291" spans="1:65" s="14" customFormat="1" ht="12">
      <c r="B291" s="173"/>
      <c r="D291" s="166" t="s">
        <v>179</v>
      </c>
      <c r="E291" s="174" t="s">
        <v>1</v>
      </c>
      <c r="F291" s="175" t="s">
        <v>1373</v>
      </c>
      <c r="H291" s="176">
        <v>4.508</v>
      </c>
      <c r="I291" s="177"/>
      <c r="L291" s="173"/>
      <c r="M291" s="178"/>
      <c r="N291" s="179"/>
      <c r="O291" s="179"/>
      <c r="P291" s="179"/>
      <c r="Q291" s="179"/>
      <c r="R291" s="179"/>
      <c r="S291" s="179"/>
      <c r="T291" s="180"/>
      <c r="AT291" s="174" t="s">
        <v>179</v>
      </c>
      <c r="AU291" s="174" t="s">
        <v>87</v>
      </c>
      <c r="AV291" s="14" t="s">
        <v>87</v>
      </c>
      <c r="AW291" s="14" t="s">
        <v>30</v>
      </c>
      <c r="AX291" s="14" t="s">
        <v>75</v>
      </c>
      <c r="AY291" s="174" t="s">
        <v>172</v>
      </c>
    </row>
    <row r="292" spans="1:65" s="14" customFormat="1" ht="12">
      <c r="B292" s="173"/>
      <c r="D292" s="166" t="s">
        <v>179</v>
      </c>
      <c r="E292" s="174" t="s">
        <v>1</v>
      </c>
      <c r="F292" s="175" t="s">
        <v>1374</v>
      </c>
      <c r="H292" s="176">
        <v>7.3070000000000004</v>
      </c>
      <c r="I292" s="177"/>
      <c r="L292" s="173"/>
      <c r="M292" s="178"/>
      <c r="N292" s="179"/>
      <c r="O292" s="179"/>
      <c r="P292" s="179"/>
      <c r="Q292" s="179"/>
      <c r="R292" s="179"/>
      <c r="S292" s="179"/>
      <c r="T292" s="180"/>
      <c r="AT292" s="174" t="s">
        <v>179</v>
      </c>
      <c r="AU292" s="174" t="s">
        <v>87</v>
      </c>
      <c r="AV292" s="14" t="s">
        <v>87</v>
      </c>
      <c r="AW292" s="14" t="s">
        <v>30</v>
      </c>
      <c r="AX292" s="14" t="s">
        <v>75</v>
      </c>
      <c r="AY292" s="174" t="s">
        <v>172</v>
      </c>
    </row>
    <row r="293" spans="1:65" s="14" customFormat="1" ht="12">
      <c r="B293" s="173"/>
      <c r="D293" s="166" t="s">
        <v>179</v>
      </c>
      <c r="E293" s="174" t="s">
        <v>1</v>
      </c>
      <c r="F293" s="175" t="s">
        <v>1375</v>
      </c>
      <c r="H293" s="176">
        <v>8.57</v>
      </c>
      <c r="I293" s="177"/>
      <c r="L293" s="173"/>
      <c r="M293" s="178"/>
      <c r="N293" s="179"/>
      <c r="O293" s="179"/>
      <c r="P293" s="179"/>
      <c r="Q293" s="179"/>
      <c r="R293" s="179"/>
      <c r="S293" s="179"/>
      <c r="T293" s="180"/>
      <c r="AT293" s="174" t="s">
        <v>179</v>
      </c>
      <c r="AU293" s="174" t="s">
        <v>87</v>
      </c>
      <c r="AV293" s="14" t="s">
        <v>87</v>
      </c>
      <c r="AW293" s="14" t="s">
        <v>30</v>
      </c>
      <c r="AX293" s="14" t="s">
        <v>75</v>
      </c>
      <c r="AY293" s="174" t="s">
        <v>172</v>
      </c>
    </row>
    <row r="294" spans="1:65" s="14" customFormat="1" ht="12">
      <c r="B294" s="173"/>
      <c r="D294" s="166" t="s">
        <v>179</v>
      </c>
      <c r="E294" s="174" t="s">
        <v>1</v>
      </c>
      <c r="F294" s="175" t="s">
        <v>1376</v>
      </c>
      <c r="H294" s="176">
        <v>1.7969999999999999</v>
      </c>
      <c r="I294" s="177"/>
      <c r="L294" s="173"/>
      <c r="M294" s="178"/>
      <c r="N294" s="179"/>
      <c r="O294" s="179"/>
      <c r="P294" s="179"/>
      <c r="Q294" s="179"/>
      <c r="R294" s="179"/>
      <c r="S294" s="179"/>
      <c r="T294" s="180"/>
      <c r="AT294" s="174" t="s">
        <v>179</v>
      </c>
      <c r="AU294" s="174" t="s">
        <v>87</v>
      </c>
      <c r="AV294" s="14" t="s">
        <v>87</v>
      </c>
      <c r="AW294" s="14" t="s">
        <v>30</v>
      </c>
      <c r="AX294" s="14" t="s">
        <v>75</v>
      </c>
      <c r="AY294" s="174" t="s">
        <v>172</v>
      </c>
    </row>
    <row r="295" spans="1:65" s="14" customFormat="1" ht="12">
      <c r="B295" s="173"/>
      <c r="D295" s="166" t="s">
        <v>179</v>
      </c>
      <c r="E295" s="174" t="s">
        <v>1</v>
      </c>
      <c r="F295" s="175" t="s">
        <v>1377</v>
      </c>
      <c r="H295" s="176">
        <v>0.81799999999999995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179</v>
      </c>
      <c r="AU295" s="174" t="s">
        <v>87</v>
      </c>
      <c r="AV295" s="14" t="s">
        <v>87</v>
      </c>
      <c r="AW295" s="14" t="s">
        <v>30</v>
      </c>
      <c r="AX295" s="14" t="s">
        <v>75</v>
      </c>
      <c r="AY295" s="174" t="s">
        <v>172</v>
      </c>
    </row>
    <row r="296" spans="1:65" s="16" customFormat="1" ht="12">
      <c r="B296" s="189"/>
      <c r="D296" s="166" t="s">
        <v>179</v>
      </c>
      <c r="E296" s="190" t="s">
        <v>1</v>
      </c>
      <c r="F296" s="191" t="s">
        <v>287</v>
      </c>
      <c r="H296" s="192">
        <v>23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179</v>
      </c>
      <c r="AU296" s="190" t="s">
        <v>87</v>
      </c>
      <c r="AV296" s="16" t="s">
        <v>97</v>
      </c>
      <c r="AW296" s="16" t="s">
        <v>30</v>
      </c>
      <c r="AX296" s="16" t="s">
        <v>75</v>
      </c>
      <c r="AY296" s="190" t="s">
        <v>172</v>
      </c>
    </row>
    <row r="297" spans="1:65" s="15" customFormat="1" ht="12">
      <c r="B297" s="181"/>
      <c r="D297" s="166" t="s">
        <v>179</v>
      </c>
      <c r="E297" s="182" t="s">
        <v>1203</v>
      </c>
      <c r="F297" s="183" t="s">
        <v>1378</v>
      </c>
      <c r="H297" s="184">
        <v>23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2" t="s">
        <v>179</v>
      </c>
      <c r="AU297" s="182" t="s">
        <v>87</v>
      </c>
      <c r="AV297" s="15" t="s">
        <v>106</v>
      </c>
      <c r="AW297" s="15" t="s">
        <v>30</v>
      </c>
      <c r="AX297" s="15" t="s">
        <v>79</v>
      </c>
      <c r="AY297" s="182" t="s">
        <v>172</v>
      </c>
    </row>
    <row r="298" spans="1:65" s="2" customFormat="1" ht="14.5" customHeight="1">
      <c r="A298" s="33"/>
      <c r="B298" s="150"/>
      <c r="C298" s="201" t="s">
        <v>530</v>
      </c>
      <c r="D298" s="201" t="s">
        <v>231</v>
      </c>
      <c r="E298" s="202" t="s">
        <v>1379</v>
      </c>
      <c r="F298" s="203" t="s">
        <v>1380</v>
      </c>
      <c r="G298" s="204" t="s">
        <v>177</v>
      </c>
      <c r="H298" s="205">
        <v>26</v>
      </c>
      <c r="I298" s="206"/>
      <c r="J298" s="207">
        <f>ROUND(I298*H298,2)</f>
        <v>0</v>
      </c>
      <c r="K298" s="208"/>
      <c r="L298" s="209"/>
      <c r="M298" s="210" t="s">
        <v>1</v>
      </c>
      <c r="N298" s="211" t="s">
        <v>41</v>
      </c>
      <c r="O298" s="59"/>
      <c r="P298" s="161">
        <f>O298*H298</f>
        <v>0</v>
      </c>
      <c r="Q298" s="161">
        <v>0.23</v>
      </c>
      <c r="R298" s="161">
        <f>Q298*H298</f>
        <v>5.98</v>
      </c>
      <c r="S298" s="161">
        <v>0</v>
      </c>
      <c r="T298" s="162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3" t="s">
        <v>213</v>
      </c>
      <c r="AT298" s="163" t="s">
        <v>231</v>
      </c>
      <c r="AU298" s="163" t="s">
        <v>87</v>
      </c>
      <c r="AY298" s="18" t="s">
        <v>172</v>
      </c>
      <c r="BE298" s="164">
        <f>IF(N298="základná",J298,0)</f>
        <v>0</v>
      </c>
      <c r="BF298" s="164">
        <f>IF(N298="znížená",J298,0)</f>
        <v>0</v>
      </c>
      <c r="BG298" s="164">
        <f>IF(N298="zákl. prenesená",J298,0)</f>
        <v>0</v>
      </c>
      <c r="BH298" s="164">
        <f>IF(N298="zníž. prenesená",J298,0)</f>
        <v>0</v>
      </c>
      <c r="BI298" s="164">
        <f>IF(N298="nulová",J298,0)</f>
        <v>0</v>
      </c>
      <c r="BJ298" s="18" t="s">
        <v>87</v>
      </c>
      <c r="BK298" s="164">
        <f>ROUND(I298*H298,2)</f>
        <v>0</v>
      </c>
      <c r="BL298" s="18" t="s">
        <v>106</v>
      </c>
      <c r="BM298" s="163" t="s">
        <v>1381</v>
      </c>
    </row>
    <row r="299" spans="1:65" s="14" customFormat="1" ht="12">
      <c r="B299" s="173"/>
      <c r="D299" s="166" t="s">
        <v>179</v>
      </c>
      <c r="E299" s="174" t="s">
        <v>1</v>
      </c>
      <c r="F299" s="175" t="s">
        <v>1382</v>
      </c>
      <c r="H299" s="176">
        <v>25.3</v>
      </c>
      <c r="I299" s="177"/>
      <c r="L299" s="173"/>
      <c r="M299" s="178"/>
      <c r="N299" s="179"/>
      <c r="O299" s="179"/>
      <c r="P299" s="179"/>
      <c r="Q299" s="179"/>
      <c r="R299" s="179"/>
      <c r="S299" s="179"/>
      <c r="T299" s="180"/>
      <c r="AT299" s="174" t="s">
        <v>179</v>
      </c>
      <c r="AU299" s="174" t="s">
        <v>87</v>
      </c>
      <c r="AV299" s="14" t="s">
        <v>87</v>
      </c>
      <c r="AW299" s="14" t="s">
        <v>30</v>
      </c>
      <c r="AX299" s="14" t="s">
        <v>75</v>
      </c>
      <c r="AY299" s="174" t="s">
        <v>172</v>
      </c>
    </row>
    <row r="300" spans="1:65" s="14" customFormat="1" ht="12">
      <c r="B300" s="173"/>
      <c r="D300" s="166" t="s">
        <v>179</v>
      </c>
      <c r="E300" s="174" t="s">
        <v>1</v>
      </c>
      <c r="F300" s="175" t="s">
        <v>1383</v>
      </c>
      <c r="H300" s="176">
        <v>0.7</v>
      </c>
      <c r="I300" s="177"/>
      <c r="L300" s="173"/>
      <c r="M300" s="178"/>
      <c r="N300" s="179"/>
      <c r="O300" s="179"/>
      <c r="P300" s="179"/>
      <c r="Q300" s="179"/>
      <c r="R300" s="179"/>
      <c r="S300" s="179"/>
      <c r="T300" s="180"/>
      <c r="AT300" s="174" t="s">
        <v>179</v>
      </c>
      <c r="AU300" s="174" t="s">
        <v>87</v>
      </c>
      <c r="AV300" s="14" t="s">
        <v>87</v>
      </c>
      <c r="AW300" s="14" t="s">
        <v>30</v>
      </c>
      <c r="AX300" s="14" t="s">
        <v>75</v>
      </c>
      <c r="AY300" s="174" t="s">
        <v>172</v>
      </c>
    </row>
    <row r="301" spans="1:65" s="15" customFormat="1" ht="12">
      <c r="B301" s="181"/>
      <c r="D301" s="166" t="s">
        <v>179</v>
      </c>
      <c r="E301" s="182" t="s">
        <v>1</v>
      </c>
      <c r="F301" s="183" t="s">
        <v>184</v>
      </c>
      <c r="H301" s="184">
        <v>26</v>
      </c>
      <c r="I301" s="185"/>
      <c r="L301" s="181"/>
      <c r="M301" s="186"/>
      <c r="N301" s="187"/>
      <c r="O301" s="187"/>
      <c r="P301" s="187"/>
      <c r="Q301" s="187"/>
      <c r="R301" s="187"/>
      <c r="S301" s="187"/>
      <c r="T301" s="188"/>
      <c r="AT301" s="182" t="s">
        <v>179</v>
      </c>
      <c r="AU301" s="182" t="s">
        <v>87</v>
      </c>
      <c r="AV301" s="15" t="s">
        <v>106</v>
      </c>
      <c r="AW301" s="15" t="s">
        <v>30</v>
      </c>
      <c r="AX301" s="15" t="s">
        <v>79</v>
      </c>
      <c r="AY301" s="182" t="s">
        <v>172</v>
      </c>
    </row>
    <row r="302" spans="1:65" s="2" customFormat="1" ht="24.25" customHeight="1">
      <c r="A302" s="33"/>
      <c r="B302" s="150"/>
      <c r="C302" s="151" t="s">
        <v>491</v>
      </c>
      <c r="D302" s="151" t="s">
        <v>174</v>
      </c>
      <c r="E302" s="152" t="s">
        <v>1384</v>
      </c>
      <c r="F302" s="153" t="s">
        <v>1385</v>
      </c>
      <c r="G302" s="154" t="s">
        <v>177</v>
      </c>
      <c r="H302" s="155">
        <v>23</v>
      </c>
      <c r="I302" s="156"/>
      <c r="J302" s="157">
        <f>ROUND(I302*H302,2)</f>
        <v>0</v>
      </c>
      <c r="K302" s="158"/>
      <c r="L302" s="34"/>
      <c r="M302" s="159" t="s">
        <v>1</v>
      </c>
      <c r="N302" s="160" t="s">
        <v>41</v>
      </c>
      <c r="O302" s="59"/>
      <c r="P302" s="161">
        <f>O302*H302</f>
        <v>0</v>
      </c>
      <c r="Q302" s="161">
        <v>0.29899999999999999</v>
      </c>
      <c r="R302" s="161">
        <f>Q302*H302</f>
        <v>6.8769999999999998</v>
      </c>
      <c r="S302" s="161">
        <v>0</v>
      </c>
      <c r="T302" s="16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3" t="s">
        <v>106</v>
      </c>
      <c r="AT302" s="163" t="s">
        <v>174</v>
      </c>
      <c r="AU302" s="163" t="s">
        <v>87</v>
      </c>
      <c r="AY302" s="18" t="s">
        <v>172</v>
      </c>
      <c r="BE302" s="164">
        <f>IF(N302="základná",J302,0)</f>
        <v>0</v>
      </c>
      <c r="BF302" s="164">
        <f>IF(N302="znížená",J302,0)</f>
        <v>0</v>
      </c>
      <c r="BG302" s="164">
        <f>IF(N302="zákl. prenesená",J302,0)</f>
        <v>0</v>
      </c>
      <c r="BH302" s="164">
        <f>IF(N302="zníž. prenesená",J302,0)</f>
        <v>0</v>
      </c>
      <c r="BI302" s="164">
        <f>IF(N302="nulová",J302,0)</f>
        <v>0</v>
      </c>
      <c r="BJ302" s="18" t="s">
        <v>87</v>
      </c>
      <c r="BK302" s="164">
        <f>ROUND(I302*H302,2)</f>
        <v>0</v>
      </c>
      <c r="BL302" s="18" t="s">
        <v>106</v>
      </c>
      <c r="BM302" s="163" t="s">
        <v>1386</v>
      </c>
    </row>
    <row r="303" spans="1:65" s="14" customFormat="1" ht="12">
      <c r="B303" s="173"/>
      <c r="D303" s="166" t="s">
        <v>179</v>
      </c>
      <c r="E303" s="174" t="s">
        <v>1</v>
      </c>
      <c r="F303" s="175" t="s">
        <v>1203</v>
      </c>
      <c r="H303" s="176">
        <v>23</v>
      </c>
      <c r="I303" s="177"/>
      <c r="L303" s="173"/>
      <c r="M303" s="178"/>
      <c r="N303" s="179"/>
      <c r="O303" s="179"/>
      <c r="P303" s="179"/>
      <c r="Q303" s="179"/>
      <c r="R303" s="179"/>
      <c r="S303" s="179"/>
      <c r="T303" s="180"/>
      <c r="AT303" s="174" t="s">
        <v>179</v>
      </c>
      <c r="AU303" s="174" t="s">
        <v>87</v>
      </c>
      <c r="AV303" s="14" t="s">
        <v>87</v>
      </c>
      <c r="AW303" s="14" t="s">
        <v>30</v>
      </c>
      <c r="AX303" s="14" t="s">
        <v>75</v>
      </c>
      <c r="AY303" s="174" t="s">
        <v>172</v>
      </c>
    </row>
    <row r="304" spans="1:65" s="15" customFormat="1" ht="12">
      <c r="B304" s="181"/>
      <c r="D304" s="166" t="s">
        <v>179</v>
      </c>
      <c r="E304" s="182" t="s">
        <v>1</v>
      </c>
      <c r="F304" s="183" t="s">
        <v>184</v>
      </c>
      <c r="H304" s="184">
        <v>23</v>
      </c>
      <c r="I304" s="185"/>
      <c r="L304" s="181"/>
      <c r="M304" s="186"/>
      <c r="N304" s="187"/>
      <c r="O304" s="187"/>
      <c r="P304" s="187"/>
      <c r="Q304" s="187"/>
      <c r="R304" s="187"/>
      <c r="S304" s="187"/>
      <c r="T304" s="188"/>
      <c r="AT304" s="182" t="s">
        <v>179</v>
      </c>
      <c r="AU304" s="182" t="s">
        <v>87</v>
      </c>
      <c r="AV304" s="15" t="s">
        <v>106</v>
      </c>
      <c r="AW304" s="15" t="s">
        <v>30</v>
      </c>
      <c r="AX304" s="15" t="s">
        <v>79</v>
      </c>
      <c r="AY304" s="182" t="s">
        <v>172</v>
      </c>
    </row>
    <row r="305" spans="1:65" s="2" customFormat="1" ht="24.25" customHeight="1">
      <c r="A305" s="33"/>
      <c r="B305" s="150"/>
      <c r="C305" s="151" t="s">
        <v>539</v>
      </c>
      <c r="D305" s="151" t="s">
        <v>174</v>
      </c>
      <c r="E305" s="152" t="s">
        <v>1361</v>
      </c>
      <c r="F305" s="153" t="s">
        <v>1362</v>
      </c>
      <c r="G305" s="154" t="s">
        <v>177</v>
      </c>
      <c r="H305" s="155">
        <v>23</v>
      </c>
      <c r="I305" s="156"/>
      <c r="J305" s="157">
        <f>ROUND(I305*H305,2)</f>
        <v>0</v>
      </c>
      <c r="K305" s="158"/>
      <c r="L305" s="34"/>
      <c r="M305" s="159" t="s">
        <v>1</v>
      </c>
      <c r="N305" s="160" t="s">
        <v>41</v>
      </c>
      <c r="O305" s="59"/>
      <c r="P305" s="161">
        <f>O305*H305</f>
        <v>0</v>
      </c>
      <c r="Q305" s="161">
        <v>0.39800000000000002</v>
      </c>
      <c r="R305" s="161">
        <f>Q305*H305</f>
        <v>9.1539999999999999</v>
      </c>
      <c r="S305" s="161">
        <v>0</v>
      </c>
      <c r="T305" s="162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3" t="s">
        <v>106</v>
      </c>
      <c r="AT305" s="163" t="s">
        <v>174</v>
      </c>
      <c r="AU305" s="163" t="s">
        <v>87</v>
      </c>
      <c r="AY305" s="18" t="s">
        <v>172</v>
      </c>
      <c r="BE305" s="164">
        <f>IF(N305="základná",J305,0)</f>
        <v>0</v>
      </c>
      <c r="BF305" s="164">
        <f>IF(N305="znížená",J305,0)</f>
        <v>0</v>
      </c>
      <c r="BG305" s="164">
        <f>IF(N305="zákl. prenesená",J305,0)</f>
        <v>0</v>
      </c>
      <c r="BH305" s="164">
        <f>IF(N305="zníž. prenesená",J305,0)</f>
        <v>0</v>
      </c>
      <c r="BI305" s="164">
        <f>IF(N305="nulová",J305,0)</f>
        <v>0</v>
      </c>
      <c r="BJ305" s="18" t="s">
        <v>87</v>
      </c>
      <c r="BK305" s="164">
        <f>ROUND(I305*H305,2)</f>
        <v>0</v>
      </c>
      <c r="BL305" s="18" t="s">
        <v>106</v>
      </c>
      <c r="BM305" s="163" t="s">
        <v>1387</v>
      </c>
    </row>
    <row r="306" spans="1:65" s="14" customFormat="1" ht="12">
      <c r="B306" s="173"/>
      <c r="D306" s="166" t="s">
        <v>179</v>
      </c>
      <c r="E306" s="174" t="s">
        <v>1</v>
      </c>
      <c r="F306" s="175" t="s">
        <v>1203</v>
      </c>
      <c r="H306" s="176">
        <v>23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4" t="s">
        <v>179</v>
      </c>
      <c r="AU306" s="174" t="s">
        <v>87</v>
      </c>
      <c r="AV306" s="14" t="s">
        <v>87</v>
      </c>
      <c r="AW306" s="14" t="s">
        <v>30</v>
      </c>
      <c r="AX306" s="14" t="s">
        <v>75</v>
      </c>
      <c r="AY306" s="174" t="s">
        <v>172</v>
      </c>
    </row>
    <row r="307" spans="1:65" s="15" customFormat="1" ht="12">
      <c r="B307" s="181"/>
      <c r="D307" s="166" t="s">
        <v>179</v>
      </c>
      <c r="E307" s="182" t="s">
        <v>1</v>
      </c>
      <c r="F307" s="183" t="s">
        <v>184</v>
      </c>
      <c r="H307" s="184">
        <v>23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179</v>
      </c>
      <c r="AU307" s="182" t="s">
        <v>87</v>
      </c>
      <c r="AV307" s="15" t="s">
        <v>106</v>
      </c>
      <c r="AW307" s="15" t="s">
        <v>30</v>
      </c>
      <c r="AX307" s="15" t="s">
        <v>79</v>
      </c>
      <c r="AY307" s="182" t="s">
        <v>172</v>
      </c>
    </row>
    <row r="308" spans="1:65" s="12" customFormat="1" ht="22.75" customHeight="1">
      <c r="B308" s="137"/>
      <c r="D308" s="138" t="s">
        <v>74</v>
      </c>
      <c r="E308" s="148" t="s">
        <v>204</v>
      </c>
      <c r="F308" s="148" t="s">
        <v>706</v>
      </c>
      <c r="I308" s="140"/>
      <c r="J308" s="149">
        <f>BK308</f>
        <v>0</v>
      </c>
      <c r="L308" s="137"/>
      <c r="M308" s="142"/>
      <c r="N308" s="143"/>
      <c r="O308" s="143"/>
      <c r="P308" s="144">
        <f>SUM(P309:P375)</f>
        <v>0</v>
      </c>
      <c r="Q308" s="143"/>
      <c r="R308" s="144">
        <f>SUM(R309:R375)</f>
        <v>12.10853174</v>
      </c>
      <c r="S308" s="143"/>
      <c r="T308" s="145">
        <f>SUM(T309:T375)</f>
        <v>0</v>
      </c>
      <c r="AR308" s="138" t="s">
        <v>79</v>
      </c>
      <c r="AT308" s="146" t="s">
        <v>74</v>
      </c>
      <c r="AU308" s="146" t="s">
        <v>79</v>
      </c>
      <c r="AY308" s="138" t="s">
        <v>172</v>
      </c>
      <c r="BK308" s="147">
        <f>SUM(BK309:BK375)</f>
        <v>0</v>
      </c>
    </row>
    <row r="309" spans="1:65" s="2" customFormat="1" ht="24.25" customHeight="1">
      <c r="A309" s="33"/>
      <c r="B309" s="150"/>
      <c r="C309" s="151" t="s">
        <v>545</v>
      </c>
      <c r="D309" s="151" t="s">
        <v>174</v>
      </c>
      <c r="E309" s="152" t="s">
        <v>1388</v>
      </c>
      <c r="F309" s="153" t="s">
        <v>1389</v>
      </c>
      <c r="G309" s="154" t="s">
        <v>177</v>
      </c>
      <c r="H309" s="155">
        <v>42.7</v>
      </c>
      <c r="I309" s="156"/>
      <c r="J309" s="157">
        <f>ROUND(I309*H309,2)</f>
        <v>0</v>
      </c>
      <c r="K309" s="158"/>
      <c r="L309" s="34"/>
      <c r="M309" s="159" t="s">
        <v>1</v>
      </c>
      <c r="N309" s="160" t="s">
        <v>41</v>
      </c>
      <c r="O309" s="59"/>
      <c r="P309" s="161">
        <f>O309*H309</f>
        <v>0</v>
      </c>
      <c r="Q309" s="161">
        <v>1.0999999999999999E-2</v>
      </c>
      <c r="R309" s="161">
        <f>Q309*H309</f>
        <v>0.46970000000000001</v>
      </c>
      <c r="S309" s="161">
        <v>0</v>
      </c>
      <c r="T309" s="162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3" t="s">
        <v>106</v>
      </c>
      <c r="AT309" s="163" t="s">
        <v>174</v>
      </c>
      <c r="AU309" s="163" t="s">
        <v>87</v>
      </c>
      <c r="AY309" s="18" t="s">
        <v>172</v>
      </c>
      <c r="BE309" s="164">
        <f>IF(N309="základná",J309,0)</f>
        <v>0</v>
      </c>
      <c r="BF309" s="164">
        <f>IF(N309="znížená",J309,0)</f>
        <v>0</v>
      </c>
      <c r="BG309" s="164">
        <f>IF(N309="zákl. prenesená",J309,0)</f>
        <v>0</v>
      </c>
      <c r="BH309" s="164">
        <f>IF(N309="zníž. prenesená",J309,0)</f>
        <v>0</v>
      </c>
      <c r="BI309" s="164">
        <f>IF(N309="nulová",J309,0)</f>
        <v>0</v>
      </c>
      <c r="BJ309" s="18" t="s">
        <v>87</v>
      </c>
      <c r="BK309" s="164">
        <f>ROUND(I309*H309,2)</f>
        <v>0</v>
      </c>
      <c r="BL309" s="18" t="s">
        <v>106</v>
      </c>
      <c r="BM309" s="163" t="s">
        <v>1390</v>
      </c>
    </row>
    <row r="310" spans="1:65" s="13" customFormat="1" ht="24">
      <c r="B310" s="165"/>
      <c r="D310" s="166" t="s">
        <v>179</v>
      </c>
      <c r="E310" s="167" t="s">
        <v>1</v>
      </c>
      <c r="F310" s="168" t="s">
        <v>1391</v>
      </c>
      <c r="H310" s="167" t="s">
        <v>1</v>
      </c>
      <c r="I310" s="169"/>
      <c r="L310" s="165"/>
      <c r="M310" s="170"/>
      <c r="N310" s="171"/>
      <c r="O310" s="171"/>
      <c r="P310" s="171"/>
      <c r="Q310" s="171"/>
      <c r="R310" s="171"/>
      <c r="S310" s="171"/>
      <c r="T310" s="172"/>
      <c r="AT310" s="167" t="s">
        <v>179</v>
      </c>
      <c r="AU310" s="167" t="s">
        <v>87</v>
      </c>
      <c r="AV310" s="13" t="s">
        <v>79</v>
      </c>
      <c r="AW310" s="13" t="s">
        <v>30</v>
      </c>
      <c r="AX310" s="13" t="s">
        <v>75</v>
      </c>
      <c r="AY310" s="167" t="s">
        <v>172</v>
      </c>
    </row>
    <row r="311" spans="1:65" s="14" customFormat="1" ht="12">
      <c r="B311" s="173"/>
      <c r="D311" s="166" t="s">
        <v>179</v>
      </c>
      <c r="E311" s="174" t="s">
        <v>1</v>
      </c>
      <c r="F311" s="175" t="s">
        <v>1052</v>
      </c>
      <c r="H311" s="176">
        <v>42.7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179</v>
      </c>
      <c r="AU311" s="174" t="s">
        <v>87</v>
      </c>
      <c r="AV311" s="14" t="s">
        <v>87</v>
      </c>
      <c r="AW311" s="14" t="s">
        <v>30</v>
      </c>
      <c r="AX311" s="14" t="s">
        <v>75</v>
      </c>
      <c r="AY311" s="174" t="s">
        <v>172</v>
      </c>
    </row>
    <row r="312" spans="1:65" s="16" customFormat="1" ht="12">
      <c r="B312" s="189"/>
      <c r="D312" s="166" t="s">
        <v>179</v>
      </c>
      <c r="E312" s="190" t="s">
        <v>1</v>
      </c>
      <c r="F312" s="191" t="s">
        <v>486</v>
      </c>
      <c r="H312" s="192">
        <v>42.7</v>
      </c>
      <c r="I312" s="193"/>
      <c r="L312" s="189"/>
      <c r="M312" s="194"/>
      <c r="N312" s="195"/>
      <c r="O312" s="195"/>
      <c r="P312" s="195"/>
      <c r="Q312" s="195"/>
      <c r="R312" s="195"/>
      <c r="S312" s="195"/>
      <c r="T312" s="196"/>
      <c r="AT312" s="190" t="s">
        <v>179</v>
      </c>
      <c r="AU312" s="190" t="s">
        <v>87</v>
      </c>
      <c r="AV312" s="16" t="s">
        <v>97</v>
      </c>
      <c r="AW312" s="16" t="s">
        <v>30</v>
      </c>
      <c r="AX312" s="16" t="s">
        <v>75</v>
      </c>
      <c r="AY312" s="190" t="s">
        <v>172</v>
      </c>
    </row>
    <row r="313" spans="1:65" s="15" customFormat="1" ht="12">
      <c r="B313" s="181"/>
      <c r="D313" s="166" t="s">
        <v>179</v>
      </c>
      <c r="E313" s="182" t="s">
        <v>1</v>
      </c>
      <c r="F313" s="183" t="s">
        <v>184</v>
      </c>
      <c r="H313" s="184">
        <v>42.7</v>
      </c>
      <c r="I313" s="185"/>
      <c r="L313" s="181"/>
      <c r="M313" s="186"/>
      <c r="N313" s="187"/>
      <c r="O313" s="187"/>
      <c r="P313" s="187"/>
      <c r="Q313" s="187"/>
      <c r="R313" s="187"/>
      <c r="S313" s="187"/>
      <c r="T313" s="188"/>
      <c r="AT313" s="182" t="s">
        <v>179</v>
      </c>
      <c r="AU313" s="182" t="s">
        <v>87</v>
      </c>
      <c r="AV313" s="15" t="s">
        <v>106</v>
      </c>
      <c r="AW313" s="15" t="s">
        <v>30</v>
      </c>
      <c r="AX313" s="15" t="s">
        <v>79</v>
      </c>
      <c r="AY313" s="182" t="s">
        <v>172</v>
      </c>
    </row>
    <row r="314" spans="1:65" s="2" customFormat="1" ht="24.25" customHeight="1">
      <c r="A314" s="33"/>
      <c r="B314" s="150"/>
      <c r="C314" s="151" t="s">
        <v>556</v>
      </c>
      <c r="D314" s="151" t="s">
        <v>174</v>
      </c>
      <c r="E314" s="152" t="s">
        <v>1392</v>
      </c>
      <c r="F314" s="153" t="s">
        <v>1393</v>
      </c>
      <c r="G314" s="154" t="s">
        <v>177</v>
      </c>
      <c r="H314" s="155">
        <v>42.7</v>
      </c>
      <c r="I314" s="156"/>
      <c r="J314" s="157">
        <f>ROUND(I314*H314,2)</f>
        <v>0</v>
      </c>
      <c r="K314" s="158"/>
      <c r="L314" s="34"/>
      <c r="M314" s="159" t="s">
        <v>1</v>
      </c>
      <c r="N314" s="160" t="s">
        <v>41</v>
      </c>
      <c r="O314" s="59"/>
      <c r="P314" s="161">
        <f>O314*H314</f>
        <v>0</v>
      </c>
      <c r="Q314" s="161">
        <v>3.5200000000000002E-2</v>
      </c>
      <c r="R314" s="161">
        <f>Q314*H314</f>
        <v>1.5030400000000002</v>
      </c>
      <c r="S314" s="161">
        <v>0</v>
      </c>
      <c r="T314" s="162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3" t="s">
        <v>106</v>
      </c>
      <c r="AT314" s="163" t="s">
        <v>174</v>
      </c>
      <c r="AU314" s="163" t="s">
        <v>87</v>
      </c>
      <c r="AY314" s="18" t="s">
        <v>172</v>
      </c>
      <c r="BE314" s="164">
        <f>IF(N314="základná",J314,0)</f>
        <v>0</v>
      </c>
      <c r="BF314" s="164">
        <f>IF(N314="znížená",J314,0)</f>
        <v>0</v>
      </c>
      <c r="BG314" s="164">
        <f>IF(N314="zákl. prenesená",J314,0)</f>
        <v>0</v>
      </c>
      <c r="BH314" s="164">
        <f>IF(N314="zníž. prenesená",J314,0)</f>
        <v>0</v>
      </c>
      <c r="BI314" s="164">
        <f>IF(N314="nulová",J314,0)</f>
        <v>0</v>
      </c>
      <c r="BJ314" s="18" t="s">
        <v>87</v>
      </c>
      <c r="BK314" s="164">
        <f>ROUND(I314*H314,2)</f>
        <v>0</v>
      </c>
      <c r="BL314" s="18" t="s">
        <v>106</v>
      </c>
      <c r="BM314" s="163" t="s">
        <v>1394</v>
      </c>
    </row>
    <row r="315" spans="1:65" s="13" customFormat="1" ht="24">
      <c r="B315" s="165"/>
      <c r="D315" s="166" t="s">
        <v>179</v>
      </c>
      <c r="E315" s="167" t="s">
        <v>1</v>
      </c>
      <c r="F315" s="168" t="s">
        <v>1391</v>
      </c>
      <c r="H315" s="167" t="s">
        <v>1</v>
      </c>
      <c r="I315" s="169"/>
      <c r="L315" s="165"/>
      <c r="M315" s="170"/>
      <c r="N315" s="171"/>
      <c r="O315" s="171"/>
      <c r="P315" s="171"/>
      <c r="Q315" s="171"/>
      <c r="R315" s="171"/>
      <c r="S315" s="171"/>
      <c r="T315" s="172"/>
      <c r="AT315" s="167" t="s">
        <v>179</v>
      </c>
      <c r="AU315" s="167" t="s">
        <v>87</v>
      </c>
      <c r="AV315" s="13" t="s">
        <v>79</v>
      </c>
      <c r="AW315" s="13" t="s">
        <v>30</v>
      </c>
      <c r="AX315" s="13" t="s">
        <v>75</v>
      </c>
      <c r="AY315" s="167" t="s">
        <v>172</v>
      </c>
    </row>
    <row r="316" spans="1:65" s="14" customFormat="1" ht="12">
      <c r="B316" s="173"/>
      <c r="D316" s="166" t="s">
        <v>179</v>
      </c>
      <c r="E316" s="174" t="s">
        <v>1</v>
      </c>
      <c r="F316" s="175" t="s">
        <v>1052</v>
      </c>
      <c r="H316" s="176">
        <v>42.7</v>
      </c>
      <c r="I316" s="177"/>
      <c r="L316" s="173"/>
      <c r="M316" s="178"/>
      <c r="N316" s="179"/>
      <c r="O316" s="179"/>
      <c r="P316" s="179"/>
      <c r="Q316" s="179"/>
      <c r="R316" s="179"/>
      <c r="S316" s="179"/>
      <c r="T316" s="180"/>
      <c r="AT316" s="174" t="s">
        <v>179</v>
      </c>
      <c r="AU316" s="174" t="s">
        <v>87</v>
      </c>
      <c r="AV316" s="14" t="s">
        <v>87</v>
      </c>
      <c r="AW316" s="14" t="s">
        <v>30</v>
      </c>
      <c r="AX316" s="14" t="s">
        <v>75</v>
      </c>
      <c r="AY316" s="174" t="s">
        <v>172</v>
      </c>
    </row>
    <row r="317" spans="1:65" s="16" customFormat="1" ht="12">
      <c r="B317" s="189"/>
      <c r="D317" s="166" t="s">
        <v>179</v>
      </c>
      <c r="E317" s="190" t="s">
        <v>1</v>
      </c>
      <c r="F317" s="191" t="s">
        <v>486</v>
      </c>
      <c r="H317" s="192">
        <v>42.7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179</v>
      </c>
      <c r="AU317" s="190" t="s">
        <v>87</v>
      </c>
      <c r="AV317" s="16" t="s">
        <v>97</v>
      </c>
      <c r="AW317" s="16" t="s">
        <v>30</v>
      </c>
      <c r="AX317" s="16" t="s">
        <v>75</v>
      </c>
      <c r="AY317" s="190" t="s">
        <v>172</v>
      </c>
    </row>
    <row r="318" spans="1:65" s="15" customFormat="1" ht="12">
      <c r="B318" s="181"/>
      <c r="D318" s="166" t="s">
        <v>179</v>
      </c>
      <c r="E318" s="182" t="s">
        <v>1</v>
      </c>
      <c r="F318" s="183" t="s">
        <v>184</v>
      </c>
      <c r="H318" s="184">
        <v>42.7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2" t="s">
        <v>179</v>
      </c>
      <c r="AU318" s="182" t="s">
        <v>87</v>
      </c>
      <c r="AV318" s="15" t="s">
        <v>106</v>
      </c>
      <c r="AW318" s="15" t="s">
        <v>30</v>
      </c>
      <c r="AX318" s="15" t="s">
        <v>79</v>
      </c>
      <c r="AY318" s="182" t="s">
        <v>172</v>
      </c>
    </row>
    <row r="319" spans="1:65" s="2" customFormat="1" ht="37.75" customHeight="1">
      <c r="A319" s="33"/>
      <c r="B319" s="150"/>
      <c r="C319" s="151" t="s">
        <v>561</v>
      </c>
      <c r="D319" s="151" t="s">
        <v>174</v>
      </c>
      <c r="E319" s="152" t="s">
        <v>1395</v>
      </c>
      <c r="F319" s="153" t="s">
        <v>1396</v>
      </c>
      <c r="G319" s="154" t="s">
        <v>177</v>
      </c>
      <c r="H319" s="155">
        <v>15.175000000000001</v>
      </c>
      <c r="I319" s="156"/>
      <c r="J319" s="157">
        <f>ROUND(I319*H319,2)</f>
        <v>0</v>
      </c>
      <c r="K319" s="158"/>
      <c r="L319" s="34"/>
      <c r="M319" s="159" t="s">
        <v>1</v>
      </c>
      <c r="N319" s="160" t="s">
        <v>41</v>
      </c>
      <c r="O319" s="59"/>
      <c r="P319" s="161">
        <f>O319*H319</f>
        <v>0</v>
      </c>
      <c r="Q319" s="161">
        <v>7.3499999999999998E-3</v>
      </c>
      <c r="R319" s="161">
        <f>Q319*H319</f>
        <v>0.11153625</v>
      </c>
      <c r="S319" s="161">
        <v>0</v>
      </c>
      <c r="T319" s="16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3" t="s">
        <v>106</v>
      </c>
      <c r="AT319" s="163" t="s">
        <v>174</v>
      </c>
      <c r="AU319" s="163" t="s">
        <v>87</v>
      </c>
      <c r="AY319" s="18" t="s">
        <v>172</v>
      </c>
      <c r="BE319" s="164">
        <f>IF(N319="základná",J319,0)</f>
        <v>0</v>
      </c>
      <c r="BF319" s="164">
        <f>IF(N319="znížená",J319,0)</f>
        <v>0</v>
      </c>
      <c r="BG319" s="164">
        <f>IF(N319="zákl. prenesená",J319,0)</f>
        <v>0</v>
      </c>
      <c r="BH319" s="164">
        <f>IF(N319="zníž. prenesená",J319,0)</f>
        <v>0</v>
      </c>
      <c r="BI319" s="164">
        <f>IF(N319="nulová",J319,0)</f>
        <v>0</v>
      </c>
      <c r="BJ319" s="18" t="s">
        <v>87</v>
      </c>
      <c r="BK319" s="164">
        <f>ROUND(I319*H319,2)</f>
        <v>0</v>
      </c>
      <c r="BL319" s="18" t="s">
        <v>106</v>
      </c>
      <c r="BM319" s="163" t="s">
        <v>1397</v>
      </c>
    </row>
    <row r="320" spans="1:65" s="13" customFormat="1" ht="12">
      <c r="B320" s="165"/>
      <c r="D320" s="166" t="s">
        <v>179</v>
      </c>
      <c r="E320" s="167" t="s">
        <v>1</v>
      </c>
      <c r="F320" s="168" t="s">
        <v>1325</v>
      </c>
      <c r="H320" s="167" t="s">
        <v>1</v>
      </c>
      <c r="I320" s="169"/>
      <c r="L320" s="165"/>
      <c r="M320" s="170"/>
      <c r="N320" s="171"/>
      <c r="O320" s="171"/>
      <c r="P320" s="171"/>
      <c r="Q320" s="171"/>
      <c r="R320" s="171"/>
      <c r="S320" s="171"/>
      <c r="T320" s="172"/>
      <c r="AT320" s="167" t="s">
        <v>179</v>
      </c>
      <c r="AU320" s="167" t="s">
        <v>87</v>
      </c>
      <c r="AV320" s="13" t="s">
        <v>79</v>
      </c>
      <c r="AW320" s="13" t="s">
        <v>30</v>
      </c>
      <c r="AX320" s="13" t="s">
        <v>75</v>
      </c>
      <c r="AY320" s="167" t="s">
        <v>172</v>
      </c>
    </row>
    <row r="321" spans="1:65" s="14" customFormat="1" ht="12">
      <c r="B321" s="173"/>
      <c r="D321" s="166" t="s">
        <v>179</v>
      </c>
      <c r="E321" s="174" t="s">
        <v>1</v>
      </c>
      <c r="F321" s="175" t="s">
        <v>1398</v>
      </c>
      <c r="H321" s="176">
        <v>19.375</v>
      </c>
      <c r="I321" s="177"/>
      <c r="L321" s="173"/>
      <c r="M321" s="178"/>
      <c r="N321" s="179"/>
      <c r="O321" s="179"/>
      <c r="P321" s="179"/>
      <c r="Q321" s="179"/>
      <c r="R321" s="179"/>
      <c r="S321" s="179"/>
      <c r="T321" s="180"/>
      <c r="AT321" s="174" t="s">
        <v>179</v>
      </c>
      <c r="AU321" s="174" t="s">
        <v>87</v>
      </c>
      <c r="AV321" s="14" t="s">
        <v>87</v>
      </c>
      <c r="AW321" s="14" t="s">
        <v>30</v>
      </c>
      <c r="AX321" s="14" t="s">
        <v>75</v>
      </c>
      <c r="AY321" s="174" t="s">
        <v>172</v>
      </c>
    </row>
    <row r="322" spans="1:65" s="14" customFormat="1" ht="12">
      <c r="B322" s="173"/>
      <c r="D322" s="166" t="s">
        <v>179</v>
      </c>
      <c r="E322" s="174" t="s">
        <v>1</v>
      </c>
      <c r="F322" s="175" t="s">
        <v>1399</v>
      </c>
      <c r="H322" s="176">
        <v>-4.2</v>
      </c>
      <c r="I322" s="177"/>
      <c r="L322" s="173"/>
      <c r="M322" s="178"/>
      <c r="N322" s="179"/>
      <c r="O322" s="179"/>
      <c r="P322" s="179"/>
      <c r="Q322" s="179"/>
      <c r="R322" s="179"/>
      <c r="S322" s="179"/>
      <c r="T322" s="180"/>
      <c r="AT322" s="174" t="s">
        <v>179</v>
      </c>
      <c r="AU322" s="174" t="s">
        <v>87</v>
      </c>
      <c r="AV322" s="14" t="s">
        <v>87</v>
      </c>
      <c r="AW322" s="14" t="s">
        <v>30</v>
      </c>
      <c r="AX322" s="14" t="s">
        <v>75</v>
      </c>
      <c r="AY322" s="174" t="s">
        <v>172</v>
      </c>
    </row>
    <row r="323" spans="1:65" s="16" customFormat="1" ht="12">
      <c r="B323" s="189"/>
      <c r="D323" s="166" t="s">
        <v>179</v>
      </c>
      <c r="E323" s="190" t="s">
        <v>1</v>
      </c>
      <c r="F323" s="191" t="s">
        <v>287</v>
      </c>
      <c r="H323" s="192">
        <v>15.175000000000001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179</v>
      </c>
      <c r="AU323" s="190" t="s">
        <v>87</v>
      </c>
      <c r="AV323" s="16" t="s">
        <v>97</v>
      </c>
      <c r="AW323" s="16" t="s">
        <v>30</v>
      </c>
      <c r="AX323" s="16" t="s">
        <v>75</v>
      </c>
      <c r="AY323" s="190" t="s">
        <v>172</v>
      </c>
    </row>
    <row r="324" spans="1:65" s="15" customFormat="1" ht="12">
      <c r="B324" s="181"/>
      <c r="D324" s="166" t="s">
        <v>179</v>
      </c>
      <c r="E324" s="182" t="s">
        <v>1</v>
      </c>
      <c r="F324" s="183" t="s">
        <v>184</v>
      </c>
      <c r="H324" s="184">
        <v>15.175000000000001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2" t="s">
        <v>179</v>
      </c>
      <c r="AU324" s="182" t="s">
        <v>87</v>
      </c>
      <c r="AV324" s="15" t="s">
        <v>106</v>
      </c>
      <c r="AW324" s="15" t="s">
        <v>30</v>
      </c>
      <c r="AX324" s="15" t="s">
        <v>79</v>
      </c>
      <c r="AY324" s="182" t="s">
        <v>172</v>
      </c>
    </row>
    <row r="325" spans="1:65" s="2" customFormat="1" ht="37.75" customHeight="1">
      <c r="A325" s="33"/>
      <c r="B325" s="150"/>
      <c r="C325" s="151" t="s">
        <v>1170</v>
      </c>
      <c r="D325" s="151" t="s">
        <v>174</v>
      </c>
      <c r="E325" s="152" t="s">
        <v>1400</v>
      </c>
      <c r="F325" s="153" t="s">
        <v>1401</v>
      </c>
      <c r="G325" s="154" t="s">
        <v>177</v>
      </c>
      <c r="H325" s="155">
        <v>15.175000000000001</v>
      </c>
      <c r="I325" s="156"/>
      <c r="J325" s="157">
        <f>ROUND(I325*H325,2)</f>
        <v>0</v>
      </c>
      <c r="K325" s="158"/>
      <c r="L325" s="34"/>
      <c r="M325" s="159" t="s">
        <v>1</v>
      </c>
      <c r="N325" s="160" t="s">
        <v>41</v>
      </c>
      <c r="O325" s="59"/>
      <c r="P325" s="161">
        <f>O325*H325</f>
        <v>0</v>
      </c>
      <c r="Q325" s="161">
        <v>1.26E-2</v>
      </c>
      <c r="R325" s="161">
        <f>Q325*H325</f>
        <v>0.19120500000000001</v>
      </c>
      <c r="S325" s="161">
        <v>0</v>
      </c>
      <c r="T325" s="162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3" t="s">
        <v>106</v>
      </c>
      <c r="AT325" s="163" t="s">
        <v>174</v>
      </c>
      <c r="AU325" s="163" t="s">
        <v>87</v>
      </c>
      <c r="AY325" s="18" t="s">
        <v>172</v>
      </c>
      <c r="BE325" s="164">
        <f>IF(N325="základná",J325,0)</f>
        <v>0</v>
      </c>
      <c r="BF325" s="164">
        <f>IF(N325="znížená",J325,0)</f>
        <v>0</v>
      </c>
      <c r="BG325" s="164">
        <f>IF(N325="zákl. prenesená",J325,0)</f>
        <v>0</v>
      </c>
      <c r="BH325" s="164">
        <f>IF(N325="zníž. prenesená",J325,0)</f>
        <v>0</v>
      </c>
      <c r="BI325" s="164">
        <f>IF(N325="nulová",J325,0)</f>
        <v>0</v>
      </c>
      <c r="BJ325" s="18" t="s">
        <v>87</v>
      </c>
      <c r="BK325" s="164">
        <f>ROUND(I325*H325,2)</f>
        <v>0</v>
      </c>
      <c r="BL325" s="18" t="s">
        <v>106</v>
      </c>
      <c r="BM325" s="163" t="s">
        <v>1402</v>
      </c>
    </row>
    <row r="326" spans="1:65" s="13" customFormat="1" ht="12">
      <c r="B326" s="165"/>
      <c r="D326" s="166" t="s">
        <v>179</v>
      </c>
      <c r="E326" s="167" t="s">
        <v>1</v>
      </c>
      <c r="F326" s="168" t="s">
        <v>1325</v>
      </c>
      <c r="H326" s="167" t="s">
        <v>1</v>
      </c>
      <c r="I326" s="169"/>
      <c r="L326" s="165"/>
      <c r="M326" s="170"/>
      <c r="N326" s="171"/>
      <c r="O326" s="171"/>
      <c r="P326" s="171"/>
      <c r="Q326" s="171"/>
      <c r="R326" s="171"/>
      <c r="S326" s="171"/>
      <c r="T326" s="172"/>
      <c r="AT326" s="167" t="s">
        <v>179</v>
      </c>
      <c r="AU326" s="167" t="s">
        <v>87</v>
      </c>
      <c r="AV326" s="13" t="s">
        <v>79</v>
      </c>
      <c r="AW326" s="13" t="s">
        <v>30</v>
      </c>
      <c r="AX326" s="13" t="s">
        <v>75</v>
      </c>
      <c r="AY326" s="167" t="s">
        <v>172</v>
      </c>
    </row>
    <row r="327" spans="1:65" s="14" customFormat="1" ht="12">
      <c r="B327" s="173"/>
      <c r="D327" s="166" t="s">
        <v>179</v>
      </c>
      <c r="E327" s="174" t="s">
        <v>1</v>
      </c>
      <c r="F327" s="175" t="s">
        <v>1398</v>
      </c>
      <c r="H327" s="176">
        <v>19.375</v>
      </c>
      <c r="I327" s="177"/>
      <c r="L327" s="173"/>
      <c r="M327" s="178"/>
      <c r="N327" s="179"/>
      <c r="O327" s="179"/>
      <c r="P327" s="179"/>
      <c r="Q327" s="179"/>
      <c r="R327" s="179"/>
      <c r="S327" s="179"/>
      <c r="T327" s="180"/>
      <c r="AT327" s="174" t="s">
        <v>179</v>
      </c>
      <c r="AU327" s="174" t="s">
        <v>87</v>
      </c>
      <c r="AV327" s="14" t="s">
        <v>87</v>
      </c>
      <c r="AW327" s="14" t="s">
        <v>30</v>
      </c>
      <c r="AX327" s="14" t="s">
        <v>75</v>
      </c>
      <c r="AY327" s="174" t="s">
        <v>172</v>
      </c>
    </row>
    <row r="328" spans="1:65" s="14" customFormat="1" ht="12">
      <c r="B328" s="173"/>
      <c r="D328" s="166" t="s">
        <v>179</v>
      </c>
      <c r="E328" s="174" t="s">
        <v>1</v>
      </c>
      <c r="F328" s="175" t="s">
        <v>1399</v>
      </c>
      <c r="H328" s="176">
        <v>-4.2</v>
      </c>
      <c r="I328" s="177"/>
      <c r="L328" s="173"/>
      <c r="M328" s="178"/>
      <c r="N328" s="179"/>
      <c r="O328" s="179"/>
      <c r="P328" s="179"/>
      <c r="Q328" s="179"/>
      <c r="R328" s="179"/>
      <c r="S328" s="179"/>
      <c r="T328" s="180"/>
      <c r="AT328" s="174" t="s">
        <v>179</v>
      </c>
      <c r="AU328" s="174" t="s">
        <v>87</v>
      </c>
      <c r="AV328" s="14" t="s">
        <v>87</v>
      </c>
      <c r="AW328" s="14" t="s">
        <v>30</v>
      </c>
      <c r="AX328" s="14" t="s">
        <v>75</v>
      </c>
      <c r="AY328" s="174" t="s">
        <v>172</v>
      </c>
    </row>
    <row r="329" spans="1:65" s="16" customFormat="1" ht="12">
      <c r="B329" s="189"/>
      <c r="D329" s="166" t="s">
        <v>179</v>
      </c>
      <c r="E329" s="190" t="s">
        <v>1</v>
      </c>
      <c r="F329" s="191" t="s">
        <v>287</v>
      </c>
      <c r="H329" s="192">
        <v>15.175000000000001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179</v>
      </c>
      <c r="AU329" s="190" t="s">
        <v>87</v>
      </c>
      <c r="AV329" s="16" t="s">
        <v>97</v>
      </c>
      <c r="AW329" s="16" t="s">
        <v>30</v>
      </c>
      <c r="AX329" s="16" t="s">
        <v>75</v>
      </c>
      <c r="AY329" s="190" t="s">
        <v>172</v>
      </c>
    </row>
    <row r="330" spans="1:65" s="15" customFormat="1" ht="12">
      <c r="B330" s="181"/>
      <c r="D330" s="166" t="s">
        <v>179</v>
      </c>
      <c r="E330" s="182" t="s">
        <v>1</v>
      </c>
      <c r="F330" s="183" t="s">
        <v>184</v>
      </c>
      <c r="H330" s="184">
        <v>15.175000000000001</v>
      </c>
      <c r="I330" s="185"/>
      <c r="L330" s="181"/>
      <c r="M330" s="186"/>
      <c r="N330" s="187"/>
      <c r="O330" s="187"/>
      <c r="P330" s="187"/>
      <c r="Q330" s="187"/>
      <c r="R330" s="187"/>
      <c r="S330" s="187"/>
      <c r="T330" s="188"/>
      <c r="AT330" s="182" t="s">
        <v>179</v>
      </c>
      <c r="AU330" s="182" t="s">
        <v>87</v>
      </c>
      <c r="AV330" s="15" t="s">
        <v>106</v>
      </c>
      <c r="AW330" s="15" t="s">
        <v>30</v>
      </c>
      <c r="AX330" s="15" t="s">
        <v>79</v>
      </c>
      <c r="AY330" s="182" t="s">
        <v>172</v>
      </c>
    </row>
    <row r="331" spans="1:65" s="2" customFormat="1" ht="24.25" customHeight="1">
      <c r="A331" s="33"/>
      <c r="B331" s="150"/>
      <c r="C331" s="151" t="s">
        <v>1176</v>
      </c>
      <c r="D331" s="151" t="s">
        <v>174</v>
      </c>
      <c r="E331" s="152" t="s">
        <v>1403</v>
      </c>
      <c r="F331" s="153" t="s">
        <v>1404</v>
      </c>
      <c r="G331" s="154" t="s">
        <v>177</v>
      </c>
      <c r="H331" s="155">
        <v>111.473</v>
      </c>
      <c r="I331" s="156"/>
      <c r="J331" s="157">
        <f>ROUND(I331*H331,2)</f>
        <v>0</v>
      </c>
      <c r="K331" s="158"/>
      <c r="L331" s="34"/>
      <c r="M331" s="159" t="s">
        <v>1</v>
      </c>
      <c r="N331" s="160" t="s">
        <v>41</v>
      </c>
      <c r="O331" s="59"/>
      <c r="P331" s="161">
        <f>O331*H331</f>
        <v>0</v>
      </c>
      <c r="Q331" s="161">
        <v>6.3E-3</v>
      </c>
      <c r="R331" s="161">
        <f>Q331*H331</f>
        <v>0.70227989999999996</v>
      </c>
      <c r="S331" s="161">
        <v>0</v>
      </c>
      <c r="T331" s="162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3" t="s">
        <v>106</v>
      </c>
      <c r="AT331" s="163" t="s">
        <v>174</v>
      </c>
      <c r="AU331" s="163" t="s">
        <v>87</v>
      </c>
      <c r="AY331" s="18" t="s">
        <v>172</v>
      </c>
      <c r="BE331" s="164">
        <f>IF(N331="základná",J331,0)</f>
        <v>0</v>
      </c>
      <c r="BF331" s="164">
        <f>IF(N331="znížená",J331,0)</f>
        <v>0</v>
      </c>
      <c r="BG331" s="164">
        <f>IF(N331="zákl. prenesená",J331,0)</f>
        <v>0</v>
      </c>
      <c r="BH331" s="164">
        <f>IF(N331="zníž. prenesená",J331,0)</f>
        <v>0</v>
      </c>
      <c r="BI331" s="164">
        <f>IF(N331="nulová",J331,0)</f>
        <v>0</v>
      </c>
      <c r="BJ331" s="18" t="s">
        <v>87</v>
      </c>
      <c r="BK331" s="164">
        <f>ROUND(I331*H331,2)</f>
        <v>0</v>
      </c>
      <c r="BL331" s="18" t="s">
        <v>106</v>
      </c>
      <c r="BM331" s="163" t="s">
        <v>1405</v>
      </c>
    </row>
    <row r="332" spans="1:65" s="13" customFormat="1" ht="12">
      <c r="B332" s="165"/>
      <c r="D332" s="166" t="s">
        <v>179</v>
      </c>
      <c r="E332" s="167" t="s">
        <v>1</v>
      </c>
      <c r="F332" s="168" t="s">
        <v>1406</v>
      </c>
      <c r="H332" s="167" t="s">
        <v>1</v>
      </c>
      <c r="I332" s="169"/>
      <c r="L332" s="165"/>
      <c r="M332" s="170"/>
      <c r="N332" s="171"/>
      <c r="O332" s="171"/>
      <c r="P332" s="171"/>
      <c r="Q332" s="171"/>
      <c r="R332" s="171"/>
      <c r="S332" s="171"/>
      <c r="T332" s="172"/>
      <c r="AT332" s="167" t="s">
        <v>179</v>
      </c>
      <c r="AU332" s="167" t="s">
        <v>87</v>
      </c>
      <c r="AV332" s="13" t="s">
        <v>79</v>
      </c>
      <c r="AW332" s="13" t="s">
        <v>30</v>
      </c>
      <c r="AX332" s="13" t="s">
        <v>75</v>
      </c>
      <c r="AY332" s="167" t="s">
        <v>172</v>
      </c>
    </row>
    <row r="333" spans="1:65" s="14" customFormat="1" ht="12">
      <c r="B333" s="173"/>
      <c r="D333" s="166" t="s">
        <v>179</v>
      </c>
      <c r="E333" s="174" t="s">
        <v>1</v>
      </c>
      <c r="F333" s="175" t="s">
        <v>1057</v>
      </c>
      <c r="H333" s="176">
        <v>27.6</v>
      </c>
      <c r="I333" s="177"/>
      <c r="L333" s="173"/>
      <c r="M333" s="178"/>
      <c r="N333" s="179"/>
      <c r="O333" s="179"/>
      <c r="P333" s="179"/>
      <c r="Q333" s="179"/>
      <c r="R333" s="179"/>
      <c r="S333" s="179"/>
      <c r="T333" s="180"/>
      <c r="AT333" s="174" t="s">
        <v>179</v>
      </c>
      <c r="AU333" s="174" t="s">
        <v>87</v>
      </c>
      <c r="AV333" s="14" t="s">
        <v>87</v>
      </c>
      <c r="AW333" s="14" t="s">
        <v>30</v>
      </c>
      <c r="AX333" s="14" t="s">
        <v>75</v>
      </c>
      <c r="AY333" s="174" t="s">
        <v>172</v>
      </c>
    </row>
    <row r="334" spans="1:65" s="14" customFormat="1" ht="12">
      <c r="B334" s="173"/>
      <c r="D334" s="166" t="s">
        <v>179</v>
      </c>
      <c r="E334" s="174" t="s">
        <v>1</v>
      </c>
      <c r="F334" s="175" t="s">
        <v>1058</v>
      </c>
      <c r="H334" s="176">
        <v>-0.24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179</v>
      </c>
      <c r="AU334" s="174" t="s">
        <v>87</v>
      </c>
      <c r="AV334" s="14" t="s">
        <v>87</v>
      </c>
      <c r="AW334" s="14" t="s">
        <v>30</v>
      </c>
      <c r="AX334" s="14" t="s">
        <v>75</v>
      </c>
      <c r="AY334" s="174" t="s">
        <v>172</v>
      </c>
    </row>
    <row r="335" spans="1:65" s="14" customFormat="1" ht="12">
      <c r="B335" s="173"/>
      <c r="D335" s="166" t="s">
        <v>179</v>
      </c>
      <c r="E335" s="174" t="s">
        <v>1</v>
      </c>
      <c r="F335" s="175" t="s">
        <v>1059</v>
      </c>
      <c r="H335" s="176">
        <v>-1.26</v>
      </c>
      <c r="I335" s="177"/>
      <c r="L335" s="173"/>
      <c r="M335" s="178"/>
      <c r="N335" s="179"/>
      <c r="O335" s="179"/>
      <c r="P335" s="179"/>
      <c r="Q335" s="179"/>
      <c r="R335" s="179"/>
      <c r="S335" s="179"/>
      <c r="T335" s="180"/>
      <c r="AT335" s="174" t="s">
        <v>179</v>
      </c>
      <c r="AU335" s="174" t="s">
        <v>87</v>
      </c>
      <c r="AV335" s="14" t="s">
        <v>87</v>
      </c>
      <c r="AW335" s="14" t="s">
        <v>30</v>
      </c>
      <c r="AX335" s="14" t="s">
        <v>75</v>
      </c>
      <c r="AY335" s="174" t="s">
        <v>172</v>
      </c>
    </row>
    <row r="336" spans="1:65" s="14" customFormat="1" ht="12">
      <c r="B336" s="173"/>
      <c r="D336" s="166" t="s">
        <v>179</v>
      </c>
      <c r="E336" s="174" t="s">
        <v>1</v>
      </c>
      <c r="F336" s="175" t="s">
        <v>1060</v>
      </c>
      <c r="H336" s="176">
        <v>43.552999999999997</v>
      </c>
      <c r="I336" s="177"/>
      <c r="L336" s="173"/>
      <c r="M336" s="178"/>
      <c r="N336" s="179"/>
      <c r="O336" s="179"/>
      <c r="P336" s="179"/>
      <c r="Q336" s="179"/>
      <c r="R336" s="179"/>
      <c r="S336" s="179"/>
      <c r="T336" s="180"/>
      <c r="AT336" s="174" t="s">
        <v>179</v>
      </c>
      <c r="AU336" s="174" t="s">
        <v>87</v>
      </c>
      <c r="AV336" s="14" t="s">
        <v>87</v>
      </c>
      <c r="AW336" s="14" t="s">
        <v>30</v>
      </c>
      <c r="AX336" s="14" t="s">
        <v>75</v>
      </c>
      <c r="AY336" s="174" t="s">
        <v>172</v>
      </c>
    </row>
    <row r="337" spans="1:65" s="14" customFormat="1" ht="12">
      <c r="B337" s="173"/>
      <c r="D337" s="166" t="s">
        <v>179</v>
      </c>
      <c r="E337" s="174" t="s">
        <v>1</v>
      </c>
      <c r="F337" s="175" t="s">
        <v>1061</v>
      </c>
      <c r="H337" s="176">
        <v>-0.48</v>
      </c>
      <c r="I337" s="177"/>
      <c r="L337" s="173"/>
      <c r="M337" s="178"/>
      <c r="N337" s="179"/>
      <c r="O337" s="179"/>
      <c r="P337" s="179"/>
      <c r="Q337" s="179"/>
      <c r="R337" s="179"/>
      <c r="S337" s="179"/>
      <c r="T337" s="180"/>
      <c r="AT337" s="174" t="s">
        <v>179</v>
      </c>
      <c r="AU337" s="174" t="s">
        <v>87</v>
      </c>
      <c r="AV337" s="14" t="s">
        <v>87</v>
      </c>
      <c r="AW337" s="14" t="s">
        <v>30</v>
      </c>
      <c r="AX337" s="14" t="s">
        <v>75</v>
      </c>
      <c r="AY337" s="174" t="s">
        <v>172</v>
      </c>
    </row>
    <row r="338" spans="1:65" s="14" customFormat="1" ht="12">
      <c r="B338" s="173"/>
      <c r="D338" s="166" t="s">
        <v>179</v>
      </c>
      <c r="E338" s="174" t="s">
        <v>1</v>
      </c>
      <c r="F338" s="175" t="s">
        <v>1062</v>
      </c>
      <c r="H338" s="176">
        <v>-1.26</v>
      </c>
      <c r="I338" s="177"/>
      <c r="L338" s="173"/>
      <c r="M338" s="178"/>
      <c r="N338" s="179"/>
      <c r="O338" s="179"/>
      <c r="P338" s="179"/>
      <c r="Q338" s="179"/>
      <c r="R338" s="179"/>
      <c r="S338" s="179"/>
      <c r="T338" s="180"/>
      <c r="AT338" s="174" t="s">
        <v>179</v>
      </c>
      <c r="AU338" s="174" t="s">
        <v>87</v>
      </c>
      <c r="AV338" s="14" t="s">
        <v>87</v>
      </c>
      <c r="AW338" s="14" t="s">
        <v>30</v>
      </c>
      <c r="AX338" s="14" t="s">
        <v>75</v>
      </c>
      <c r="AY338" s="174" t="s">
        <v>172</v>
      </c>
    </row>
    <row r="339" spans="1:65" s="14" customFormat="1" ht="12">
      <c r="B339" s="173"/>
      <c r="D339" s="166" t="s">
        <v>179</v>
      </c>
      <c r="E339" s="174" t="s">
        <v>1</v>
      </c>
      <c r="F339" s="175" t="s">
        <v>1063</v>
      </c>
      <c r="H339" s="176">
        <v>43.56</v>
      </c>
      <c r="I339" s="177"/>
      <c r="L339" s="173"/>
      <c r="M339" s="178"/>
      <c r="N339" s="179"/>
      <c r="O339" s="179"/>
      <c r="P339" s="179"/>
      <c r="Q339" s="179"/>
      <c r="R339" s="179"/>
      <c r="S339" s="179"/>
      <c r="T339" s="180"/>
      <c r="AT339" s="174" t="s">
        <v>179</v>
      </c>
      <c r="AU339" s="174" t="s">
        <v>87</v>
      </c>
      <c r="AV339" s="14" t="s">
        <v>87</v>
      </c>
      <c r="AW339" s="14" t="s">
        <v>30</v>
      </c>
      <c r="AX339" s="14" t="s">
        <v>75</v>
      </c>
      <c r="AY339" s="174" t="s">
        <v>172</v>
      </c>
    </row>
    <row r="340" spans="1:65" s="16" customFormat="1" ht="12">
      <c r="B340" s="189"/>
      <c r="D340" s="166" t="s">
        <v>179</v>
      </c>
      <c r="E340" s="190" t="s">
        <v>1</v>
      </c>
      <c r="F340" s="191" t="s">
        <v>810</v>
      </c>
      <c r="H340" s="192">
        <v>111.473</v>
      </c>
      <c r="I340" s="193"/>
      <c r="L340" s="189"/>
      <c r="M340" s="194"/>
      <c r="N340" s="195"/>
      <c r="O340" s="195"/>
      <c r="P340" s="195"/>
      <c r="Q340" s="195"/>
      <c r="R340" s="195"/>
      <c r="S340" s="195"/>
      <c r="T340" s="196"/>
      <c r="AT340" s="190" t="s">
        <v>179</v>
      </c>
      <c r="AU340" s="190" t="s">
        <v>87</v>
      </c>
      <c r="AV340" s="16" t="s">
        <v>97</v>
      </c>
      <c r="AW340" s="16" t="s">
        <v>30</v>
      </c>
      <c r="AX340" s="16" t="s">
        <v>75</v>
      </c>
      <c r="AY340" s="190" t="s">
        <v>172</v>
      </c>
    </row>
    <row r="341" spans="1:65" s="15" customFormat="1" ht="12">
      <c r="B341" s="181"/>
      <c r="D341" s="166" t="s">
        <v>179</v>
      </c>
      <c r="E341" s="182" t="s">
        <v>1</v>
      </c>
      <c r="F341" s="183" t="s">
        <v>184</v>
      </c>
      <c r="H341" s="184">
        <v>111.473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2" t="s">
        <v>179</v>
      </c>
      <c r="AU341" s="182" t="s">
        <v>87</v>
      </c>
      <c r="AV341" s="15" t="s">
        <v>106</v>
      </c>
      <c r="AW341" s="15" t="s">
        <v>30</v>
      </c>
      <c r="AX341" s="15" t="s">
        <v>79</v>
      </c>
      <c r="AY341" s="182" t="s">
        <v>172</v>
      </c>
    </row>
    <row r="342" spans="1:65" s="2" customFormat="1" ht="24.25" customHeight="1">
      <c r="A342" s="33"/>
      <c r="B342" s="150"/>
      <c r="C342" s="151" t="s">
        <v>1183</v>
      </c>
      <c r="D342" s="151" t="s">
        <v>174</v>
      </c>
      <c r="E342" s="152" t="s">
        <v>1407</v>
      </c>
      <c r="F342" s="153" t="s">
        <v>1408</v>
      </c>
      <c r="G342" s="154" t="s">
        <v>177</v>
      </c>
      <c r="H342" s="155">
        <v>111.473</v>
      </c>
      <c r="I342" s="156"/>
      <c r="J342" s="157">
        <f>ROUND(I342*H342,2)</f>
        <v>0</v>
      </c>
      <c r="K342" s="158"/>
      <c r="L342" s="34"/>
      <c r="M342" s="159" t="s">
        <v>1</v>
      </c>
      <c r="N342" s="160" t="s">
        <v>41</v>
      </c>
      <c r="O342" s="59"/>
      <c r="P342" s="161">
        <f>O342*H342</f>
        <v>0</v>
      </c>
      <c r="Q342" s="161">
        <v>2.205E-2</v>
      </c>
      <c r="R342" s="161">
        <f>Q342*H342</f>
        <v>2.45797965</v>
      </c>
      <c r="S342" s="161">
        <v>0</v>
      </c>
      <c r="T342" s="162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3" t="s">
        <v>106</v>
      </c>
      <c r="AT342" s="163" t="s">
        <v>174</v>
      </c>
      <c r="AU342" s="163" t="s">
        <v>87</v>
      </c>
      <c r="AY342" s="18" t="s">
        <v>172</v>
      </c>
      <c r="BE342" s="164">
        <f>IF(N342="základná",J342,0)</f>
        <v>0</v>
      </c>
      <c r="BF342" s="164">
        <f>IF(N342="znížená",J342,0)</f>
        <v>0</v>
      </c>
      <c r="BG342" s="164">
        <f>IF(N342="zákl. prenesená",J342,0)</f>
        <v>0</v>
      </c>
      <c r="BH342" s="164">
        <f>IF(N342="zníž. prenesená",J342,0)</f>
        <v>0</v>
      </c>
      <c r="BI342" s="164">
        <f>IF(N342="nulová",J342,0)</f>
        <v>0</v>
      </c>
      <c r="BJ342" s="18" t="s">
        <v>87</v>
      </c>
      <c r="BK342" s="164">
        <f>ROUND(I342*H342,2)</f>
        <v>0</v>
      </c>
      <c r="BL342" s="18" t="s">
        <v>106</v>
      </c>
      <c r="BM342" s="163" t="s">
        <v>1409</v>
      </c>
    </row>
    <row r="343" spans="1:65" s="13" customFormat="1" ht="12">
      <c r="B343" s="165"/>
      <c r="D343" s="166" t="s">
        <v>179</v>
      </c>
      <c r="E343" s="167" t="s">
        <v>1</v>
      </c>
      <c r="F343" s="168" t="s">
        <v>1406</v>
      </c>
      <c r="H343" s="167" t="s">
        <v>1</v>
      </c>
      <c r="I343" s="169"/>
      <c r="L343" s="165"/>
      <c r="M343" s="170"/>
      <c r="N343" s="171"/>
      <c r="O343" s="171"/>
      <c r="P343" s="171"/>
      <c r="Q343" s="171"/>
      <c r="R343" s="171"/>
      <c r="S343" s="171"/>
      <c r="T343" s="172"/>
      <c r="AT343" s="167" t="s">
        <v>179</v>
      </c>
      <c r="AU343" s="167" t="s">
        <v>87</v>
      </c>
      <c r="AV343" s="13" t="s">
        <v>79</v>
      </c>
      <c r="AW343" s="13" t="s">
        <v>30</v>
      </c>
      <c r="AX343" s="13" t="s">
        <v>75</v>
      </c>
      <c r="AY343" s="167" t="s">
        <v>172</v>
      </c>
    </row>
    <row r="344" spans="1:65" s="14" customFormat="1" ht="12">
      <c r="B344" s="173"/>
      <c r="D344" s="166" t="s">
        <v>179</v>
      </c>
      <c r="E344" s="174" t="s">
        <v>1</v>
      </c>
      <c r="F344" s="175" t="s">
        <v>1057</v>
      </c>
      <c r="H344" s="176">
        <v>27.6</v>
      </c>
      <c r="I344" s="177"/>
      <c r="L344" s="173"/>
      <c r="M344" s="178"/>
      <c r="N344" s="179"/>
      <c r="O344" s="179"/>
      <c r="P344" s="179"/>
      <c r="Q344" s="179"/>
      <c r="R344" s="179"/>
      <c r="S344" s="179"/>
      <c r="T344" s="180"/>
      <c r="AT344" s="174" t="s">
        <v>179</v>
      </c>
      <c r="AU344" s="174" t="s">
        <v>87</v>
      </c>
      <c r="AV344" s="14" t="s">
        <v>87</v>
      </c>
      <c r="AW344" s="14" t="s">
        <v>30</v>
      </c>
      <c r="AX344" s="14" t="s">
        <v>75</v>
      </c>
      <c r="AY344" s="174" t="s">
        <v>172</v>
      </c>
    </row>
    <row r="345" spans="1:65" s="14" customFormat="1" ht="12">
      <c r="B345" s="173"/>
      <c r="D345" s="166" t="s">
        <v>179</v>
      </c>
      <c r="E345" s="174" t="s">
        <v>1</v>
      </c>
      <c r="F345" s="175" t="s">
        <v>1058</v>
      </c>
      <c r="H345" s="176">
        <v>-0.24</v>
      </c>
      <c r="I345" s="177"/>
      <c r="L345" s="173"/>
      <c r="M345" s="178"/>
      <c r="N345" s="179"/>
      <c r="O345" s="179"/>
      <c r="P345" s="179"/>
      <c r="Q345" s="179"/>
      <c r="R345" s="179"/>
      <c r="S345" s="179"/>
      <c r="T345" s="180"/>
      <c r="AT345" s="174" t="s">
        <v>179</v>
      </c>
      <c r="AU345" s="174" t="s">
        <v>87</v>
      </c>
      <c r="AV345" s="14" t="s">
        <v>87</v>
      </c>
      <c r="AW345" s="14" t="s">
        <v>30</v>
      </c>
      <c r="AX345" s="14" t="s">
        <v>75</v>
      </c>
      <c r="AY345" s="174" t="s">
        <v>172</v>
      </c>
    </row>
    <row r="346" spans="1:65" s="14" customFormat="1" ht="12">
      <c r="B346" s="173"/>
      <c r="D346" s="166" t="s">
        <v>179</v>
      </c>
      <c r="E346" s="174" t="s">
        <v>1</v>
      </c>
      <c r="F346" s="175" t="s">
        <v>1059</v>
      </c>
      <c r="H346" s="176">
        <v>-1.26</v>
      </c>
      <c r="I346" s="177"/>
      <c r="L346" s="173"/>
      <c r="M346" s="178"/>
      <c r="N346" s="179"/>
      <c r="O346" s="179"/>
      <c r="P346" s="179"/>
      <c r="Q346" s="179"/>
      <c r="R346" s="179"/>
      <c r="S346" s="179"/>
      <c r="T346" s="180"/>
      <c r="AT346" s="174" t="s">
        <v>179</v>
      </c>
      <c r="AU346" s="174" t="s">
        <v>87</v>
      </c>
      <c r="AV346" s="14" t="s">
        <v>87</v>
      </c>
      <c r="AW346" s="14" t="s">
        <v>30</v>
      </c>
      <c r="AX346" s="14" t="s">
        <v>75</v>
      </c>
      <c r="AY346" s="174" t="s">
        <v>172</v>
      </c>
    </row>
    <row r="347" spans="1:65" s="14" customFormat="1" ht="12">
      <c r="B347" s="173"/>
      <c r="D347" s="166" t="s">
        <v>179</v>
      </c>
      <c r="E347" s="174" t="s">
        <v>1</v>
      </c>
      <c r="F347" s="175" t="s">
        <v>1060</v>
      </c>
      <c r="H347" s="176">
        <v>43.552999999999997</v>
      </c>
      <c r="I347" s="177"/>
      <c r="L347" s="173"/>
      <c r="M347" s="178"/>
      <c r="N347" s="179"/>
      <c r="O347" s="179"/>
      <c r="P347" s="179"/>
      <c r="Q347" s="179"/>
      <c r="R347" s="179"/>
      <c r="S347" s="179"/>
      <c r="T347" s="180"/>
      <c r="AT347" s="174" t="s">
        <v>179</v>
      </c>
      <c r="AU347" s="174" t="s">
        <v>87</v>
      </c>
      <c r="AV347" s="14" t="s">
        <v>87</v>
      </c>
      <c r="AW347" s="14" t="s">
        <v>30</v>
      </c>
      <c r="AX347" s="14" t="s">
        <v>75</v>
      </c>
      <c r="AY347" s="174" t="s">
        <v>172</v>
      </c>
    </row>
    <row r="348" spans="1:65" s="14" customFormat="1" ht="12">
      <c r="B348" s="173"/>
      <c r="D348" s="166" t="s">
        <v>179</v>
      </c>
      <c r="E348" s="174" t="s">
        <v>1</v>
      </c>
      <c r="F348" s="175" t="s">
        <v>1061</v>
      </c>
      <c r="H348" s="176">
        <v>-0.48</v>
      </c>
      <c r="I348" s="177"/>
      <c r="L348" s="173"/>
      <c r="M348" s="178"/>
      <c r="N348" s="179"/>
      <c r="O348" s="179"/>
      <c r="P348" s="179"/>
      <c r="Q348" s="179"/>
      <c r="R348" s="179"/>
      <c r="S348" s="179"/>
      <c r="T348" s="180"/>
      <c r="AT348" s="174" t="s">
        <v>179</v>
      </c>
      <c r="AU348" s="174" t="s">
        <v>87</v>
      </c>
      <c r="AV348" s="14" t="s">
        <v>87</v>
      </c>
      <c r="AW348" s="14" t="s">
        <v>30</v>
      </c>
      <c r="AX348" s="14" t="s">
        <v>75</v>
      </c>
      <c r="AY348" s="174" t="s">
        <v>172</v>
      </c>
    </row>
    <row r="349" spans="1:65" s="14" customFormat="1" ht="12">
      <c r="B349" s="173"/>
      <c r="D349" s="166" t="s">
        <v>179</v>
      </c>
      <c r="E349" s="174" t="s">
        <v>1</v>
      </c>
      <c r="F349" s="175" t="s">
        <v>1062</v>
      </c>
      <c r="H349" s="176">
        <v>-1.26</v>
      </c>
      <c r="I349" s="177"/>
      <c r="L349" s="173"/>
      <c r="M349" s="178"/>
      <c r="N349" s="179"/>
      <c r="O349" s="179"/>
      <c r="P349" s="179"/>
      <c r="Q349" s="179"/>
      <c r="R349" s="179"/>
      <c r="S349" s="179"/>
      <c r="T349" s="180"/>
      <c r="AT349" s="174" t="s">
        <v>179</v>
      </c>
      <c r="AU349" s="174" t="s">
        <v>87</v>
      </c>
      <c r="AV349" s="14" t="s">
        <v>87</v>
      </c>
      <c r="AW349" s="14" t="s">
        <v>30</v>
      </c>
      <c r="AX349" s="14" t="s">
        <v>75</v>
      </c>
      <c r="AY349" s="174" t="s">
        <v>172</v>
      </c>
    </row>
    <row r="350" spans="1:65" s="14" customFormat="1" ht="12">
      <c r="B350" s="173"/>
      <c r="D350" s="166" t="s">
        <v>179</v>
      </c>
      <c r="E350" s="174" t="s">
        <v>1</v>
      </c>
      <c r="F350" s="175" t="s">
        <v>1063</v>
      </c>
      <c r="H350" s="176">
        <v>43.56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179</v>
      </c>
      <c r="AU350" s="174" t="s">
        <v>87</v>
      </c>
      <c r="AV350" s="14" t="s">
        <v>87</v>
      </c>
      <c r="AW350" s="14" t="s">
        <v>30</v>
      </c>
      <c r="AX350" s="14" t="s">
        <v>75</v>
      </c>
      <c r="AY350" s="174" t="s">
        <v>172</v>
      </c>
    </row>
    <row r="351" spans="1:65" s="16" customFormat="1" ht="12">
      <c r="B351" s="189"/>
      <c r="D351" s="166" t="s">
        <v>179</v>
      </c>
      <c r="E351" s="190" t="s">
        <v>1</v>
      </c>
      <c r="F351" s="191" t="s">
        <v>810</v>
      </c>
      <c r="H351" s="192">
        <v>111.473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179</v>
      </c>
      <c r="AU351" s="190" t="s">
        <v>87</v>
      </c>
      <c r="AV351" s="16" t="s">
        <v>97</v>
      </c>
      <c r="AW351" s="16" t="s">
        <v>30</v>
      </c>
      <c r="AX351" s="16" t="s">
        <v>75</v>
      </c>
      <c r="AY351" s="190" t="s">
        <v>172</v>
      </c>
    </row>
    <row r="352" spans="1:65" s="15" customFormat="1" ht="12">
      <c r="B352" s="181"/>
      <c r="D352" s="166" t="s">
        <v>179</v>
      </c>
      <c r="E352" s="182" t="s">
        <v>1</v>
      </c>
      <c r="F352" s="183" t="s">
        <v>184</v>
      </c>
      <c r="H352" s="184">
        <v>111.473</v>
      </c>
      <c r="I352" s="185"/>
      <c r="L352" s="181"/>
      <c r="M352" s="186"/>
      <c r="N352" s="187"/>
      <c r="O352" s="187"/>
      <c r="P352" s="187"/>
      <c r="Q352" s="187"/>
      <c r="R352" s="187"/>
      <c r="S352" s="187"/>
      <c r="T352" s="188"/>
      <c r="AT352" s="182" t="s">
        <v>179</v>
      </c>
      <c r="AU352" s="182" t="s">
        <v>87</v>
      </c>
      <c r="AV352" s="15" t="s">
        <v>106</v>
      </c>
      <c r="AW352" s="15" t="s">
        <v>30</v>
      </c>
      <c r="AX352" s="15" t="s">
        <v>79</v>
      </c>
      <c r="AY352" s="182" t="s">
        <v>172</v>
      </c>
    </row>
    <row r="353" spans="1:65" s="2" customFormat="1" ht="37.75" customHeight="1">
      <c r="A353" s="33"/>
      <c r="B353" s="150"/>
      <c r="C353" s="151" t="s">
        <v>1188</v>
      </c>
      <c r="D353" s="151" t="s">
        <v>174</v>
      </c>
      <c r="E353" s="152" t="s">
        <v>1410</v>
      </c>
      <c r="F353" s="153" t="s">
        <v>1411</v>
      </c>
      <c r="G353" s="154" t="s">
        <v>177</v>
      </c>
      <c r="H353" s="155">
        <v>245.90299999999999</v>
      </c>
      <c r="I353" s="156"/>
      <c r="J353" s="157">
        <f>ROUND(I353*H353,2)</f>
        <v>0</v>
      </c>
      <c r="K353" s="158"/>
      <c r="L353" s="34"/>
      <c r="M353" s="159" t="s">
        <v>1</v>
      </c>
      <c r="N353" s="160" t="s">
        <v>41</v>
      </c>
      <c r="O353" s="59"/>
      <c r="P353" s="161">
        <f>O353*H353</f>
        <v>0</v>
      </c>
      <c r="Q353" s="161">
        <v>2.9999999999999997E-4</v>
      </c>
      <c r="R353" s="161">
        <f>Q353*H353</f>
        <v>7.3770899999999986E-2</v>
      </c>
      <c r="S353" s="161">
        <v>0</v>
      </c>
      <c r="T353" s="162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3" t="s">
        <v>106</v>
      </c>
      <c r="AT353" s="163" t="s">
        <v>174</v>
      </c>
      <c r="AU353" s="163" t="s">
        <v>87</v>
      </c>
      <c r="AY353" s="18" t="s">
        <v>172</v>
      </c>
      <c r="BE353" s="164">
        <f>IF(N353="základná",J353,0)</f>
        <v>0</v>
      </c>
      <c r="BF353" s="164">
        <f>IF(N353="znížená",J353,0)</f>
        <v>0</v>
      </c>
      <c r="BG353" s="164">
        <f>IF(N353="zákl. prenesená",J353,0)</f>
        <v>0</v>
      </c>
      <c r="BH353" s="164">
        <f>IF(N353="zníž. prenesená",J353,0)</f>
        <v>0</v>
      </c>
      <c r="BI353" s="164">
        <f>IF(N353="nulová",J353,0)</f>
        <v>0</v>
      </c>
      <c r="BJ353" s="18" t="s">
        <v>87</v>
      </c>
      <c r="BK353" s="164">
        <f>ROUND(I353*H353,2)</f>
        <v>0</v>
      </c>
      <c r="BL353" s="18" t="s">
        <v>106</v>
      </c>
      <c r="BM353" s="163" t="s">
        <v>1412</v>
      </c>
    </row>
    <row r="354" spans="1:65" s="13" customFormat="1" ht="12">
      <c r="B354" s="165"/>
      <c r="D354" s="166" t="s">
        <v>179</v>
      </c>
      <c r="E354" s="167" t="s">
        <v>1</v>
      </c>
      <c r="F354" s="168" t="s">
        <v>1413</v>
      </c>
      <c r="H354" s="167" t="s">
        <v>1</v>
      </c>
      <c r="I354" s="169"/>
      <c r="L354" s="165"/>
      <c r="M354" s="170"/>
      <c r="N354" s="171"/>
      <c r="O354" s="171"/>
      <c r="P354" s="171"/>
      <c r="Q354" s="171"/>
      <c r="R354" s="171"/>
      <c r="S354" s="171"/>
      <c r="T354" s="172"/>
      <c r="AT354" s="167" t="s">
        <v>179</v>
      </c>
      <c r="AU354" s="167" t="s">
        <v>87</v>
      </c>
      <c r="AV354" s="13" t="s">
        <v>79</v>
      </c>
      <c r="AW354" s="13" t="s">
        <v>30</v>
      </c>
      <c r="AX354" s="13" t="s">
        <v>75</v>
      </c>
      <c r="AY354" s="167" t="s">
        <v>172</v>
      </c>
    </row>
    <row r="355" spans="1:65" s="13" customFormat="1" ht="24">
      <c r="B355" s="165"/>
      <c r="D355" s="166" t="s">
        <v>179</v>
      </c>
      <c r="E355" s="167" t="s">
        <v>1</v>
      </c>
      <c r="F355" s="168" t="s">
        <v>1414</v>
      </c>
      <c r="H355" s="167" t="s">
        <v>1</v>
      </c>
      <c r="I355" s="169"/>
      <c r="L355" s="165"/>
      <c r="M355" s="170"/>
      <c r="N355" s="171"/>
      <c r="O355" s="171"/>
      <c r="P355" s="171"/>
      <c r="Q355" s="171"/>
      <c r="R355" s="171"/>
      <c r="S355" s="171"/>
      <c r="T355" s="172"/>
      <c r="AT355" s="167" t="s">
        <v>179</v>
      </c>
      <c r="AU355" s="167" t="s">
        <v>87</v>
      </c>
      <c r="AV355" s="13" t="s">
        <v>79</v>
      </c>
      <c r="AW355" s="13" t="s">
        <v>30</v>
      </c>
      <c r="AX355" s="13" t="s">
        <v>75</v>
      </c>
      <c r="AY355" s="167" t="s">
        <v>172</v>
      </c>
    </row>
    <row r="356" spans="1:65" s="14" customFormat="1" ht="12">
      <c r="B356" s="173"/>
      <c r="D356" s="166" t="s">
        <v>179</v>
      </c>
      <c r="E356" s="174" t="s">
        <v>1</v>
      </c>
      <c r="F356" s="175" t="s">
        <v>1415</v>
      </c>
      <c r="H356" s="176">
        <v>245.90299999999999</v>
      </c>
      <c r="I356" s="177"/>
      <c r="L356" s="173"/>
      <c r="M356" s="178"/>
      <c r="N356" s="179"/>
      <c r="O356" s="179"/>
      <c r="P356" s="179"/>
      <c r="Q356" s="179"/>
      <c r="R356" s="179"/>
      <c r="S356" s="179"/>
      <c r="T356" s="180"/>
      <c r="AT356" s="174" t="s">
        <v>179</v>
      </c>
      <c r="AU356" s="174" t="s">
        <v>87</v>
      </c>
      <c r="AV356" s="14" t="s">
        <v>87</v>
      </c>
      <c r="AW356" s="14" t="s">
        <v>30</v>
      </c>
      <c r="AX356" s="14" t="s">
        <v>75</v>
      </c>
      <c r="AY356" s="174" t="s">
        <v>172</v>
      </c>
    </row>
    <row r="357" spans="1:65" s="16" customFormat="1" ht="12">
      <c r="B357" s="189"/>
      <c r="D357" s="166" t="s">
        <v>179</v>
      </c>
      <c r="E357" s="190" t="s">
        <v>1</v>
      </c>
      <c r="F357" s="191" t="s">
        <v>287</v>
      </c>
      <c r="H357" s="192">
        <v>245.90299999999999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179</v>
      </c>
      <c r="AU357" s="190" t="s">
        <v>87</v>
      </c>
      <c r="AV357" s="16" t="s">
        <v>97</v>
      </c>
      <c r="AW357" s="16" t="s">
        <v>30</v>
      </c>
      <c r="AX357" s="16" t="s">
        <v>75</v>
      </c>
      <c r="AY357" s="190" t="s">
        <v>172</v>
      </c>
    </row>
    <row r="358" spans="1:65" s="15" customFormat="1" ht="12">
      <c r="B358" s="181"/>
      <c r="D358" s="166" t="s">
        <v>179</v>
      </c>
      <c r="E358" s="182" t="s">
        <v>1</v>
      </c>
      <c r="F358" s="183" t="s">
        <v>184</v>
      </c>
      <c r="H358" s="184">
        <v>245.90299999999999</v>
      </c>
      <c r="I358" s="185"/>
      <c r="L358" s="181"/>
      <c r="M358" s="186"/>
      <c r="N358" s="187"/>
      <c r="O358" s="187"/>
      <c r="P358" s="187"/>
      <c r="Q358" s="187"/>
      <c r="R358" s="187"/>
      <c r="S358" s="187"/>
      <c r="T358" s="188"/>
      <c r="AT358" s="182" t="s">
        <v>179</v>
      </c>
      <c r="AU358" s="182" t="s">
        <v>87</v>
      </c>
      <c r="AV358" s="15" t="s">
        <v>106</v>
      </c>
      <c r="AW358" s="15" t="s">
        <v>30</v>
      </c>
      <c r="AX358" s="15" t="s">
        <v>79</v>
      </c>
      <c r="AY358" s="182" t="s">
        <v>172</v>
      </c>
    </row>
    <row r="359" spans="1:65" s="2" customFormat="1" ht="24.25" customHeight="1">
      <c r="A359" s="33"/>
      <c r="B359" s="150"/>
      <c r="C359" s="151" t="s">
        <v>1192</v>
      </c>
      <c r="D359" s="151" t="s">
        <v>174</v>
      </c>
      <c r="E359" s="152" t="s">
        <v>1416</v>
      </c>
      <c r="F359" s="153" t="s">
        <v>1417</v>
      </c>
      <c r="G359" s="154" t="s">
        <v>177</v>
      </c>
      <c r="H359" s="155">
        <v>245.90299999999999</v>
      </c>
      <c r="I359" s="156"/>
      <c r="J359" s="157">
        <f>ROUND(I359*H359,2)</f>
        <v>0</v>
      </c>
      <c r="K359" s="158"/>
      <c r="L359" s="34"/>
      <c r="M359" s="159" t="s">
        <v>1</v>
      </c>
      <c r="N359" s="160" t="s">
        <v>41</v>
      </c>
      <c r="O359" s="59"/>
      <c r="P359" s="161">
        <f>O359*H359</f>
        <v>0</v>
      </c>
      <c r="Q359" s="161">
        <v>2.6800000000000001E-3</v>
      </c>
      <c r="R359" s="161">
        <f>Q359*H359</f>
        <v>0.65902004000000003</v>
      </c>
      <c r="S359" s="161">
        <v>0</v>
      </c>
      <c r="T359" s="162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3" t="s">
        <v>106</v>
      </c>
      <c r="AT359" s="163" t="s">
        <v>174</v>
      </c>
      <c r="AU359" s="163" t="s">
        <v>87</v>
      </c>
      <c r="AY359" s="18" t="s">
        <v>172</v>
      </c>
      <c r="BE359" s="164">
        <f>IF(N359="základná",J359,0)</f>
        <v>0</v>
      </c>
      <c r="BF359" s="164">
        <f>IF(N359="znížená",J359,0)</f>
        <v>0</v>
      </c>
      <c r="BG359" s="164">
        <f>IF(N359="zákl. prenesená",J359,0)</f>
        <v>0</v>
      </c>
      <c r="BH359" s="164">
        <f>IF(N359="zníž. prenesená",J359,0)</f>
        <v>0</v>
      </c>
      <c r="BI359" s="164">
        <f>IF(N359="nulová",J359,0)</f>
        <v>0</v>
      </c>
      <c r="BJ359" s="18" t="s">
        <v>87</v>
      </c>
      <c r="BK359" s="164">
        <f>ROUND(I359*H359,2)</f>
        <v>0</v>
      </c>
      <c r="BL359" s="18" t="s">
        <v>106</v>
      </c>
      <c r="BM359" s="163" t="s">
        <v>1418</v>
      </c>
    </row>
    <row r="360" spans="1:65" s="13" customFormat="1" ht="12">
      <c r="B360" s="165"/>
      <c r="D360" s="166" t="s">
        <v>179</v>
      </c>
      <c r="E360" s="167" t="s">
        <v>1</v>
      </c>
      <c r="F360" s="168" t="s">
        <v>1413</v>
      </c>
      <c r="H360" s="167" t="s">
        <v>1</v>
      </c>
      <c r="I360" s="169"/>
      <c r="L360" s="165"/>
      <c r="M360" s="170"/>
      <c r="N360" s="171"/>
      <c r="O360" s="171"/>
      <c r="P360" s="171"/>
      <c r="Q360" s="171"/>
      <c r="R360" s="171"/>
      <c r="S360" s="171"/>
      <c r="T360" s="172"/>
      <c r="AT360" s="167" t="s">
        <v>179</v>
      </c>
      <c r="AU360" s="167" t="s">
        <v>87</v>
      </c>
      <c r="AV360" s="13" t="s">
        <v>79</v>
      </c>
      <c r="AW360" s="13" t="s">
        <v>30</v>
      </c>
      <c r="AX360" s="13" t="s">
        <v>75</v>
      </c>
      <c r="AY360" s="167" t="s">
        <v>172</v>
      </c>
    </row>
    <row r="361" spans="1:65" s="13" customFormat="1" ht="24">
      <c r="B361" s="165"/>
      <c r="D361" s="166" t="s">
        <v>179</v>
      </c>
      <c r="E361" s="167" t="s">
        <v>1</v>
      </c>
      <c r="F361" s="168" t="s">
        <v>1414</v>
      </c>
      <c r="H361" s="167" t="s">
        <v>1</v>
      </c>
      <c r="I361" s="169"/>
      <c r="L361" s="165"/>
      <c r="M361" s="170"/>
      <c r="N361" s="171"/>
      <c r="O361" s="171"/>
      <c r="P361" s="171"/>
      <c r="Q361" s="171"/>
      <c r="R361" s="171"/>
      <c r="S361" s="171"/>
      <c r="T361" s="172"/>
      <c r="AT361" s="167" t="s">
        <v>179</v>
      </c>
      <c r="AU361" s="167" t="s">
        <v>87</v>
      </c>
      <c r="AV361" s="13" t="s">
        <v>79</v>
      </c>
      <c r="AW361" s="13" t="s">
        <v>30</v>
      </c>
      <c r="AX361" s="13" t="s">
        <v>75</v>
      </c>
      <c r="AY361" s="167" t="s">
        <v>172</v>
      </c>
    </row>
    <row r="362" spans="1:65" s="14" customFormat="1" ht="12">
      <c r="B362" s="173"/>
      <c r="D362" s="166" t="s">
        <v>179</v>
      </c>
      <c r="E362" s="174" t="s">
        <v>1</v>
      </c>
      <c r="F362" s="175" t="s">
        <v>1415</v>
      </c>
      <c r="H362" s="176">
        <v>245.90299999999999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179</v>
      </c>
      <c r="AU362" s="174" t="s">
        <v>87</v>
      </c>
      <c r="AV362" s="14" t="s">
        <v>87</v>
      </c>
      <c r="AW362" s="14" t="s">
        <v>30</v>
      </c>
      <c r="AX362" s="14" t="s">
        <v>75</v>
      </c>
      <c r="AY362" s="174" t="s">
        <v>172</v>
      </c>
    </row>
    <row r="363" spans="1:65" s="16" customFormat="1" ht="12">
      <c r="B363" s="189"/>
      <c r="D363" s="166" t="s">
        <v>179</v>
      </c>
      <c r="E363" s="190" t="s">
        <v>1</v>
      </c>
      <c r="F363" s="191" t="s">
        <v>287</v>
      </c>
      <c r="H363" s="192">
        <v>245.90299999999999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179</v>
      </c>
      <c r="AU363" s="190" t="s">
        <v>87</v>
      </c>
      <c r="AV363" s="16" t="s">
        <v>97</v>
      </c>
      <c r="AW363" s="16" t="s">
        <v>30</v>
      </c>
      <c r="AX363" s="16" t="s">
        <v>75</v>
      </c>
      <c r="AY363" s="190" t="s">
        <v>172</v>
      </c>
    </row>
    <row r="364" spans="1:65" s="15" customFormat="1" ht="12">
      <c r="B364" s="181"/>
      <c r="D364" s="166" t="s">
        <v>179</v>
      </c>
      <c r="E364" s="182" t="s">
        <v>1</v>
      </c>
      <c r="F364" s="183" t="s">
        <v>184</v>
      </c>
      <c r="H364" s="184">
        <v>245.90299999999999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2" t="s">
        <v>179</v>
      </c>
      <c r="AU364" s="182" t="s">
        <v>87</v>
      </c>
      <c r="AV364" s="15" t="s">
        <v>106</v>
      </c>
      <c r="AW364" s="15" t="s">
        <v>30</v>
      </c>
      <c r="AX364" s="15" t="s">
        <v>79</v>
      </c>
      <c r="AY364" s="182" t="s">
        <v>172</v>
      </c>
    </row>
    <row r="365" spans="1:65" s="2" customFormat="1" ht="24.25" customHeight="1">
      <c r="A365" s="33"/>
      <c r="B365" s="150"/>
      <c r="C365" s="151" t="s">
        <v>1419</v>
      </c>
      <c r="D365" s="151" t="s">
        <v>174</v>
      </c>
      <c r="E365" s="152" t="s">
        <v>1420</v>
      </c>
      <c r="F365" s="153" t="s">
        <v>1421</v>
      </c>
      <c r="G365" s="154" t="s">
        <v>177</v>
      </c>
      <c r="H365" s="155">
        <v>132</v>
      </c>
      <c r="I365" s="156"/>
      <c r="J365" s="157">
        <f>ROUND(I365*H365,2)</f>
        <v>0</v>
      </c>
      <c r="K365" s="158"/>
      <c r="L365" s="34"/>
      <c r="M365" s="159" t="s">
        <v>1</v>
      </c>
      <c r="N365" s="160" t="s">
        <v>41</v>
      </c>
      <c r="O365" s="59"/>
      <c r="P365" s="161">
        <f>O365*H365</f>
        <v>0</v>
      </c>
      <c r="Q365" s="161">
        <v>4.4999999999999998E-2</v>
      </c>
      <c r="R365" s="161">
        <f>Q365*H365</f>
        <v>5.9399999999999995</v>
      </c>
      <c r="S365" s="161">
        <v>0</v>
      </c>
      <c r="T365" s="162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3" t="s">
        <v>106</v>
      </c>
      <c r="AT365" s="163" t="s">
        <v>174</v>
      </c>
      <c r="AU365" s="163" t="s">
        <v>87</v>
      </c>
      <c r="AY365" s="18" t="s">
        <v>172</v>
      </c>
      <c r="BE365" s="164">
        <f>IF(N365="základná",J365,0)</f>
        <v>0</v>
      </c>
      <c r="BF365" s="164">
        <f>IF(N365="znížená",J365,0)</f>
        <v>0</v>
      </c>
      <c r="BG365" s="164">
        <f>IF(N365="zákl. prenesená",J365,0)</f>
        <v>0</v>
      </c>
      <c r="BH365" s="164">
        <f>IF(N365="zníž. prenesená",J365,0)</f>
        <v>0</v>
      </c>
      <c r="BI365" s="164">
        <f>IF(N365="nulová",J365,0)</f>
        <v>0</v>
      </c>
      <c r="BJ365" s="18" t="s">
        <v>87</v>
      </c>
      <c r="BK365" s="164">
        <f>ROUND(I365*H365,2)</f>
        <v>0</v>
      </c>
      <c r="BL365" s="18" t="s">
        <v>106</v>
      </c>
      <c r="BM365" s="163" t="s">
        <v>1422</v>
      </c>
    </row>
    <row r="366" spans="1:65" s="14" customFormat="1" ht="12">
      <c r="B366" s="173"/>
      <c r="D366" s="166" t="s">
        <v>179</v>
      </c>
      <c r="E366" s="174" t="s">
        <v>1</v>
      </c>
      <c r="F366" s="175" t="s">
        <v>1423</v>
      </c>
      <c r="H366" s="176">
        <v>50</v>
      </c>
      <c r="I366" s="177"/>
      <c r="L366" s="173"/>
      <c r="M366" s="178"/>
      <c r="N366" s="179"/>
      <c r="O366" s="179"/>
      <c r="P366" s="179"/>
      <c r="Q366" s="179"/>
      <c r="R366" s="179"/>
      <c r="S366" s="179"/>
      <c r="T366" s="180"/>
      <c r="AT366" s="174" t="s">
        <v>179</v>
      </c>
      <c r="AU366" s="174" t="s">
        <v>87</v>
      </c>
      <c r="AV366" s="14" t="s">
        <v>87</v>
      </c>
      <c r="AW366" s="14" t="s">
        <v>30</v>
      </c>
      <c r="AX366" s="14" t="s">
        <v>75</v>
      </c>
      <c r="AY366" s="174" t="s">
        <v>172</v>
      </c>
    </row>
    <row r="367" spans="1:65" s="14" customFormat="1" ht="12">
      <c r="B367" s="173"/>
      <c r="D367" s="166" t="s">
        <v>179</v>
      </c>
      <c r="E367" s="174" t="s">
        <v>1</v>
      </c>
      <c r="F367" s="175" t="s">
        <v>1424</v>
      </c>
      <c r="H367" s="176">
        <v>50</v>
      </c>
      <c r="I367" s="177"/>
      <c r="L367" s="173"/>
      <c r="M367" s="178"/>
      <c r="N367" s="179"/>
      <c r="O367" s="179"/>
      <c r="P367" s="179"/>
      <c r="Q367" s="179"/>
      <c r="R367" s="179"/>
      <c r="S367" s="179"/>
      <c r="T367" s="180"/>
      <c r="AT367" s="174" t="s">
        <v>179</v>
      </c>
      <c r="AU367" s="174" t="s">
        <v>87</v>
      </c>
      <c r="AV367" s="14" t="s">
        <v>87</v>
      </c>
      <c r="AW367" s="14" t="s">
        <v>30</v>
      </c>
      <c r="AX367" s="14" t="s">
        <v>75</v>
      </c>
      <c r="AY367" s="174" t="s">
        <v>172</v>
      </c>
    </row>
    <row r="368" spans="1:65" s="16" customFormat="1" ht="12">
      <c r="B368" s="189"/>
      <c r="D368" s="166" t="s">
        <v>179</v>
      </c>
      <c r="E368" s="190" t="s">
        <v>1</v>
      </c>
      <c r="F368" s="191" t="s">
        <v>287</v>
      </c>
      <c r="H368" s="192">
        <v>100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179</v>
      </c>
      <c r="AU368" s="190" t="s">
        <v>87</v>
      </c>
      <c r="AV368" s="16" t="s">
        <v>97</v>
      </c>
      <c r="AW368" s="16" t="s">
        <v>30</v>
      </c>
      <c r="AX368" s="16" t="s">
        <v>75</v>
      </c>
      <c r="AY368" s="190" t="s">
        <v>172</v>
      </c>
    </row>
    <row r="369" spans="1:65" s="13" customFormat="1" ht="12">
      <c r="B369" s="165"/>
      <c r="D369" s="166" t="s">
        <v>179</v>
      </c>
      <c r="E369" s="167" t="s">
        <v>1</v>
      </c>
      <c r="F369" s="168" t="s">
        <v>1425</v>
      </c>
      <c r="H369" s="167" t="s">
        <v>1</v>
      </c>
      <c r="I369" s="169"/>
      <c r="L369" s="165"/>
      <c r="M369" s="170"/>
      <c r="N369" s="171"/>
      <c r="O369" s="171"/>
      <c r="P369" s="171"/>
      <c r="Q369" s="171"/>
      <c r="R369" s="171"/>
      <c r="S369" s="171"/>
      <c r="T369" s="172"/>
      <c r="AT369" s="167" t="s">
        <v>179</v>
      </c>
      <c r="AU369" s="167" t="s">
        <v>87</v>
      </c>
      <c r="AV369" s="13" t="s">
        <v>79</v>
      </c>
      <c r="AW369" s="13" t="s">
        <v>30</v>
      </c>
      <c r="AX369" s="13" t="s">
        <v>75</v>
      </c>
      <c r="AY369" s="167" t="s">
        <v>172</v>
      </c>
    </row>
    <row r="370" spans="1:65" s="14" customFormat="1" ht="12">
      <c r="B370" s="173"/>
      <c r="D370" s="166" t="s">
        <v>179</v>
      </c>
      <c r="E370" s="174" t="s">
        <v>1</v>
      </c>
      <c r="F370" s="175" t="s">
        <v>1426</v>
      </c>
      <c r="H370" s="176">
        <v>16</v>
      </c>
      <c r="I370" s="177"/>
      <c r="L370" s="173"/>
      <c r="M370" s="178"/>
      <c r="N370" s="179"/>
      <c r="O370" s="179"/>
      <c r="P370" s="179"/>
      <c r="Q370" s="179"/>
      <c r="R370" s="179"/>
      <c r="S370" s="179"/>
      <c r="T370" s="180"/>
      <c r="AT370" s="174" t="s">
        <v>179</v>
      </c>
      <c r="AU370" s="174" t="s">
        <v>87</v>
      </c>
      <c r="AV370" s="14" t="s">
        <v>87</v>
      </c>
      <c r="AW370" s="14" t="s">
        <v>30</v>
      </c>
      <c r="AX370" s="14" t="s">
        <v>75</v>
      </c>
      <c r="AY370" s="174" t="s">
        <v>172</v>
      </c>
    </row>
    <row r="371" spans="1:65" s="16" customFormat="1" ht="12">
      <c r="B371" s="189"/>
      <c r="D371" s="166" t="s">
        <v>179</v>
      </c>
      <c r="E371" s="190" t="s">
        <v>1</v>
      </c>
      <c r="F371" s="191" t="s">
        <v>719</v>
      </c>
      <c r="H371" s="192">
        <v>16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179</v>
      </c>
      <c r="AU371" s="190" t="s">
        <v>87</v>
      </c>
      <c r="AV371" s="16" t="s">
        <v>97</v>
      </c>
      <c r="AW371" s="16" t="s">
        <v>30</v>
      </c>
      <c r="AX371" s="16" t="s">
        <v>75</v>
      </c>
      <c r="AY371" s="190" t="s">
        <v>172</v>
      </c>
    </row>
    <row r="372" spans="1:65" s="13" customFormat="1" ht="12">
      <c r="B372" s="165"/>
      <c r="D372" s="166" t="s">
        <v>179</v>
      </c>
      <c r="E372" s="167" t="s">
        <v>1</v>
      </c>
      <c r="F372" s="168" t="s">
        <v>1047</v>
      </c>
      <c r="H372" s="167" t="s">
        <v>1</v>
      </c>
      <c r="I372" s="169"/>
      <c r="L372" s="165"/>
      <c r="M372" s="170"/>
      <c r="N372" s="171"/>
      <c r="O372" s="171"/>
      <c r="P372" s="171"/>
      <c r="Q372" s="171"/>
      <c r="R372" s="171"/>
      <c r="S372" s="171"/>
      <c r="T372" s="172"/>
      <c r="AT372" s="167" t="s">
        <v>179</v>
      </c>
      <c r="AU372" s="167" t="s">
        <v>87</v>
      </c>
      <c r="AV372" s="13" t="s">
        <v>79</v>
      </c>
      <c r="AW372" s="13" t="s">
        <v>30</v>
      </c>
      <c r="AX372" s="13" t="s">
        <v>75</v>
      </c>
      <c r="AY372" s="167" t="s">
        <v>172</v>
      </c>
    </row>
    <row r="373" spans="1:65" s="14" customFormat="1" ht="12">
      <c r="B373" s="173"/>
      <c r="D373" s="166" t="s">
        <v>179</v>
      </c>
      <c r="E373" s="174" t="s">
        <v>1</v>
      </c>
      <c r="F373" s="175" t="s">
        <v>1426</v>
      </c>
      <c r="H373" s="176">
        <v>16</v>
      </c>
      <c r="I373" s="177"/>
      <c r="L373" s="173"/>
      <c r="M373" s="178"/>
      <c r="N373" s="179"/>
      <c r="O373" s="179"/>
      <c r="P373" s="179"/>
      <c r="Q373" s="179"/>
      <c r="R373" s="179"/>
      <c r="S373" s="179"/>
      <c r="T373" s="180"/>
      <c r="AT373" s="174" t="s">
        <v>179</v>
      </c>
      <c r="AU373" s="174" t="s">
        <v>87</v>
      </c>
      <c r="AV373" s="14" t="s">
        <v>87</v>
      </c>
      <c r="AW373" s="14" t="s">
        <v>30</v>
      </c>
      <c r="AX373" s="14" t="s">
        <v>75</v>
      </c>
      <c r="AY373" s="174" t="s">
        <v>172</v>
      </c>
    </row>
    <row r="374" spans="1:65" s="16" customFormat="1" ht="12">
      <c r="B374" s="189"/>
      <c r="D374" s="166" t="s">
        <v>179</v>
      </c>
      <c r="E374" s="190" t="s">
        <v>1</v>
      </c>
      <c r="F374" s="191" t="s">
        <v>722</v>
      </c>
      <c r="H374" s="192">
        <v>16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179</v>
      </c>
      <c r="AU374" s="190" t="s">
        <v>87</v>
      </c>
      <c r="AV374" s="16" t="s">
        <v>97</v>
      </c>
      <c r="AW374" s="16" t="s">
        <v>30</v>
      </c>
      <c r="AX374" s="16" t="s">
        <v>75</v>
      </c>
      <c r="AY374" s="190" t="s">
        <v>172</v>
      </c>
    </row>
    <row r="375" spans="1:65" s="15" customFormat="1" ht="12">
      <c r="B375" s="181"/>
      <c r="D375" s="166" t="s">
        <v>179</v>
      </c>
      <c r="E375" s="182" t="s">
        <v>1</v>
      </c>
      <c r="F375" s="183" t="s">
        <v>184</v>
      </c>
      <c r="H375" s="184">
        <v>132</v>
      </c>
      <c r="I375" s="185"/>
      <c r="L375" s="181"/>
      <c r="M375" s="186"/>
      <c r="N375" s="187"/>
      <c r="O375" s="187"/>
      <c r="P375" s="187"/>
      <c r="Q375" s="187"/>
      <c r="R375" s="187"/>
      <c r="S375" s="187"/>
      <c r="T375" s="188"/>
      <c r="AT375" s="182" t="s">
        <v>179</v>
      </c>
      <c r="AU375" s="182" t="s">
        <v>87</v>
      </c>
      <c r="AV375" s="15" t="s">
        <v>106</v>
      </c>
      <c r="AW375" s="15" t="s">
        <v>30</v>
      </c>
      <c r="AX375" s="15" t="s">
        <v>79</v>
      </c>
      <c r="AY375" s="182" t="s">
        <v>172</v>
      </c>
    </row>
    <row r="376" spans="1:65" s="12" customFormat="1" ht="22.75" customHeight="1">
      <c r="B376" s="137"/>
      <c r="D376" s="138" t="s">
        <v>74</v>
      </c>
      <c r="E376" s="148" t="s">
        <v>213</v>
      </c>
      <c r="F376" s="148" t="s">
        <v>1427</v>
      </c>
      <c r="I376" s="140"/>
      <c r="J376" s="149">
        <f>BK376</f>
        <v>0</v>
      </c>
      <c r="L376" s="137"/>
      <c r="M376" s="142"/>
      <c r="N376" s="143"/>
      <c r="O376" s="143"/>
      <c r="P376" s="144">
        <f>SUM(P377:P387)</f>
        <v>0</v>
      </c>
      <c r="Q376" s="143"/>
      <c r="R376" s="144">
        <f>SUM(R377:R387)</f>
        <v>8.4839999999999999E-2</v>
      </c>
      <c r="S376" s="143"/>
      <c r="T376" s="145">
        <f>SUM(T377:T387)</f>
        <v>0</v>
      </c>
      <c r="AR376" s="138" t="s">
        <v>79</v>
      </c>
      <c r="AT376" s="146" t="s">
        <v>74</v>
      </c>
      <c r="AU376" s="146" t="s">
        <v>79</v>
      </c>
      <c r="AY376" s="138" t="s">
        <v>172</v>
      </c>
      <c r="BK376" s="147">
        <f>SUM(BK377:BK387)</f>
        <v>0</v>
      </c>
    </row>
    <row r="377" spans="1:65" s="2" customFormat="1" ht="14.5" customHeight="1">
      <c r="A377" s="33"/>
      <c r="B377" s="150"/>
      <c r="C377" s="151" t="s">
        <v>1428</v>
      </c>
      <c r="D377" s="151" t="s">
        <v>174</v>
      </c>
      <c r="E377" s="152" t="s">
        <v>1429</v>
      </c>
      <c r="F377" s="153" t="s">
        <v>1430</v>
      </c>
      <c r="G377" s="154" t="s">
        <v>602</v>
      </c>
      <c r="H377" s="155">
        <v>7</v>
      </c>
      <c r="I377" s="156"/>
      <c r="J377" s="157">
        <f>ROUND(I377*H377,2)</f>
        <v>0</v>
      </c>
      <c r="K377" s="158"/>
      <c r="L377" s="34"/>
      <c r="M377" s="159" t="s">
        <v>1</v>
      </c>
      <c r="N377" s="160" t="s">
        <v>41</v>
      </c>
      <c r="O377" s="59"/>
      <c r="P377" s="161">
        <f>O377*H377</f>
        <v>0</v>
      </c>
      <c r="Q377" s="161">
        <v>9.2000000000000003E-4</v>
      </c>
      <c r="R377" s="161">
        <f>Q377*H377</f>
        <v>6.4400000000000004E-3</v>
      </c>
      <c r="S377" s="161">
        <v>0</v>
      </c>
      <c r="T377" s="162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3" t="s">
        <v>106</v>
      </c>
      <c r="AT377" s="163" t="s">
        <v>174</v>
      </c>
      <c r="AU377" s="163" t="s">
        <v>87</v>
      </c>
      <c r="AY377" s="18" t="s">
        <v>172</v>
      </c>
      <c r="BE377" s="164">
        <f>IF(N377="základná",J377,0)</f>
        <v>0</v>
      </c>
      <c r="BF377" s="164">
        <f>IF(N377="znížená",J377,0)</f>
        <v>0</v>
      </c>
      <c r="BG377" s="164">
        <f>IF(N377="zákl. prenesená",J377,0)</f>
        <v>0</v>
      </c>
      <c r="BH377" s="164">
        <f>IF(N377="zníž. prenesená",J377,0)</f>
        <v>0</v>
      </c>
      <c r="BI377" s="164">
        <f>IF(N377="nulová",J377,0)</f>
        <v>0</v>
      </c>
      <c r="BJ377" s="18" t="s">
        <v>87</v>
      </c>
      <c r="BK377" s="164">
        <f>ROUND(I377*H377,2)</f>
        <v>0</v>
      </c>
      <c r="BL377" s="18" t="s">
        <v>106</v>
      </c>
      <c r="BM377" s="163" t="s">
        <v>1431</v>
      </c>
    </row>
    <row r="378" spans="1:65" s="13" customFormat="1" ht="24">
      <c r="B378" s="165"/>
      <c r="D378" s="166" t="s">
        <v>179</v>
      </c>
      <c r="E378" s="167" t="s">
        <v>1</v>
      </c>
      <c r="F378" s="168" t="s">
        <v>1432</v>
      </c>
      <c r="H378" s="167" t="s">
        <v>1</v>
      </c>
      <c r="I378" s="169"/>
      <c r="L378" s="165"/>
      <c r="M378" s="170"/>
      <c r="N378" s="171"/>
      <c r="O378" s="171"/>
      <c r="P378" s="171"/>
      <c r="Q378" s="171"/>
      <c r="R378" s="171"/>
      <c r="S378" s="171"/>
      <c r="T378" s="172"/>
      <c r="AT378" s="167" t="s">
        <v>179</v>
      </c>
      <c r="AU378" s="167" t="s">
        <v>87</v>
      </c>
      <c r="AV378" s="13" t="s">
        <v>79</v>
      </c>
      <c r="AW378" s="13" t="s">
        <v>30</v>
      </c>
      <c r="AX378" s="13" t="s">
        <v>75</v>
      </c>
      <c r="AY378" s="167" t="s">
        <v>172</v>
      </c>
    </row>
    <row r="379" spans="1:65" s="14" customFormat="1" ht="12">
      <c r="B379" s="173"/>
      <c r="D379" s="166" t="s">
        <v>179</v>
      </c>
      <c r="E379" s="174" t="s">
        <v>1</v>
      </c>
      <c r="F379" s="175" t="s">
        <v>1433</v>
      </c>
      <c r="H379" s="176">
        <v>7</v>
      </c>
      <c r="I379" s="177"/>
      <c r="L379" s="173"/>
      <c r="M379" s="178"/>
      <c r="N379" s="179"/>
      <c r="O379" s="179"/>
      <c r="P379" s="179"/>
      <c r="Q379" s="179"/>
      <c r="R379" s="179"/>
      <c r="S379" s="179"/>
      <c r="T379" s="180"/>
      <c r="AT379" s="174" t="s">
        <v>179</v>
      </c>
      <c r="AU379" s="174" t="s">
        <v>87</v>
      </c>
      <c r="AV379" s="14" t="s">
        <v>87</v>
      </c>
      <c r="AW379" s="14" t="s">
        <v>30</v>
      </c>
      <c r="AX379" s="14" t="s">
        <v>75</v>
      </c>
      <c r="AY379" s="174" t="s">
        <v>172</v>
      </c>
    </row>
    <row r="380" spans="1:65" s="15" customFormat="1" ht="12">
      <c r="B380" s="181"/>
      <c r="D380" s="166" t="s">
        <v>179</v>
      </c>
      <c r="E380" s="182" t="s">
        <v>1</v>
      </c>
      <c r="F380" s="183" t="s">
        <v>1434</v>
      </c>
      <c r="H380" s="184">
        <v>7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2" t="s">
        <v>179</v>
      </c>
      <c r="AU380" s="182" t="s">
        <v>87</v>
      </c>
      <c r="AV380" s="15" t="s">
        <v>106</v>
      </c>
      <c r="AW380" s="15" t="s">
        <v>30</v>
      </c>
      <c r="AX380" s="15" t="s">
        <v>79</v>
      </c>
      <c r="AY380" s="182" t="s">
        <v>172</v>
      </c>
    </row>
    <row r="381" spans="1:65" s="2" customFormat="1" ht="24.25" customHeight="1">
      <c r="A381" s="33"/>
      <c r="B381" s="150"/>
      <c r="C381" s="201" t="s">
        <v>1435</v>
      </c>
      <c r="D381" s="201" t="s">
        <v>231</v>
      </c>
      <c r="E381" s="202" t="s">
        <v>1436</v>
      </c>
      <c r="F381" s="203" t="s">
        <v>1437</v>
      </c>
      <c r="G381" s="204" t="s">
        <v>630</v>
      </c>
      <c r="H381" s="205">
        <v>7</v>
      </c>
      <c r="I381" s="206"/>
      <c r="J381" s="207">
        <f>ROUND(I381*H381,2)</f>
        <v>0</v>
      </c>
      <c r="K381" s="208"/>
      <c r="L381" s="209"/>
      <c r="M381" s="210" t="s">
        <v>1</v>
      </c>
      <c r="N381" s="211" t="s">
        <v>41</v>
      </c>
      <c r="O381" s="59"/>
      <c r="P381" s="161">
        <f>O381*H381</f>
        <v>0</v>
      </c>
      <c r="Q381" s="161">
        <v>1.12E-2</v>
      </c>
      <c r="R381" s="161">
        <f>Q381*H381</f>
        <v>7.8399999999999997E-2</v>
      </c>
      <c r="S381" s="161">
        <v>0</v>
      </c>
      <c r="T381" s="162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3" t="s">
        <v>213</v>
      </c>
      <c r="AT381" s="163" t="s">
        <v>231</v>
      </c>
      <c r="AU381" s="163" t="s">
        <v>87</v>
      </c>
      <c r="AY381" s="18" t="s">
        <v>172</v>
      </c>
      <c r="BE381" s="164">
        <f>IF(N381="základná",J381,0)</f>
        <v>0</v>
      </c>
      <c r="BF381" s="164">
        <f>IF(N381="znížená",J381,0)</f>
        <v>0</v>
      </c>
      <c r="BG381" s="164">
        <f>IF(N381="zákl. prenesená",J381,0)</f>
        <v>0</v>
      </c>
      <c r="BH381" s="164">
        <f>IF(N381="zníž. prenesená",J381,0)</f>
        <v>0</v>
      </c>
      <c r="BI381" s="164">
        <f>IF(N381="nulová",J381,0)</f>
        <v>0</v>
      </c>
      <c r="BJ381" s="18" t="s">
        <v>87</v>
      </c>
      <c r="BK381" s="164">
        <f>ROUND(I381*H381,2)</f>
        <v>0</v>
      </c>
      <c r="BL381" s="18" t="s">
        <v>106</v>
      </c>
      <c r="BM381" s="163" t="s">
        <v>1438</v>
      </c>
    </row>
    <row r="382" spans="1:65" s="13" customFormat="1" ht="12">
      <c r="B382" s="165"/>
      <c r="D382" s="166" t="s">
        <v>179</v>
      </c>
      <c r="E382" s="167" t="s">
        <v>1</v>
      </c>
      <c r="F382" s="168" t="s">
        <v>1439</v>
      </c>
      <c r="H382" s="167" t="s">
        <v>1</v>
      </c>
      <c r="I382" s="169"/>
      <c r="L382" s="165"/>
      <c r="M382" s="170"/>
      <c r="N382" s="171"/>
      <c r="O382" s="171"/>
      <c r="P382" s="171"/>
      <c r="Q382" s="171"/>
      <c r="R382" s="171"/>
      <c r="S382" s="171"/>
      <c r="T382" s="172"/>
      <c r="AT382" s="167" t="s">
        <v>179</v>
      </c>
      <c r="AU382" s="167" t="s">
        <v>87</v>
      </c>
      <c r="AV382" s="13" t="s">
        <v>79</v>
      </c>
      <c r="AW382" s="13" t="s">
        <v>30</v>
      </c>
      <c r="AX382" s="13" t="s">
        <v>75</v>
      </c>
      <c r="AY382" s="167" t="s">
        <v>172</v>
      </c>
    </row>
    <row r="383" spans="1:65" s="14" customFormat="1" ht="12">
      <c r="B383" s="173"/>
      <c r="D383" s="166" t="s">
        <v>179</v>
      </c>
      <c r="E383" s="174" t="s">
        <v>1</v>
      </c>
      <c r="F383" s="175" t="s">
        <v>1440</v>
      </c>
      <c r="H383" s="176">
        <v>2</v>
      </c>
      <c r="I383" s="177"/>
      <c r="L383" s="173"/>
      <c r="M383" s="178"/>
      <c r="N383" s="179"/>
      <c r="O383" s="179"/>
      <c r="P383" s="179"/>
      <c r="Q383" s="179"/>
      <c r="R383" s="179"/>
      <c r="S383" s="179"/>
      <c r="T383" s="180"/>
      <c r="AT383" s="174" t="s">
        <v>179</v>
      </c>
      <c r="AU383" s="174" t="s">
        <v>87</v>
      </c>
      <c r="AV383" s="14" t="s">
        <v>87</v>
      </c>
      <c r="AW383" s="14" t="s">
        <v>30</v>
      </c>
      <c r="AX383" s="14" t="s">
        <v>75</v>
      </c>
      <c r="AY383" s="174" t="s">
        <v>172</v>
      </c>
    </row>
    <row r="384" spans="1:65" s="14" customFormat="1" ht="12">
      <c r="B384" s="173"/>
      <c r="D384" s="166" t="s">
        <v>179</v>
      </c>
      <c r="E384" s="174" t="s">
        <v>1</v>
      </c>
      <c r="F384" s="175" t="s">
        <v>1441</v>
      </c>
      <c r="H384" s="176">
        <v>2</v>
      </c>
      <c r="I384" s="177"/>
      <c r="L384" s="173"/>
      <c r="M384" s="178"/>
      <c r="N384" s="179"/>
      <c r="O384" s="179"/>
      <c r="P384" s="179"/>
      <c r="Q384" s="179"/>
      <c r="R384" s="179"/>
      <c r="S384" s="179"/>
      <c r="T384" s="180"/>
      <c r="AT384" s="174" t="s">
        <v>179</v>
      </c>
      <c r="AU384" s="174" t="s">
        <v>87</v>
      </c>
      <c r="AV384" s="14" t="s">
        <v>87</v>
      </c>
      <c r="AW384" s="14" t="s">
        <v>30</v>
      </c>
      <c r="AX384" s="14" t="s">
        <v>75</v>
      </c>
      <c r="AY384" s="174" t="s">
        <v>172</v>
      </c>
    </row>
    <row r="385" spans="1:65" s="14" customFormat="1" ht="12">
      <c r="B385" s="173"/>
      <c r="D385" s="166" t="s">
        <v>179</v>
      </c>
      <c r="E385" s="174" t="s">
        <v>1</v>
      </c>
      <c r="F385" s="175" t="s">
        <v>1442</v>
      </c>
      <c r="H385" s="176">
        <v>2</v>
      </c>
      <c r="I385" s="177"/>
      <c r="L385" s="173"/>
      <c r="M385" s="178"/>
      <c r="N385" s="179"/>
      <c r="O385" s="179"/>
      <c r="P385" s="179"/>
      <c r="Q385" s="179"/>
      <c r="R385" s="179"/>
      <c r="S385" s="179"/>
      <c r="T385" s="180"/>
      <c r="AT385" s="174" t="s">
        <v>179</v>
      </c>
      <c r="AU385" s="174" t="s">
        <v>87</v>
      </c>
      <c r="AV385" s="14" t="s">
        <v>87</v>
      </c>
      <c r="AW385" s="14" t="s">
        <v>30</v>
      </c>
      <c r="AX385" s="14" t="s">
        <v>75</v>
      </c>
      <c r="AY385" s="174" t="s">
        <v>172</v>
      </c>
    </row>
    <row r="386" spans="1:65" s="14" customFormat="1" ht="12">
      <c r="B386" s="173"/>
      <c r="D386" s="166" t="s">
        <v>179</v>
      </c>
      <c r="E386" s="174" t="s">
        <v>1</v>
      </c>
      <c r="F386" s="175" t="s">
        <v>1443</v>
      </c>
      <c r="H386" s="176">
        <v>1</v>
      </c>
      <c r="I386" s="177"/>
      <c r="L386" s="173"/>
      <c r="M386" s="178"/>
      <c r="N386" s="179"/>
      <c r="O386" s="179"/>
      <c r="P386" s="179"/>
      <c r="Q386" s="179"/>
      <c r="R386" s="179"/>
      <c r="S386" s="179"/>
      <c r="T386" s="180"/>
      <c r="AT386" s="174" t="s">
        <v>179</v>
      </c>
      <c r="AU386" s="174" t="s">
        <v>87</v>
      </c>
      <c r="AV386" s="14" t="s">
        <v>87</v>
      </c>
      <c r="AW386" s="14" t="s">
        <v>30</v>
      </c>
      <c r="AX386" s="14" t="s">
        <v>75</v>
      </c>
      <c r="AY386" s="174" t="s">
        <v>172</v>
      </c>
    </row>
    <row r="387" spans="1:65" s="15" customFormat="1" ht="12">
      <c r="B387" s="181"/>
      <c r="D387" s="166" t="s">
        <v>179</v>
      </c>
      <c r="E387" s="182" t="s">
        <v>1</v>
      </c>
      <c r="F387" s="183" t="s">
        <v>1378</v>
      </c>
      <c r="H387" s="184">
        <v>7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179</v>
      </c>
      <c r="AU387" s="182" t="s">
        <v>87</v>
      </c>
      <c r="AV387" s="15" t="s">
        <v>106</v>
      </c>
      <c r="AW387" s="15" t="s">
        <v>30</v>
      </c>
      <c r="AX387" s="15" t="s">
        <v>79</v>
      </c>
      <c r="AY387" s="182" t="s">
        <v>172</v>
      </c>
    </row>
    <row r="388" spans="1:65" s="12" customFormat="1" ht="22.75" customHeight="1">
      <c r="B388" s="137"/>
      <c r="D388" s="138" t="s">
        <v>74</v>
      </c>
      <c r="E388" s="148" t="s">
        <v>220</v>
      </c>
      <c r="F388" s="148" t="s">
        <v>423</v>
      </c>
      <c r="I388" s="140"/>
      <c r="J388" s="149">
        <f>BK388</f>
        <v>0</v>
      </c>
      <c r="L388" s="137"/>
      <c r="M388" s="142"/>
      <c r="N388" s="143"/>
      <c r="O388" s="143"/>
      <c r="P388" s="144">
        <f>SUM(P389:P406)</f>
        <v>0</v>
      </c>
      <c r="Q388" s="143"/>
      <c r="R388" s="144">
        <f>SUM(R389:R406)</f>
        <v>13.308804499999999</v>
      </c>
      <c r="S388" s="143"/>
      <c r="T388" s="145">
        <f>SUM(T389:T406)</f>
        <v>0</v>
      </c>
      <c r="AR388" s="138" t="s">
        <v>79</v>
      </c>
      <c r="AT388" s="146" t="s">
        <v>74</v>
      </c>
      <c r="AU388" s="146" t="s">
        <v>79</v>
      </c>
      <c r="AY388" s="138" t="s">
        <v>172</v>
      </c>
      <c r="BK388" s="147">
        <f>SUM(BK389:BK406)</f>
        <v>0</v>
      </c>
    </row>
    <row r="389" spans="1:65" s="2" customFormat="1" ht="37.75" customHeight="1">
      <c r="A389" s="33"/>
      <c r="B389" s="150"/>
      <c r="C389" s="151" t="s">
        <v>1444</v>
      </c>
      <c r="D389" s="151" t="s">
        <v>174</v>
      </c>
      <c r="E389" s="152" t="s">
        <v>1445</v>
      </c>
      <c r="F389" s="153" t="s">
        <v>1446</v>
      </c>
      <c r="G389" s="154" t="s">
        <v>427</v>
      </c>
      <c r="H389" s="155">
        <v>109</v>
      </c>
      <c r="I389" s="156"/>
      <c r="J389" s="157">
        <f>ROUND(I389*H389,2)</f>
        <v>0</v>
      </c>
      <c r="K389" s="158"/>
      <c r="L389" s="34"/>
      <c r="M389" s="159" t="s">
        <v>1</v>
      </c>
      <c r="N389" s="160" t="s">
        <v>41</v>
      </c>
      <c r="O389" s="59"/>
      <c r="P389" s="161">
        <f>O389*H389</f>
        <v>0</v>
      </c>
      <c r="Q389" s="161">
        <v>9.8530000000000006E-2</v>
      </c>
      <c r="R389" s="161">
        <f>Q389*H389</f>
        <v>10.73977</v>
      </c>
      <c r="S389" s="161">
        <v>0</v>
      </c>
      <c r="T389" s="162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3" t="s">
        <v>106</v>
      </c>
      <c r="AT389" s="163" t="s">
        <v>174</v>
      </c>
      <c r="AU389" s="163" t="s">
        <v>87</v>
      </c>
      <c r="AY389" s="18" t="s">
        <v>172</v>
      </c>
      <c r="BE389" s="164">
        <f>IF(N389="základná",J389,0)</f>
        <v>0</v>
      </c>
      <c r="BF389" s="164">
        <f>IF(N389="znížená",J389,0)</f>
        <v>0</v>
      </c>
      <c r="BG389" s="164">
        <f>IF(N389="zákl. prenesená",J389,0)</f>
        <v>0</v>
      </c>
      <c r="BH389" s="164">
        <f>IF(N389="zníž. prenesená",J389,0)</f>
        <v>0</v>
      </c>
      <c r="BI389" s="164">
        <f>IF(N389="nulová",J389,0)</f>
        <v>0</v>
      </c>
      <c r="BJ389" s="18" t="s">
        <v>87</v>
      </c>
      <c r="BK389" s="164">
        <f>ROUND(I389*H389,2)</f>
        <v>0</v>
      </c>
      <c r="BL389" s="18" t="s">
        <v>106</v>
      </c>
      <c r="BM389" s="163" t="s">
        <v>1447</v>
      </c>
    </row>
    <row r="390" spans="1:65" s="13" customFormat="1" ht="12">
      <c r="B390" s="165"/>
      <c r="D390" s="166" t="s">
        <v>179</v>
      </c>
      <c r="E390" s="167" t="s">
        <v>1</v>
      </c>
      <c r="F390" s="168" t="s">
        <v>1448</v>
      </c>
      <c r="H390" s="167" t="s">
        <v>1</v>
      </c>
      <c r="I390" s="169"/>
      <c r="L390" s="165"/>
      <c r="M390" s="170"/>
      <c r="N390" s="171"/>
      <c r="O390" s="171"/>
      <c r="P390" s="171"/>
      <c r="Q390" s="171"/>
      <c r="R390" s="171"/>
      <c r="S390" s="171"/>
      <c r="T390" s="172"/>
      <c r="AT390" s="167" t="s">
        <v>179</v>
      </c>
      <c r="AU390" s="167" t="s">
        <v>87</v>
      </c>
      <c r="AV390" s="13" t="s">
        <v>79</v>
      </c>
      <c r="AW390" s="13" t="s">
        <v>30</v>
      </c>
      <c r="AX390" s="13" t="s">
        <v>75</v>
      </c>
      <c r="AY390" s="167" t="s">
        <v>172</v>
      </c>
    </row>
    <row r="391" spans="1:65" s="14" customFormat="1" ht="12">
      <c r="B391" s="173"/>
      <c r="D391" s="166" t="s">
        <v>179</v>
      </c>
      <c r="E391" s="174" t="s">
        <v>1</v>
      </c>
      <c r="F391" s="175" t="s">
        <v>1449</v>
      </c>
      <c r="H391" s="176">
        <v>15.345000000000001</v>
      </c>
      <c r="I391" s="177"/>
      <c r="L391" s="173"/>
      <c r="M391" s="178"/>
      <c r="N391" s="179"/>
      <c r="O391" s="179"/>
      <c r="P391" s="179"/>
      <c r="Q391" s="179"/>
      <c r="R391" s="179"/>
      <c r="S391" s="179"/>
      <c r="T391" s="180"/>
      <c r="AT391" s="174" t="s">
        <v>179</v>
      </c>
      <c r="AU391" s="174" t="s">
        <v>87</v>
      </c>
      <c r="AV391" s="14" t="s">
        <v>87</v>
      </c>
      <c r="AW391" s="14" t="s">
        <v>30</v>
      </c>
      <c r="AX391" s="14" t="s">
        <v>75</v>
      </c>
      <c r="AY391" s="174" t="s">
        <v>172</v>
      </c>
    </row>
    <row r="392" spans="1:65" s="14" customFormat="1" ht="24">
      <c r="B392" s="173"/>
      <c r="D392" s="166" t="s">
        <v>179</v>
      </c>
      <c r="E392" s="174" t="s">
        <v>1</v>
      </c>
      <c r="F392" s="175" t="s">
        <v>1450</v>
      </c>
      <c r="H392" s="176">
        <v>18.309999999999999</v>
      </c>
      <c r="I392" s="177"/>
      <c r="L392" s="173"/>
      <c r="M392" s="178"/>
      <c r="N392" s="179"/>
      <c r="O392" s="179"/>
      <c r="P392" s="179"/>
      <c r="Q392" s="179"/>
      <c r="R392" s="179"/>
      <c r="S392" s="179"/>
      <c r="T392" s="180"/>
      <c r="AT392" s="174" t="s">
        <v>179</v>
      </c>
      <c r="AU392" s="174" t="s">
        <v>87</v>
      </c>
      <c r="AV392" s="14" t="s">
        <v>87</v>
      </c>
      <c r="AW392" s="14" t="s">
        <v>30</v>
      </c>
      <c r="AX392" s="14" t="s">
        <v>75</v>
      </c>
      <c r="AY392" s="174" t="s">
        <v>172</v>
      </c>
    </row>
    <row r="393" spans="1:65" s="14" customFormat="1" ht="12">
      <c r="B393" s="173"/>
      <c r="D393" s="166" t="s">
        <v>179</v>
      </c>
      <c r="E393" s="174" t="s">
        <v>1</v>
      </c>
      <c r="F393" s="175" t="s">
        <v>1451</v>
      </c>
      <c r="H393" s="176">
        <v>12.295</v>
      </c>
      <c r="I393" s="177"/>
      <c r="L393" s="173"/>
      <c r="M393" s="178"/>
      <c r="N393" s="179"/>
      <c r="O393" s="179"/>
      <c r="P393" s="179"/>
      <c r="Q393" s="179"/>
      <c r="R393" s="179"/>
      <c r="S393" s="179"/>
      <c r="T393" s="180"/>
      <c r="AT393" s="174" t="s">
        <v>179</v>
      </c>
      <c r="AU393" s="174" t="s">
        <v>87</v>
      </c>
      <c r="AV393" s="14" t="s">
        <v>87</v>
      </c>
      <c r="AW393" s="14" t="s">
        <v>30</v>
      </c>
      <c r="AX393" s="14" t="s">
        <v>75</v>
      </c>
      <c r="AY393" s="174" t="s">
        <v>172</v>
      </c>
    </row>
    <row r="394" spans="1:65" s="14" customFormat="1" ht="12">
      <c r="B394" s="173"/>
      <c r="D394" s="166" t="s">
        <v>179</v>
      </c>
      <c r="E394" s="174" t="s">
        <v>1</v>
      </c>
      <c r="F394" s="175" t="s">
        <v>1452</v>
      </c>
      <c r="H394" s="176">
        <v>29.545000000000002</v>
      </c>
      <c r="I394" s="177"/>
      <c r="L394" s="173"/>
      <c r="M394" s="178"/>
      <c r="N394" s="179"/>
      <c r="O394" s="179"/>
      <c r="P394" s="179"/>
      <c r="Q394" s="179"/>
      <c r="R394" s="179"/>
      <c r="S394" s="179"/>
      <c r="T394" s="180"/>
      <c r="AT394" s="174" t="s">
        <v>179</v>
      </c>
      <c r="AU394" s="174" t="s">
        <v>87</v>
      </c>
      <c r="AV394" s="14" t="s">
        <v>87</v>
      </c>
      <c r="AW394" s="14" t="s">
        <v>30</v>
      </c>
      <c r="AX394" s="14" t="s">
        <v>75</v>
      </c>
      <c r="AY394" s="174" t="s">
        <v>172</v>
      </c>
    </row>
    <row r="395" spans="1:65" s="14" customFormat="1" ht="12">
      <c r="B395" s="173"/>
      <c r="D395" s="166" t="s">
        <v>179</v>
      </c>
      <c r="E395" s="174" t="s">
        <v>1</v>
      </c>
      <c r="F395" s="175" t="s">
        <v>1453</v>
      </c>
      <c r="H395" s="176">
        <v>32.615000000000002</v>
      </c>
      <c r="I395" s="177"/>
      <c r="L395" s="173"/>
      <c r="M395" s="178"/>
      <c r="N395" s="179"/>
      <c r="O395" s="179"/>
      <c r="P395" s="179"/>
      <c r="Q395" s="179"/>
      <c r="R395" s="179"/>
      <c r="S395" s="179"/>
      <c r="T395" s="180"/>
      <c r="AT395" s="174" t="s">
        <v>179</v>
      </c>
      <c r="AU395" s="174" t="s">
        <v>87</v>
      </c>
      <c r="AV395" s="14" t="s">
        <v>87</v>
      </c>
      <c r="AW395" s="14" t="s">
        <v>30</v>
      </c>
      <c r="AX395" s="14" t="s">
        <v>75</v>
      </c>
      <c r="AY395" s="174" t="s">
        <v>172</v>
      </c>
    </row>
    <row r="396" spans="1:65" s="16" customFormat="1" ht="12">
      <c r="B396" s="189"/>
      <c r="D396" s="166" t="s">
        <v>179</v>
      </c>
      <c r="E396" s="190" t="s">
        <v>1</v>
      </c>
      <c r="F396" s="191" t="s">
        <v>287</v>
      </c>
      <c r="H396" s="192">
        <v>108.11</v>
      </c>
      <c r="I396" s="193"/>
      <c r="L396" s="189"/>
      <c r="M396" s="194"/>
      <c r="N396" s="195"/>
      <c r="O396" s="195"/>
      <c r="P396" s="195"/>
      <c r="Q396" s="195"/>
      <c r="R396" s="195"/>
      <c r="S396" s="195"/>
      <c r="T396" s="196"/>
      <c r="AT396" s="190" t="s">
        <v>179</v>
      </c>
      <c r="AU396" s="190" t="s">
        <v>87</v>
      </c>
      <c r="AV396" s="16" t="s">
        <v>97</v>
      </c>
      <c r="AW396" s="16" t="s">
        <v>30</v>
      </c>
      <c r="AX396" s="16" t="s">
        <v>75</v>
      </c>
      <c r="AY396" s="190" t="s">
        <v>172</v>
      </c>
    </row>
    <row r="397" spans="1:65" s="14" customFormat="1" ht="12">
      <c r="B397" s="173"/>
      <c r="D397" s="166" t="s">
        <v>179</v>
      </c>
      <c r="E397" s="174" t="s">
        <v>1</v>
      </c>
      <c r="F397" s="175" t="s">
        <v>1454</v>
      </c>
      <c r="H397" s="176">
        <v>0.89</v>
      </c>
      <c r="I397" s="177"/>
      <c r="L397" s="173"/>
      <c r="M397" s="178"/>
      <c r="N397" s="179"/>
      <c r="O397" s="179"/>
      <c r="P397" s="179"/>
      <c r="Q397" s="179"/>
      <c r="R397" s="179"/>
      <c r="S397" s="179"/>
      <c r="T397" s="180"/>
      <c r="AT397" s="174" t="s">
        <v>179</v>
      </c>
      <c r="AU397" s="174" t="s">
        <v>87</v>
      </c>
      <c r="AV397" s="14" t="s">
        <v>87</v>
      </c>
      <c r="AW397" s="14" t="s">
        <v>30</v>
      </c>
      <c r="AX397" s="14" t="s">
        <v>75</v>
      </c>
      <c r="AY397" s="174" t="s">
        <v>172</v>
      </c>
    </row>
    <row r="398" spans="1:65" s="15" customFormat="1" ht="12">
      <c r="B398" s="181"/>
      <c r="D398" s="166" t="s">
        <v>179</v>
      </c>
      <c r="E398" s="182" t="s">
        <v>1</v>
      </c>
      <c r="F398" s="183" t="s">
        <v>184</v>
      </c>
      <c r="H398" s="184">
        <v>109</v>
      </c>
      <c r="I398" s="185"/>
      <c r="L398" s="181"/>
      <c r="M398" s="186"/>
      <c r="N398" s="187"/>
      <c r="O398" s="187"/>
      <c r="P398" s="187"/>
      <c r="Q398" s="187"/>
      <c r="R398" s="187"/>
      <c r="S398" s="187"/>
      <c r="T398" s="188"/>
      <c r="AT398" s="182" t="s">
        <v>179</v>
      </c>
      <c r="AU398" s="182" t="s">
        <v>87</v>
      </c>
      <c r="AV398" s="15" t="s">
        <v>106</v>
      </c>
      <c r="AW398" s="15" t="s">
        <v>30</v>
      </c>
      <c r="AX398" s="15" t="s">
        <v>79</v>
      </c>
      <c r="AY398" s="182" t="s">
        <v>172</v>
      </c>
    </row>
    <row r="399" spans="1:65" s="2" customFormat="1" ht="14.5" customHeight="1">
      <c r="A399" s="33"/>
      <c r="B399" s="150"/>
      <c r="C399" s="201" t="s">
        <v>1455</v>
      </c>
      <c r="D399" s="201" t="s">
        <v>231</v>
      </c>
      <c r="E399" s="202" t="s">
        <v>1456</v>
      </c>
      <c r="F399" s="203" t="s">
        <v>1457</v>
      </c>
      <c r="G399" s="204" t="s">
        <v>630</v>
      </c>
      <c r="H399" s="205">
        <v>110</v>
      </c>
      <c r="I399" s="206"/>
      <c r="J399" s="207">
        <f>ROUND(I399*H399,2)</f>
        <v>0</v>
      </c>
      <c r="K399" s="208"/>
      <c r="L399" s="209"/>
      <c r="M399" s="210" t="s">
        <v>1</v>
      </c>
      <c r="N399" s="211" t="s">
        <v>41</v>
      </c>
      <c r="O399" s="59"/>
      <c r="P399" s="161">
        <f>O399*H399</f>
        <v>0</v>
      </c>
      <c r="Q399" s="161">
        <v>2.3E-2</v>
      </c>
      <c r="R399" s="161">
        <f>Q399*H399</f>
        <v>2.5299999999999998</v>
      </c>
      <c r="S399" s="161">
        <v>0</v>
      </c>
      <c r="T399" s="16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3" t="s">
        <v>213</v>
      </c>
      <c r="AT399" s="163" t="s">
        <v>231</v>
      </c>
      <c r="AU399" s="163" t="s">
        <v>87</v>
      </c>
      <c r="AY399" s="18" t="s">
        <v>172</v>
      </c>
      <c r="BE399" s="164">
        <f>IF(N399="základná",J399,0)</f>
        <v>0</v>
      </c>
      <c r="BF399" s="164">
        <f>IF(N399="znížená",J399,0)</f>
        <v>0</v>
      </c>
      <c r="BG399" s="164">
        <f>IF(N399="zákl. prenesená",J399,0)</f>
        <v>0</v>
      </c>
      <c r="BH399" s="164">
        <f>IF(N399="zníž. prenesená",J399,0)</f>
        <v>0</v>
      </c>
      <c r="BI399" s="164">
        <f>IF(N399="nulová",J399,0)</f>
        <v>0</v>
      </c>
      <c r="BJ399" s="18" t="s">
        <v>87</v>
      </c>
      <c r="BK399" s="164">
        <f>ROUND(I399*H399,2)</f>
        <v>0</v>
      </c>
      <c r="BL399" s="18" t="s">
        <v>106</v>
      </c>
      <c r="BM399" s="163" t="s">
        <v>1458</v>
      </c>
    </row>
    <row r="400" spans="1:65" s="14" customFormat="1" ht="12">
      <c r="B400" s="173"/>
      <c r="D400" s="166" t="s">
        <v>179</v>
      </c>
      <c r="E400" s="174" t="s">
        <v>1</v>
      </c>
      <c r="F400" s="175" t="s">
        <v>1459</v>
      </c>
      <c r="H400" s="176">
        <v>110</v>
      </c>
      <c r="I400" s="177"/>
      <c r="L400" s="173"/>
      <c r="M400" s="178"/>
      <c r="N400" s="179"/>
      <c r="O400" s="179"/>
      <c r="P400" s="179"/>
      <c r="Q400" s="179"/>
      <c r="R400" s="179"/>
      <c r="S400" s="179"/>
      <c r="T400" s="180"/>
      <c r="AT400" s="174" t="s">
        <v>179</v>
      </c>
      <c r="AU400" s="174" t="s">
        <v>87</v>
      </c>
      <c r="AV400" s="14" t="s">
        <v>87</v>
      </c>
      <c r="AW400" s="14" t="s">
        <v>30</v>
      </c>
      <c r="AX400" s="14" t="s">
        <v>75</v>
      </c>
      <c r="AY400" s="174" t="s">
        <v>172</v>
      </c>
    </row>
    <row r="401" spans="1:65" s="15" customFormat="1" ht="12">
      <c r="B401" s="181"/>
      <c r="D401" s="166" t="s">
        <v>179</v>
      </c>
      <c r="E401" s="182" t="s">
        <v>1</v>
      </c>
      <c r="F401" s="183" t="s">
        <v>184</v>
      </c>
      <c r="H401" s="184">
        <v>110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2" t="s">
        <v>179</v>
      </c>
      <c r="AU401" s="182" t="s">
        <v>87</v>
      </c>
      <c r="AV401" s="15" t="s">
        <v>106</v>
      </c>
      <c r="AW401" s="15" t="s">
        <v>30</v>
      </c>
      <c r="AX401" s="15" t="s">
        <v>79</v>
      </c>
      <c r="AY401" s="182" t="s">
        <v>172</v>
      </c>
    </row>
    <row r="402" spans="1:65" s="2" customFormat="1" ht="14.5" customHeight="1">
      <c r="A402" s="33"/>
      <c r="B402" s="150"/>
      <c r="C402" s="151" t="s">
        <v>1460</v>
      </c>
      <c r="D402" s="151" t="s">
        <v>174</v>
      </c>
      <c r="E402" s="152" t="s">
        <v>1461</v>
      </c>
      <c r="F402" s="153" t="s">
        <v>1462</v>
      </c>
      <c r="G402" s="154" t="s">
        <v>177</v>
      </c>
      <c r="H402" s="155">
        <v>780.69</v>
      </c>
      <c r="I402" s="156"/>
      <c r="J402" s="157">
        <f>ROUND(I402*H402,2)</f>
        <v>0</v>
      </c>
      <c r="K402" s="158"/>
      <c r="L402" s="34"/>
      <c r="M402" s="159" t="s">
        <v>1</v>
      </c>
      <c r="N402" s="160" t="s">
        <v>41</v>
      </c>
      <c r="O402" s="59"/>
      <c r="P402" s="161">
        <f>O402*H402</f>
        <v>0</v>
      </c>
      <c r="Q402" s="161">
        <v>5.0000000000000002E-5</v>
      </c>
      <c r="R402" s="161">
        <f>Q402*H402</f>
        <v>3.9034500000000007E-2</v>
      </c>
      <c r="S402" s="161">
        <v>0</v>
      </c>
      <c r="T402" s="162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3" t="s">
        <v>106</v>
      </c>
      <c r="AT402" s="163" t="s">
        <v>174</v>
      </c>
      <c r="AU402" s="163" t="s">
        <v>87</v>
      </c>
      <c r="AY402" s="18" t="s">
        <v>172</v>
      </c>
      <c r="BE402" s="164">
        <f>IF(N402="základná",J402,0)</f>
        <v>0</v>
      </c>
      <c r="BF402" s="164">
        <f>IF(N402="znížená",J402,0)</f>
        <v>0</v>
      </c>
      <c r="BG402" s="164">
        <f>IF(N402="zákl. prenesená",J402,0)</f>
        <v>0</v>
      </c>
      <c r="BH402" s="164">
        <f>IF(N402="zníž. prenesená",J402,0)</f>
        <v>0</v>
      </c>
      <c r="BI402" s="164">
        <f>IF(N402="nulová",J402,0)</f>
        <v>0</v>
      </c>
      <c r="BJ402" s="18" t="s">
        <v>87</v>
      </c>
      <c r="BK402" s="164">
        <f>ROUND(I402*H402,2)</f>
        <v>0</v>
      </c>
      <c r="BL402" s="18" t="s">
        <v>106</v>
      </c>
      <c r="BM402" s="163" t="s">
        <v>1463</v>
      </c>
    </row>
    <row r="403" spans="1:65" s="14" customFormat="1" ht="12">
      <c r="B403" s="173"/>
      <c r="D403" s="166" t="s">
        <v>179</v>
      </c>
      <c r="E403" s="174" t="s">
        <v>1</v>
      </c>
      <c r="F403" s="175" t="s">
        <v>1464</v>
      </c>
      <c r="H403" s="176">
        <v>42.7</v>
      </c>
      <c r="I403" s="177"/>
      <c r="L403" s="173"/>
      <c r="M403" s="178"/>
      <c r="N403" s="179"/>
      <c r="O403" s="179"/>
      <c r="P403" s="179"/>
      <c r="Q403" s="179"/>
      <c r="R403" s="179"/>
      <c r="S403" s="179"/>
      <c r="T403" s="180"/>
      <c r="AT403" s="174" t="s">
        <v>179</v>
      </c>
      <c r="AU403" s="174" t="s">
        <v>87</v>
      </c>
      <c r="AV403" s="14" t="s">
        <v>87</v>
      </c>
      <c r="AW403" s="14" t="s">
        <v>30</v>
      </c>
      <c r="AX403" s="14" t="s">
        <v>75</v>
      </c>
      <c r="AY403" s="174" t="s">
        <v>172</v>
      </c>
    </row>
    <row r="404" spans="1:65" s="14" customFormat="1" ht="12">
      <c r="B404" s="173"/>
      <c r="D404" s="166" t="s">
        <v>179</v>
      </c>
      <c r="E404" s="174" t="s">
        <v>1</v>
      </c>
      <c r="F404" s="175" t="s">
        <v>1465</v>
      </c>
      <c r="H404" s="176">
        <v>358.09</v>
      </c>
      <c r="I404" s="177"/>
      <c r="L404" s="173"/>
      <c r="M404" s="178"/>
      <c r="N404" s="179"/>
      <c r="O404" s="179"/>
      <c r="P404" s="179"/>
      <c r="Q404" s="179"/>
      <c r="R404" s="179"/>
      <c r="S404" s="179"/>
      <c r="T404" s="180"/>
      <c r="AT404" s="174" t="s">
        <v>179</v>
      </c>
      <c r="AU404" s="174" t="s">
        <v>87</v>
      </c>
      <c r="AV404" s="14" t="s">
        <v>87</v>
      </c>
      <c r="AW404" s="14" t="s">
        <v>30</v>
      </c>
      <c r="AX404" s="14" t="s">
        <v>75</v>
      </c>
      <c r="AY404" s="174" t="s">
        <v>172</v>
      </c>
    </row>
    <row r="405" spans="1:65" s="14" customFormat="1" ht="12">
      <c r="B405" s="173"/>
      <c r="D405" s="166" t="s">
        <v>179</v>
      </c>
      <c r="E405" s="174" t="s">
        <v>1</v>
      </c>
      <c r="F405" s="175" t="s">
        <v>1466</v>
      </c>
      <c r="H405" s="176">
        <v>379.9</v>
      </c>
      <c r="I405" s="177"/>
      <c r="L405" s="173"/>
      <c r="M405" s="178"/>
      <c r="N405" s="179"/>
      <c r="O405" s="179"/>
      <c r="P405" s="179"/>
      <c r="Q405" s="179"/>
      <c r="R405" s="179"/>
      <c r="S405" s="179"/>
      <c r="T405" s="180"/>
      <c r="AT405" s="174" t="s">
        <v>179</v>
      </c>
      <c r="AU405" s="174" t="s">
        <v>87</v>
      </c>
      <c r="AV405" s="14" t="s">
        <v>87</v>
      </c>
      <c r="AW405" s="14" t="s">
        <v>30</v>
      </c>
      <c r="AX405" s="14" t="s">
        <v>75</v>
      </c>
      <c r="AY405" s="174" t="s">
        <v>172</v>
      </c>
    </row>
    <row r="406" spans="1:65" s="15" customFormat="1" ht="12">
      <c r="B406" s="181"/>
      <c r="D406" s="166" t="s">
        <v>179</v>
      </c>
      <c r="E406" s="182" t="s">
        <v>1</v>
      </c>
      <c r="F406" s="183" t="s">
        <v>184</v>
      </c>
      <c r="H406" s="184">
        <v>780.69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2" t="s">
        <v>179</v>
      </c>
      <c r="AU406" s="182" t="s">
        <v>87</v>
      </c>
      <c r="AV406" s="15" t="s">
        <v>106</v>
      </c>
      <c r="AW406" s="15" t="s">
        <v>30</v>
      </c>
      <c r="AX406" s="15" t="s">
        <v>79</v>
      </c>
      <c r="AY406" s="182" t="s">
        <v>172</v>
      </c>
    </row>
    <row r="407" spans="1:65" s="12" customFormat="1" ht="22.75" customHeight="1">
      <c r="B407" s="137"/>
      <c r="D407" s="138" t="s">
        <v>74</v>
      </c>
      <c r="E407" s="148" t="s">
        <v>431</v>
      </c>
      <c r="F407" s="148" t="s">
        <v>432</v>
      </c>
      <c r="I407" s="140"/>
      <c r="J407" s="149">
        <f>BK407</f>
        <v>0</v>
      </c>
      <c r="L407" s="137"/>
      <c r="M407" s="142"/>
      <c r="N407" s="143"/>
      <c r="O407" s="143"/>
      <c r="P407" s="144">
        <f>SUM(P408:P414)</f>
        <v>0</v>
      </c>
      <c r="Q407" s="143"/>
      <c r="R407" s="144">
        <f>SUM(R408:R414)</f>
        <v>0.192</v>
      </c>
      <c r="S407" s="143"/>
      <c r="T407" s="145">
        <f>SUM(T408:T414)</f>
        <v>0</v>
      </c>
      <c r="AR407" s="138" t="s">
        <v>79</v>
      </c>
      <c r="AT407" s="146" t="s">
        <v>74</v>
      </c>
      <c r="AU407" s="146" t="s">
        <v>79</v>
      </c>
      <c r="AY407" s="138" t="s">
        <v>172</v>
      </c>
      <c r="BK407" s="147">
        <f>SUM(BK408:BK414)</f>
        <v>0</v>
      </c>
    </row>
    <row r="408" spans="1:65" s="2" customFormat="1" ht="24.25" customHeight="1">
      <c r="A408" s="33"/>
      <c r="B408" s="150"/>
      <c r="C408" s="151" t="s">
        <v>1467</v>
      </c>
      <c r="D408" s="151" t="s">
        <v>174</v>
      </c>
      <c r="E408" s="152" t="s">
        <v>569</v>
      </c>
      <c r="F408" s="153" t="s">
        <v>570</v>
      </c>
      <c r="G408" s="154" t="s">
        <v>177</v>
      </c>
      <c r="H408" s="155">
        <v>100</v>
      </c>
      <c r="I408" s="156"/>
      <c r="J408" s="157">
        <f>ROUND(I408*H408,2)</f>
        <v>0</v>
      </c>
      <c r="K408" s="158"/>
      <c r="L408" s="34"/>
      <c r="M408" s="159" t="s">
        <v>1</v>
      </c>
      <c r="N408" s="160" t="s">
        <v>41</v>
      </c>
      <c r="O408" s="59"/>
      <c r="P408" s="161">
        <f>O408*H408</f>
        <v>0</v>
      </c>
      <c r="Q408" s="161">
        <v>1.92E-3</v>
      </c>
      <c r="R408" s="161">
        <f>Q408*H408</f>
        <v>0.192</v>
      </c>
      <c r="S408" s="161">
        <v>0</v>
      </c>
      <c r="T408" s="162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3" t="s">
        <v>106</v>
      </c>
      <c r="AT408" s="163" t="s">
        <v>174</v>
      </c>
      <c r="AU408" s="163" t="s">
        <v>87</v>
      </c>
      <c r="AY408" s="18" t="s">
        <v>172</v>
      </c>
      <c r="BE408" s="164">
        <f>IF(N408="základná",J408,0)</f>
        <v>0</v>
      </c>
      <c r="BF408" s="164">
        <f>IF(N408="znížená",J408,0)</f>
        <v>0</v>
      </c>
      <c r="BG408" s="164">
        <f>IF(N408="zákl. prenesená",J408,0)</f>
        <v>0</v>
      </c>
      <c r="BH408" s="164">
        <f>IF(N408="zníž. prenesená",J408,0)</f>
        <v>0</v>
      </c>
      <c r="BI408" s="164">
        <f>IF(N408="nulová",J408,0)</f>
        <v>0</v>
      </c>
      <c r="BJ408" s="18" t="s">
        <v>87</v>
      </c>
      <c r="BK408" s="164">
        <f>ROUND(I408*H408,2)</f>
        <v>0</v>
      </c>
      <c r="BL408" s="18" t="s">
        <v>106</v>
      </c>
      <c r="BM408" s="163" t="s">
        <v>1468</v>
      </c>
    </row>
    <row r="409" spans="1:65" s="13" customFormat="1" ht="12">
      <c r="B409" s="165"/>
      <c r="D409" s="166" t="s">
        <v>179</v>
      </c>
      <c r="E409" s="167" t="s">
        <v>1</v>
      </c>
      <c r="F409" s="168" t="s">
        <v>572</v>
      </c>
      <c r="H409" s="167" t="s">
        <v>1</v>
      </c>
      <c r="I409" s="169"/>
      <c r="L409" s="165"/>
      <c r="M409" s="170"/>
      <c r="N409" s="171"/>
      <c r="O409" s="171"/>
      <c r="P409" s="171"/>
      <c r="Q409" s="171"/>
      <c r="R409" s="171"/>
      <c r="S409" s="171"/>
      <c r="T409" s="172"/>
      <c r="AT409" s="167" t="s">
        <v>179</v>
      </c>
      <c r="AU409" s="167" t="s">
        <v>87</v>
      </c>
      <c r="AV409" s="13" t="s">
        <v>79</v>
      </c>
      <c r="AW409" s="13" t="s">
        <v>30</v>
      </c>
      <c r="AX409" s="13" t="s">
        <v>75</v>
      </c>
      <c r="AY409" s="167" t="s">
        <v>172</v>
      </c>
    </row>
    <row r="410" spans="1:65" s="14" customFormat="1" ht="12">
      <c r="B410" s="173"/>
      <c r="D410" s="166" t="s">
        <v>179</v>
      </c>
      <c r="E410" s="174" t="s">
        <v>1</v>
      </c>
      <c r="F410" s="175" t="s">
        <v>241</v>
      </c>
      <c r="H410" s="176">
        <v>100</v>
      </c>
      <c r="I410" s="177"/>
      <c r="L410" s="173"/>
      <c r="M410" s="178"/>
      <c r="N410" s="179"/>
      <c r="O410" s="179"/>
      <c r="P410" s="179"/>
      <c r="Q410" s="179"/>
      <c r="R410" s="179"/>
      <c r="S410" s="179"/>
      <c r="T410" s="180"/>
      <c r="AT410" s="174" t="s">
        <v>179</v>
      </c>
      <c r="AU410" s="174" t="s">
        <v>87</v>
      </c>
      <c r="AV410" s="14" t="s">
        <v>87</v>
      </c>
      <c r="AW410" s="14" t="s">
        <v>30</v>
      </c>
      <c r="AX410" s="14" t="s">
        <v>75</v>
      </c>
      <c r="AY410" s="174" t="s">
        <v>172</v>
      </c>
    </row>
    <row r="411" spans="1:65" s="15" customFormat="1" ht="12">
      <c r="B411" s="181"/>
      <c r="D411" s="166" t="s">
        <v>179</v>
      </c>
      <c r="E411" s="182" t="s">
        <v>1</v>
      </c>
      <c r="F411" s="183" t="s">
        <v>184</v>
      </c>
      <c r="H411" s="184">
        <v>100</v>
      </c>
      <c r="I411" s="185"/>
      <c r="L411" s="181"/>
      <c r="M411" s="186"/>
      <c r="N411" s="187"/>
      <c r="O411" s="187"/>
      <c r="P411" s="187"/>
      <c r="Q411" s="187"/>
      <c r="R411" s="187"/>
      <c r="S411" s="187"/>
      <c r="T411" s="188"/>
      <c r="AT411" s="182" t="s">
        <v>179</v>
      </c>
      <c r="AU411" s="182" t="s">
        <v>87</v>
      </c>
      <c r="AV411" s="15" t="s">
        <v>106</v>
      </c>
      <c r="AW411" s="15" t="s">
        <v>30</v>
      </c>
      <c r="AX411" s="15" t="s">
        <v>79</v>
      </c>
      <c r="AY411" s="182" t="s">
        <v>172</v>
      </c>
    </row>
    <row r="412" spans="1:65" s="2" customFormat="1" ht="14.5" customHeight="1">
      <c r="A412" s="33"/>
      <c r="B412" s="150"/>
      <c r="C412" s="151" t="s">
        <v>1469</v>
      </c>
      <c r="D412" s="151" t="s">
        <v>174</v>
      </c>
      <c r="E412" s="152" t="s">
        <v>1470</v>
      </c>
      <c r="F412" s="153" t="s">
        <v>1471</v>
      </c>
      <c r="G412" s="154" t="s">
        <v>1472</v>
      </c>
      <c r="H412" s="155">
        <v>15</v>
      </c>
      <c r="I412" s="156"/>
      <c r="J412" s="157">
        <f>ROUND(I412*H412,2)</f>
        <v>0</v>
      </c>
      <c r="K412" s="158"/>
      <c r="L412" s="34"/>
      <c r="M412" s="159" t="s">
        <v>1</v>
      </c>
      <c r="N412" s="160" t="s">
        <v>41</v>
      </c>
      <c r="O412" s="59"/>
      <c r="P412" s="161">
        <f>O412*H412</f>
        <v>0</v>
      </c>
      <c r="Q412" s="161">
        <v>0</v>
      </c>
      <c r="R412" s="161">
        <f>Q412*H412</f>
        <v>0</v>
      </c>
      <c r="S412" s="161">
        <v>0</v>
      </c>
      <c r="T412" s="162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3" t="s">
        <v>106</v>
      </c>
      <c r="AT412" s="163" t="s">
        <v>174</v>
      </c>
      <c r="AU412" s="163" t="s">
        <v>87</v>
      </c>
      <c r="AY412" s="18" t="s">
        <v>172</v>
      </c>
      <c r="BE412" s="164">
        <f>IF(N412="základná",J412,0)</f>
        <v>0</v>
      </c>
      <c r="BF412" s="164">
        <f>IF(N412="znížená",J412,0)</f>
        <v>0</v>
      </c>
      <c r="BG412" s="164">
        <f>IF(N412="zákl. prenesená",J412,0)</f>
        <v>0</v>
      </c>
      <c r="BH412" s="164">
        <f>IF(N412="zníž. prenesená",J412,0)</f>
        <v>0</v>
      </c>
      <c r="BI412" s="164">
        <f>IF(N412="nulová",J412,0)</f>
        <v>0</v>
      </c>
      <c r="BJ412" s="18" t="s">
        <v>87</v>
      </c>
      <c r="BK412" s="164">
        <f>ROUND(I412*H412,2)</f>
        <v>0</v>
      </c>
      <c r="BL412" s="18" t="s">
        <v>106</v>
      </c>
      <c r="BM412" s="163" t="s">
        <v>1473</v>
      </c>
    </row>
    <row r="413" spans="1:65" s="14" customFormat="1" ht="12">
      <c r="B413" s="173"/>
      <c r="D413" s="166" t="s">
        <v>179</v>
      </c>
      <c r="E413" s="174" t="s">
        <v>1</v>
      </c>
      <c r="F413" s="175" t="s">
        <v>1474</v>
      </c>
      <c r="H413" s="176">
        <v>15</v>
      </c>
      <c r="I413" s="177"/>
      <c r="L413" s="173"/>
      <c r="M413" s="178"/>
      <c r="N413" s="179"/>
      <c r="O413" s="179"/>
      <c r="P413" s="179"/>
      <c r="Q413" s="179"/>
      <c r="R413" s="179"/>
      <c r="S413" s="179"/>
      <c r="T413" s="180"/>
      <c r="AT413" s="174" t="s">
        <v>179</v>
      </c>
      <c r="AU413" s="174" t="s">
        <v>87</v>
      </c>
      <c r="AV413" s="14" t="s">
        <v>87</v>
      </c>
      <c r="AW413" s="14" t="s">
        <v>30</v>
      </c>
      <c r="AX413" s="14" t="s">
        <v>75</v>
      </c>
      <c r="AY413" s="174" t="s">
        <v>172</v>
      </c>
    </row>
    <row r="414" spans="1:65" s="15" customFormat="1" ht="12">
      <c r="B414" s="181"/>
      <c r="D414" s="166" t="s">
        <v>179</v>
      </c>
      <c r="E414" s="182" t="s">
        <v>1</v>
      </c>
      <c r="F414" s="183" t="s">
        <v>184</v>
      </c>
      <c r="H414" s="184">
        <v>15</v>
      </c>
      <c r="I414" s="185"/>
      <c r="L414" s="181"/>
      <c r="M414" s="186"/>
      <c r="N414" s="187"/>
      <c r="O414" s="187"/>
      <c r="P414" s="187"/>
      <c r="Q414" s="187"/>
      <c r="R414" s="187"/>
      <c r="S414" s="187"/>
      <c r="T414" s="188"/>
      <c r="AT414" s="182" t="s">
        <v>179</v>
      </c>
      <c r="AU414" s="182" t="s">
        <v>87</v>
      </c>
      <c r="AV414" s="15" t="s">
        <v>106</v>
      </c>
      <c r="AW414" s="15" t="s">
        <v>30</v>
      </c>
      <c r="AX414" s="15" t="s">
        <v>79</v>
      </c>
      <c r="AY414" s="182" t="s">
        <v>172</v>
      </c>
    </row>
    <row r="415" spans="1:65" s="12" customFormat="1" ht="22.75" customHeight="1">
      <c r="B415" s="137"/>
      <c r="D415" s="138" t="s">
        <v>74</v>
      </c>
      <c r="E415" s="148" t="s">
        <v>469</v>
      </c>
      <c r="F415" s="148" t="s">
        <v>470</v>
      </c>
      <c r="I415" s="140"/>
      <c r="J415" s="149">
        <f>BK415</f>
        <v>0</v>
      </c>
      <c r="L415" s="137"/>
      <c r="M415" s="142"/>
      <c r="N415" s="143"/>
      <c r="O415" s="143"/>
      <c r="P415" s="144">
        <f>P416</f>
        <v>0</v>
      </c>
      <c r="Q415" s="143"/>
      <c r="R415" s="144">
        <f>R416</f>
        <v>0</v>
      </c>
      <c r="S415" s="143"/>
      <c r="T415" s="145">
        <f>T416</f>
        <v>0</v>
      </c>
      <c r="AR415" s="138" t="s">
        <v>79</v>
      </c>
      <c r="AT415" s="146" t="s">
        <v>74</v>
      </c>
      <c r="AU415" s="146" t="s">
        <v>79</v>
      </c>
      <c r="AY415" s="138" t="s">
        <v>172</v>
      </c>
      <c r="BK415" s="147">
        <f>BK416</f>
        <v>0</v>
      </c>
    </row>
    <row r="416" spans="1:65" s="2" customFormat="1" ht="24.25" customHeight="1">
      <c r="A416" s="33"/>
      <c r="B416" s="150"/>
      <c r="C416" s="151" t="s">
        <v>1475</v>
      </c>
      <c r="D416" s="151" t="s">
        <v>174</v>
      </c>
      <c r="E416" s="152" t="s">
        <v>472</v>
      </c>
      <c r="F416" s="153" t="s">
        <v>473</v>
      </c>
      <c r="G416" s="154" t="s">
        <v>194</v>
      </c>
      <c r="H416" s="155">
        <v>218.488</v>
      </c>
      <c r="I416" s="156"/>
      <c r="J416" s="157">
        <f>ROUND(I416*H416,2)</f>
        <v>0</v>
      </c>
      <c r="K416" s="158"/>
      <c r="L416" s="34"/>
      <c r="M416" s="159" t="s">
        <v>1</v>
      </c>
      <c r="N416" s="160" t="s">
        <v>41</v>
      </c>
      <c r="O416" s="59"/>
      <c r="P416" s="161">
        <f>O416*H416</f>
        <v>0</v>
      </c>
      <c r="Q416" s="161">
        <v>0</v>
      </c>
      <c r="R416" s="161">
        <f>Q416*H416</f>
        <v>0</v>
      </c>
      <c r="S416" s="161">
        <v>0</v>
      </c>
      <c r="T416" s="162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3" t="s">
        <v>106</v>
      </c>
      <c r="AT416" s="163" t="s">
        <v>174</v>
      </c>
      <c r="AU416" s="163" t="s">
        <v>87</v>
      </c>
      <c r="AY416" s="18" t="s">
        <v>172</v>
      </c>
      <c r="BE416" s="164">
        <f>IF(N416="základná",J416,0)</f>
        <v>0</v>
      </c>
      <c r="BF416" s="164">
        <f>IF(N416="znížená",J416,0)</f>
        <v>0</v>
      </c>
      <c r="BG416" s="164">
        <f>IF(N416="zákl. prenesená",J416,0)</f>
        <v>0</v>
      </c>
      <c r="BH416" s="164">
        <f>IF(N416="zníž. prenesená",J416,0)</f>
        <v>0</v>
      </c>
      <c r="BI416" s="164">
        <f>IF(N416="nulová",J416,0)</f>
        <v>0</v>
      </c>
      <c r="BJ416" s="18" t="s">
        <v>87</v>
      </c>
      <c r="BK416" s="164">
        <f>ROUND(I416*H416,2)</f>
        <v>0</v>
      </c>
      <c r="BL416" s="18" t="s">
        <v>106</v>
      </c>
      <c r="BM416" s="163" t="s">
        <v>1476</v>
      </c>
    </row>
    <row r="417" spans="1:65" s="12" customFormat="1" ht="26" customHeight="1">
      <c r="B417" s="137"/>
      <c r="D417" s="138" t="s">
        <v>74</v>
      </c>
      <c r="E417" s="139" t="s">
        <v>475</v>
      </c>
      <c r="F417" s="139" t="s">
        <v>476</v>
      </c>
      <c r="I417" s="140"/>
      <c r="J417" s="141">
        <f>BK417</f>
        <v>0</v>
      </c>
      <c r="L417" s="137"/>
      <c r="M417" s="142"/>
      <c r="N417" s="143"/>
      <c r="O417" s="143"/>
      <c r="P417" s="144">
        <f>P418+P426+P430+P449+P461+P490+P504+P523</f>
        <v>0</v>
      </c>
      <c r="Q417" s="143"/>
      <c r="R417" s="144">
        <f>R418+R426+R430+R449+R461+R490+R504+R523</f>
        <v>4.9693561999999991</v>
      </c>
      <c r="S417" s="143"/>
      <c r="T417" s="145">
        <f>T418+T426+T430+T449+T461+T490+T504+T523</f>
        <v>0</v>
      </c>
      <c r="AR417" s="138" t="s">
        <v>87</v>
      </c>
      <c r="AT417" s="146" t="s">
        <v>74</v>
      </c>
      <c r="AU417" s="146" t="s">
        <v>75</v>
      </c>
      <c r="AY417" s="138" t="s">
        <v>172</v>
      </c>
      <c r="BK417" s="147">
        <f>BK418+BK426+BK430+BK449+BK461+BK490+BK504+BK523</f>
        <v>0</v>
      </c>
    </row>
    <row r="418" spans="1:65" s="12" customFormat="1" ht="22.75" customHeight="1">
      <c r="B418" s="137"/>
      <c r="D418" s="138" t="s">
        <v>74</v>
      </c>
      <c r="E418" s="148" t="s">
        <v>1089</v>
      </c>
      <c r="F418" s="148" t="s">
        <v>1090</v>
      </c>
      <c r="I418" s="140"/>
      <c r="J418" s="149">
        <f>BK418</f>
        <v>0</v>
      </c>
      <c r="L418" s="137"/>
      <c r="M418" s="142"/>
      <c r="N418" s="143"/>
      <c r="O418" s="143"/>
      <c r="P418" s="144">
        <f>SUM(P419:P425)</f>
        <v>0</v>
      </c>
      <c r="Q418" s="143"/>
      <c r="R418" s="144">
        <f>SUM(R419:R425)</f>
        <v>2.1319999999999999E-2</v>
      </c>
      <c r="S418" s="143"/>
      <c r="T418" s="145">
        <f>SUM(T419:T425)</f>
        <v>0</v>
      </c>
      <c r="AR418" s="138" t="s">
        <v>87</v>
      </c>
      <c r="AT418" s="146" t="s">
        <v>74</v>
      </c>
      <c r="AU418" s="146" t="s">
        <v>79</v>
      </c>
      <c r="AY418" s="138" t="s">
        <v>172</v>
      </c>
      <c r="BK418" s="147">
        <f>SUM(BK419:BK425)</f>
        <v>0</v>
      </c>
    </row>
    <row r="419" spans="1:65" s="2" customFormat="1" ht="14.5" customHeight="1">
      <c r="A419" s="33"/>
      <c r="B419" s="150"/>
      <c r="C419" s="151" t="s">
        <v>1477</v>
      </c>
      <c r="D419" s="151" t="s">
        <v>174</v>
      </c>
      <c r="E419" s="152" t="s">
        <v>1478</v>
      </c>
      <c r="F419" s="153" t="s">
        <v>1479</v>
      </c>
      <c r="G419" s="154" t="s">
        <v>630</v>
      </c>
      <c r="H419" s="155">
        <v>1</v>
      </c>
      <c r="I419" s="156"/>
      <c r="J419" s="157">
        <f>ROUND(I419*H419,2)</f>
        <v>0</v>
      </c>
      <c r="K419" s="158"/>
      <c r="L419" s="34"/>
      <c r="M419" s="159" t="s">
        <v>1</v>
      </c>
      <c r="N419" s="160" t="s">
        <v>41</v>
      </c>
      <c r="O419" s="59"/>
      <c r="P419" s="161">
        <f>O419*H419</f>
        <v>0</v>
      </c>
      <c r="Q419" s="161">
        <v>0</v>
      </c>
      <c r="R419" s="161">
        <f>Q419*H419</f>
        <v>0</v>
      </c>
      <c r="S419" s="161">
        <v>0</v>
      </c>
      <c r="T419" s="162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63" t="s">
        <v>445</v>
      </c>
      <c r="AT419" s="163" t="s">
        <v>174</v>
      </c>
      <c r="AU419" s="163" t="s">
        <v>87</v>
      </c>
      <c r="AY419" s="18" t="s">
        <v>172</v>
      </c>
      <c r="BE419" s="164">
        <f>IF(N419="základná",J419,0)</f>
        <v>0</v>
      </c>
      <c r="BF419" s="164">
        <f>IF(N419="znížená",J419,0)</f>
        <v>0</v>
      </c>
      <c r="BG419" s="164">
        <f>IF(N419="zákl. prenesená",J419,0)</f>
        <v>0</v>
      </c>
      <c r="BH419" s="164">
        <f>IF(N419="zníž. prenesená",J419,0)</f>
        <v>0</v>
      </c>
      <c r="BI419" s="164">
        <f>IF(N419="nulová",J419,0)</f>
        <v>0</v>
      </c>
      <c r="BJ419" s="18" t="s">
        <v>87</v>
      </c>
      <c r="BK419" s="164">
        <f>ROUND(I419*H419,2)</f>
        <v>0</v>
      </c>
      <c r="BL419" s="18" t="s">
        <v>445</v>
      </c>
      <c r="BM419" s="163" t="s">
        <v>1480</v>
      </c>
    </row>
    <row r="420" spans="1:65" s="14" customFormat="1" ht="12">
      <c r="B420" s="173"/>
      <c r="D420" s="166" t="s">
        <v>179</v>
      </c>
      <c r="E420" s="174" t="s">
        <v>1</v>
      </c>
      <c r="F420" s="175" t="s">
        <v>79</v>
      </c>
      <c r="H420" s="176">
        <v>1</v>
      </c>
      <c r="I420" s="177"/>
      <c r="L420" s="173"/>
      <c r="M420" s="178"/>
      <c r="N420" s="179"/>
      <c r="O420" s="179"/>
      <c r="P420" s="179"/>
      <c r="Q420" s="179"/>
      <c r="R420" s="179"/>
      <c r="S420" s="179"/>
      <c r="T420" s="180"/>
      <c r="AT420" s="174" t="s">
        <v>179</v>
      </c>
      <c r="AU420" s="174" t="s">
        <v>87</v>
      </c>
      <c r="AV420" s="14" t="s">
        <v>87</v>
      </c>
      <c r="AW420" s="14" t="s">
        <v>30</v>
      </c>
      <c r="AX420" s="14" t="s">
        <v>75</v>
      </c>
      <c r="AY420" s="174" t="s">
        <v>172</v>
      </c>
    </row>
    <row r="421" spans="1:65" s="15" customFormat="1" ht="12">
      <c r="B421" s="181"/>
      <c r="D421" s="166" t="s">
        <v>179</v>
      </c>
      <c r="E421" s="182" t="s">
        <v>1</v>
      </c>
      <c r="F421" s="183" t="s">
        <v>184</v>
      </c>
      <c r="H421" s="184">
        <v>1</v>
      </c>
      <c r="I421" s="185"/>
      <c r="L421" s="181"/>
      <c r="M421" s="186"/>
      <c r="N421" s="187"/>
      <c r="O421" s="187"/>
      <c r="P421" s="187"/>
      <c r="Q421" s="187"/>
      <c r="R421" s="187"/>
      <c r="S421" s="187"/>
      <c r="T421" s="188"/>
      <c r="AT421" s="182" t="s">
        <v>179</v>
      </c>
      <c r="AU421" s="182" t="s">
        <v>87</v>
      </c>
      <c r="AV421" s="15" t="s">
        <v>106</v>
      </c>
      <c r="AW421" s="15" t="s">
        <v>30</v>
      </c>
      <c r="AX421" s="15" t="s">
        <v>79</v>
      </c>
      <c r="AY421" s="182" t="s">
        <v>172</v>
      </c>
    </row>
    <row r="422" spans="1:65" s="2" customFormat="1" ht="24.25" customHeight="1">
      <c r="A422" s="33"/>
      <c r="B422" s="150"/>
      <c r="C422" s="201" t="s">
        <v>1481</v>
      </c>
      <c r="D422" s="201" t="s">
        <v>231</v>
      </c>
      <c r="E422" s="202" t="s">
        <v>1482</v>
      </c>
      <c r="F422" s="203" t="s">
        <v>1483</v>
      </c>
      <c r="G422" s="204" t="s">
        <v>630</v>
      </c>
      <c r="H422" s="205">
        <v>1</v>
      </c>
      <c r="I422" s="206"/>
      <c r="J422" s="207">
        <f>ROUND(I422*H422,2)</f>
        <v>0</v>
      </c>
      <c r="K422" s="208"/>
      <c r="L422" s="209"/>
      <c r="M422" s="210" t="s">
        <v>1</v>
      </c>
      <c r="N422" s="211" t="s">
        <v>41</v>
      </c>
      <c r="O422" s="59"/>
      <c r="P422" s="161">
        <f>O422*H422</f>
        <v>0</v>
      </c>
      <c r="Q422" s="161">
        <v>2.1319999999999999E-2</v>
      </c>
      <c r="R422" s="161">
        <f>Q422*H422</f>
        <v>2.1319999999999999E-2</v>
      </c>
      <c r="S422" s="161">
        <v>0</v>
      </c>
      <c r="T422" s="162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3" t="s">
        <v>491</v>
      </c>
      <c r="AT422" s="163" t="s">
        <v>231</v>
      </c>
      <c r="AU422" s="163" t="s">
        <v>87</v>
      </c>
      <c r="AY422" s="18" t="s">
        <v>172</v>
      </c>
      <c r="BE422" s="164">
        <f>IF(N422="základná",J422,0)</f>
        <v>0</v>
      </c>
      <c r="BF422" s="164">
        <f>IF(N422="znížená",J422,0)</f>
        <v>0</v>
      </c>
      <c r="BG422" s="164">
        <f>IF(N422="zákl. prenesená",J422,0)</f>
        <v>0</v>
      </c>
      <c r="BH422" s="164">
        <f>IF(N422="zníž. prenesená",J422,0)</f>
        <v>0</v>
      </c>
      <c r="BI422" s="164">
        <f>IF(N422="nulová",J422,0)</f>
        <v>0</v>
      </c>
      <c r="BJ422" s="18" t="s">
        <v>87</v>
      </c>
      <c r="BK422" s="164">
        <f>ROUND(I422*H422,2)</f>
        <v>0</v>
      </c>
      <c r="BL422" s="18" t="s">
        <v>445</v>
      </c>
      <c r="BM422" s="163" t="s">
        <v>1484</v>
      </c>
    </row>
    <row r="423" spans="1:65" s="14" customFormat="1" ht="12">
      <c r="B423" s="173"/>
      <c r="D423" s="166" t="s">
        <v>179</v>
      </c>
      <c r="E423" s="174" t="s">
        <v>1</v>
      </c>
      <c r="F423" s="175" t="s">
        <v>79</v>
      </c>
      <c r="H423" s="176">
        <v>1</v>
      </c>
      <c r="I423" s="177"/>
      <c r="L423" s="173"/>
      <c r="M423" s="178"/>
      <c r="N423" s="179"/>
      <c r="O423" s="179"/>
      <c r="P423" s="179"/>
      <c r="Q423" s="179"/>
      <c r="R423" s="179"/>
      <c r="S423" s="179"/>
      <c r="T423" s="180"/>
      <c r="AT423" s="174" t="s">
        <v>179</v>
      </c>
      <c r="AU423" s="174" t="s">
        <v>87</v>
      </c>
      <c r="AV423" s="14" t="s">
        <v>87</v>
      </c>
      <c r="AW423" s="14" t="s">
        <v>30</v>
      </c>
      <c r="AX423" s="14" t="s">
        <v>75</v>
      </c>
      <c r="AY423" s="174" t="s">
        <v>172</v>
      </c>
    </row>
    <row r="424" spans="1:65" s="15" customFormat="1" ht="12">
      <c r="B424" s="181"/>
      <c r="D424" s="166" t="s">
        <v>179</v>
      </c>
      <c r="E424" s="182" t="s">
        <v>1</v>
      </c>
      <c r="F424" s="183" t="s">
        <v>184</v>
      </c>
      <c r="H424" s="184">
        <v>1</v>
      </c>
      <c r="I424" s="185"/>
      <c r="L424" s="181"/>
      <c r="M424" s="186"/>
      <c r="N424" s="187"/>
      <c r="O424" s="187"/>
      <c r="P424" s="187"/>
      <c r="Q424" s="187"/>
      <c r="R424" s="187"/>
      <c r="S424" s="187"/>
      <c r="T424" s="188"/>
      <c r="AT424" s="182" t="s">
        <v>179</v>
      </c>
      <c r="AU424" s="182" t="s">
        <v>87</v>
      </c>
      <c r="AV424" s="15" t="s">
        <v>106</v>
      </c>
      <c r="AW424" s="15" t="s">
        <v>30</v>
      </c>
      <c r="AX424" s="15" t="s">
        <v>79</v>
      </c>
      <c r="AY424" s="182" t="s">
        <v>172</v>
      </c>
    </row>
    <row r="425" spans="1:65" s="2" customFormat="1" ht="24.25" customHeight="1">
      <c r="A425" s="33"/>
      <c r="B425" s="150"/>
      <c r="C425" s="151" t="s">
        <v>1485</v>
      </c>
      <c r="D425" s="151" t="s">
        <v>174</v>
      </c>
      <c r="E425" s="152" t="s">
        <v>1486</v>
      </c>
      <c r="F425" s="153" t="s">
        <v>1487</v>
      </c>
      <c r="G425" s="154" t="s">
        <v>194</v>
      </c>
      <c r="H425" s="155">
        <v>2.1000000000000001E-2</v>
      </c>
      <c r="I425" s="156"/>
      <c r="J425" s="157">
        <f>ROUND(I425*H425,2)</f>
        <v>0</v>
      </c>
      <c r="K425" s="158"/>
      <c r="L425" s="34"/>
      <c r="M425" s="159" t="s">
        <v>1</v>
      </c>
      <c r="N425" s="160" t="s">
        <v>41</v>
      </c>
      <c r="O425" s="59"/>
      <c r="P425" s="161">
        <f>O425*H425</f>
        <v>0</v>
      </c>
      <c r="Q425" s="161">
        <v>0</v>
      </c>
      <c r="R425" s="161">
        <f>Q425*H425</f>
        <v>0</v>
      </c>
      <c r="S425" s="161">
        <v>0</v>
      </c>
      <c r="T425" s="162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3" t="s">
        <v>445</v>
      </c>
      <c r="AT425" s="163" t="s">
        <v>174</v>
      </c>
      <c r="AU425" s="163" t="s">
        <v>87</v>
      </c>
      <c r="AY425" s="18" t="s">
        <v>172</v>
      </c>
      <c r="BE425" s="164">
        <f>IF(N425="základná",J425,0)</f>
        <v>0</v>
      </c>
      <c r="BF425" s="164">
        <f>IF(N425="znížená",J425,0)</f>
        <v>0</v>
      </c>
      <c r="BG425" s="164">
        <f>IF(N425="zákl. prenesená",J425,0)</f>
        <v>0</v>
      </c>
      <c r="BH425" s="164">
        <f>IF(N425="zníž. prenesená",J425,0)</f>
        <v>0</v>
      </c>
      <c r="BI425" s="164">
        <f>IF(N425="nulová",J425,0)</f>
        <v>0</v>
      </c>
      <c r="BJ425" s="18" t="s">
        <v>87</v>
      </c>
      <c r="BK425" s="164">
        <f>ROUND(I425*H425,2)</f>
        <v>0</v>
      </c>
      <c r="BL425" s="18" t="s">
        <v>445</v>
      </c>
      <c r="BM425" s="163" t="s">
        <v>1488</v>
      </c>
    </row>
    <row r="426" spans="1:65" s="12" customFormat="1" ht="22.75" customHeight="1">
      <c r="B426" s="137"/>
      <c r="D426" s="138" t="s">
        <v>74</v>
      </c>
      <c r="E426" s="148" t="s">
        <v>1489</v>
      </c>
      <c r="F426" s="148" t="s">
        <v>1490</v>
      </c>
      <c r="I426" s="140"/>
      <c r="J426" s="149">
        <f>BK426</f>
        <v>0</v>
      </c>
      <c r="L426" s="137"/>
      <c r="M426" s="142"/>
      <c r="N426" s="143"/>
      <c r="O426" s="143"/>
      <c r="P426" s="144">
        <f>SUM(P427:P429)</f>
        <v>0</v>
      </c>
      <c r="Q426" s="143"/>
      <c r="R426" s="144">
        <f>SUM(R427:R429)</f>
        <v>6.8949999999999997E-2</v>
      </c>
      <c r="S426" s="143"/>
      <c r="T426" s="145">
        <f>SUM(T427:T429)</f>
        <v>0</v>
      </c>
      <c r="AR426" s="138" t="s">
        <v>87</v>
      </c>
      <c r="AT426" s="146" t="s">
        <v>74</v>
      </c>
      <c r="AU426" s="146" t="s">
        <v>79</v>
      </c>
      <c r="AY426" s="138" t="s">
        <v>172</v>
      </c>
      <c r="BK426" s="147">
        <f>SUM(BK427:BK429)</f>
        <v>0</v>
      </c>
    </row>
    <row r="427" spans="1:65" s="2" customFormat="1" ht="24.25" customHeight="1">
      <c r="A427" s="33"/>
      <c r="B427" s="150"/>
      <c r="C427" s="151" t="s">
        <v>1491</v>
      </c>
      <c r="D427" s="151" t="s">
        <v>174</v>
      </c>
      <c r="E427" s="152" t="s">
        <v>1492</v>
      </c>
      <c r="F427" s="153" t="s">
        <v>1493</v>
      </c>
      <c r="G427" s="154" t="s">
        <v>1102</v>
      </c>
      <c r="H427" s="155">
        <v>1</v>
      </c>
      <c r="I427" s="156"/>
      <c r="J427" s="157">
        <f>ROUND(I427*H427,2)</f>
        <v>0</v>
      </c>
      <c r="K427" s="158"/>
      <c r="L427" s="34"/>
      <c r="M427" s="159" t="s">
        <v>1</v>
      </c>
      <c r="N427" s="160" t="s">
        <v>41</v>
      </c>
      <c r="O427" s="59"/>
      <c r="P427" s="161">
        <f>O427*H427</f>
        <v>0</v>
      </c>
      <c r="Q427" s="161">
        <v>6.8949999999999997E-2</v>
      </c>
      <c r="R427" s="161">
        <f>Q427*H427</f>
        <v>6.8949999999999997E-2</v>
      </c>
      <c r="S427" s="161">
        <v>0</v>
      </c>
      <c r="T427" s="162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3" t="s">
        <v>445</v>
      </c>
      <c r="AT427" s="163" t="s">
        <v>174</v>
      </c>
      <c r="AU427" s="163" t="s">
        <v>87</v>
      </c>
      <c r="AY427" s="18" t="s">
        <v>172</v>
      </c>
      <c r="BE427" s="164">
        <f>IF(N427="základná",J427,0)</f>
        <v>0</v>
      </c>
      <c r="BF427" s="164">
        <f>IF(N427="znížená",J427,0)</f>
        <v>0</v>
      </c>
      <c r="BG427" s="164">
        <f>IF(N427="zákl. prenesená",J427,0)</f>
        <v>0</v>
      </c>
      <c r="BH427" s="164">
        <f>IF(N427="zníž. prenesená",J427,0)</f>
        <v>0</v>
      </c>
      <c r="BI427" s="164">
        <f>IF(N427="nulová",J427,0)</f>
        <v>0</v>
      </c>
      <c r="BJ427" s="18" t="s">
        <v>87</v>
      </c>
      <c r="BK427" s="164">
        <f>ROUND(I427*H427,2)</f>
        <v>0</v>
      </c>
      <c r="BL427" s="18" t="s">
        <v>445</v>
      </c>
      <c r="BM427" s="163" t="s">
        <v>1494</v>
      </c>
    </row>
    <row r="428" spans="1:65" s="14" customFormat="1" ht="12">
      <c r="B428" s="173"/>
      <c r="D428" s="166" t="s">
        <v>179</v>
      </c>
      <c r="E428" s="174" t="s">
        <v>1</v>
      </c>
      <c r="F428" s="175" t="s">
        <v>1495</v>
      </c>
      <c r="H428" s="176">
        <v>1</v>
      </c>
      <c r="I428" s="177"/>
      <c r="L428" s="173"/>
      <c r="M428" s="178"/>
      <c r="N428" s="179"/>
      <c r="O428" s="179"/>
      <c r="P428" s="179"/>
      <c r="Q428" s="179"/>
      <c r="R428" s="179"/>
      <c r="S428" s="179"/>
      <c r="T428" s="180"/>
      <c r="AT428" s="174" t="s">
        <v>179</v>
      </c>
      <c r="AU428" s="174" t="s">
        <v>87</v>
      </c>
      <c r="AV428" s="14" t="s">
        <v>87</v>
      </c>
      <c r="AW428" s="14" t="s">
        <v>30</v>
      </c>
      <c r="AX428" s="14" t="s">
        <v>75</v>
      </c>
      <c r="AY428" s="174" t="s">
        <v>172</v>
      </c>
    </row>
    <row r="429" spans="1:65" s="15" customFormat="1" ht="12">
      <c r="B429" s="181"/>
      <c r="D429" s="166" t="s">
        <v>179</v>
      </c>
      <c r="E429" s="182" t="s">
        <v>1</v>
      </c>
      <c r="F429" s="183" t="s">
        <v>184</v>
      </c>
      <c r="H429" s="184">
        <v>1</v>
      </c>
      <c r="I429" s="185"/>
      <c r="L429" s="181"/>
      <c r="M429" s="186"/>
      <c r="N429" s="187"/>
      <c r="O429" s="187"/>
      <c r="P429" s="187"/>
      <c r="Q429" s="187"/>
      <c r="R429" s="187"/>
      <c r="S429" s="187"/>
      <c r="T429" s="188"/>
      <c r="AT429" s="182" t="s">
        <v>179</v>
      </c>
      <c r="AU429" s="182" t="s">
        <v>87</v>
      </c>
      <c r="AV429" s="15" t="s">
        <v>106</v>
      </c>
      <c r="AW429" s="15" t="s">
        <v>30</v>
      </c>
      <c r="AX429" s="15" t="s">
        <v>79</v>
      </c>
      <c r="AY429" s="182" t="s">
        <v>172</v>
      </c>
    </row>
    <row r="430" spans="1:65" s="12" customFormat="1" ht="22.75" customHeight="1">
      <c r="B430" s="137"/>
      <c r="D430" s="138" t="s">
        <v>74</v>
      </c>
      <c r="E430" s="148" t="s">
        <v>798</v>
      </c>
      <c r="F430" s="148" t="s">
        <v>799</v>
      </c>
      <c r="I430" s="140"/>
      <c r="J430" s="149">
        <f>BK430</f>
        <v>0</v>
      </c>
      <c r="L430" s="137"/>
      <c r="M430" s="142"/>
      <c r="N430" s="143"/>
      <c r="O430" s="143"/>
      <c r="P430" s="144">
        <f>SUM(P431:P448)</f>
        <v>0</v>
      </c>
      <c r="Q430" s="143"/>
      <c r="R430" s="144">
        <f>SUM(R431:R448)</f>
        <v>0.24541479999999999</v>
      </c>
      <c r="S430" s="143"/>
      <c r="T430" s="145">
        <f>SUM(T431:T448)</f>
        <v>0</v>
      </c>
      <c r="AR430" s="138" t="s">
        <v>87</v>
      </c>
      <c r="AT430" s="146" t="s">
        <v>74</v>
      </c>
      <c r="AU430" s="146" t="s">
        <v>79</v>
      </c>
      <c r="AY430" s="138" t="s">
        <v>172</v>
      </c>
      <c r="BK430" s="147">
        <f>SUM(BK431:BK448)</f>
        <v>0</v>
      </c>
    </row>
    <row r="431" spans="1:65" s="2" customFormat="1" ht="37.75" customHeight="1">
      <c r="A431" s="33"/>
      <c r="B431" s="150"/>
      <c r="C431" s="151" t="s">
        <v>1496</v>
      </c>
      <c r="D431" s="151" t="s">
        <v>174</v>
      </c>
      <c r="E431" s="152" t="s">
        <v>1497</v>
      </c>
      <c r="F431" s="153" t="s">
        <v>1498</v>
      </c>
      <c r="G431" s="154" t="s">
        <v>177</v>
      </c>
      <c r="H431" s="155">
        <v>234.08</v>
      </c>
      <c r="I431" s="156"/>
      <c r="J431" s="157">
        <f>ROUND(I431*H431,2)</f>
        <v>0</v>
      </c>
      <c r="K431" s="158"/>
      <c r="L431" s="34"/>
      <c r="M431" s="159" t="s">
        <v>1</v>
      </c>
      <c r="N431" s="160" t="s">
        <v>41</v>
      </c>
      <c r="O431" s="59"/>
      <c r="P431" s="161">
        <f>O431*H431</f>
        <v>0</v>
      </c>
      <c r="Q431" s="161">
        <v>4.0000000000000002E-4</v>
      </c>
      <c r="R431" s="161">
        <f>Q431*H431</f>
        <v>9.3632000000000007E-2</v>
      </c>
      <c r="S431" s="161">
        <v>0</v>
      </c>
      <c r="T431" s="162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3" t="s">
        <v>445</v>
      </c>
      <c r="AT431" s="163" t="s">
        <v>174</v>
      </c>
      <c r="AU431" s="163" t="s">
        <v>87</v>
      </c>
      <c r="AY431" s="18" t="s">
        <v>172</v>
      </c>
      <c r="BE431" s="164">
        <f>IF(N431="základná",J431,0)</f>
        <v>0</v>
      </c>
      <c r="BF431" s="164">
        <f>IF(N431="znížená",J431,0)</f>
        <v>0</v>
      </c>
      <c r="BG431" s="164">
        <f>IF(N431="zákl. prenesená",J431,0)</f>
        <v>0</v>
      </c>
      <c r="BH431" s="164">
        <f>IF(N431="zníž. prenesená",J431,0)</f>
        <v>0</v>
      </c>
      <c r="BI431" s="164">
        <f>IF(N431="nulová",J431,0)</f>
        <v>0</v>
      </c>
      <c r="BJ431" s="18" t="s">
        <v>87</v>
      </c>
      <c r="BK431" s="164">
        <f>ROUND(I431*H431,2)</f>
        <v>0</v>
      </c>
      <c r="BL431" s="18" t="s">
        <v>445</v>
      </c>
      <c r="BM431" s="163" t="s">
        <v>1499</v>
      </c>
    </row>
    <row r="432" spans="1:65" s="13" customFormat="1" ht="12">
      <c r="B432" s="165"/>
      <c r="D432" s="166" t="s">
        <v>179</v>
      </c>
      <c r="E432" s="167" t="s">
        <v>1</v>
      </c>
      <c r="F432" s="168" t="s">
        <v>1136</v>
      </c>
      <c r="H432" s="167" t="s">
        <v>1</v>
      </c>
      <c r="I432" s="169"/>
      <c r="L432" s="165"/>
      <c r="M432" s="170"/>
      <c r="N432" s="171"/>
      <c r="O432" s="171"/>
      <c r="P432" s="171"/>
      <c r="Q432" s="171"/>
      <c r="R432" s="171"/>
      <c r="S432" s="171"/>
      <c r="T432" s="172"/>
      <c r="AT432" s="167" t="s">
        <v>179</v>
      </c>
      <c r="AU432" s="167" t="s">
        <v>87</v>
      </c>
      <c r="AV432" s="13" t="s">
        <v>79</v>
      </c>
      <c r="AW432" s="13" t="s">
        <v>30</v>
      </c>
      <c r="AX432" s="13" t="s">
        <v>75</v>
      </c>
      <c r="AY432" s="167" t="s">
        <v>172</v>
      </c>
    </row>
    <row r="433" spans="1:65" s="14" customFormat="1" ht="12">
      <c r="B433" s="173"/>
      <c r="D433" s="166" t="s">
        <v>179</v>
      </c>
      <c r="E433" s="174" t="s">
        <v>1</v>
      </c>
      <c r="F433" s="175" t="s">
        <v>1137</v>
      </c>
      <c r="H433" s="176">
        <v>234.08</v>
      </c>
      <c r="I433" s="177"/>
      <c r="L433" s="173"/>
      <c r="M433" s="178"/>
      <c r="N433" s="179"/>
      <c r="O433" s="179"/>
      <c r="P433" s="179"/>
      <c r="Q433" s="179"/>
      <c r="R433" s="179"/>
      <c r="S433" s="179"/>
      <c r="T433" s="180"/>
      <c r="AT433" s="174" t="s">
        <v>179</v>
      </c>
      <c r="AU433" s="174" t="s">
        <v>87</v>
      </c>
      <c r="AV433" s="14" t="s">
        <v>87</v>
      </c>
      <c r="AW433" s="14" t="s">
        <v>30</v>
      </c>
      <c r="AX433" s="14" t="s">
        <v>75</v>
      </c>
      <c r="AY433" s="174" t="s">
        <v>172</v>
      </c>
    </row>
    <row r="434" spans="1:65" s="16" customFormat="1" ht="12">
      <c r="B434" s="189"/>
      <c r="D434" s="166" t="s">
        <v>179</v>
      </c>
      <c r="E434" s="190" t="s">
        <v>1</v>
      </c>
      <c r="F434" s="191" t="s">
        <v>1500</v>
      </c>
      <c r="H434" s="192">
        <v>234.08</v>
      </c>
      <c r="I434" s="193"/>
      <c r="L434" s="189"/>
      <c r="M434" s="194"/>
      <c r="N434" s="195"/>
      <c r="O434" s="195"/>
      <c r="P434" s="195"/>
      <c r="Q434" s="195"/>
      <c r="R434" s="195"/>
      <c r="S434" s="195"/>
      <c r="T434" s="196"/>
      <c r="AT434" s="190" t="s">
        <v>179</v>
      </c>
      <c r="AU434" s="190" t="s">
        <v>87</v>
      </c>
      <c r="AV434" s="16" t="s">
        <v>97</v>
      </c>
      <c r="AW434" s="16" t="s">
        <v>30</v>
      </c>
      <c r="AX434" s="16" t="s">
        <v>75</v>
      </c>
      <c r="AY434" s="190" t="s">
        <v>172</v>
      </c>
    </row>
    <row r="435" spans="1:65" s="15" customFormat="1" ht="12">
      <c r="B435" s="181"/>
      <c r="D435" s="166" t="s">
        <v>179</v>
      </c>
      <c r="E435" s="182" t="s">
        <v>1</v>
      </c>
      <c r="F435" s="183" t="s">
        <v>184</v>
      </c>
      <c r="H435" s="184">
        <v>234.08</v>
      </c>
      <c r="I435" s="185"/>
      <c r="L435" s="181"/>
      <c r="M435" s="186"/>
      <c r="N435" s="187"/>
      <c r="O435" s="187"/>
      <c r="P435" s="187"/>
      <c r="Q435" s="187"/>
      <c r="R435" s="187"/>
      <c r="S435" s="187"/>
      <c r="T435" s="188"/>
      <c r="AT435" s="182" t="s">
        <v>179</v>
      </c>
      <c r="AU435" s="182" t="s">
        <v>87</v>
      </c>
      <c r="AV435" s="15" t="s">
        <v>106</v>
      </c>
      <c r="AW435" s="15" t="s">
        <v>30</v>
      </c>
      <c r="AX435" s="15" t="s">
        <v>79</v>
      </c>
      <c r="AY435" s="182" t="s">
        <v>172</v>
      </c>
    </row>
    <row r="436" spans="1:65" s="2" customFormat="1" ht="24.25" customHeight="1">
      <c r="A436" s="33"/>
      <c r="B436" s="150"/>
      <c r="C436" s="151" t="s">
        <v>1207</v>
      </c>
      <c r="D436" s="151" t="s">
        <v>174</v>
      </c>
      <c r="E436" s="152" t="s">
        <v>1501</v>
      </c>
      <c r="F436" s="153" t="s">
        <v>1502</v>
      </c>
      <c r="G436" s="154" t="s">
        <v>427</v>
      </c>
      <c r="H436" s="155">
        <v>75.14</v>
      </c>
      <c r="I436" s="156"/>
      <c r="J436" s="157">
        <f>ROUND(I436*H436,2)</f>
        <v>0</v>
      </c>
      <c r="K436" s="158"/>
      <c r="L436" s="34"/>
      <c r="M436" s="159" t="s">
        <v>1</v>
      </c>
      <c r="N436" s="160" t="s">
        <v>41</v>
      </c>
      <c r="O436" s="59"/>
      <c r="P436" s="161">
        <f>O436*H436</f>
        <v>0</v>
      </c>
      <c r="Q436" s="161">
        <v>2.0200000000000001E-3</v>
      </c>
      <c r="R436" s="161">
        <f>Q436*H436</f>
        <v>0.1517828</v>
      </c>
      <c r="S436" s="161">
        <v>0</v>
      </c>
      <c r="T436" s="162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63" t="s">
        <v>445</v>
      </c>
      <c r="AT436" s="163" t="s">
        <v>174</v>
      </c>
      <c r="AU436" s="163" t="s">
        <v>87</v>
      </c>
      <c r="AY436" s="18" t="s">
        <v>172</v>
      </c>
      <c r="BE436" s="164">
        <f>IF(N436="základná",J436,0)</f>
        <v>0</v>
      </c>
      <c r="BF436" s="164">
        <f>IF(N436="znížená",J436,0)</f>
        <v>0</v>
      </c>
      <c r="BG436" s="164">
        <f>IF(N436="zákl. prenesená",J436,0)</f>
        <v>0</v>
      </c>
      <c r="BH436" s="164">
        <f>IF(N436="zníž. prenesená",J436,0)</f>
        <v>0</v>
      </c>
      <c r="BI436" s="164">
        <f>IF(N436="nulová",J436,0)</f>
        <v>0</v>
      </c>
      <c r="BJ436" s="18" t="s">
        <v>87</v>
      </c>
      <c r="BK436" s="164">
        <f>ROUND(I436*H436,2)</f>
        <v>0</v>
      </c>
      <c r="BL436" s="18" t="s">
        <v>445</v>
      </c>
      <c r="BM436" s="163" t="s">
        <v>1503</v>
      </c>
    </row>
    <row r="437" spans="1:65" s="13" customFormat="1" ht="12">
      <c r="B437" s="165"/>
      <c r="D437" s="166" t="s">
        <v>179</v>
      </c>
      <c r="E437" s="167" t="s">
        <v>1</v>
      </c>
      <c r="F437" s="168" t="s">
        <v>1504</v>
      </c>
      <c r="H437" s="167" t="s">
        <v>1</v>
      </c>
      <c r="I437" s="169"/>
      <c r="L437" s="165"/>
      <c r="M437" s="170"/>
      <c r="N437" s="171"/>
      <c r="O437" s="171"/>
      <c r="P437" s="171"/>
      <c r="Q437" s="171"/>
      <c r="R437" s="171"/>
      <c r="S437" s="171"/>
      <c r="T437" s="172"/>
      <c r="AT437" s="167" t="s">
        <v>179</v>
      </c>
      <c r="AU437" s="167" t="s">
        <v>87</v>
      </c>
      <c r="AV437" s="13" t="s">
        <v>79</v>
      </c>
      <c r="AW437" s="13" t="s">
        <v>30</v>
      </c>
      <c r="AX437" s="13" t="s">
        <v>75</v>
      </c>
      <c r="AY437" s="167" t="s">
        <v>172</v>
      </c>
    </row>
    <row r="438" spans="1:65" s="14" customFormat="1" ht="12">
      <c r="B438" s="173"/>
      <c r="D438" s="166" t="s">
        <v>179</v>
      </c>
      <c r="E438" s="174" t="s">
        <v>1</v>
      </c>
      <c r="F438" s="175" t="s">
        <v>1505</v>
      </c>
      <c r="H438" s="176">
        <v>9</v>
      </c>
      <c r="I438" s="177"/>
      <c r="L438" s="173"/>
      <c r="M438" s="178"/>
      <c r="N438" s="179"/>
      <c r="O438" s="179"/>
      <c r="P438" s="179"/>
      <c r="Q438" s="179"/>
      <c r="R438" s="179"/>
      <c r="S438" s="179"/>
      <c r="T438" s="180"/>
      <c r="AT438" s="174" t="s">
        <v>179</v>
      </c>
      <c r="AU438" s="174" t="s">
        <v>87</v>
      </c>
      <c r="AV438" s="14" t="s">
        <v>87</v>
      </c>
      <c r="AW438" s="14" t="s">
        <v>30</v>
      </c>
      <c r="AX438" s="14" t="s">
        <v>75</v>
      </c>
      <c r="AY438" s="174" t="s">
        <v>172</v>
      </c>
    </row>
    <row r="439" spans="1:65" s="14" customFormat="1" ht="12">
      <c r="B439" s="173"/>
      <c r="D439" s="166" t="s">
        <v>179</v>
      </c>
      <c r="E439" s="174" t="s">
        <v>1</v>
      </c>
      <c r="F439" s="175" t="s">
        <v>1506</v>
      </c>
      <c r="H439" s="176">
        <v>8.75</v>
      </c>
      <c r="I439" s="177"/>
      <c r="L439" s="173"/>
      <c r="M439" s="178"/>
      <c r="N439" s="179"/>
      <c r="O439" s="179"/>
      <c r="P439" s="179"/>
      <c r="Q439" s="179"/>
      <c r="R439" s="179"/>
      <c r="S439" s="179"/>
      <c r="T439" s="180"/>
      <c r="AT439" s="174" t="s">
        <v>179</v>
      </c>
      <c r="AU439" s="174" t="s">
        <v>87</v>
      </c>
      <c r="AV439" s="14" t="s">
        <v>87</v>
      </c>
      <c r="AW439" s="14" t="s">
        <v>30</v>
      </c>
      <c r="AX439" s="14" t="s">
        <v>75</v>
      </c>
      <c r="AY439" s="174" t="s">
        <v>172</v>
      </c>
    </row>
    <row r="440" spans="1:65" s="14" customFormat="1" ht="12">
      <c r="B440" s="173"/>
      <c r="D440" s="166" t="s">
        <v>179</v>
      </c>
      <c r="E440" s="174" t="s">
        <v>1</v>
      </c>
      <c r="F440" s="175" t="s">
        <v>1507</v>
      </c>
      <c r="H440" s="176">
        <v>9.85</v>
      </c>
      <c r="I440" s="177"/>
      <c r="L440" s="173"/>
      <c r="M440" s="178"/>
      <c r="N440" s="179"/>
      <c r="O440" s="179"/>
      <c r="P440" s="179"/>
      <c r="Q440" s="179"/>
      <c r="R440" s="179"/>
      <c r="S440" s="179"/>
      <c r="T440" s="180"/>
      <c r="AT440" s="174" t="s">
        <v>179</v>
      </c>
      <c r="AU440" s="174" t="s">
        <v>87</v>
      </c>
      <c r="AV440" s="14" t="s">
        <v>87</v>
      </c>
      <c r="AW440" s="14" t="s">
        <v>30</v>
      </c>
      <c r="AX440" s="14" t="s">
        <v>75</v>
      </c>
      <c r="AY440" s="174" t="s">
        <v>172</v>
      </c>
    </row>
    <row r="441" spans="1:65" s="14" customFormat="1" ht="12">
      <c r="B441" s="173"/>
      <c r="D441" s="166" t="s">
        <v>179</v>
      </c>
      <c r="E441" s="174" t="s">
        <v>1</v>
      </c>
      <c r="F441" s="175" t="s">
        <v>1508</v>
      </c>
      <c r="H441" s="176">
        <v>9.5500000000000007</v>
      </c>
      <c r="I441" s="177"/>
      <c r="L441" s="173"/>
      <c r="M441" s="178"/>
      <c r="N441" s="179"/>
      <c r="O441" s="179"/>
      <c r="P441" s="179"/>
      <c r="Q441" s="179"/>
      <c r="R441" s="179"/>
      <c r="S441" s="179"/>
      <c r="T441" s="180"/>
      <c r="AT441" s="174" t="s">
        <v>179</v>
      </c>
      <c r="AU441" s="174" t="s">
        <v>87</v>
      </c>
      <c r="AV441" s="14" t="s">
        <v>87</v>
      </c>
      <c r="AW441" s="14" t="s">
        <v>30</v>
      </c>
      <c r="AX441" s="14" t="s">
        <v>75</v>
      </c>
      <c r="AY441" s="174" t="s">
        <v>172</v>
      </c>
    </row>
    <row r="442" spans="1:65" s="14" customFormat="1" ht="12">
      <c r="B442" s="173"/>
      <c r="D442" s="166" t="s">
        <v>179</v>
      </c>
      <c r="E442" s="174" t="s">
        <v>1</v>
      </c>
      <c r="F442" s="175" t="s">
        <v>1509</v>
      </c>
      <c r="H442" s="176">
        <v>10</v>
      </c>
      <c r="I442" s="177"/>
      <c r="L442" s="173"/>
      <c r="M442" s="178"/>
      <c r="N442" s="179"/>
      <c r="O442" s="179"/>
      <c r="P442" s="179"/>
      <c r="Q442" s="179"/>
      <c r="R442" s="179"/>
      <c r="S442" s="179"/>
      <c r="T442" s="180"/>
      <c r="AT442" s="174" t="s">
        <v>179</v>
      </c>
      <c r="AU442" s="174" t="s">
        <v>87</v>
      </c>
      <c r="AV442" s="14" t="s">
        <v>87</v>
      </c>
      <c r="AW442" s="14" t="s">
        <v>30</v>
      </c>
      <c r="AX442" s="14" t="s">
        <v>75</v>
      </c>
      <c r="AY442" s="174" t="s">
        <v>172</v>
      </c>
    </row>
    <row r="443" spans="1:65" s="14" customFormat="1" ht="12">
      <c r="B443" s="173"/>
      <c r="D443" s="166" t="s">
        <v>179</v>
      </c>
      <c r="E443" s="174" t="s">
        <v>1</v>
      </c>
      <c r="F443" s="175" t="s">
        <v>1510</v>
      </c>
      <c r="H443" s="176">
        <v>8.8699999999999992</v>
      </c>
      <c r="I443" s="177"/>
      <c r="L443" s="173"/>
      <c r="M443" s="178"/>
      <c r="N443" s="179"/>
      <c r="O443" s="179"/>
      <c r="P443" s="179"/>
      <c r="Q443" s="179"/>
      <c r="R443" s="179"/>
      <c r="S443" s="179"/>
      <c r="T443" s="180"/>
      <c r="AT443" s="174" t="s">
        <v>179</v>
      </c>
      <c r="AU443" s="174" t="s">
        <v>87</v>
      </c>
      <c r="AV443" s="14" t="s">
        <v>87</v>
      </c>
      <c r="AW443" s="14" t="s">
        <v>30</v>
      </c>
      <c r="AX443" s="14" t="s">
        <v>75</v>
      </c>
      <c r="AY443" s="174" t="s">
        <v>172</v>
      </c>
    </row>
    <row r="444" spans="1:65" s="14" customFormat="1" ht="12">
      <c r="B444" s="173"/>
      <c r="D444" s="166" t="s">
        <v>179</v>
      </c>
      <c r="E444" s="174" t="s">
        <v>1</v>
      </c>
      <c r="F444" s="175" t="s">
        <v>1511</v>
      </c>
      <c r="H444" s="176">
        <v>9.57</v>
      </c>
      <c r="I444" s="177"/>
      <c r="L444" s="173"/>
      <c r="M444" s="178"/>
      <c r="N444" s="179"/>
      <c r="O444" s="179"/>
      <c r="P444" s="179"/>
      <c r="Q444" s="179"/>
      <c r="R444" s="179"/>
      <c r="S444" s="179"/>
      <c r="T444" s="180"/>
      <c r="AT444" s="174" t="s">
        <v>179</v>
      </c>
      <c r="AU444" s="174" t="s">
        <v>87</v>
      </c>
      <c r="AV444" s="14" t="s">
        <v>87</v>
      </c>
      <c r="AW444" s="14" t="s">
        <v>30</v>
      </c>
      <c r="AX444" s="14" t="s">
        <v>75</v>
      </c>
      <c r="AY444" s="174" t="s">
        <v>172</v>
      </c>
    </row>
    <row r="445" spans="1:65" s="14" customFormat="1" ht="12">
      <c r="B445" s="173"/>
      <c r="D445" s="166" t="s">
        <v>179</v>
      </c>
      <c r="E445" s="174" t="s">
        <v>1</v>
      </c>
      <c r="F445" s="175" t="s">
        <v>1512</v>
      </c>
      <c r="H445" s="176">
        <v>9.5500000000000007</v>
      </c>
      <c r="I445" s="177"/>
      <c r="L445" s="173"/>
      <c r="M445" s="178"/>
      <c r="N445" s="179"/>
      <c r="O445" s="179"/>
      <c r="P445" s="179"/>
      <c r="Q445" s="179"/>
      <c r="R445" s="179"/>
      <c r="S445" s="179"/>
      <c r="T445" s="180"/>
      <c r="AT445" s="174" t="s">
        <v>179</v>
      </c>
      <c r="AU445" s="174" t="s">
        <v>87</v>
      </c>
      <c r="AV445" s="14" t="s">
        <v>87</v>
      </c>
      <c r="AW445" s="14" t="s">
        <v>30</v>
      </c>
      <c r="AX445" s="14" t="s">
        <v>75</v>
      </c>
      <c r="AY445" s="174" t="s">
        <v>172</v>
      </c>
    </row>
    <row r="446" spans="1:65" s="16" customFormat="1" ht="12">
      <c r="B446" s="189"/>
      <c r="D446" s="166" t="s">
        <v>179</v>
      </c>
      <c r="E446" s="190" t="s">
        <v>1</v>
      </c>
      <c r="F446" s="191" t="s">
        <v>1513</v>
      </c>
      <c r="H446" s="192">
        <v>75.14</v>
      </c>
      <c r="I446" s="193"/>
      <c r="L446" s="189"/>
      <c r="M446" s="194"/>
      <c r="N446" s="195"/>
      <c r="O446" s="195"/>
      <c r="P446" s="195"/>
      <c r="Q446" s="195"/>
      <c r="R446" s="195"/>
      <c r="S446" s="195"/>
      <c r="T446" s="196"/>
      <c r="AT446" s="190" t="s">
        <v>179</v>
      </c>
      <c r="AU446" s="190" t="s">
        <v>87</v>
      </c>
      <c r="AV446" s="16" t="s">
        <v>97</v>
      </c>
      <c r="AW446" s="16" t="s">
        <v>30</v>
      </c>
      <c r="AX446" s="16" t="s">
        <v>75</v>
      </c>
      <c r="AY446" s="190" t="s">
        <v>172</v>
      </c>
    </row>
    <row r="447" spans="1:65" s="15" customFormat="1" ht="12">
      <c r="B447" s="181"/>
      <c r="D447" s="166" t="s">
        <v>179</v>
      </c>
      <c r="E447" s="182" t="s">
        <v>1</v>
      </c>
      <c r="F447" s="183" t="s">
        <v>430</v>
      </c>
      <c r="H447" s="184">
        <v>75.14</v>
      </c>
      <c r="I447" s="185"/>
      <c r="L447" s="181"/>
      <c r="M447" s="186"/>
      <c r="N447" s="187"/>
      <c r="O447" s="187"/>
      <c r="P447" s="187"/>
      <c r="Q447" s="187"/>
      <c r="R447" s="187"/>
      <c r="S447" s="187"/>
      <c r="T447" s="188"/>
      <c r="AT447" s="182" t="s">
        <v>179</v>
      </c>
      <c r="AU447" s="182" t="s">
        <v>87</v>
      </c>
      <c r="AV447" s="15" t="s">
        <v>106</v>
      </c>
      <c r="AW447" s="15" t="s">
        <v>30</v>
      </c>
      <c r="AX447" s="15" t="s">
        <v>79</v>
      </c>
      <c r="AY447" s="182" t="s">
        <v>172</v>
      </c>
    </row>
    <row r="448" spans="1:65" s="2" customFormat="1" ht="24.25" customHeight="1">
      <c r="A448" s="33"/>
      <c r="B448" s="150"/>
      <c r="C448" s="151" t="s">
        <v>1514</v>
      </c>
      <c r="D448" s="151" t="s">
        <v>174</v>
      </c>
      <c r="E448" s="152" t="s">
        <v>1515</v>
      </c>
      <c r="F448" s="153" t="s">
        <v>1516</v>
      </c>
      <c r="G448" s="154" t="s">
        <v>194</v>
      </c>
      <c r="H448" s="155">
        <v>0.245</v>
      </c>
      <c r="I448" s="156"/>
      <c r="J448" s="157">
        <f>ROUND(I448*H448,2)</f>
        <v>0</v>
      </c>
      <c r="K448" s="158"/>
      <c r="L448" s="34"/>
      <c r="M448" s="159" t="s">
        <v>1</v>
      </c>
      <c r="N448" s="160" t="s">
        <v>41</v>
      </c>
      <c r="O448" s="59"/>
      <c r="P448" s="161">
        <f>O448*H448</f>
        <v>0</v>
      </c>
      <c r="Q448" s="161">
        <v>0</v>
      </c>
      <c r="R448" s="161">
        <f>Q448*H448</f>
        <v>0</v>
      </c>
      <c r="S448" s="161">
        <v>0</v>
      </c>
      <c r="T448" s="162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3" t="s">
        <v>445</v>
      </c>
      <c r="AT448" s="163" t="s">
        <v>174</v>
      </c>
      <c r="AU448" s="163" t="s">
        <v>87</v>
      </c>
      <c r="AY448" s="18" t="s">
        <v>172</v>
      </c>
      <c r="BE448" s="164">
        <f>IF(N448="základná",J448,0)</f>
        <v>0</v>
      </c>
      <c r="BF448" s="164">
        <f>IF(N448="znížená",J448,0)</f>
        <v>0</v>
      </c>
      <c r="BG448" s="164">
        <f>IF(N448="zákl. prenesená",J448,0)</f>
        <v>0</v>
      </c>
      <c r="BH448" s="164">
        <f>IF(N448="zníž. prenesená",J448,0)</f>
        <v>0</v>
      </c>
      <c r="BI448" s="164">
        <f>IF(N448="nulová",J448,0)</f>
        <v>0</v>
      </c>
      <c r="BJ448" s="18" t="s">
        <v>87</v>
      </c>
      <c r="BK448" s="164">
        <f>ROUND(I448*H448,2)</f>
        <v>0</v>
      </c>
      <c r="BL448" s="18" t="s">
        <v>445</v>
      </c>
      <c r="BM448" s="163" t="s">
        <v>1517</v>
      </c>
    </row>
    <row r="449" spans="1:65" s="12" customFormat="1" ht="22.75" customHeight="1">
      <c r="B449" s="137"/>
      <c r="D449" s="138" t="s">
        <v>74</v>
      </c>
      <c r="E449" s="148" t="s">
        <v>1153</v>
      </c>
      <c r="F449" s="148" t="s">
        <v>1154</v>
      </c>
      <c r="I449" s="140"/>
      <c r="J449" s="149">
        <f>BK449</f>
        <v>0</v>
      </c>
      <c r="L449" s="137"/>
      <c r="M449" s="142"/>
      <c r="N449" s="143"/>
      <c r="O449" s="143"/>
      <c r="P449" s="144">
        <f>SUM(P450:P460)</f>
        <v>0</v>
      </c>
      <c r="Q449" s="143"/>
      <c r="R449" s="144">
        <f>SUM(R450:R460)</f>
        <v>0.15439999999999998</v>
      </c>
      <c r="S449" s="143"/>
      <c r="T449" s="145">
        <f>SUM(T450:T460)</f>
        <v>0</v>
      </c>
      <c r="AR449" s="138" t="s">
        <v>87</v>
      </c>
      <c r="AT449" s="146" t="s">
        <v>74</v>
      </c>
      <c r="AU449" s="146" t="s">
        <v>79</v>
      </c>
      <c r="AY449" s="138" t="s">
        <v>172</v>
      </c>
      <c r="BK449" s="147">
        <f>SUM(BK450:BK460)</f>
        <v>0</v>
      </c>
    </row>
    <row r="450" spans="1:65" s="2" customFormat="1" ht="14.5" customHeight="1">
      <c r="A450" s="33"/>
      <c r="B450" s="150"/>
      <c r="C450" s="151" t="s">
        <v>1518</v>
      </c>
      <c r="D450" s="151" t="s">
        <v>174</v>
      </c>
      <c r="E450" s="152" t="s">
        <v>1519</v>
      </c>
      <c r="F450" s="153" t="s">
        <v>1520</v>
      </c>
      <c r="G450" s="154" t="s">
        <v>630</v>
      </c>
      <c r="H450" s="155">
        <v>2</v>
      </c>
      <c r="I450" s="156"/>
      <c r="J450" s="157">
        <f>ROUND(I450*H450,2)</f>
        <v>0</v>
      </c>
      <c r="K450" s="158"/>
      <c r="L450" s="34"/>
      <c r="M450" s="159" t="s">
        <v>1</v>
      </c>
      <c r="N450" s="160" t="s">
        <v>41</v>
      </c>
      <c r="O450" s="59"/>
      <c r="P450" s="161">
        <f>O450*H450</f>
        <v>0</v>
      </c>
      <c r="Q450" s="161">
        <v>1.1999999999999999E-3</v>
      </c>
      <c r="R450" s="161">
        <f>Q450*H450</f>
        <v>2.3999999999999998E-3</v>
      </c>
      <c r="S450" s="161">
        <v>0</v>
      </c>
      <c r="T450" s="162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3" t="s">
        <v>445</v>
      </c>
      <c r="AT450" s="163" t="s">
        <v>174</v>
      </c>
      <c r="AU450" s="163" t="s">
        <v>87</v>
      </c>
      <c r="AY450" s="18" t="s">
        <v>172</v>
      </c>
      <c r="BE450" s="164">
        <f>IF(N450="základná",J450,0)</f>
        <v>0</v>
      </c>
      <c r="BF450" s="164">
        <f>IF(N450="znížená",J450,0)</f>
        <v>0</v>
      </c>
      <c r="BG450" s="164">
        <f>IF(N450="zákl. prenesená",J450,0)</f>
        <v>0</v>
      </c>
      <c r="BH450" s="164">
        <f>IF(N450="zníž. prenesená",J450,0)</f>
        <v>0</v>
      </c>
      <c r="BI450" s="164">
        <f>IF(N450="nulová",J450,0)</f>
        <v>0</v>
      </c>
      <c r="BJ450" s="18" t="s">
        <v>87</v>
      </c>
      <c r="BK450" s="164">
        <f>ROUND(I450*H450,2)</f>
        <v>0</v>
      </c>
      <c r="BL450" s="18" t="s">
        <v>445</v>
      </c>
      <c r="BM450" s="163" t="s">
        <v>1521</v>
      </c>
    </row>
    <row r="451" spans="1:65" s="14" customFormat="1" ht="12">
      <c r="B451" s="173"/>
      <c r="D451" s="166" t="s">
        <v>179</v>
      </c>
      <c r="E451" s="174" t="s">
        <v>1</v>
      </c>
      <c r="F451" s="175" t="s">
        <v>1522</v>
      </c>
      <c r="H451" s="176">
        <v>1</v>
      </c>
      <c r="I451" s="177"/>
      <c r="L451" s="173"/>
      <c r="M451" s="178"/>
      <c r="N451" s="179"/>
      <c r="O451" s="179"/>
      <c r="P451" s="179"/>
      <c r="Q451" s="179"/>
      <c r="R451" s="179"/>
      <c r="S451" s="179"/>
      <c r="T451" s="180"/>
      <c r="AT451" s="174" t="s">
        <v>179</v>
      </c>
      <c r="AU451" s="174" t="s">
        <v>87</v>
      </c>
      <c r="AV451" s="14" t="s">
        <v>87</v>
      </c>
      <c r="AW451" s="14" t="s">
        <v>30</v>
      </c>
      <c r="AX451" s="14" t="s">
        <v>75</v>
      </c>
      <c r="AY451" s="174" t="s">
        <v>172</v>
      </c>
    </row>
    <row r="452" spans="1:65" s="14" customFormat="1" ht="12">
      <c r="B452" s="173"/>
      <c r="D452" s="166" t="s">
        <v>179</v>
      </c>
      <c r="E452" s="174" t="s">
        <v>1</v>
      </c>
      <c r="F452" s="175" t="s">
        <v>1523</v>
      </c>
      <c r="H452" s="176">
        <v>1</v>
      </c>
      <c r="I452" s="177"/>
      <c r="L452" s="173"/>
      <c r="M452" s="178"/>
      <c r="N452" s="179"/>
      <c r="O452" s="179"/>
      <c r="P452" s="179"/>
      <c r="Q452" s="179"/>
      <c r="R452" s="179"/>
      <c r="S452" s="179"/>
      <c r="T452" s="180"/>
      <c r="AT452" s="174" t="s">
        <v>179</v>
      </c>
      <c r="AU452" s="174" t="s">
        <v>87</v>
      </c>
      <c r="AV452" s="14" t="s">
        <v>87</v>
      </c>
      <c r="AW452" s="14" t="s">
        <v>30</v>
      </c>
      <c r="AX452" s="14" t="s">
        <v>75</v>
      </c>
      <c r="AY452" s="174" t="s">
        <v>172</v>
      </c>
    </row>
    <row r="453" spans="1:65" s="15" customFormat="1" ht="12">
      <c r="B453" s="181"/>
      <c r="D453" s="166" t="s">
        <v>179</v>
      </c>
      <c r="E453" s="182" t="s">
        <v>1</v>
      </c>
      <c r="F453" s="183" t="s">
        <v>184</v>
      </c>
      <c r="H453" s="184">
        <v>2</v>
      </c>
      <c r="I453" s="185"/>
      <c r="L453" s="181"/>
      <c r="M453" s="186"/>
      <c r="N453" s="187"/>
      <c r="O453" s="187"/>
      <c r="P453" s="187"/>
      <c r="Q453" s="187"/>
      <c r="R453" s="187"/>
      <c r="S453" s="187"/>
      <c r="T453" s="188"/>
      <c r="AT453" s="182" t="s">
        <v>179</v>
      </c>
      <c r="AU453" s="182" t="s">
        <v>87</v>
      </c>
      <c r="AV453" s="15" t="s">
        <v>106</v>
      </c>
      <c r="AW453" s="15" t="s">
        <v>30</v>
      </c>
      <c r="AX453" s="15" t="s">
        <v>79</v>
      </c>
      <c r="AY453" s="182" t="s">
        <v>172</v>
      </c>
    </row>
    <row r="454" spans="1:65" s="2" customFormat="1" ht="49" customHeight="1">
      <c r="A454" s="33"/>
      <c r="B454" s="150"/>
      <c r="C454" s="201" t="s">
        <v>1524</v>
      </c>
      <c r="D454" s="201" t="s">
        <v>231</v>
      </c>
      <c r="E454" s="202" t="s">
        <v>1525</v>
      </c>
      <c r="F454" s="203" t="s">
        <v>1526</v>
      </c>
      <c r="G454" s="204" t="s">
        <v>630</v>
      </c>
      <c r="H454" s="205">
        <v>1</v>
      </c>
      <c r="I454" s="206"/>
      <c r="J454" s="207">
        <f>ROUND(I454*H454,2)</f>
        <v>0</v>
      </c>
      <c r="K454" s="208"/>
      <c r="L454" s="209"/>
      <c r="M454" s="210" t="s">
        <v>1</v>
      </c>
      <c r="N454" s="211" t="s">
        <v>41</v>
      </c>
      <c r="O454" s="59"/>
      <c r="P454" s="161">
        <f>O454*H454</f>
        <v>0</v>
      </c>
      <c r="Q454" s="161">
        <v>7.5999999999999998E-2</v>
      </c>
      <c r="R454" s="161">
        <f>Q454*H454</f>
        <v>7.5999999999999998E-2</v>
      </c>
      <c r="S454" s="161">
        <v>0</v>
      </c>
      <c r="T454" s="162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3" t="s">
        <v>491</v>
      </c>
      <c r="AT454" s="163" t="s">
        <v>231</v>
      </c>
      <c r="AU454" s="163" t="s">
        <v>87</v>
      </c>
      <c r="AY454" s="18" t="s">
        <v>172</v>
      </c>
      <c r="BE454" s="164">
        <f>IF(N454="základná",J454,0)</f>
        <v>0</v>
      </c>
      <c r="BF454" s="164">
        <f>IF(N454="znížená",J454,0)</f>
        <v>0</v>
      </c>
      <c r="BG454" s="164">
        <f>IF(N454="zákl. prenesená",J454,0)</f>
        <v>0</v>
      </c>
      <c r="BH454" s="164">
        <f>IF(N454="zníž. prenesená",J454,0)</f>
        <v>0</v>
      </c>
      <c r="BI454" s="164">
        <f>IF(N454="nulová",J454,0)</f>
        <v>0</v>
      </c>
      <c r="BJ454" s="18" t="s">
        <v>87</v>
      </c>
      <c r="BK454" s="164">
        <f>ROUND(I454*H454,2)</f>
        <v>0</v>
      </c>
      <c r="BL454" s="18" t="s">
        <v>445</v>
      </c>
      <c r="BM454" s="163" t="s">
        <v>1527</v>
      </c>
    </row>
    <row r="455" spans="1:65" s="14" customFormat="1" ht="12">
      <c r="B455" s="173"/>
      <c r="D455" s="166" t="s">
        <v>179</v>
      </c>
      <c r="E455" s="174" t="s">
        <v>1</v>
      </c>
      <c r="F455" s="175" t="s">
        <v>1528</v>
      </c>
      <c r="H455" s="176">
        <v>1</v>
      </c>
      <c r="I455" s="177"/>
      <c r="L455" s="173"/>
      <c r="M455" s="178"/>
      <c r="N455" s="179"/>
      <c r="O455" s="179"/>
      <c r="P455" s="179"/>
      <c r="Q455" s="179"/>
      <c r="R455" s="179"/>
      <c r="S455" s="179"/>
      <c r="T455" s="180"/>
      <c r="AT455" s="174" t="s">
        <v>179</v>
      </c>
      <c r="AU455" s="174" t="s">
        <v>87</v>
      </c>
      <c r="AV455" s="14" t="s">
        <v>87</v>
      </c>
      <c r="AW455" s="14" t="s">
        <v>30</v>
      </c>
      <c r="AX455" s="14" t="s">
        <v>75</v>
      </c>
      <c r="AY455" s="174" t="s">
        <v>172</v>
      </c>
    </row>
    <row r="456" spans="1:65" s="15" customFormat="1" ht="12">
      <c r="B456" s="181"/>
      <c r="D456" s="166" t="s">
        <v>179</v>
      </c>
      <c r="E456" s="182" t="s">
        <v>1</v>
      </c>
      <c r="F456" s="183" t="s">
        <v>184</v>
      </c>
      <c r="H456" s="184">
        <v>1</v>
      </c>
      <c r="I456" s="185"/>
      <c r="L456" s="181"/>
      <c r="M456" s="186"/>
      <c r="N456" s="187"/>
      <c r="O456" s="187"/>
      <c r="P456" s="187"/>
      <c r="Q456" s="187"/>
      <c r="R456" s="187"/>
      <c r="S456" s="187"/>
      <c r="T456" s="188"/>
      <c r="AT456" s="182" t="s">
        <v>179</v>
      </c>
      <c r="AU456" s="182" t="s">
        <v>87</v>
      </c>
      <c r="AV456" s="15" t="s">
        <v>106</v>
      </c>
      <c r="AW456" s="15" t="s">
        <v>30</v>
      </c>
      <c r="AX456" s="15" t="s">
        <v>79</v>
      </c>
      <c r="AY456" s="182" t="s">
        <v>172</v>
      </c>
    </row>
    <row r="457" spans="1:65" s="2" customFormat="1" ht="49" customHeight="1">
      <c r="A457" s="33"/>
      <c r="B457" s="150"/>
      <c r="C457" s="201" t="s">
        <v>1160</v>
      </c>
      <c r="D457" s="201" t="s">
        <v>231</v>
      </c>
      <c r="E457" s="202" t="s">
        <v>1529</v>
      </c>
      <c r="F457" s="203" t="s">
        <v>1530</v>
      </c>
      <c r="G457" s="204" t="s">
        <v>630</v>
      </c>
      <c r="H457" s="205">
        <v>1</v>
      </c>
      <c r="I457" s="206"/>
      <c r="J457" s="207">
        <f>ROUND(I457*H457,2)</f>
        <v>0</v>
      </c>
      <c r="K457" s="208"/>
      <c r="L457" s="209"/>
      <c r="M457" s="210" t="s">
        <v>1</v>
      </c>
      <c r="N457" s="211" t="s">
        <v>41</v>
      </c>
      <c r="O457" s="59"/>
      <c r="P457" s="161">
        <f>O457*H457</f>
        <v>0</v>
      </c>
      <c r="Q457" s="161">
        <v>7.5999999999999998E-2</v>
      </c>
      <c r="R457" s="161">
        <f>Q457*H457</f>
        <v>7.5999999999999998E-2</v>
      </c>
      <c r="S457" s="161">
        <v>0</v>
      </c>
      <c r="T457" s="162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3" t="s">
        <v>491</v>
      </c>
      <c r="AT457" s="163" t="s">
        <v>231</v>
      </c>
      <c r="AU457" s="163" t="s">
        <v>87</v>
      </c>
      <c r="AY457" s="18" t="s">
        <v>172</v>
      </c>
      <c r="BE457" s="164">
        <f>IF(N457="základná",J457,0)</f>
        <v>0</v>
      </c>
      <c r="BF457" s="164">
        <f>IF(N457="znížená",J457,0)</f>
        <v>0</v>
      </c>
      <c r="BG457" s="164">
        <f>IF(N457="zákl. prenesená",J457,0)</f>
        <v>0</v>
      </c>
      <c r="BH457" s="164">
        <f>IF(N457="zníž. prenesená",J457,0)</f>
        <v>0</v>
      </c>
      <c r="BI457" s="164">
        <f>IF(N457="nulová",J457,0)</f>
        <v>0</v>
      </c>
      <c r="BJ457" s="18" t="s">
        <v>87</v>
      </c>
      <c r="BK457" s="164">
        <f>ROUND(I457*H457,2)</f>
        <v>0</v>
      </c>
      <c r="BL457" s="18" t="s">
        <v>445</v>
      </c>
      <c r="BM457" s="163" t="s">
        <v>1531</v>
      </c>
    </row>
    <row r="458" spans="1:65" s="14" customFormat="1" ht="12">
      <c r="B458" s="173"/>
      <c r="D458" s="166" t="s">
        <v>179</v>
      </c>
      <c r="E458" s="174" t="s">
        <v>1</v>
      </c>
      <c r="F458" s="175" t="s">
        <v>1532</v>
      </c>
      <c r="H458" s="176">
        <v>1</v>
      </c>
      <c r="I458" s="177"/>
      <c r="L458" s="173"/>
      <c r="M458" s="178"/>
      <c r="N458" s="179"/>
      <c r="O458" s="179"/>
      <c r="P458" s="179"/>
      <c r="Q458" s="179"/>
      <c r="R458" s="179"/>
      <c r="S458" s="179"/>
      <c r="T458" s="180"/>
      <c r="AT458" s="174" t="s">
        <v>179</v>
      </c>
      <c r="AU458" s="174" t="s">
        <v>87</v>
      </c>
      <c r="AV458" s="14" t="s">
        <v>87</v>
      </c>
      <c r="AW458" s="14" t="s">
        <v>30</v>
      </c>
      <c r="AX458" s="14" t="s">
        <v>75</v>
      </c>
      <c r="AY458" s="174" t="s">
        <v>172</v>
      </c>
    </row>
    <row r="459" spans="1:65" s="15" customFormat="1" ht="12">
      <c r="B459" s="181"/>
      <c r="D459" s="166" t="s">
        <v>179</v>
      </c>
      <c r="E459" s="182" t="s">
        <v>1</v>
      </c>
      <c r="F459" s="183" t="s">
        <v>184</v>
      </c>
      <c r="H459" s="184">
        <v>1</v>
      </c>
      <c r="I459" s="185"/>
      <c r="L459" s="181"/>
      <c r="M459" s="186"/>
      <c r="N459" s="187"/>
      <c r="O459" s="187"/>
      <c r="P459" s="187"/>
      <c r="Q459" s="187"/>
      <c r="R459" s="187"/>
      <c r="S459" s="187"/>
      <c r="T459" s="188"/>
      <c r="AT459" s="182" t="s">
        <v>179</v>
      </c>
      <c r="AU459" s="182" t="s">
        <v>87</v>
      </c>
      <c r="AV459" s="15" t="s">
        <v>106</v>
      </c>
      <c r="AW459" s="15" t="s">
        <v>30</v>
      </c>
      <c r="AX459" s="15" t="s">
        <v>79</v>
      </c>
      <c r="AY459" s="182" t="s">
        <v>172</v>
      </c>
    </row>
    <row r="460" spans="1:65" s="2" customFormat="1" ht="24.25" customHeight="1">
      <c r="A460" s="33"/>
      <c r="B460" s="150"/>
      <c r="C460" s="151" t="s">
        <v>1533</v>
      </c>
      <c r="D460" s="151" t="s">
        <v>174</v>
      </c>
      <c r="E460" s="152" t="s">
        <v>977</v>
      </c>
      <c r="F460" s="153" t="s">
        <v>978</v>
      </c>
      <c r="G460" s="154" t="s">
        <v>194</v>
      </c>
      <c r="H460" s="155">
        <v>0.154</v>
      </c>
      <c r="I460" s="156"/>
      <c r="J460" s="157">
        <f>ROUND(I460*H460,2)</f>
        <v>0</v>
      </c>
      <c r="K460" s="158"/>
      <c r="L460" s="34"/>
      <c r="M460" s="159" t="s">
        <v>1</v>
      </c>
      <c r="N460" s="160" t="s">
        <v>41</v>
      </c>
      <c r="O460" s="59"/>
      <c r="P460" s="161">
        <f>O460*H460</f>
        <v>0</v>
      </c>
      <c r="Q460" s="161">
        <v>0</v>
      </c>
      <c r="R460" s="161">
        <f>Q460*H460</f>
        <v>0</v>
      </c>
      <c r="S460" s="161">
        <v>0</v>
      </c>
      <c r="T460" s="162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3" t="s">
        <v>445</v>
      </c>
      <c r="AT460" s="163" t="s">
        <v>174</v>
      </c>
      <c r="AU460" s="163" t="s">
        <v>87</v>
      </c>
      <c r="AY460" s="18" t="s">
        <v>172</v>
      </c>
      <c r="BE460" s="164">
        <f>IF(N460="základná",J460,0)</f>
        <v>0</v>
      </c>
      <c r="BF460" s="164">
        <f>IF(N460="znížená",J460,0)</f>
        <v>0</v>
      </c>
      <c r="BG460" s="164">
        <f>IF(N460="zákl. prenesená",J460,0)</f>
        <v>0</v>
      </c>
      <c r="BH460" s="164">
        <f>IF(N460="zníž. prenesená",J460,0)</f>
        <v>0</v>
      </c>
      <c r="BI460" s="164">
        <f>IF(N460="nulová",J460,0)</f>
        <v>0</v>
      </c>
      <c r="BJ460" s="18" t="s">
        <v>87</v>
      </c>
      <c r="BK460" s="164">
        <f>ROUND(I460*H460,2)</f>
        <v>0</v>
      </c>
      <c r="BL460" s="18" t="s">
        <v>445</v>
      </c>
      <c r="BM460" s="163" t="s">
        <v>1534</v>
      </c>
    </row>
    <row r="461" spans="1:65" s="12" customFormat="1" ht="22.75" customHeight="1">
      <c r="B461" s="137"/>
      <c r="D461" s="138" t="s">
        <v>74</v>
      </c>
      <c r="E461" s="148" t="s">
        <v>1168</v>
      </c>
      <c r="F461" s="148" t="s">
        <v>1169</v>
      </c>
      <c r="I461" s="140"/>
      <c r="J461" s="149">
        <f>BK461</f>
        <v>0</v>
      </c>
      <c r="L461" s="137"/>
      <c r="M461" s="142"/>
      <c r="N461" s="143"/>
      <c r="O461" s="143"/>
      <c r="P461" s="144">
        <f>SUM(P462:P489)</f>
        <v>0</v>
      </c>
      <c r="Q461" s="143"/>
      <c r="R461" s="144">
        <f>SUM(R462:R489)</f>
        <v>4.22281</v>
      </c>
      <c r="S461" s="143"/>
      <c r="T461" s="145">
        <f>SUM(T462:T489)</f>
        <v>0</v>
      </c>
      <c r="AR461" s="138" t="s">
        <v>87</v>
      </c>
      <c r="AT461" s="146" t="s">
        <v>74</v>
      </c>
      <c r="AU461" s="146" t="s">
        <v>79</v>
      </c>
      <c r="AY461" s="138" t="s">
        <v>172</v>
      </c>
      <c r="BK461" s="147">
        <f>SUM(BK462:BK489)</f>
        <v>0</v>
      </c>
    </row>
    <row r="462" spans="1:65" s="2" customFormat="1" ht="14.5" customHeight="1">
      <c r="A462" s="33"/>
      <c r="B462" s="150"/>
      <c r="C462" s="151" t="s">
        <v>1535</v>
      </c>
      <c r="D462" s="151" t="s">
        <v>174</v>
      </c>
      <c r="E462" s="152" t="s">
        <v>1536</v>
      </c>
      <c r="F462" s="153" t="s">
        <v>1537</v>
      </c>
      <c r="G462" s="154" t="s">
        <v>630</v>
      </c>
      <c r="H462" s="155">
        <v>1</v>
      </c>
      <c r="I462" s="156"/>
      <c r="J462" s="157">
        <f>ROUND(I462*H462,2)</f>
        <v>0</v>
      </c>
      <c r="K462" s="158"/>
      <c r="L462" s="34"/>
      <c r="M462" s="159" t="s">
        <v>1</v>
      </c>
      <c r="N462" s="160" t="s">
        <v>41</v>
      </c>
      <c r="O462" s="59"/>
      <c r="P462" s="161">
        <f>O462*H462</f>
        <v>0</v>
      </c>
      <c r="Q462" s="161">
        <v>5.0000000000000002E-5</v>
      </c>
      <c r="R462" s="161">
        <f>Q462*H462</f>
        <v>5.0000000000000002E-5</v>
      </c>
      <c r="S462" s="161">
        <v>0</v>
      </c>
      <c r="T462" s="162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3" t="s">
        <v>445</v>
      </c>
      <c r="AT462" s="163" t="s">
        <v>174</v>
      </c>
      <c r="AU462" s="163" t="s">
        <v>87</v>
      </c>
      <c r="AY462" s="18" t="s">
        <v>172</v>
      </c>
      <c r="BE462" s="164">
        <f>IF(N462="základná",J462,0)</f>
        <v>0</v>
      </c>
      <c r="BF462" s="164">
        <f>IF(N462="znížená",J462,0)</f>
        <v>0</v>
      </c>
      <c r="BG462" s="164">
        <f>IF(N462="zákl. prenesená",J462,0)</f>
        <v>0</v>
      </c>
      <c r="BH462" s="164">
        <f>IF(N462="zníž. prenesená",J462,0)</f>
        <v>0</v>
      </c>
      <c r="BI462" s="164">
        <f>IF(N462="nulová",J462,0)</f>
        <v>0</v>
      </c>
      <c r="BJ462" s="18" t="s">
        <v>87</v>
      </c>
      <c r="BK462" s="164">
        <f>ROUND(I462*H462,2)</f>
        <v>0</v>
      </c>
      <c r="BL462" s="18" t="s">
        <v>445</v>
      </c>
      <c r="BM462" s="163" t="s">
        <v>1538</v>
      </c>
    </row>
    <row r="463" spans="1:65" s="14" customFormat="1" ht="12">
      <c r="B463" s="173"/>
      <c r="D463" s="166" t="s">
        <v>179</v>
      </c>
      <c r="E463" s="174" t="s">
        <v>1</v>
      </c>
      <c r="F463" s="175" t="s">
        <v>79</v>
      </c>
      <c r="H463" s="176">
        <v>1</v>
      </c>
      <c r="I463" s="177"/>
      <c r="L463" s="173"/>
      <c r="M463" s="178"/>
      <c r="N463" s="179"/>
      <c r="O463" s="179"/>
      <c r="P463" s="179"/>
      <c r="Q463" s="179"/>
      <c r="R463" s="179"/>
      <c r="S463" s="179"/>
      <c r="T463" s="180"/>
      <c r="AT463" s="174" t="s">
        <v>179</v>
      </c>
      <c r="AU463" s="174" t="s">
        <v>87</v>
      </c>
      <c r="AV463" s="14" t="s">
        <v>87</v>
      </c>
      <c r="AW463" s="14" t="s">
        <v>30</v>
      </c>
      <c r="AX463" s="14" t="s">
        <v>75</v>
      </c>
      <c r="AY463" s="174" t="s">
        <v>172</v>
      </c>
    </row>
    <row r="464" spans="1:65" s="15" customFormat="1" ht="12">
      <c r="B464" s="181"/>
      <c r="D464" s="166" t="s">
        <v>179</v>
      </c>
      <c r="E464" s="182" t="s">
        <v>1</v>
      </c>
      <c r="F464" s="183" t="s">
        <v>1539</v>
      </c>
      <c r="H464" s="184">
        <v>1</v>
      </c>
      <c r="I464" s="185"/>
      <c r="L464" s="181"/>
      <c r="M464" s="186"/>
      <c r="N464" s="187"/>
      <c r="O464" s="187"/>
      <c r="P464" s="187"/>
      <c r="Q464" s="187"/>
      <c r="R464" s="187"/>
      <c r="S464" s="187"/>
      <c r="T464" s="188"/>
      <c r="AT464" s="182" t="s">
        <v>179</v>
      </c>
      <c r="AU464" s="182" t="s">
        <v>87</v>
      </c>
      <c r="AV464" s="15" t="s">
        <v>106</v>
      </c>
      <c r="AW464" s="15" t="s">
        <v>30</v>
      </c>
      <c r="AX464" s="15" t="s">
        <v>79</v>
      </c>
      <c r="AY464" s="182" t="s">
        <v>172</v>
      </c>
    </row>
    <row r="465" spans="1:65" s="2" customFormat="1" ht="37.75" customHeight="1">
      <c r="A465" s="33"/>
      <c r="B465" s="150"/>
      <c r="C465" s="201" t="s">
        <v>1540</v>
      </c>
      <c r="D465" s="201" t="s">
        <v>231</v>
      </c>
      <c r="E465" s="202" t="s">
        <v>1541</v>
      </c>
      <c r="F465" s="203" t="s">
        <v>1542</v>
      </c>
      <c r="G465" s="204" t="s">
        <v>630</v>
      </c>
      <c r="H465" s="205">
        <v>1</v>
      </c>
      <c r="I465" s="206"/>
      <c r="J465" s="207">
        <f>ROUND(I465*H465,2)</f>
        <v>0</v>
      </c>
      <c r="K465" s="208"/>
      <c r="L465" s="209"/>
      <c r="M465" s="210" t="s">
        <v>1</v>
      </c>
      <c r="N465" s="211" t="s">
        <v>41</v>
      </c>
      <c r="O465" s="59"/>
      <c r="P465" s="161">
        <f>O465*H465</f>
        <v>0</v>
      </c>
      <c r="Q465" s="161">
        <v>6.2880000000000005E-2</v>
      </c>
      <c r="R465" s="161">
        <f>Q465*H465</f>
        <v>6.2880000000000005E-2</v>
      </c>
      <c r="S465" s="161">
        <v>0</v>
      </c>
      <c r="T465" s="162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3" t="s">
        <v>491</v>
      </c>
      <c r="AT465" s="163" t="s">
        <v>231</v>
      </c>
      <c r="AU465" s="163" t="s">
        <v>87</v>
      </c>
      <c r="AY465" s="18" t="s">
        <v>172</v>
      </c>
      <c r="BE465" s="164">
        <f>IF(N465="základná",J465,0)</f>
        <v>0</v>
      </c>
      <c r="BF465" s="164">
        <f>IF(N465="znížená",J465,0)</f>
        <v>0</v>
      </c>
      <c r="BG465" s="164">
        <f>IF(N465="zákl. prenesená",J465,0)</f>
        <v>0</v>
      </c>
      <c r="BH465" s="164">
        <f>IF(N465="zníž. prenesená",J465,0)</f>
        <v>0</v>
      </c>
      <c r="BI465" s="164">
        <f>IF(N465="nulová",J465,0)</f>
        <v>0</v>
      </c>
      <c r="BJ465" s="18" t="s">
        <v>87</v>
      </c>
      <c r="BK465" s="164">
        <f>ROUND(I465*H465,2)</f>
        <v>0</v>
      </c>
      <c r="BL465" s="18" t="s">
        <v>445</v>
      </c>
      <c r="BM465" s="163" t="s">
        <v>1543</v>
      </c>
    </row>
    <row r="466" spans="1:65" s="13" customFormat="1" ht="36">
      <c r="B466" s="165"/>
      <c r="D466" s="166" t="s">
        <v>179</v>
      </c>
      <c r="E466" s="167" t="s">
        <v>1</v>
      </c>
      <c r="F466" s="168" t="s">
        <v>1544</v>
      </c>
      <c r="H466" s="167" t="s">
        <v>1</v>
      </c>
      <c r="I466" s="169"/>
      <c r="L466" s="165"/>
      <c r="M466" s="170"/>
      <c r="N466" s="171"/>
      <c r="O466" s="171"/>
      <c r="P466" s="171"/>
      <c r="Q466" s="171"/>
      <c r="R466" s="171"/>
      <c r="S466" s="171"/>
      <c r="T466" s="172"/>
      <c r="AT466" s="167" t="s">
        <v>179</v>
      </c>
      <c r="AU466" s="167" t="s">
        <v>87</v>
      </c>
      <c r="AV466" s="13" t="s">
        <v>79</v>
      </c>
      <c r="AW466" s="13" t="s">
        <v>30</v>
      </c>
      <c r="AX466" s="13" t="s">
        <v>75</v>
      </c>
      <c r="AY466" s="167" t="s">
        <v>172</v>
      </c>
    </row>
    <row r="467" spans="1:65" s="14" customFormat="1" ht="12">
      <c r="B467" s="173"/>
      <c r="D467" s="166" t="s">
        <v>179</v>
      </c>
      <c r="E467" s="174" t="s">
        <v>1</v>
      </c>
      <c r="F467" s="175" t="s">
        <v>1545</v>
      </c>
      <c r="H467" s="176">
        <v>1</v>
      </c>
      <c r="I467" s="177"/>
      <c r="L467" s="173"/>
      <c r="M467" s="178"/>
      <c r="N467" s="179"/>
      <c r="O467" s="179"/>
      <c r="P467" s="179"/>
      <c r="Q467" s="179"/>
      <c r="R467" s="179"/>
      <c r="S467" s="179"/>
      <c r="T467" s="180"/>
      <c r="AT467" s="174" t="s">
        <v>179</v>
      </c>
      <c r="AU467" s="174" t="s">
        <v>87</v>
      </c>
      <c r="AV467" s="14" t="s">
        <v>87</v>
      </c>
      <c r="AW467" s="14" t="s">
        <v>30</v>
      </c>
      <c r="AX467" s="14" t="s">
        <v>75</v>
      </c>
      <c r="AY467" s="174" t="s">
        <v>172</v>
      </c>
    </row>
    <row r="468" spans="1:65" s="15" customFormat="1" ht="12">
      <c r="B468" s="181"/>
      <c r="D468" s="166" t="s">
        <v>179</v>
      </c>
      <c r="E468" s="182" t="s">
        <v>1</v>
      </c>
      <c r="F468" s="183" t="s">
        <v>184</v>
      </c>
      <c r="H468" s="184">
        <v>1</v>
      </c>
      <c r="I468" s="185"/>
      <c r="L468" s="181"/>
      <c r="M468" s="186"/>
      <c r="N468" s="187"/>
      <c r="O468" s="187"/>
      <c r="P468" s="187"/>
      <c r="Q468" s="187"/>
      <c r="R468" s="187"/>
      <c r="S468" s="187"/>
      <c r="T468" s="188"/>
      <c r="AT468" s="182" t="s">
        <v>179</v>
      </c>
      <c r="AU468" s="182" t="s">
        <v>87</v>
      </c>
      <c r="AV468" s="15" t="s">
        <v>106</v>
      </c>
      <c r="AW468" s="15" t="s">
        <v>30</v>
      </c>
      <c r="AX468" s="15" t="s">
        <v>79</v>
      </c>
      <c r="AY468" s="182" t="s">
        <v>172</v>
      </c>
    </row>
    <row r="469" spans="1:65" s="2" customFormat="1" ht="14.5" customHeight="1">
      <c r="A469" s="33"/>
      <c r="B469" s="150"/>
      <c r="C469" s="151" t="s">
        <v>239</v>
      </c>
      <c r="D469" s="151" t="s">
        <v>174</v>
      </c>
      <c r="E469" s="152" t="s">
        <v>1546</v>
      </c>
      <c r="F469" s="153" t="s">
        <v>1547</v>
      </c>
      <c r="G469" s="154" t="s">
        <v>630</v>
      </c>
      <c r="H469" s="155">
        <v>2</v>
      </c>
      <c r="I469" s="156"/>
      <c r="J469" s="157">
        <f>ROUND(I469*H469,2)</f>
        <v>0</v>
      </c>
      <c r="K469" s="158"/>
      <c r="L469" s="34"/>
      <c r="M469" s="159" t="s">
        <v>1</v>
      </c>
      <c r="N469" s="160" t="s">
        <v>41</v>
      </c>
      <c r="O469" s="59"/>
      <c r="P469" s="161">
        <f>O469*H469</f>
        <v>0</v>
      </c>
      <c r="Q469" s="161">
        <v>2.0000000000000002E-5</v>
      </c>
      <c r="R469" s="161">
        <f>Q469*H469</f>
        <v>4.0000000000000003E-5</v>
      </c>
      <c r="S469" s="161">
        <v>0</v>
      </c>
      <c r="T469" s="162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63" t="s">
        <v>445</v>
      </c>
      <c r="AT469" s="163" t="s">
        <v>174</v>
      </c>
      <c r="AU469" s="163" t="s">
        <v>87</v>
      </c>
      <c r="AY469" s="18" t="s">
        <v>172</v>
      </c>
      <c r="BE469" s="164">
        <f>IF(N469="základná",J469,0)</f>
        <v>0</v>
      </c>
      <c r="BF469" s="164">
        <f>IF(N469="znížená",J469,0)</f>
        <v>0</v>
      </c>
      <c r="BG469" s="164">
        <f>IF(N469="zákl. prenesená",J469,0)</f>
        <v>0</v>
      </c>
      <c r="BH469" s="164">
        <f>IF(N469="zníž. prenesená",J469,0)</f>
        <v>0</v>
      </c>
      <c r="BI469" s="164">
        <f>IF(N469="nulová",J469,0)</f>
        <v>0</v>
      </c>
      <c r="BJ469" s="18" t="s">
        <v>87</v>
      </c>
      <c r="BK469" s="164">
        <f>ROUND(I469*H469,2)</f>
        <v>0</v>
      </c>
      <c r="BL469" s="18" t="s">
        <v>445</v>
      </c>
      <c r="BM469" s="163" t="s">
        <v>1548</v>
      </c>
    </row>
    <row r="470" spans="1:65" s="14" customFormat="1" ht="12">
      <c r="B470" s="173"/>
      <c r="D470" s="166" t="s">
        <v>179</v>
      </c>
      <c r="E470" s="174" t="s">
        <v>1</v>
      </c>
      <c r="F470" s="175" t="s">
        <v>87</v>
      </c>
      <c r="H470" s="176">
        <v>2</v>
      </c>
      <c r="I470" s="177"/>
      <c r="L470" s="173"/>
      <c r="M470" s="178"/>
      <c r="N470" s="179"/>
      <c r="O470" s="179"/>
      <c r="P470" s="179"/>
      <c r="Q470" s="179"/>
      <c r="R470" s="179"/>
      <c r="S470" s="179"/>
      <c r="T470" s="180"/>
      <c r="AT470" s="174" t="s">
        <v>179</v>
      </c>
      <c r="AU470" s="174" t="s">
        <v>87</v>
      </c>
      <c r="AV470" s="14" t="s">
        <v>87</v>
      </c>
      <c r="AW470" s="14" t="s">
        <v>30</v>
      </c>
      <c r="AX470" s="14" t="s">
        <v>75</v>
      </c>
      <c r="AY470" s="174" t="s">
        <v>172</v>
      </c>
    </row>
    <row r="471" spans="1:65" s="15" customFormat="1" ht="12">
      <c r="B471" s="181"/>
      <c r="D471" s="166" t="s">
        <v>179</v>
      </c>
      <c r="E471" s="182" t="s">
        <v>1</v>
      </c>
      <c r="F471" s="183" t="s">
        <v>1549</v>
      </c>
      <c r="H471" s="184">
        <v>2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2" t="s">
        <v>179</v>
      </c>
      <c r="AU471" s="182" t="s">
        <v>87</v>
      </c>
      <c r="AV471" s="15" t="s">
        <v>106</v>
      </c>
      <c r="AW471" s="15" t="s">
        <v>30</v>
      </c>
      <c r="AX471" s="15" t="s">
        <v>79</v>
      </c>
      <c r="AY471" s="182" t="s">
        <v>172</v>
      </c>
    </row>
    <row r="472" spans="1:65" s="2" customFormat="1" ht="37.75" customHeight="1">
      <c r="A472" s="33"/>
      <c r="B472" s="150"/>
      <c r="C472" s="201" t="s">
        <v>1550</v>
      </c>
      <c r="D472" s="201" t="s">
        <v>231</v>
      </c>
      <c r="E472" s="202" t="s">
        <v>1551</v>
      </c>
      <c r="F472" s="203" t="s">
        <v>1552</v>
      </c>
      <c r="G472" s="204" t="s">
        <v>630</v>
      </c>
      <c r="H472" s="205">
        <v>2</v>
      </c>
      <c r="I472" s="206"/>
      <c r="J472" s="207">
        <f>ROUND(I472*H472,2)</f>
        <v>0</v>
      </c>
      <c r="K472" s="208"/>
      <c r="L472" s="209"/>
      <c r="M472" s="210" t="s">
        <v>1</v>
      </c>
      <c r="N472" s="211" t="s">
        <v>41</v>
      </c>
      <c r="O472" s="59"/>
      <c r="P472" s="161">
        <f>O472*H472</f>
        <v>0</v>
      </c>
      <c r="Q472" s="161">
        <v>3.7999999999999999E-2</v>
      </c>
      <c r="R472" s="161">
        <f>Q472*H472</f>
        <v>7.5999999999999998E-2</v>
      </c>
      <c r="S472" s="161">
        <v>0</v>
      </c>
      <c r="T472" s="162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3" t="s">
        <v>491</v>
      </c>
      <c r="AT472" s="163" t="s">
        <v>231</v>
      </c>
      <c r="AU472" s="163" t="s">
        <v>87</v>
      </c>
      <c r="AY472" s="18" t="s">
        <v>172</v>
      </c>
      <c r="BE472" s="164">
        <f>IF(N472="základná",J472,0)</f>
        <v>0</v>
      </c>
      <c r="BF472" s="164">
        <f>IF(N472="znížená",J472,0)</f>
        <v>0</v>
      </c>
      <c r="BG472" s="164">
        <f>IF(N472="zákl. prenesená",J472,0)</f>
        <v>0</v>
      </c>
      <c r="BH472" s="164">
        <f>IF(N472="zníž. prenesená",J472,0)</f>
        <v>0</v>
      </c>
      <c r="BI472" s="164">
        <f>IF(N472="nulová",J472,0)</f>
        <v>0</v>
      </c>
      <c r="BJ472" s="18" t="s">
        <v>87</v>
      </c>
      <c r="BK472" s="164">
        <f>ROUND(I472*H472,2)</f>
        <v>0</v>
      </c>
      <c r="BL472" s="18" t="s">
        <v>445</v>
      </c>
      <c r="BM472" s="163" t="s">
        <v>1553</v>
      </c>
    </row>
    <row r="473" spans="1:65" s="14" customFormat="1" ht="12">
      <c r="B473" s="173"/>
      <c r="D473" s="166" t="s">
        <v>179</v>
      </c>
      <c r="E473" s="174" t="s">
        <v>1</v>
      </c>
      <c r="F473" s="175" t="s">
        <v>1554</v>
      </c>
      <c r="H473" s="176">
        <v>2</v>
      </c>
      <c r="I473" s="177"/>
      <c r="L473" s="173"/>
      <c r="M473" s="178"/>
      <c r="N473" s="179"/>
      <c r="O473" s="179"/>
      <c r="P473" s="179"/>
      <c r="Q473" s="179"/>
      <c r="R473" s="179"/>
      <c r="S473" s="179"/>
      <c r="T473" s="180"/>
      <c r="AT473" s="174" t="s">
        <v>179</v>
      </c>
      <c r="AU473" s="174" t="s">
        <v>87</v>
      </c>
      <c r="AV473" s="14" t="s">
        <v>87</v>
      </c>
      <c r="AW473" s="14" t="s">
        <v>30</v>
      </c>
      <c r="AX473" s="14" t="s">
        <v>75</v>
      </c>
      <c r="AY473" s="174" t="s">
        <v>172</v>
      </c>
    </row>
    <row r="474" spans="1:65" s="15" customFormat="1" ht="12">
      <c r="B474" s="181"/>
      <c r="D474" s="166" t="s">
        <v>179</v>
      </c>
      <c r="E474" s="182" t="s">
        <v>1</v>
      </c>
      <c r="F474" s="183" t="s">
        <v>430</v>
      </c>
      <c r="H474" s="184">
        <v>2</v>
      </c>
      <c r="I474" s="185"/>
      <c r="L474" s="181"/>
      <c r="M474" s="186"/>
      <c r="N474" s="187"/>
      <c r="O474" s="187"/>
      <c r="P474" s="187"/>
      <c r="Q474" s="187"/>
      <c r="R474" s="187"/>
      <c r="S474" s="187"/>
      <c r="T474" s="188"/>
      <c r="AT474" s="182" t="s">
        <v>179</v>
      </c>
      <c r="AU474" s="182" t="s">
        <v>87</v>
      </c>
      <c r="AV474" s="15" t="s">
        <v>106</v>
      </c>
      <c r="AW474" s="15" t="s">
        <v>30</v>
      </c>
      <c r="AX474" s="15" t="s">
        <v>79</v>
      </c>
      <c r="AY474" s="182" t="s">
        <v>172</v>
      </c>
    </row>
    <row r="475" spans="1:65" s="2" customFormat="1" ht="14.5" customHeight="1">
      <c r="A475" s="33"/>
      <c r="B475" s="150"/>
      <c r="C475" s="151" t="s">
        <v>1555</v>
      </c>
      <c r="D475" s="151" t="s">
        <v>174</v>
      </c>
      <c r="E475" s="152" t="s">
        <v>1556</v>
      </c>
      <c r="F475" s="153" t="s">
        <v>1557</v>
      </c>
      <c r="G475" s="154" t="s">
        <v>630</v>
      </c>
      <c r="H475" s="155">
        <v>18</v>
      </c>
      <c r="I475" s="156"/>
      <c r="J475" s="157">
        <f>ROUND(I475*H475,2)</f>
        <v>0</v>
      </c>
      <c r="K475" s="158"/>
      <c r="L475" s="34"/>
      <c r="M475" s="159" t="s">
        <v>1</v>
      </c>
      <c r="N475" s="160" t="s">
        <v>41</v>
      </c>
      <c r="O475" s="59"/>
      <c r="P475" s="161">
        <f>O475*H475</f>
        <v>0</v>
      </c>
      <c r="Q475" s="161">
        <v>0</v>
      </c>
      <c r="R475" s="161">
        <f>Q475*H475</f>
        <v>0</v>
      </c>
      <c r="S475" s="161">
        <v>0</v>
      </c>
      <c r="T475" s="162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3" t="s">
        <v>445</v>
      </c>
      <c r="AT475" s="163" t="s">
        <v>174</v>
      </c>
      <c r="AU475" s="163" t="s">
        <v>87</v>
      </c>
      <c r="AY475" s="18" t="s">
        <v>172</v>
      </c>
      <c r="BE475" s="164">
        <f>IF(N475="základná",J475,0)</f>
        <v>0</v>
      </c>
      <c r="BF475" s="164">
        <f>IF(N475="znížená",J475,0)</f>
        <v>0</v>
      </c>
      <c r="BG475" s="164">
        <f>IF(N475="zákl. prenesená",J475,0)</f>
        <v>0</v>
      </c>
      <c r="BH475" s="164">
        <f>IF(N475="zníž. prenesená",J475,0)</f>
        <v>0</v>
      </c>
      <c r="BI475" s="164">
        <f>IF(N475="nulová",J475,0)</f>
        <v>0</v>
      </c>
      <c r="BJ475" s="18" t="s">
        <v>87</v>
      </c>
      <c r="BK475" s="164">
        <f>ROUND(I475*H475,2)</f>
        <v>0</v>
      </c>
      <c r="BL475" s="18" t="s">
        <v>445</v>
      </c>
      <c r="BM475" s="163" t="s">
        <v>1558</v>
      </c>
    </row>
    <row r="476" spans="1:65" s="13" customFormat="1" ht="12">
      <c r="B476" s="165"/>
      <c r="D476" s="166" t="s">
        <v>179</v>
      </c>
      <c r="E476" s="167" t="s">
        <v>1</v>
      </c>
      <c r="F476" s="168" t="s">
        <v>1559</v>
      </c>
      <c r="H476" s="167" t="s">
        <v>1</v>
      </c>
      <c r="I476" s="169"/>
      <c r="L476" s="165"/>
      <c r="M476" s="170"/>
      <c r="N476" s="171"/>
      <c r="O476" s="171"/>
      <c r="P476" s="171"/>
      <c r="Q476" s="171"/>
      <c r="R476" s="171"/>
      <c r="S476" s="171"/>
      <c r="T476" s="172"/>
      <c r="AT476" s="167" t="s">
        <v>179</v>
      </c>
      <c r="AU476" s="167" t="s">
        <v>87</v>
      </c>
      <c r="AV476" s="13" t="s">
        <v>79</v>
      </c>
      <c r="AW476" s="13" t="s">
        <v>30</v>
      </c>
      <c r="AX476" s="13" t="s">
        <v>75</v>
      </c>
      <c r="AY476" s="167" t="s">
        <v>172</v>
      </c>
    </row>
    <row r="477" spans="1:65" s="13" customFormat="1" ht="12">
      <c r="B477" s="165"/>
      <c r="D477" s="166" t="s">
        <v>179</v>
      </c>
      <c r="E477" s="167" t="s">
        <v>1</v>
      </c>
      <c r="F477" s="168" t="s">
        <v>1560</v>
      </c>
      <c r="H477" s="167" t="s">
        <v>1</v>
      </c>
      <c r="I477" s="169"/>
      <c r="L477" s="165"/>
      <c r="M477" s="170"/>
      <c r="N477" s="171"/>
      <c r="O477" s="171"/>
      <c r="P477" s="171"/>
      <c r="Q477" s="171"/>
      <c r="R477" s="171"/>
      <c r="S477" s="171"/>
      <c r="T477" s="172"/>
      <c r="AT477" s="167" t="s">
        <v>179</v>
      </c>
      <c r="AU477" s="167" t="s">
        <v>87</v>
      </c>
      <c r="AV477" s="13" t="s">
        <v>79</v>
      </c>
      <c r="AW477" s="13" t="s">
        <v>30</v>
      </c>
      <c r="AX477" s="13" t="s">
        <v>75</v>
      </c>
      <c r="AY477" s="167" t="s">
        <v>172</v>
      </c>
    </row>
    <row r="478" spans="1:65" s="14" customFormat="1" ht="12">
      <c r="B478" s="173"/>
      <c r="D478" s="166" t="s">
        <v>179</v>
      </c>
      <c r="E478" s="174" t="s">
        <v>1</v>
      </c>
      <c r="F478" s="175" t="s">
        <v>1561</v>
      </c>
      <c r="H478" s="176">
        <v>18</v>
      </c>
      <c r="I478" s="177"/>
      <c r="L478" s="173"/>
      <c r="M478" s="178"/>
      <c r="N478" s="179"/>
      <c r="O478" s="179"/>
      <c r="P478" s="179"/>
      <c r="Q478" s="179"/>
      <c r="R478" s="179"/>
      <c r="S478" s="179"/>
      <c r="T478" s="180"/>
      <c r="AT478" s="174" t="s">
        <v>179</v>
      </c>
      <c r="AU478" s="174" t="s">
        <v>87</v>
      </c>
      <c r="AV478" s="14" t="s">
        <v>87</v>
      </c>
      <c r="AW478" s="14" t="s">
        <v>30</v>
      </c>
      <c r="AX478" s="14" t="s">
        <v>75</v>
      </c>
      <c r="AY478" s="174" t="s">
        <v>172</v>
      </c>
    </row>
    <row r="479" spans="1:65" s="15" customFormat="1" ht="12">
      <c r="B479" s="181"/>
      <c r="D479" s="166" t="s">
        <v>179</v>
      </c>
      <c r="E479" s="182" t="s">
        <v>1</v>
      </c>
      <c r="F479" s="183" t="s">
        <v>1562</v>
      </c>
      <c r="H479" s="184">
        <v>18</v>
      </c>
      <c r="I479" s="185"/>
      <c r="L479" s="181"/>
      <c r="M479" s="186"/>
      <c r="N479" s="187"/>
      <c r="O479" s="187"/>
      <c r="P479" s="187"/>
      <c r="Q479" s="187"/>
      <c r="R479" s="187"/>
      <c r="S479" s="187"/>
      <c r="T479" s="188"/>
      <c r="AT479" s="182" t="s">
        <v>179</v>
      </c>
      <c r="AU479" s="182" t="s">
        <v>87</v>
      </c>
      <c r="AV479" s="15" t="s">
        <v>106</v>
      </c>
      <c r="AW479" s="15" t="s">
        <v>30</v>
      </c>
      <c r="AX479" s="15" t="s">
        <v>79</v>
      </c>
      <c r="AY479" s="182" t="s">
        <v>172</v>
      </c>
    </row>
    <row r="480" spans="1:65" s="2" customFormat="1" ht="24.25" customHeight="1">
      <c r="A480" s="33"/>
      <c r="B480" s="150"/>
      <c r="C480" s="201" t="s">
        <v>1563</v>
      </c>
      <c r="D480" s="201" t="s">
        <v>231</v>
      </c>
      <c r="E480" s="202" t="s">
        <v>1564</v>
      </c>
      <c r="F480" s="203" t="s">
        <v>1565</v>
      </c>
      <c r="G480" s="204" t="s">
        <v>630</v>
      </c>
      <c r="H480" s="205">
        <v>18</v>
      </c>
      <c r="I480" s="206"/>
      <c r="J480" s="207">
        <f>ROUND(I480*H480,2)</f>
        <v>0</v>
      </c>
      <c r="K480" s="208"/>
      <c r="L480" s="209"/>
      <c r="M480" s="210" t="s">
        <v>1</v>
      </c>
      <c r="N480" s="211" t="s">
        <v>41</v>
      </c>
      <c r="O480" s="59"/>
      <c r="P480" s="161">
        <f>O480*H480</f>
        <v>0</v>
      </c>
      <c r="Q480" s="161">
        <v>4.6879999999999998E-2</v>
      </c>
      <c r="R480" s="161">
        <f>Q480*H480</f>
        <v>0.84383999999999992</v>
      </c>
      <c r="S480" s="161">
        <v>0</v>
      </c>
      <c r="T480" s="162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3" t="s">
        <v>491</v>
      </c>
      <c r="AT480" s="163" t="s">
        <v>231</v>
      </c>
      <c r="AU480" s="163" t="s">
        <v>87</v>
      </c>
      <c r="AY480" s="18" t="s">
        <v>172</v>
      </c>
      <c r="BE480" s="164">
        <f>IF(N480="základná",J480,0)</f>
        <v>0</v>
      </c>
      <c r="BF480" s="164">
        <f>IF(N480="znížená",J480,0)</f>
        <v>0</v>
      </c>
      <c r="BG480" s="164">
        <f>IF(N480="zákl. prenesená",J480,0)</f>
        <v>0</v>
      </c>
      <c r="BH480" s="164">
        <f>IF(N480="zníž. prenesená",J480,0)</f>
        <v>0</v>
      </c>
      <c r="BI480" s="164">
        <f>IF(N480="nulová",J480,0)</f>
        <v>0</v>
      </c>
      <c r="BJ480" s="18" t="s">
        <v>87</v>
      </c>
      <c r="BK480" s="164">
        <f>ROUND(I480*H480,2)</f>
        <v>0</v>
      </c>
      <c r="BL480" s="18" t="s">
        <v>445</v>
      </c>
      <c r="BM480" s="163" t="s">
        <v>1566</v>
      </c>
    </row>
    <row r="481" spans="1:65" s="2" customFormat="1" ht="24.25" customHeight="1">
      <c r="A481" s="33"/>
      <c r="B481" s="150"/>
      <c r="C481" s="151" t="s">
        <v>1567</v>
      </c>
      <c r="D481" s="151" t="s">
        <v>174</v>
      </c>
      <c r="E481" s="152" t="s">
        <v>1568</v>
      </c>
      <c r="F481" s="153" t="s">
        <v>1569</v>
      </c>
      <c r="G481" s="154" t="s">
        <v>630</v>
      </c>
      <c r="H481" s="155">
        <v>15</v>
      </c>
      <c r="I481" s="156"/>
      <c r="J481" s="157">
        <f>ROUND(I481*H481,2)</f>
        <v>0</v>
      </c>
      <c r="K481" s="158"/>
      <c r="L481" s="34"/>
      <c r="M481" s="159" t="s">
        <v>1</v>
      </c>
      <c r="N481" s="160" t="s">
        <v>41</v>
      </c>
      <c r="O481" s="59"/>
      <c r="P481" s="161">
        <f>O481*H481</f>
        <v>0</v>
      </c>
      <c r="Q481" s="161">
        <v>0.2</v>
      </c>
      <c r="R481" s="161">
        <f>Q481*H481</f>
        <v>3</v>
      </c>
      <c r="S481" s="161">
        <v>0</v>
      </c>
      <c r="T481" s="162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3" t="s">
        <v>445</v>
      </c>
      <c r="AT481" s="163" t="s">
        <v>174</v>
      </c>
      <c r="AU481" s="163" t="s">
        <v>87</v>
      </c>
      <c r="AY481" s="18" t="s">
        <v>172</v>
      </c>
      <c r="BE481" s="164">
        <f>IF(N481="základná",J481,0)</f>
        <v>0</v>
      </c>
      <c r="BF481" s="164">
        <f>IF(N481="znížená",J481,0)</f>
        <v>0</v>
      </c>
      <c r="BG481" s="164">
        <f>IF(N481="zákl. prenesená",J481,0)</f>
        <v>0</v>
      </c>
      <c r="BH481" s="164">
        <f>IF(N481="zníž. prenesená",J481,0)</f>
        <v>0</v>
      </c>
      <c r="BI481" s="164">
        <f>IF(N481="nulová",J481,0)</f>
        <v>0</v>
      </c>
      <c r="BJ481" s="18" t="s">
        <v>87</v>
      </c>
      <c r="BK481" s="164">
        <f>ROUND(I481*H481,2)</f>
        <v>0</v>
      </c>
      <c r="BL481" s="18" t="s">
        <v>445</v>
      </c>
      <c r="BM481" s="163" t="s">
        <v>1570</v>
      </c>
    </row>
    <row r="482" spans="1:65" s="14" customFormat="1" ht="12">
      <c r="B482" s="173"/>
      <c r="D482" s="166" t="s">
        <v>179</v>
      </c>
      <c r="E482" s="174" t="s">
        <v>1</v>
      </c>
      <c r="F482" s="175" t="s">
        <v>1571</v>
      </c>
      <c r="H482" s="176">
        <v>15</v>
      </c>
      <c r="I482" s="177"/>
      <c r="L482" s="173"/>
      <c r="M482" s="178"/>
      <c r="N482" s="179"/>
      <c r="O482" s="179"/>
      <c r="P482" s="179"/>
      <c r="Q482" s="179"/>
      <c r="R482" s="179"/>
      <c r="S482" s="179"/>
      <c r="T482" s="180"/>
      <c r="AT482" s="174" t="s">
        <v>179</v>
      </c>
      <c r="AU482" s="174" t="s">
        <v>87</v>
      </c>
      <c r="AV482" s="14" t="s">
        <v>87</v>
      </c>
      <c r="AW482" s="14" t="s">
        <v>30</v>
      </c>
      <c r="AX482" s="14" t="s">
        <v>75</v>
      </c>
      <c r="AY482" s="174" t="s">
        <v>172</v>
      </c>
    </row>
    <row r="483" spans="1:65" s="15" customFormat="1" ht="12">
      <c r="B483" s="181"/>
      <c r="D483" s="166" t="s">
        <v>179</v>
      </c>
      <c r="E483" s="182" t="s">
        <v>1</v>
      </c>
      <c r="F483" s="183" t="s">
        <v>184</v>
      </c>
      <c r="H483" s="184">
        <v>15</v>
      </c>
      <c r="I483" s="185"/>
      <c r="L483" s="181"/>
      <c r="M483" s="186"/>
      <c r="N483" s="187"/>
      <c r="O483" s="187"/>
      <c r="P483" s="187"/>
      <c r="Q483" s="187"/>
      <c r="R483" s="187"/>
      <c r="S483" s="187"/>
      <c r="T483" s="188"/>
      <c r="AT483" s="182" t="s">
        <v>179</v>
      </c>
      <c r="AU483" s="182" t="s">
        <v>87</v>
      </c>
      <c r="AV483" s="15" t="s">
        <v>106</v>
      </c>
      <c r="AW483" s="15" t="s">
        <v>30</v>
      </c>
      <c r="AX483" s="15" t="s">
        <v>79</v>
      </c>
      <c r="AY483" s="182" t="s">
        <v>172</v>
      </c>
    </row>
    <row r="484" spans="1:65" s="2" customFormat="1" ht="24.25" customHeight="1">
      <c r="A484" s="33"/>
      <c r="B484" s="150"/>
      <c r="C484" s="151" t="s">
        <v>1572</v>
      </c>
      <c r="D484" s="151" t="s">
        <v>174</v>
      </c>
      <c r="E484" s="152" t="s">
        <v>1573</v>
      </c>
      <c r="F484" s="153" t="s">
        <v>1574</v>
      </c>
      <c r="G484" s="154" t="s">
        <v>597</v>
      </c>
      <c r="H484" s="155">
        <v>120</v>
      </c>
      <c r="I484" s="156"/>
      <c r="J484" s="157">
        <f>ROUND(I484*H484,2)</f>
        <v>0</v>
      </c>
      <c r="K484" s="158"/>
      <c r="L484" s="34"/>
      <c r="M484" s="159" t="s">
        <v>1</v>
      </c>
      <c r="N484" s="160" t="s">
        <v>41</v>
      </c>
      <c r="O484" s="59"/>
      <c r="P484" s="161">
        <f>O484*H484</f>
        <v>0</v>
      </c>
      <c r="Q484" s="161">
        <v>2E-3</v>
      </c>
      <c r="R484" s="161">
        <f>Q484*H484</f>
        <v>0.24</v>
      </c>
      <c r="S484" s="161">
        <v>0</v>
      </c>
      <c r="T484" s="162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3" t="s">
        <v>445</v>
      </c>
      <c r="AT484" s="163" t="s">
        <v>174</v>
      </c>
      <c r="AU484" s="163" t="s">
        <v>87</v>
      </c>
      <c r="AY484" s="18" t="s">
        <v>172</v>
      </c>
      <c r="BE484" s="164">
        <f>IF(N484="základná",J484,0)</f>
        <v>0</v>
      </c>
      <c r="BF484" s="164">
        <f>IF(N484="znížená",J484,0)</f>
        <v>0</v>
      </c>
      <c r="BG484" s="164">
        <f>IF(N484="zákl. prenesená",J484,0)</f>
        <v>0</v>
      </c>
      <c r="BH484" s="164">
        <f>IF(N484="zníž. prenesená",J484,0)</f>
        <v>0</v>
      </c>
      <c r="BI484" s="164">
        <f>IF(N484="nulová",J484,0)</f>
        <v>0</v>
      </c>
      <c r="BJ484" s="18" t="s">
        <v>87</v>
      </c>
      <c r="BK484" s="164">
        <f>ROUND(I484*H484,2)</f>
        <v>0</v>
      </c>
      <c r="BL484" s="18" t="s">
        <v>445</v>
      </c>
      <c r="BM484" s="163" t="s">
        <v>1575</v>
      </c>
    </row>
    <row r="485" spans="1:65" s="13" customFormat="1" ht="12">
      <c r="B485" s="165"/>
      <c r="D485" s="166" t="s">
        <v>179</v>
      </c>
      <c r="E485" s="167" t="s">
        <v>1</v>
      </c>
      <c r="F485" s="168" t="s">
        <v>1576</v>
      </c>
      <c r="H485" s="167" t="s">
        <v>1</v>
      </c>
      <c r="I485" s="169"/>
      <c r="L485" s="165"/>
      <c r="M485" s="170"/>
      <c r="N485" s="171"/>
      <c r="O485" s="171"/>
      <c r="P485" s="171"/>
      <c r="Q485" s="171"/>
      <c r="R485" s="171"/>
      <c r="S485" s="171"/>
      <c r="T485" s="172"/>
      <c r="AT485" s="167" t="s">
        <v>179</v>
      </c>
      <c r="AU485" s="167" t="s">
        <v>87</v>
      </c>
      <c r="AV485" s="13" t="s">
        <v>79</v>
      </c>
      <c r="AW485" s="13" t="s">
        <v>30</v>
      </c>
      <c r="AX485" s="13" t="s">
        <v>75</v>
      </c>
      <c r="AY485" s="167" t="s">
        <v>172</v>
      </c>
    </row>
    <row r="486" spans="1:65" s="13" customFormat="1" ht="24">
      <c r="B486" s="165"/>
      <c r="D486" s="166" t="s">
        <v>179</v>
      </c>
      <c r="E486" s="167" t="s">
        <v>1</v>
      </c>
      <c r="F486" s="168" t="s">
        <v>1577</v>
      </c>
      <c r="H486" s="167" t="s">
        <v>1</v>
      </c>
      <c r="I486" s="169"/>
      <c r="L486" s="165"/>
      <c r="M486" s="170"/>
      <c r="N486" s="171"/>
      <c r="O486" s="171"/>
      <c r="P486" s="171"/>
      <c r="Q486" s="171"/>
      <c r="R486" s="171"/>
      <c r="S486" s="171"/>
      <c r="T486" s="172"/>
      <c r="AT486" s="167" t="s">
        <v>179</v>
      </c>
      <c r="AU486" s="167" t="s">
        <v>87</v>
      </c>
      <c r="AV486" s="13" t="s">
        <v>79</v>
      </c>
      <c r="AW486" s="13" t="s">
        <v>30</v>
      </c>
      <c r="AX486" s="13" t="s">
        <v>75</v>
      </c>
      <c r="AY486" s="167" t="s">
        <v>172</v>
      </c>
    </row>
    <row r="487" spans="1:65" s="14" customFormat="1" ht="12">
      <c r="B487" s="173"/>
      <c r="D487" s="166" t="s">
        <v>179</v>
      </c>
      <c r="E487" s="174" t="s">
        <v>1</v>
      </c>
      <c r="F487" s="175" t="s">
        <v>1200</v>
      </c>
      <c r="H487" s="176">
        <v>120</v>
      </c>
      <c r="I487" s="177"/>
      <c r="L487" s="173"/>
      <c r="M487" s="178"/>
      <c r="N487" s="179"/>
      <c r="O487" s="179"/>
      <c r="P487" s="179"/>
      <c r="Q487" s="179"/>
      <c r="R487" s="179"/>
      <c r="S487" s="179"/>
      <c r="T487" s="180"/>
      <c r="AT487" s="174" t="s">
        <v>179</v>
      </c>
      <c r="AU487" s="174" t="s">
        <v>87</v>
      </c>
      <c r="AV487" s="14" t="s">
        <v>87</v>
      </c>
      <c r="AW487" s="14" t="s">
        <v>30</v>
      </c>
      <c r="AX487" s="14" t="s">
        <v>75</v>
      </c>
      <c r="AY487" s="174" t="s">
        <v>172</v>
      </c>
    </row>
    <row r="488" spans="1:65" s="15" customFormat="1" ht="12">
      <c r="B488" s="181"/>
      <c r="D488" s="166" t="s">
        <v>179</v>
      </c>
      <c r="E488" s="182" t="s">
        <v>1</v>
      </c>
      <c r="F488" s="183" t="s">
        <v>1539</v>
      </c>
      <c r="H488" s="184">
        <v>120</v>
      </c>
      <c r="I488" s="185"/>
      <c r="L488" s="181"/>
      <c r="M488" s="186"/>
      <c r="N488" s="187"/>
      <c r="O488" s="187"/>
      <c r="P488" s="187"/>
      <c r="Q488" s="187"/>
      <c r="R488" s="187"/>
      <c r="S488" s="187"/>
      <c r="T488" s="188"/>
      <c r="AT488" s="182" t="s">
        <v>179</v>
      </c>
      <c r="AU488" s="182" t="s">
        <v>87</v>
      </c>
      <c r="AV488" s="15" t="s">
        <v>106</v>
      </c>
      <c r="AW488" s="15" t="s">
        <v>30</v>
      </c>
      <c r="AX488" s="15" t="s">
        <v>79</v>
      </c>
      <c r="AY488" s="182" t="s">
        <v>172</v>
      </c>
    </row>
    <row r="489" spans="1:65" s="2" customFormat="1" ht="24.25" customHeight="1">
      <c r="A489" s="33"/>
      <c r="B489" s="150"/>
      <c r="C489" s="151" t="s">
        <v>1578</v>
      </c>
      <c r="D489" s="151" t="s">
        <v>174</v>
      </c>
      <c r="E489" s="152" t="s">
        <v>1579</v>
      </c>
      <c r="F489" s="153" t="s">
        <v>1580</v>
      </c>
      <c r="G489" s="154" t="s">
        <v>194</v>
      </c>
      <c r="H489" s="155">
        <v>4.2229999999999999</v>
      </c>
      <c r="I489" s="156"/>
      <c r="J489" s="157">
        <f>ROUND(I489*H489,2)</f>
        <v>0</v>
      </c>
      <c r="K489" s="158"/>
      <c r="L489" s="34"/>
      <c r="M489" s="159" t="s">
        <v>1</v>
      </c>
      <c r="N489" s="160" t="s">
        <v>41</v>
      </c>
      <c r="O489" s="59"/>
      <c r="P489" s="161">
        <f>O489*H489</f>
        <v>0</v>
      </c>
      <c r="Q489" s="161">
        <v>0</v>
      </c>
      <c r="R489" s="161">
        <f>Q489*H489</f>
        <v>0</v>
      </c>
      <c r="S489" s="161">
        <v>0</v>
      </c>
      <c r="T489" s="162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3" t="s">
        <v>445</v>
      </c>
      <c r="AT489" s="163" t="s">
        <v>174</v>
      </c>
      <c r="AU489" s="163" t="s">
        <v>87</v>
      </c>
      <c r="AY489" s="18" t="s">
        <v>172</v>
      </c>
      <c r="BE489" s="164">
        <f>IF(N489="základná",J489,0)</f>
        <v>0</v>
      </c>
      <c r="BF489" s="164">
        <f>IF(N489="znížená",J489,0)</f>
        <v>0</v>
      </c>
      <c r="BG489" s="164">
        <f>IF(N489="zákl. prenesená",J489,0)</f>
        <v>0</v>
      </c>
      <c r="BH489" s="164">
        <f>IF(N489="zníž. prenesená",J489,0)</f>
        <v>0</v>
      </c>
      <c r="BI489" s="164">
        <f>IF(N489="nulová",J489,0)</f>
        <v>0</v>
      </c>
      <c r="BJ489" s="18" t="s">
        <v>87</v>
      </c>
      <c r="BK489" s="164">
        <f>ROUND(I489*H489,2)</f>
        <v>0</v>
      </c>
      <c r="BL489" s="18" t="s">
        <v>445</v>
      </c>
      <c r="BM489" s="163" t="s">
        <v>1581</v>
      </c>
    </row>
    <row r="490" spans="1:65" s="12" customFormat="1" ht="22.75" customHeight="1">
      <c r="B490" s="137"/>
      <c r="D490" s="138" t="s">
        <v>74</v>
      </c>
      <c r="E490" s="148" t="s">
        <v>1582</v>
      </c>
      <c r="F490" s="148" t="s">
        <v>1583</v>
      </c>
      <c r="I490" s="140"/>
      <c r="J490" s="149">
        <f>BK490</f>
        <v>0</v>
      </c>
      <c r="L490" s="137"/>
      <c r="M490" s="142"/>
      <c r="N490" s="143"/>
      <c r="O490" s="143"/>
      <c r="P490" s="144">
        <f>SUM(P491:P503)</f>
        <v>0</v>
      </c>
      <c r="Q490" s="143"/>
      <c r="R490" s="144">
        <f>SUM(R491:R503)</f>
        <v>6.6099999999999992E-2</v>
      </c>
      <c r="S490" s="143"/>
      <c r="T490" s="145">
        <f>SUM(T491:T503)</f>
        <v>0</v>
      </c>
      <c r="AR490" s="138" t="s">
        <v>87</v>
      </c>
      <c r="AT490" s="146" t="s">
        <v>74</v>
      </c>
      <c r="AU490" s="146" t="s">
        <v>79</v>
      </c>
      <c r="AY490" s="138" t="s">
        <v>172</v>
      </c>
      <c r="BK490" s="147">
        <f>SUM(BK491:BK503)</f>
        <v>0</v>
      </c>
    </row>
    <row r="491" spans="1:65" s="2" customFormat="1" ht="14.5" customHeight="1">
      <c r="A491" s="33"/>
      <c r="B491" s="150"/>
      <c r="C491" s="151" t="s">
        <v>1584</v>
      </c>
      <c r="D491" s="151" t="s">
        <v>174</v>
      </c>
      <c r="E491" s="152" t="s">
        <v>1585</v>
      </c>
      <c r="F491" s="153" t="s">
        <v>1586</v>
      </c>
      <c r="G491" s="154" t="s">
        <v>630</v>
      </c>
      <c r="H491" s="155">
        <v>2</v>
      </c>
      <c r="I491" s="156"/>
      <c r="J491" s="157">
        <f>ROUND(I491*H491,2)</f>
        <v>0</v>
      </c>
      <c r="K491" s="158"/>
      <c r="L491" s="34"/>
      <c r="M491" s="159" t="s">
        <v>1</v>
      </c>
      <c r="N491" s="160" t="s">
        <v>41</v>
      </c>
      <c r="O491" s="59"/>
      <c r="P491" s="161">
        <f>O491*H491</f>
        <v>0</v>
      </c>
      <c r="Q491" s="161">
        <v>0</v>
      </c>
      <c r="R491" s="161">
        <f>Q491*H491</f>
        <v>0</v>
      </c>
      <c r="S491" s="161">
        <v>0</v>
      </c>
      <c r="T491" s="162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63" t="s">
        <v>445</v>
      </c>
      <c r="AT491" s="163" t="s">
        <v>174</v>
      </c>
      <c r="AU491" s="163" t="s">
        <v>87</v>
      </c>
      <c r="AY491" s="18" t="s">
        <v>172</v>
      </c>
      <c r="BE491" s="164">
        <f>IF(N491="základná",J491,0)</f>
        <v>0</v>
      </c>
      <c r="BF491" s="164">
        <f>IF(N491="znížená",J491,0)</f>
        <v>0</v>
      </c>
      <c r="BG491" s="164">
        <f>IF(N491="zákl. prenesená",J491,0)</f>
        <v>0</v>
      </c>
      <c r="BH491" s="164">
        <f>IF(N491="zníž. prenesená",J491,0)</f>
        <v>0</v>
      </c>
      <c r="BI491" s="164">
        <f>IF(N491="nulová",J491,0)</f>
        <v>0</v>
      </c>
      <c r="BJ491" s="18" t="s">
        <v>87</v>
      </c>
      <c r="BK491" s="164">
        <f>ROUND(I491*H491,2)</f>
        <v>0</v>
      </c>
      <c r="BL491" s="18" t="s">
        <v>445</v>
      </c>
      <c r="BM491" s="163" t="s">
        <v>1587</v>
      </c>
    </row>
    <row r="492" spans="1:65" s="14" customFormat="1" ht="12">
      <c r="B492" s="173"/>
      <c r="D492" s="166" t="s">
        <v>179</v>
      </c>
      <c r="E492" s="174" t="s">
        <v>1</v>
      </c>
      <c r="F492" s="175" t="s">
        <v>1588</v>
      </c>
      <c r="H492" s="176">
        <v>1</v>
      </c>
      <c r="I492" s="177"/>
      <c r="L492" s="173"/>
      <c r="M492" s="178"/>
      <c r="N492" s="179"/>
      <c r="O492" s="179"/>
      <c r="P492" s="179"/>
      <c r="Q492" s="179"/>
      <c r="R492" s="179"/>
      <c r="S492" s="179"/>
      <c r="T492" s="180"/>
      <c r="AT492" s="174" t="s">
        <v>179</v>
      </c>
      <c r="AU492" s="174" t="s">
        <v>87</v>
      </c>
      <c r="AV492" s="14" t="s">
        <v>87</v>
      </c>
      <c r="AW492" s="14" t="s">
        <v>30</v>
      </c>
      <c r="AX492" s="14" t="s">
        <v>75</v>
      </c>
      <c r="AY492" s="174" t="s">
        <v>172</v>
      </c>
    </row>
    <row r="493" spans="1:65" s="14" customFormat="1" ht="12">
      <c r="B493" s="173"/>
      <c r="D493" s="166" t="s">
        <v>179</v>
      </c>
      <c r="E493" s="174" t="s">
        <v>1</v>
      </c>
      <c r="F493" s="175" t="s">
        <v>1589</v>
      </c>
      <c r="H493" s="176">
        <v>1</v>
      </c>
      <c r="I493" s="177"/>
      <c r="L493" s="173"/>
      <c r="M493" s="178"/>
      <c r="N493" s="179"/>
      <c r="O493" s="179"/>
      <c r="P493" s="179"/>
      <c r="Q493" s="179"/>
      <c r="R493" s="179"/>
      <c r="S493" s="179"/>
      <c r="T493" s="180"/>
      <c r="AT493" s="174" t="s">
        <v>179</v>
      </c>
      <c r="AU493" s="174" t="s">
        <v>87</v>
      </c>
      <c r="AV493" s="14" t="s">
        <v>87</v>
      </c>
      <c r="AW493" s="14" t="s">
        <v>30</v>
      </c>
      <c r="AX493" s="14" t="s">
        <v>75</v>
      </c>
      <c r="AY493" s="174" t="s">
        <v>172</v>
      </c>
    </row>
    <row r="494" spans="1:65" s="15" customFormat="1" ht="12">
      <c r="B494" s="181"/>
      <c r="D494" s="166" t="s">
        <v>179</v>
      </c>
      <c r="E494" s="182" t="s">
        <v>1</v>
      </c>
      <c r="F494" s="183" t="s">
        <v>430</v>
      </c>
      <c r="H494" s="184">
        <v>2</v>
      </c>
      <c r="I494" s="185"/>
      <c r="L494" s="181"/>
      <c r="M494" s="186"/>
      <c r="N494" s="187"/>
      <c r="O494" s="187"/>
      <c r="P494" s="187"/>
      <c r="Q494" s="187"/>
      <c r="R494" s="187"/>
      <c r="S494" s="187"/>
      <c r="T494" s="188"/>
      <c r="AT494" s="182" t="s">
        <v>179</v>
      </c>
      <c r="AU494" s="182" t="s">
        <v>87</v>
      </c>
      <c r="AV494" s="15" t="s">
        <v>106</v>
      </c>
      <c r="AW494" s="15" t="s">
        <v>30</v>
      </c>
      <c r="AX494" s="15" t="s">
        <v>79</v>
      </c>
      <c r="AY494" s="182" t="s">
        <v>172</v>
      </c>
    </row>
    <row r="495" spans="1:65" s="2" customFormat="1" ht="24.25" customHeight="1">
      <c r="A495" s="33"/>
      <c r="B495" s="150"/>
      <c r="C495" s="201" t="s">
        <v>1590</v>
      </c>
      <c r="D495" s="201" t="s">
        <v>231</v>
      </c>
      <c r="E495" s="202" t="s">
        <v>1591</v>
      </c>
      <c r="F495" s="203" t="s">
        <v>1592</v>
      </c>
      <c r="G495" s="204" t="s">
        <v>630</v>
      </c>
      <c r="H495" s="205">
        <v>1</v>
      </c>
      <c r="I495" s="206"/>
      <c r="J495" s="207">
        <f>ROUND(I495*H495,2)</f>
        <v>0</v>
      </c>
      <c r="K495" s="208"/>
      <c r="L495" s="209"/>
      <c r="M495" s="210" t="s">
        <v>1</v>
      </c>
      <c r="N495" s="211" t="s">
        <v>41</v>
      </c>
      <c r="O495" s="59"/>
      <c r="P495" s="161">
        <f>O495*H495</f>
        <v>0</v>
      </c>
      <c r="Q495" s="161">
        <v>2E-3</v>
      </c>
      <c r="R495" s="161">
        <f>Q495*H495</f>
        <v>2E-3</v>
      </c>
      <c r="S495" s="161">
        <v>0</v>
      </c>
      <c r="T495" s="162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3" t="s">
        <v>491</v>
      </c>
      <c r="AT495" s="163" t="s">
        <v>231</v>
      </c>
      <c r="AU495" s="163" t="s">
        <v>87</v>
      </c>
      <c r="AY495" s="18" t="s">
        <v>172</v>
      </c>
      <c r="BE495" s="164">
        <f>IF(N495="základná",J495,0)</f>
        <v>0</v>
      </c>
      <c r="BF495" s="164">
        <f>IF(N495="znížená",J495,0)</f>
        <v>0</v>
      </c>
      <c r="BG495" s="164">
        <f>IF(N495="zákl. prenesená",J495,0)</f>
        <v>0</v>
      </c>
      <c r="BH495" s="164">
        <f>IF(N495="zníž. prenesená",J495,0)</f>
        <v>0</v>
      </c>
      <c r="BI495" s="164">
        <f>IF(N495="nulová",J495,0)</f>
        <v>0</v>
      </c>
      <c r="BJ495" s="18" t="s">
        <v>87</v>
      </c>
      <c r="BK495" s="164">
        <f>ROUND(I495*H495,2)</f>
        <v>0</v>
      </c>
      <c r="BL495" s="18" t="s">
        <v>445</v>
      </c>
      <c r="BM495" s="163" t="s">
        <v>1593</v>
      </c>
    </row>
    <row r="496" spans="1:65" s="2" customFormat="1" ht="24.25" customHeight="1">
      <c r="A496" s="33"/>
      <c r="B496" s="150"/>
      <c r="C496" s="201" t="s">
        <v>1594</v>
      </c>
      <c r="D496" s="201" t="s">
        <v>231</v>
      </c>
      <c r="E496" s="202" t="s">
        <v>1595</v>
      </c>
      <c r="F496" s="203" t="s">
        <v>1596</v>
      </c>
      <c r="G496" s="204" t="s">
        <v>630</v>
      </c>
      <c r="H496" s="205">
        <v>1</v>
      </c>
      <c r="I496" s="206"/>
      <c r="J496" s="207">
        <f>ROUND(I496*H496,2)</f>
        <v>0</v>
      </c>
      <c r="K496" s="208"/>
      <c r="L496" s="209"/>
      <c r="M496" s="210" t="s">
        <v>1</v>
      </c>
      <c r="N496" s="211" t="s">
        <v>41</v>
      </c>
      <c r="O496" s="59"/>
      <c r="P496" s="161">
        <f>O496*H496</f>
        <v>0</v>
      </c>
      <c r="Q496" s="161">
        <v>1.6999999999999999E-3</v>
      </c>
      <c r="R496" s="161">
        <f>Q496*H496</f>
        <v>1.6999999999999999E-3</v>
      </c>
      <c r="S496" s="161">
        <v>0</v>
      </c>
      <c r="T496" s="162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3" t="s">
        <v>491</v>
      </c>
      <c r="AT496" s="163" t="s">
        <v>231</v>
      </c>
      <c r="AU496" s="163" t="s">
        <v>87</v>
      </c>
      <c r="AY496" s="18" t="s">
        <v>172</v>
      </c>
      <c r="BE496" s="164">
        <f>IF(N496="základná",J496,0)</f>
        <v>0</v>
      </c>
      <c r="BF496" s="164">
        <f>IF(N496="znížená",J496,0)</f>
        <v>0</v>
      </c>
      <c r="BG496" s="164">
        <f>IF(N496="zákl. prenesená",J496,0)</f>
        <v>0</v>
      </c>
      <c r="BH496" s="164">
        <f>IF(N496="zníž. prenesená",J496,0)</f>
        <v>0</v>
      </c>
      <c r="BI496" s="164">
        <f>IF(N496="nulová",J496,0)</f>
        <v>0</v>
      </c>
      <c r="BJ496" s="18" t="s">
        <v>87</v>
      </c>
      <c r="BK496" s="164">
        <f>ROUND(I496*H496,2)</f>
        <v>0</v>
      </c>
      <c r="BL496" s="18" t="s">
        <v>445</v>
      </c>
      <c r="BM496" s="163" t="s">
        <v>1597</v>
      </c>
    </row>
    <row r="497" spans="1:65" s="14" customFormat="1" ht="12">
      <c r="B497" s="173"/>
      <c r="D497" s="166" t="s">
        <v>179</v>
      </c>
      <c r="E497" s="174" t="s">
        <v>1</v>
      </c>
      <c r="F497" s="175" t="s">
        <v>79</v>
      </c>
      <c r="H497" s="176">
        <v>1</v>
      </c>
      <c r="I497" s="177"/>
      <c r="L497" s="173"/>
      <c r="M497" s="178"/>
      <c r="N497" s="179"/>
      <c r="O497" s="179"/>
      <c r="P497" s="179"/>
      <c r="Q497" s="179"/>
      <c r="R497" s="179"/>
      <c r="S497" s="179"/>
      <c r="T497" s="180"/>
      <c r="AT497" s="174" t="s">
        <v>179</v>
      </c>
      <c r="AU497" s="174" t="s">
        <v>87</v>
      </c>
      <c r="AV497" s="14" t="s">
        <v>87</v>
      </c>
      <c r="AW497" s="14" t="s">
        <v>30</v>
      </c>
      <c r="AX497" s="14" t="s">
        <v>75</v>
      </c>
      <c r="AY497" s="174" t="s">
        <v>172</v>
      </c>
    </row>
    <row r="498" spans="1:65" s="15" customFormat="1" ht="12">
      <c r="B498" s="181"/>
      <c r="D498" s="166" t="s">
        <v>179</v>
      </c>
      <c r="E498" s="182" t="s">
        <v>1</v>
      </c>
      <c r="F498" s="183" t="s">
        <v>430</v>
      </c>
      <c r="H498" s="184">
        <v>1</v>
      </c>
      <c r="I498" s="185"/>
      <c r="L498" s="181"/>
      <c r="M498" s="186"/>
      <c r="N498" s="187"/>
      <c r="O498" s="187"/>
      <c r="P498" s="187"/>
      <c r="Q498" s="187"/>
      <c r="R498" s="187"/>
      <c r="S498" s="187"/>
      <c r="T498" s="188"/>
      <c r="AT498" s="182" t="s">
        <v>179</v>
      </c>
      <c r="AU498" s="182" t="s">
        <v>87</v>
      </c>
      <c r="AV498" s="15" t="s">
        <v>106</v>
      </c>
      <c r="AW498" s="15" t="s">
        <v>30</v>
      </c>
      <c r="AX498" s="15" t="s">
        <v>79</v>
      </c>
      <c r="AY498" s="182" t="s">
        <v>172</v>
      </c>
    </row>
    <row r="499" spans="1:65" s="2" customFormat="1" ht="14.5" customHeight="1">
      <c r="A499" s="33"/>
      <c r="B499" s="150"/>
      <c r="C499" s="151" t="s">
        <v>1598</v>
      </c>
      <c r="D499" s="151" t="s">
        <v>174</v>
      </c>
      <c r="E499" s="152" t="s">
        <v>1599</v>
      </c>
      <c r="F499" s="153" t="s">
        <v>1600</v>
      </c>
      <c r="G499" s="154" t="s">
        <v>630</v>
      </c>
      <c r="H499" s="155">
        <v>13</v>
      </c>
      <c r="I499" s="156"/>
      <c r="J499" s="157">
        <f>ROUND(I499*H499,2)</f>
        <v>0</v>
      </c>
      <c r="K499" s="158"/>
      <c r="L499" s="34"/>
      <c r="M499" s="159" t="s">
        <v>1</v>
      </c>
      <c r="N499" s="160" t="s">
        <v>41</v>
      </c>
      <c r="O499" s="59"/>
      <c r="P499" s="161">
        <f>O499*H499</f>
        <v>0</v>
      </c>
      <c r="Q499" s="161">
        <v>0</v>
      </c>
      <c r="R499" s="161">
        <f>Q499*H499</f>
        <v>0</v>
      </c>
      <c r="S499" s="161">
        <v>0</v>
      </c>
      <c r="T499" s="162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3" t="s">
        <v>445</v>
      </c>
      <c r="AT499" s="163" t="s">
        <v>174</v>
      </c>
      <c r="AU499" s="163" t="s">
        <v>87</v>
      </c>
      <c r="AY499" s="18" t="s">
        <v>172</v>
      </c>
      <c r="BE499" s="164">
        <f>IF(N499="základná",J499,0)</f>
        <v>0</v>
      </c>
      <c r="BF499" s="164">
        <f>IF(N499="znížená",J499,0)</f>
        <v>0</v>
      </c>
      <c r="BG499" s="164">
        <f>IF(N499="zákl. prenesená",J499,0)</f>
        <v>0</v>
      </c>
      <c r="BH499" s="164">
        <f>IF(N499="zníž. prenesená",J499,0)</f>
        <v>0</v>
      </c>
      <c r="BI499" s="164">
        <f>IF(N499="nulová",J499,0)</f>
        <v>0</v>
      </c>
      <c r="BJ499" s="18" t="s">
        <v>87</v>
      </c>
      <c r="BK499" s="164">
        <f>ROUND(I499*H499,2)</f>
        <v>0</v>
      </c>
      <c r="BL499" s="18" t="s">
        <v>445</v>
      </c>
      <c r="BM499" s="163" t="s">
        <v>1601</v>
      </c>
    </row>
    <row r="500" spans="1:65" s="14" customFormat="1" ht="12">
      <c r="B500" s="173"/>
      <c r="D500" s="166" t="s">
        <v>179</v>
      </c>
      <c r="E500" s="174" t="s">
        <v>1</v>
      </c>
      <c r="F500" s="175" t="s">
        <v>1602</v>
      </c>
      <c r="H500" s="176">
        <v>13</v>
      </c>
      <c r="I500" s="177"/>
      <c r="L500" s="173"/>
      <c r="M500" s="178"/>
      <c r="N500" s="179"/>
      <c r="O500" s="179"/>
      <c r="P500" s="179"/>
      <c r="Q500" s="179"/>
      <c r="R500" s="179"/>
      <c r="S500" s="179"/>
      <c r="T500" s="180"/>
      <c r="AT500" s="174" t="s">
        <v>179</v>
      </c>
      <c r="AU500" s="174" t="s">
        <v>87</v>
      </c>
      <c r="AV500" s="14" t="s">
        <v>87</v>
      </c>
      <c r="AW500" s="14" t="s">
        <v>30</v>
      </c>
      <c r="AX500" s="14" t="s">
        <v>75</v>
      </c>
      <c r="AY500" s="174" t="s">
        <v>172</v>
      </c>
    </row>
    <row r="501" spans="1:65" s="15" customFormat="1" ht="12">
      <c r="B501" s="181"/>
      <c r="D501" s="166" t="s">
        <v>179</v>
      </c>
      <c r="E501" s="182" t="s">
        <v>1</v>
      </c>
      <c r="F501" s="183" t="s">
        <v>184</v>
      </c>
      <c r="H501" s="184">
        <v>13</v>
      </c>
      <c r="I501" s="185"/>
      <c r="L501" s="181"/>
      <c r="M501" s="186"/>
      <c r="N501" s="187"/>
      <c r="O501" s="187"/>
      <c r="P501" s="187"/>
      <c r="Q501" s="187"/>
      <c r="R501" s="187"/>
      <c r="S501" s="187"/>
      <c r="T501" s="188"/>
      <c r="AT501" s="182" t="s">
        <v>179</v>
      </c>
      <c r="AU501" s="182" t="s">
        <v>87</v>
      </c>
      <c r="AV501" s="15" t="s">
        <v>106</v>
      </c>
      <c r="AW501" s="15" t="s">
        <v>30</v>
      </c>
      <c r="AX501" s="15" t="s">
        <v>79</v>
      </c>
      <c r="AY501" s="182" t="s">
        <v>172</v>
      </c>
    </row>
    <row r="502" spans="1:65" s="2" customFormat="1" ht="24.25" customHeight="1">
      <c r="A502" s="33"/>
      <c r="B502" s="150"/>
      <c r="C502" s="201" t="s">
        <v>1603</v>
      </c>
      <c r="D502" s="201" t="s">
        <v>231</v>
      </c>
      <c r="E502" s="202" t="s">
        <v>1604</v>
      </c>
      <c r="F502" s="203" t="s">
        <v>1605</v>
      </c>
      <c r="G502" s="204" t="s">
        <v>630</v>
      </c>
      <c r="H502" s="205">
        <v>13</v>
      </c>
      <c r="I502" s="206"/>
      <c r="J502" s="207">
        <f>ROUND(I502*H502,2)</f>
        <v>0</v>
      </c>
      <c r="K502" s="208"/>
      <c r="L502" s="209"/>
      <c r="M502" s="210" t="s">
        <v>1</v>
      </c>
      <c r="N502" s="211" t="s">
        <v>41</v>
      </c>
      <c r="O502" s="59"/>
      <c r="P502" s="161">
        <f>O502*H502</f>
        <v>0</v>
      </c>
      <c r="Q502" s="161">
        <v>4.7999999999999996E-3</v>
      </c>
      <c r="R502" s="161">
        <f>Q502*H502</f>
        <v>6.2399999999999997E-2</v>
      </c>
      <c r="S502" s="161">
        <v>0</v>
      </c>
      <c r="T502" s="162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63" t="s">
        <v>491</v>
      </c>
      <c r="AT502" s="163" t="s">
        <v>231</v>
      </c>
      <c r="AU502" s="163" t="s">
        <v>87</v>
      </c>
      <c r="AY502" s="18" t="s">
        <v>172</v>
      </c>
      <c r="BE502" s="164">
        <f>IF(N502="základná",J502,0)</f>
        <v>0</v>
      </c>
      <c r="BF502" s="164">
        <f>IF(N502="znížená",J502,0)</f>
        <v>0</v>
      </c>
      <c r="BG502" s="164">
        <f>IF(N502="zákl. prenesená",J502,0)</f>
        <v>0</v>
      </c>
      <c r="BH502" s="164">
        <f>IF(N502="zníž. prenesená",J502,0)</f>
        <v>0</v>
      </c>
      <c r="BI502" s="164">
        <f>IF(N502="nulová",J502,0)</f>
        <v>0</v>
      </c>
      <c r="BJ502" s="18" t="s">
        <v>87</v>
      </c>
      <c r="BK502" s="164">
        <f>ROUND(I502*H502,2)</f>
        <v>0</v>
      </c>
      <c r="BL502" s="18" t="s">
        <v>445</v>
      </c>
      <c r="BM502" s="163" t="s">
        <v>1606</v>
      </c>
    </row>
    <row r="503" spans="1:65" s="2" customFormat="1" ht="24.25" customHeight="1">
      <c r="A503" s="33"/>
      <c r="B503" s="150"/>
      <c r="C503" s="151" t="s">
        <v>1607</v>
      </c>
      <c r="D503" s="151" t="s">
        <v>174</v>
      </c>
      <c r="E503" s="152" t="s">
        <v>1608</v>
      </c>
      <c r="F503" s="153" t="s">
        <v>1609</v>
      </c>
      <c r="G503" s="154" t="s">
        <v>194</v>
      </c>
      <c r="H503" s="155">
        <v>6.6000000000000003E-2</v>
      </c>
      <c r="I503" s="156"/>
      <c r="J503" s="157">
        <f>ROUND(I503*H503,2)</f>
        <v>0</v>
      </c>
      <c r="K503" s="158"/>
      <c r="L503" s="34"/>
      <c r="M503" s="159" t="s">
        <v>1</v>
      </c>
      <c r="N503" s="160" t="s">
        <v>41</v>
      </c>
      <c r="O503" s="59"/>
      <c r="P503" s="161">
        <f>O503*H503</f>
        <v>0</v>
      </c>
      <c r="Q503" s="161">
        <v>0</v>
      </c>
      <c r="R503" s="161">
        <f>Q503*H503</f>
        <v>0</v>
      </c>
      <c r="S503" s="161">
        <v>0</v>
      </c>
      <c r="T503" s="162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3" t="s">
        <v>445</v>
      </c>
      <c r="AT503" s="163" t="s">
        <v>174</v>
      </c>
      <c r="AU503" s="163" t="s">
        <v>87</v>
      </c>
      <c r="AY503" s="18" t="s">
        <v>172</v>
      </c>
      <c r="BE503" s="164">
        <f>IF(N503="základná",J503,0)</f>
        <v>0</v>
      </c>
      <c r="BF503" s="164">
        <f>IF(N503="znížená",J503,0)</f>
        <v>0</v>
      </c>
      <c r="BG503" s="164">
        <f>IF(N503="zákl. prenesená",J503,0)</f>
        <v>0</v>
      </c>
      <c r="BH503" s="164">
        <f>IF(N503="zníž. prenesená",J503,0)</f>
        <v>0</v>
      </c>
      <c r="BI503" s="164">
        <f>IF(N503="nulová",J503,0)</f>
        <v>0</v>
      </c>
      <c r="BJ503" s="18" t="s">
        <v>87</v>
      </c>
      <c r="BK503" s="164">
        <f>ROUND(I503*H503,2)</f>
        <v>0</v>
      </c>
      <c r="BL503" s="18" t="s">
        <v>445</v>
      </c>
      <c r="BM503" s="163" t="s">
        <v>1610</v>
      </c>
    </row>
    <row r="504" spans="1:65" s="12" customFormat="1" ht="22.75" customHeight="1">
      <c r="B504" s="137"/>
      <c r="D504" s="138" t="s">
        <v>74</v>
      </c>
      <c r="E504" s="148" t="s">
        <v>680</v>
      </c>
      <c r="F504" s="148" t="s">
        <v>681</v>
      </c>
      <c r="I504" s="140"/>
      <c r="J504" s="149">
        <f>BK504</f>
        <v>0</v>
      </c>
      <c r="L504" s="137"/>
      <c r="M504" s="142"/>
      <c r="N504" s="143"/>
      <c r="O504" s="143"/>
      <c r="P504" s="144">
        <f>SUM(P505:P522)</f>
        <v>0</v>
      </c>
      <c r="Q504" s="143"/>
      <c r="R504" s="144">
        <f>SUM(R505:R522)</f>
        <v>4.0991760000000002E-2</v>
      </c>
      <c r="S504" s="143"/>
      <c r="T504" s="145">
        <f>SUM(T505:T522)</f>
        <v>0</v>
      </c>
      <c r="AR504" s="138" t="s">
        <v>87</v>
      </c>
      <c r="AT504" s="146" t="s">
        <v>74</v>
      </c>
      <c r="AU504" s="146" t="s">
        <v>79</v>
      </c>
      <c r="AY504" s="138" t="s">
        <v>172</v>
      </c>
      <c r="BK504" s="147">
        <f>SUM(BK505:BK522)</f>
        <v>0</v>
      </c>
    </row>
    <row r="505" spans="1:65" s="2" customFormat="1" ht="24.25" customHeight="1">
      <c r="A505" s="33"/>
      <c r="B505" s="150"/>
      <c r="C505" s="151" t="s">
        <v>1611</v>
      </c>
      <c r="D505" s="151" t="s">
        <v>174</v>
      </c>
      <c r="E505" s="152" t="s">
        <v>1612</v>
      </c>
      <c r="F505" s="153" t="s">
        <v>1613</v>
      </c>
      <c r="G505" s="154" t="s">
        <v>177</v>
      </c>
      <c r="H505" s="155">
        <v>56.933</v>
      </c>
      <c r="I505" s="156"/>
      <c r="J505" s="157">
        <f>ROUND(I505*H505,2)</f>
        <v>0</v>
      </c>
      <c r="K505" s="158"/>
      <c r="L505" s="34"/>
      <c r="M505" s="159" t="s">
        <v>1</v>
      </c>
      <c r="N505" s="160" t="s">
        <v>41</v>
      </c>
      <c r="O505" s="59"/>
      <c r="P505" s="161">
        <f>O505*H505</f>
        <v>0</v>
      </c>
      <c r="Q505" s="161">
        <v>0</v>
      </c>
      <c r="R505" s="161">
        <f>Q505*H505</f>
        <v>0</v>
      </c>
      <c r="S505" s="161">
        <v>0</v>
      </c>
      <c r="T505" s="162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3" t="s">
        <v>445</v>
      </c>
      <c r="AT505" s="163" t="s">
        <v>174</v>
      </c>
      <c r="AU505" s="163" t="s">
        <v>87</v>
      </c>
      <c r="AY505" s="18" t="s">
        <v>172</v>
      </c>
      <c r="BE505" s="164">
        <f>IF(N505="základná",J505,0)</f>
        <v>0</v>
      </c>
      <c r="BF505" s="164">
        <f>IF(N505="znížená",J505,0)</f>
        <v>0</v>
      </c>
      <c r="BG505" s="164">
        <f>IF(N505="zákl. prenesená",J505,0)</f>
        <v>0</v>
      </c>
      <c r="BH505" s="164">
        <f>IF(N505="zníž. prenesená",J505,0)</f>
        <v>0</v>
      </c>
      <c r="BI505" s="164">
        <f>IF(N505="nulová",J505,0)</f>
        <v>0</v>
      </c>
      <c r="BJ505" s="18" t="s">
        <v>87</v>
      </c>
      <c r="BK505" s="164">
        <f>ROUND(I505*H505,2)</f>
        <v>0</v>
      </c>
      <c r="BL505" s="18" t="s">
        <v>445</v>
      </c>
      <c r="BM505" s="163" t="s">
        <v>1614</v>
      </c>
    </row>
    <row r="506" spans="1:65" s="14" customFormat="1" ht="12">
      <c r="B506" s="173"/>
      <c r="D506" s="166" t="s">
        <v>179</v>
      </c>
      <c r="E506" s="174" t="s">
        <v>1</v>
      </c>
      <c r="F506" s="175" t="s">
        <v>779</v>
      </c>
      <c r="H506" s="176">
        <v>46.98</v>
      </c>
      <c r="I506" s="177"/>
      <c r="L506" s="173"/>
      <c r="M506" s="178"/>
      <c r="N506" s="179"/>
      <c r="O506" s="179"/>
      <c r="P506" s="179"/>
      <c r="Q506" s="179"/>
      <c r="R506" s="179"/>
      <c r="S506" s="179"/>
      <c r="T506" s="180"/>
      <c r="AT506" s="174" t="s">
        <v>179</v>
      </c>
      <c r="AU506" s="174" t="s">
        <v>87</v>
      </c>
      <c r="AV506" s="14" t="s">
        <v>87</v>
      </c>
      <c r="AW506" s="14" t="s">
        <v>30</v>
      </c>
      <c r="AX506" s="14" t="s">
        <v>75</v>
      </c>
      <c r="AY506" s="174" t="s">
        <v>172</v>
      </c>
    </row>
    <row r="507" spans="1:65" s="16" customFormat="1" ht="12">
      <c r="B507" s="189"/>
      <c r="D507" s="166" t="s">
        <v>179</v>
      </c>
      <c r="E507" s="190" t="s">
        <v>1</v>
      </c>
      <c r="F507" s="191" t="s">
        <v>780</v>
      </c>
      <c r="H507" s="192">
        <v>46.98</v>
      </c>
      <c r="I507" s="193"/>
      <c r="L507" s="189"/>
      <c r="M507" s="194"/>
      <c r="N507" s="195"/>
      <c r="O507" s="195"/>
      <c r="P507" s="195"/>
      <c r="Q507" s="195"/>
      <c r="R507" s="195"/>
      <c r="S507" s="195"/>
      <c r="T507" s="196"/>
      <c r="AT507" s="190" t="s">
        <v>179</v>
      </c>
      <c r="AU507" s="190" t="s">
        <v>87</v>
      </c>
      <c r="AV507" s="16" t="s">
        <v>97</v>
      </c>
      <c r="AW507" s="16" t="s">
        <v>30</v>
      </c>
      <c r="AX507" s="16" t="s">
        <v>75</v>
      </c>
      <c r="AY507" s="190" t="s">
        <v>172</v>
      </c>
    </row>
    <row r="508" spans="1:65" s="14" customFormat="1" ht="12">
      <c r="B508" s="173"/>
      <c r="D508" s="166" t="s">
        <v>179</v>
      </c>
      <c r="E508" s="174" t="s">
        <v>1</v>
      </c>
      <c r="F508" s="175" t="s">
        <v>781</v>
      </c>
      <c r="H508" s="176">
        <v>9.9529999999999994</v>
      </c>
      <c r="I508" s="177"/>
      <c r="L508" s="173"/>
      <c r="M508" s="178"/>
      <c r="N508" s="179"/>
      <c r="O508" s="179"/>
      <c r="P508" s="179"/>
      <c r="Q508" s="179"/>
      <c r="R508" s="179"/>
      <c r="S508" s="179"/>
      <c r="T508" s="180"/>
      <c r="AT508" s="174" t="s">
        <v>179</v>
      </c>
      <c r="AU508" s="174" t="s">
        <v>87</v>
      </c>
      <c r="AV508" s="14" t="s">
        <v>87</v>
      </c>
      <c r="AW508" s="14" t="s">
        <v>30</v>
      </c>
      <c r="AX508" s="14" t="s">
        <v>75</v>
      </c>
      <c r="AY508" s="174" t="s">
        <v>172</v>
      </c>
    </row>
    <row r="509" spans="1:65" s="16" customFormat="1" ht="12">
      <c r="B509" s="189"/>
      <c r="D509" s="166" t="s">
        <v>179</v>
      </c>
      <c r="E509" s="190" t="s">
        <v>1</v>
      </c>
      <c r="F509" s="191" t="s">
        <v>745</v>
      </c>
      <c r="H509" s="192">
        <v>9.9529999999999994</v>
      </c>
      <c r="I509" s="193"/>
      <c r="L509" s="189"/>
      <c r="M509" s="194"/>
      <c r="N509" s="195"/>
      <c r="O509" s="195"/>
      <c r="P509" s="195"/>
      <c r="Q509" s="195"/>
      <c r="R509" s="195"/>
      <c r="S509" s="195"/>
      <c r="T509" s="196"/>
      <c r="AT509" s="190" t="s">
        <v>179</v>
      </c>
      <c r="AU509" s="190" t="s">
        <v>87</v>
      </c>
      <c r="AV509" s="16" t="s">
        <v>97</v>
      </c>
      <c r="AW509" s="16" t="s">
        <v>30</v>
      </c>
      <c r="AX509" s="16" t="s">
        <v>75</v>
      </c>
      <c r="AY509" s="190" t="s">
        <v>172</v>
      </c>
    </row>
    <row r="510" spans="1:65" s="15" customFormat="1" ht="12">
      <c r="B510" s="181"/>
      <c r="D510" s="166" t="s">
        <v>179</v>
      </c>
      <c r="E510" s="182" t="s">
        <v>1</v>
      </c>
      <c r="F510" s="183" t="s">
        <v>184</v>
      </c>
      <c r="H510" s="184">
        <v>56.933</v>
      </c>
      <c r="I510" s="185"/>
      <c r="L510" s="181"/>
      <c r="M510" s="186"/>
      <c r="N510" s="187"/>
      <c r="O510" s="187"/>
      <c r="P510" s="187"/>
      <c r="Q510" s="187"/>
      <c r="R510" s="187"/>
      <c r="S510" s="187"/>
      <c r="T510" s="188"/>
      <c r="AT510" s="182" t="s">
        <v>179</v>
      </c>
      <c r="AU510" s="182" t="s">
        <v>87</v>
      </c>
      <c r="AV510" s="15" t="s">
        <v>106</v>
      </c>
      <c r="AW510" s="15" t="s">
        <v>30</v>
      </c>
      <c r="AX510" s="15" t="s">
        <v>79</v>
      </c>
      <c r="AY510" s="182" t="s">
        <v>172</v>
      </c>
    </row>
    <row r="511" spans="1:65" s="2" customFormat="1" ht="37.75" customHeight="1">
      <c r="A511" s="33"/>
      <c r="B511" s="150"/>
      <c r="C511" s="151" t="s">
        <v>1615</v>
      </c>
      <c r="D511" s="151" t="s">
        <v>174</v>
      </c>
      <c r="E511" s="152" t="s">
        <v>1616</v>
      </c>
      <c r="F511" s="153" t="s">
        <v>1617</v>
      </c>
      <c r="G511" s="154" t="s">
        <v>177</v>
      </c>
      <c r="H511" s="155">
        <v>56.933</v>
      </c>
      <c r="I511" s="156"/>
      <c r="J511" s="157">
        <f>ROUND(I511*H511,2)</f>
        <v>0</v>
      </c>
      <c r="K511" s="158"/>
      <c r="L511" s="34"/>
      <c r="M511" s="159" t="s">
        <v>1</v>
      </c>
      <c r="N511" s="160" t="s">
        <v>41</v>
      </c>
      <c r="O511" s="59"/>
      <c r="P511" s="161">
        <f>O511*H511</f>
        <v>0</v>
      </c>
      <c r="Q511" s="161">
        <v>5.2999999999999998E-4</v>
      </c>
      <c r="R511" s="161">
        <f>Q511*H511</f>
        <v>3.0174489999999998E-2</v>
      </c>
      <c r="S511" s="161">
        <v>0</v>
      </c>
      <c r="T511" s="162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3" t="s">
        <v>445</v>
      </c>
      <c r="AT511" s="163" t="s">
        <v>174</v>
      </c>
      <c r="AU511" s="163" t="s">
        <v>87</v>
      </c>
      <c r="AY511" s="18" t="s">
        <v>172</v>
      </c>
      <c r="BE511" s="164">
        <f>IF(N511="základná",J511,0)</f>
        <v>0</v>
      </c>
      <c r="BF511" s="164">
        <f>IF(N511="znížená",J511,0)</f>
        <v>0</v>
      </c>
      <c r="BG511" s="164">
        <f>IF(N511="zákl. prenesená",J511,0)</f>
        <v>0</v>
      </c>
      <c r="BH511" s="164">
        <f>IF(N511="zníž. prenesená",J511,0)</f>
        <v>0</v>
      </c>
      <c r="BI511" s="164">
        <f>IF(N511="nulová",J511,0)</f>
        <v>0</v>
      </c>
      <c r="BJ511" s="18" t="s">
        <v>87</v>
      </c>
      <c r="BK511" s="164">
        <f>ROUND(I511*H511,2)</f>
        <v>0</v>
      </c>
      <c r="BL511" s="18" t="s">
        <v>445</v>
      </c>
      <c r="BM511" s="163" t="s">
        <v>1618</v>
      </c>
    </row>
    <row r="512" spans="1:65" s="14" customFormat="1" ht="12">
      <c r="B512" s="173"/>
      <c r="D512" s="166" t="s">
        <v>179</v>
      </c>
      <c r="E512" s="174" t="s">
        <v>1</v>
      </c>
      <c r="F512" s="175" t="s">
        <v>779</v>
      </c>
      <c r="H512" s="176">
        <v>46.98</v>
      </c>
      <c r="I512" s="177"/>
      <c r="L512" s="173"/>
      <c r="M512" s="178"/>
      <c r="N512" s="179"/>
      <c r="O512" s="179"/>
      <c r="P512" s="179"/>
      <c r="Q512" s="179"/>
      <c r="R512" s="179"/>
      <c r="S512" s="179"/>
      <c r="T512" s="180"/>
      <c r="AT512" s="174" t="s">
        <v>179</v>
      </c>
      <c r="AU512" s="174" t="s">
        <v>87</v>
      </c>
      <c r="AV512" s="14" t="s">
        <v>87</v>
      </c>
      <c r="AW512" s="14" t="s">
        <v>30</v>
      </c>
      <c r="AX512" s="14" t="s">
        <v>75</v>
      </c>
      <c r="AY512" s="174" t="s">
        <v>172</v>
      </c>
    </row>
    <row r="513" spans="1:65" s="16" customFormat="1" ht="12">
      <c r="B513" s="189"/>
      <c r="D513" s="166" t="s">
        <v>179</v>
      </c>
      <c r="E513" s="190" t="s">
        <v>1</v>
      </c>
      <c r="F513" s="191" t="s">
        <v>780</v>
      </c>
      <c r="H513" s="192">
        <v>46.98</v>
      </c>
      <c r="I513" s="193"/>
      <c r="L513" s="189"/>
      <c r="M513" s="194"/>
      <c r="N513" s="195"/>
      <c r="O513" s="195"/>
      <c r="P513" s="195"/>
      <c r="Q513" s="195"/>
      <c r="R513" s="195"/>
      <c r="S513" s="195"/>
      <c r="T513" s="196"/>
      <c r="AT513" s="190" t="s">
        <v>179</v>
      </c>
      <c r="AU513" s="190" t="s">
        <v>87</v>
      </c>
      <c r="AV513" s="16" t="s">
        <v>97</v>
      </c>
      <c r="AW513" s="16" t="s">
        <v>30</v>
      </c>
      <c r="AX513" s="16" t="s">
        <v>75</v>
      </c>
      <c r="AY513" s="190" t="s">
        <v>172</v>
      </c>
    </row>
    <row r="514" spans="1:65" s="14" customFormat="1" ht="12">
      <c r="B514" s="173"/>
      <c r="D514" s="166" t="s">
        <v>179</v>
      </c>
      <c r="E514" s="174" t="s">
        <v>1</v>
      </c>
      <c r="F514" s="175" t="s">
        <v>781</v>
      </c>
      <c r="H514" s="176">
        <v>9.9529999999999994</v>
      </c>
      <c r="I514" s="177"/>
      <c r="L514" s="173"/>
      <c r="M514" s="178"/>
      <c r="N514" s="179"/>
      <c r="O514" s="179"/>
      <c r="P514" s="179"/>
      <c r="Q514" s="179"/>
      <c r="R514" s="179"/>
      <c r="S514" s="179"/>
      <c r="T514" s="180"/>
      <c r="AT514" s="174" t="s">
        <v>179</v>
      </c>
      <c r="AU514" s="174" t="s">
        <v>87</v>
      </c>
      <c r="AV514" s="14" t="s">
        <v>87</v>
      </c>
      <c r="AW514" s="14" t="s">
        <v>30</v>
      </c>
      <c r="AX514" s="14" t="s">
        <v>75</v>
      </c>
      <c r="AY514" s="174" t="s">
        <v>172</v>
      </c>
    </row>
    <row r="515" spans="1:65" s="16" customFormat="1" ht="12">
      <c r="B515" s="189"/>
      <c r="D515" s="166" t="s">
        <v>179</v>
      </c>
      <c r="E515" s="190" t="s">
        <v>1</v>
      </c>
      <c r="F515" s="191" t="s">
        <v>745</v>
      </c>
      <c r="H515" s="192">
        <v>9.9529999999999994</v>
      </c>
      <c r="I515" s="193"/>
      <c r="L515" s="189"/>
      <c r="M515" s="194"/>
      <c r="N515" s="195"/>
      <c r="O515" s="195"/>
      <c r="P515" s="195"/>
      <c r="Q515" s="195"/>
      <c r="R515" s="195"/>
      <c r="S515" s="195"/>
      <c r="T515" s="196"/>
      <c r="AT515" s="190" t="s">
        <v>179</v>
      </c>
      <c r="AU515" s="190" t="s">
        <v>87</v>
      </c>
      <c r="AV515" s="16" t="s">
        <v>97</v>
      </c>
      <c r="AW515" s="16" t="s">
        <v>30</v>
      </c>
      <c r="AX515" s="16" t="s">
        <v>75</v>
      </c>
      <c r="AY515" s="190" t="s">
        <v>172</v>
      </c>
    </row>
    <row r="516" spans="1:65" s="15" customFormat="1" ht="12">
      <c r="B516" s="181"/>
      <c r="D516" s="166" t="s">
        <v>179</v>
      </c>
      <c r="E516" s="182" t="s">
        <v>1</v>
      </c>
      <c r="F516" s="183" t="s">
        <v>184</v>
      </c>
      <c r="H516" s="184">
        <v>56.933</v>
      </c>
      <c r="I516" s="185"/>
      <c r="L516" s="181"/>
      <c r="M516" s="186"/>
      <c r="N516" s="187"/>
      <c r="O516" s="187"/>
      <c r="P516" s="187"/>
      <c r="Q516" s="187"/>
      <c r="R516" s="187"/>
      <c r="S516" s="187"/>
      <c r="T516" s="188"/>
      <c r="AT516" s="182" t="s">
        <v>179</v>
      </c>
      <c r="AU516" s="182" t="s">
        <v>87</v>
      </c>
      <c r="AV516" s="15" t="s">
        <v>106</v>
      </c>
      <c r="AW516" s="15" t="s">
        <v>30</v>
      </c>
      <c r="AX516" s="15" t="s">
        <v>79</v>
      </c>
      <c r="AY516" s="182" t="s">
        <v>172</v>
      </c>
    </row>
    <row r="517" spans="1:65" s="2" customFormat="1" ht="24.25" customHeight="1">
      <c r="A517" s="33"/>
      <c r="B517" s="150"/>
      <c r="C517" s="151" t="s">
        <v>1619</v>
      </c>
      <c r="D517" s="151" t="s">
        <v>174</v>
      </c>
      <c r="E517" s="152" t="s">
        <v>1620</v>
      </c>
      <c r="F517" s="153" t="s">
        <v>1621</v>
      </c>
      <c r="G517" s="154" t="s">
        <v>177</v>
      </c>
      <c r="H517" s="155">
        <v>56.933</v>
      </c>
      <c r="I517" s="156"/>
      <c r="J517" s="157">
        <f>ROUND(I517*H517,2)</f>
        <v>0</v>
      </c>
      <c r="K517" s="158"/>
      <c r="L517" s="34"/>
      <c r="M517" s="159" t="s">
        <v>1</v>
      </c>
      <c r="N517" s="160" t="s">
        <v>41</v>
      </c>
      <c r="O517" s="59"/>
      <c r="P517" s="161">
        <f>O517*H517</f>
        <v>0</v>
      </c>
      <c r="Q517" s="161">
        <v>1.9000000000000001E-4</v>
      </c>
      <c r="R517" s="161">
        <f>Q517*H517</f>
        <v>1.081727E-2</v>
      </c>
      <c r="S517" s="161">
        <v>0</v>
      </c>
      <c r="T517" s="162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3" t="s">
        <v>445</v>
      </c>
      <c r="AT517" s="163" t="s">
        <v>174</v>
      </c>
      <c r="AU517" s="163" t="s">
        <v>87</v>
      </c>
      <c r="AY517" s="18" t="s">
        <v>172</v>
      </c>
      <c r="BE517" s="164">
        <f>IF(N517="základná",J517,0)</f>
        <v>0</v>
      </c>
      <c r="BF517" s="164">
        <f>IF(N517="znížená",J517,0)</f>
        <v>0</v>
      </c>
      <c r="BG517" s="164">
        <f>IF(N517="zákl. prenesená",J517,0)</f>
        <v>0</v>
      </c>
      <c r="BH517" s="164">
        <f>IF(N517="zníž. prenesená",J517,0)</f>
        <v>0</v>
      </c>
      <c r="BI517" s="164">
        <f>IF(N517="nulová",J517,0)</f>
        <v>0</v>
      </c>
      <c r="BJ517" s="18" t="s">
        <v>87</v>
      </c>
      <c r="BK517" s="164">
        <f>ROUND(I517*H517,2)</f>
        <v>0</v>
      </c>
      <c r="BL517" s="18" t="s">
        <v>445</v>
      </c>
      <c r="BM517" s="163" t="s">
        <v>1622</v>
      </c>
    </row>
    <row r="518" spans="1:65" s="14" customFormat="1" ht="12">
      <c r="B518" s="173"/>
      <c r="D518" s="166" t="s">
        <v>179</v>
      </c>
      <c r="E518" s="174" t="s">
        <v>1</v>
      </c>
      <c r="F518" s="175" t="s">
        <v>779</v>
      </c>
      <c r="H518" s="176">
        <v>46.98</v>
      </c>
      <c r="I518" s="177"/>
      <c r="L518" s="173"/>
      <c r="M518" s="178"/>
      <c r="N518" s="179"/>
      <c r="O518" s="179"/>
      <c r="P518" s="179"/>
      <c r="Q518" s="179"/>
      <c r="R518" s="179"/>
      <c r="S518" s="179"/>
      <c r="T518" s="180"/>
      <c r="AT518" s="174" t="s">
        <v>179</v>
      </c>
      <c r="AU518" s="174" t="s">
        <v>87</v>
      </c>
      <c r="AV518" s="14" t="s">
        <v>87</v>
      </c>
      <c r="AW518" s="14" t="s">
        <v>30</v>
      </c>
      <c r="AX518" s="14" t="s">
        <v>75</v>
      </c>
      <c r="AY518" s="174" t="s">
        <v>172</v>
      </c>
    </row>
    <row r="519" spans="1:65" s="16" customFormat="1" ht="12">
      <c r="B519" s="189"/>
      <c r="D519" s="166" t="s">
        <v>179</v>
      </c>
      <c r="E519" s="190" t="s">
        <v>1</v>
      </c>
      <c r="F519" s="191" t="s">
        <v>780</v>
      </c>
      <c r="H519" s="192">
        <v>46.98</v>
      </c>
      <c r="I519" s="193"/>
      <c r="L519" s="189"/>
      <c r="M519" s="194"/>
      <c r="N519" s="195"/>
      <c r="O519" s="195"/>
      <c r="P519" s="195"/>
      <c r="Q519" s="195"/>
      <c r="R519" s="195"/>
      <c r="S519" s="195"/>
      <c r="T519" s="196"/>
      <c r="AT519" s="190" t="s">
        <v>179</v>
      </c>
      <c r="AU519" s="190" t="s">
        <v>87</v>
      </c>
      <c r="AV519" s="16" t="s">
        <v>97</v>
      </c>
      <c r="AW519" s="16" t="s">
        <v>30</v>
      </c>
      <c r="AX519" s="16" t="s">
        <v>75</v>
      </c>
      <c r="AY519" s="190" t="s">
        <v>172</v>
      </c>
    </row>
    <row r="520" spans="1:65" s="14" customFormat="1" ht="12">
      <c r="B520" s="173"/>
      <c r="D520" s="166" t="s">
        <v>179</v>
      </c>
      <c r="E520" s="174" t="s">
        <v>1</v>
      </c>
      <c r="F520" s="175" t="s">
        <v>781</v>
      </c>
      <c r="H520" s="176">
        <v>9.9529999999999994</v>
      </c>
      <c r="I520" s="177"/>
      <c r="L520" s="173"/>
      <c r="M520" s="178"/>
      <c r="N520" s="179"/>
      <c r="O520" s="179"/>
      <c r="P520" s="179"/>
      <c r="Q520" s="179"/>
      <c r="R520" s="179"/>
      <c r="S520" s="179"/>
      <c r="T520" s="180"/>
      <c r="AT520" s="174" t="s">
        <v>179</v>
      </c>
      <c r="AU520" s="174" t="s">
        <v>87</v>
      </c>
      <c r="AV520" s="14" t="s">
        <v>87</v>
      </c>
      <c r="AW520" s="14" t="s">
        <v>30</v>
      </c>
      <c r="AX520" s="14" t="s">
        <v>75</v>
      </c>
      <c r="AY520" s="174" t="s">
        <v>172</v>
      </c>
    </row>
    <row r="521" spans="1:65" s="16" customFormat="1" ht="12">
      <c r="B521" s="189"/>
      <c r="D521" s="166" t="s">
        <v>179</v>
      </c>
      <c r="E521" s="190" t="s">
        <v>1</v>
      </c>
      <c r="F521" s="191" t="s">
        <v>745</v>
      </c>
      <c r="H521" s="192">
        <v>9.9529999999999994</v>
      </c>
      <c r="I521" s="193"/>
      <c r="L521" s="189"/>
      <c r="M521" s="194"/>
      <c r="N521" s="195"/>
      <c r="O521" s="195"/>
      <c r="P521" s="195"/>
      <c r="Q521" s="195"/>
      <c r="R521" s="195"/>
      <c r="S521" s="195"/>
      <c r="T521" s="196"/>
      <c r="AT521" s="190" t="s">
        <v>179</v>
      </c>
      <c r="AU521" s="190" t="s">
        <v>87</v>
      </c>
      <c r="AV521" s="16" t="s">
        <v>97</v>
      </c>
      <c r="AW521" s="16" t="s">
        <v>30</v>
      </c>
      <c r="AX521" s="16" t="s">
        <v>75</v>
      </c>
      <c r="AY521" s="190" t="s">
        <v>172</v>
      </c>
    </row>
    <row r="522" spans="1:65" s="15" customFormat="1" ht="12">
      <c r="B522" s="181"/>
      <c r="D522" s="166" t="s">
        <v>179</v>
      </c>
      <c r="E522" s="182" t="s">
        <v>1</v>
      </c>
      <c r="F522" s="183" t="s">
        <v>184</v>
      </c>
      <c r="H522" s="184">
        <v>56.933</v>
      </c>
      <c r="I522" s="185"/>
      <c r="L522" s="181"/>
      <c r="M522" s="186"/>
      <c r="N522" s="187"/>
      <c r="O522" s="187"/>
      <c r="P522" s="187"/>
      <c r="Q522" s="187"/>
      <c r="R522" s="187"/>
      <c r="S522" s="187"/>
      <c r="T522" s="188"/>
      <c r="AT522" s="182" t="s">
        <v>179</v>
      </c>
      <c r="AU522" s="182" t="s">
        <v>87</v>
      </c>
      <c r="AV522" s="15" t="s">
        <v>106</v>
      </c>
      <c r="AW522" s="15" t="s">
        <v>30</v>
      </c>
      <c r="AX522" s="15" t="s">
        <v>79</v>
      </c>
      <c r="AY522" s="182" t="s">
        <v>172</v>
      </c>
    </row>
    <row r="523" spans="1:65" s="12" customFormat="1" ht="22.75" customHeight="1">
      <c r="B523" s="137"/>
      <c r="D523" s="138" t="s">
        <v>74</v>
      </c>
      <c r="E523" s="148" t="s">
        <v>1623</v>
      </c>
      <c r="F523" s="148" t="s">
        <v>1624</v>
      </c>
      <c r="I523" s="140"/>
      <c r="J523" s="149">
        <f>BK523</f>
        <v>0</v>
      </c>
      <c r="L523" s="137"/>
      <c r="M523" s="142"/>
      <c r="N523" s="143"/>
      <c r="O523" s="143"/>
      <c r="P523" s="144">
        <f>SUM(P524:P547)</f>
        <v>0</v>
      </c>
      <c r="Q523" s="143"/>
      <c r="R523" s="144">
        <f>SUM(R524:R547)</f>
        <v>0.14936963999999997</v>
      </c>
      <c r="S523" s="143"/>
      <c r="T523" s="145">
        <f>SUM(T524:T547)</f>
        <v>0</v>
      </c>
      <c r="AR523" s="138" t="s">
        <v>87</v>
      </c>
      <c r="AT523" s="146" t="s">
        <v>74</v>
      </c>
      <c r="AU523" s="146" t="s">
        <v>79</v>
      </c>
      <c r="AY523" s="138" t="s">
        <v>172</v>
      </c>
      <c r="BK523" s="147">
        <f>SUM(BK524:BK547)</f>
        <v>0</v>
      </c>
    </row>
    <row r="524" spans="1:65" s="2" customFormat="1" ht="24.25" customHeight="1">
      <c r="A524" s="33"/>
      <c r="B524" s="150"/>
      <c r="C524" s="151" t="s">
        <v>1625</v>
      </c>
      <c r="D524" s="151" t="s">
        <v>174</v>
      </c>
      <c r="E524" s="152" t="s">
        <v>1626</v>
      </c>
      <c r="F524" s="153" t="s">
        <v>1627</v>
      </c>
      <c r="G524" s="154" t="s">
        <v>177</v>
      </c>
      <c r="H524" s="155">
        <v>393.07799999999997</v>
      </c>
      <c r="I524" s="156"/>
      <c r="J524" s="157">
        <f>ROUND(I524*H524,2)</f>
        <v>0</v>
      </c>
      <c r="K524" s="158"/>
      <c r="L524" s="34"/>
      <c r="M524" s="159" t="s">
        <v>1</v>
      </c>
      <c r="N524" s="160" t="s">
        <v>41</v>
      </c>
      <c r="O524" s="59"/>
      <c r="P524" s="161">
        <f>O524*H524</f>
        <v>0</v>
      </c>
      <c r="Q524" s="161">
        <v>1E-4</v>
      </c>
      <c r="R524" s="161">
        <f>Q524*H524</f>
        <v>3.9307799999999997E-2</v>
      </c>
      <c r="S524" s="161">
        <v>0</v>
      </c>
      <c r="T524" s="162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63" t="s">
        <v>445</v>
      </c>
      <c r="AT524" s="163" t="s">
        <v>174</v>
      </c>
      <c r="AU524" s="163" t="s">
        <v>87</v>
      </c>
      <c r="AY524" s="18" t="s">
        <v>172</v>
      </c>
      <c r="BE524" s="164">
        <f>IF(N524="základná",J524,0)</f>
        <v>0</v>
      </c>
      <c r="BF524" s="164">
        <f>IF(N524="znížená",J524,0)</f>
        <v>0</v>
      </c>
      <c r="BG524" s="164">
        <f>IF(N524="zákl. prenesená",J524,0)</f>
        <v>0</v>
      </c>
      <c r="BH524" s="164">
        <f>IF(N524="zníž. prenesená",J524,0)</f>
        <v>0</v>
      </c>
      <c r="BI524" s="164">
        <f>IF(N524="nulová",J524,0)</f>
        <v>0</v>
      </c>
      <c r="BJ524" s="18" t="s">
        <v>87</v>
      </c>
      <c r="BK524" s="164">
        <f>ROUND(I524*H524,2)</f>
        <v>0</v>
      </c>
      <c r="BL524" s="18" t="s">
        <v>445</v>
      </c>
      <c r="BM524" s="163" t="s">
        <v>1628</v>
      </c>
    </row>
    <row r="525" spans="1:65" s="13" customFormat="1" ht="12">
      <c r="B525" s="165"/>
      <c r="D525" s="166" t="s">
        <v>179</v>
      </c>
      <c r="E525" s="167" t="s">
        <v>1</v>
      </c>
      <c r="F525" s="168" t="s">
        <v>1413</v>
      </c>
      <c r="H525" s="167" t="s">
        <v>1</v>
      </c>
      <c r="I525" s="169"/>
      <c r="L525" s="165"/>
      <c r="M525" s="170"/>
      <c r="N525" s="171"/>
      <c r="O525" s="171"/>
      <c r="P525" s="171"/>
      <c r="Q525" s="171"/>
      <c r="R525" s="171"/>
      <c r="S525" s="171"/>
      <c r="T525" s="172"/>
      <c r="AT525" s="167" t="s">
        <v>179</v>
      </c>
      <c r="AU525" s="167" t="s">
        <v>87</v>
      </c>
      <c r="AV525" s="13" t="s">
        <v>79</v>
      </c>
      <c r="AW525" s="13" t="s">
        <v>30</v>
      </c>
      <c r="AX525" s="13" t="s">
        <v>75</v>
      </c>
      <c r="AY525" s="167" t="s">
        <v>172</v>
      </c>
    </row>
    <row r="526" spans="1:65" s="13" customFormat="1" ht="24">
      <c r="B526" s="165"/>
      <c r="D526" s="166" t="s">
        <v>179</v>
      </c>
      <c r="E526" s="167" t="s">
        <v>1</v>
      </c>
      <c r="F526" s="168" t="s">
        <v>1414</v>
      </c>
      <c r="H526" s="167" t="s">
        <v>1</v>
      </c>
      <c r="I526" s="169"/>
      <c r="L526" s="165"/>
      <c r="M526" s="170"/>
      <c r="N526" s="171"/>
      <c r="O526" s="171"/>
      <c r="P526" s="171"/>
      <c r="Q526" s="171"/>
      <c r="R526" s="171"/>
      <c r="S526" s="171"/>
      <c r="T526" s="172"/>
      <c r="AT526" s="167" t="s">
        <v>179</v>
      </c>
      <c r="AU526" s="167" t="s">
        <v>87</v>
      </c>
      <c r="AV526" s="13" t="s">
        <v>79</v>
      </c>
      <c r="AW526" s="13" t="s">
        <v>30</v>
      </c>
      <c r="AX526" s="13" t="s">
        <v>75</v>
      </c>
      <c r="AY526" s="167" t="s">
        <v>172</v>
      </c>
    </row>
    <row r="527" spans="1:65" s="14" customFormat="1" ht="12">
      <c r="B527" s="173"/>
      <c r="D527" s="166" t="s">
        <v>179</v>
      </c>
      <c r="E527" s="174" t="s">
        <v>1</v>
      </c>
      <c r="F527" s="175" t="s">
        <v>1415</v>
      </c>
      <c r="H527" s="176">
        <v>245.90299999999999</v>
      </c>
      <c r="I527" s="177"/>
      <c r="L527" s="173"/>
      <c r="M527" s="178"/>
      <c r="N527" s="179"/>
      <c r="O527" s="179"/>
      <c r="P527" s="179"/>
      <c r="Q527" s="179"/>
      <c r="R527" s="179"/>
      <c r="S527" s="179"/>
      <c r="T527" s="180"/>
      <c r="AT527" s="174" t="s">
        <v>179</v>
      </c>
      <c r="AU527" s="174" t="s">
        <v>87</v>
      </c>
      <c r="AV527" s="14" t="s">
        <v>87</v>
      </c>
      <c r="AW527" s="14" t="s">
        <v>30</v>
      </c>
      <c r="AX527" s="14" t="s">
        <v>75</v>
      </c>
      <c r="AY527" s="174" t="s">
        <v>172</v>
      </c>
    </row>
    <row r="528" spans="1:65" s="16" customFormat="1" ht="12">
      <c r="B528" s="189"/>
      <c r="D528" s="166" t="s">
        <v>179</v>
      </c>
      <c r="E528" s="190" t="s">
        <v>1</v>
      </c>
      <c r="F528" s="191" t="s">
        <v>287</v>
      </c>
      <c r="H528" s="192">
        <v>245.90299999999999</v>
      </c>
      <c r="I528" s="193"/>
      <c r="L528" s="189"/>
      <c r="M528" s="194"/>
      <c r="N528" s="195"/>
      <c r="O528" s="195"/>
      <c r="P528" s="195"/>
      <c r="Q528" s="195"/>
      <c r="R528" s="195"/>
      <c r="S528" s="195"/>
      <c r="T528" s="196"/>
      <c r="AT528" s="190" t="s">
        <v>179</v>
      </c>
      <c r="AU528" s="190" t="s">
        <v>87</v>
      </c>
      <c r="AV528" s="16" t="s">
        <v>97</v>
      </c>
      <c r="AW528" s="16" t="s">
        <v>30</v>
      </c>
      <c r="AX528" s="16" t="s">
        <v>75</v>
      </c>
      <c r="AY528" s="190" t="s">
        <v>172</v>
      </c>
    </row>
    <row r="529" spans="1:65" s="13" customFormat="1" ht="12">
      <c r="B529" s="165"/>
      <c r="D529" s="166" t="s">
        <v>179</v>
      </c>
      <c r="E529" s="167" t="s">
        <v>1</v>
      </c>
      <c r="F529" s="168" t="s">
        <v>1325</v>
      </c>
      <c r="H529" s="167" t="s">
        <v>1</v>
      </c>
      <c r="I529" s="169"/>
      <c r="L529" s="165"/>
      <c r="M529" s="170"/>
      <c r="N529" s="171"/>
      <c r="O529" s="171"/>
      <c r="P529" s="171"/>
      <c r="Q529" s="171"/>
      <c r="R529" s="171"/>
      <c r="S529" s="171"/>
      <c r="T529" s="172"/>
      <c r="AT529" s="167" t="s">
        <v>179</v>
      </c>
      <c r="AU529" s="167" t="s">
        <v>87</v>
      </c>
      <c r="AV529" s="13" t="s">
        <v>79</v>
      </c>
      <c r="AW529" s="13" t="s">
        <v>30</v>
      </c>
      <c r="AX529" s="13" t="s">
        <v>75</v>
      </c>
      <c r="AY529" s="167" t="s">
        <v>172</v>
      </c>
    </row>
    <row r="530" spans="1:65" s="14" customFormat="1" ht="12">
      <c r="B530" s="173"/>
      <c r="D530" s="166" t="s">
        <v>179</v>
      </c>
      <c r="E530" s="174" t="s">
        <v>1</v>
      </c>
      <c r="F530" s="175" t="s">
        <v>1398</v>
      </c>
      <c r="H530" s="176">
        <v>19.375</v>
      </c>
      <c r="I530" s="177"/>
      <c r="L530" s="173"/>
      <c r="M530" s="178"/>
      <c r="N530" s="179"/>
      <c r="O530" s="179"/>
      <c r="P530" s="179"/>
      <c r="Q530" s="179"/>
      <c r="R530" s="179"/>
      <c r="S530" s="179"/>
      <c r="T530" s="180"/>
      <c r="AT530" s="174" t="s">
        <v>179</v>
      </c>
      <c r="AU530" s="174" t="s">
        <v>87</v>
      </c>
      <c r="AV530" s="14" t="s">
        <v>87</v>
      </c>
      <c r="AW530" s="14" t="s">
        <v>30</v>
      </c>
      <c r="AX530" s="14" t="s">
        <v>75</v>
      </c>
      <c r="AY530" s="174" t="s">
        <v>172</v>
      </c>
    </row>
    <row r="531" spans="1:65" s="14" customFormat="1" ht="12">
      <c r="B531" s="173"/>
      <c r="D531" s="166" t="s">
        <v>179</v>
      </c>
      <c r="E531" s="174" t="s">
        <v>1</v>
      </c>
      <c r="F531" s="175" t="s">
        <v>1399</v>
      </c>
      <c r="H531" s="176">
        <v>-4.2</v>
      </c>
      <c r="I531" s="177"/>
      <c r="L531" s="173"/>
      <c r="M531" s="178"/>
      <c r="N531" s="179"/>
      <c r="O531" s="179"/>
      <c r="P531" s="179"/>
      <c r="Q531" s="179"/>
      <c r="R531" s="179"/>
      <c r="S531" s="179"/>
      <c r="T531" s="180"/>
      <c r="AT531" s="174" t="s">
        <v>179</v>
      </c>
      <c r="AU531" s="174" t="s">
        <v>87</v>
      </c>
      <c r="AV531" s="14" t="s">
        <v>87</v>
      </c>
      <c r="AW531" s="14" t="s">
        <v>30</v>
      </c>
      <c r="AX531" s="14" t="s">
        <v>75</v>
      </c>
      <c r="AY531" s="174" t="s">
        <v>172</v>
      </c>
    </row>
    <row r="532" spans="1:65" s="16" customFormat="1" ht="12">
      <c r="B532" s="189"/>
      <c r="D532" s="166" t="s">
        <v>179</v>
      </c>
      <c r="E532" s="190" t="s">
        <v>1</v>
      </c>
      <c r="F532" s="191" t="s">
        <v>287</v>
      </c>
      <c r="H532" s="192">
        <v>15.175000000000001</v>
      </c>
      <c r="I532" s="193"/>
      <c r="L532" s="189"/>
      <c r="M532" s="194"/>
      <c r="N532" s="195"/>
      <c r="O532" s="195"/>
      <c r="P532" s="195"/>
      <c r="Q532" s="195"/>
      <c r="R532" s="195"/>
      <c r="S532" s="195"/>
      <c r="T532" s="196"/>
      <c r="AT532" s="190" t="s">
        <v>179</v>
      </c>
      <c r="AU532" s="190" t="s">
        <v>87</v>
      </c>
      <c r="AV532" s="16" t="s">
        <v>97</v>
      </c>
      <c r="AW532" s="16" t="s">
        <v>30</v>
      </c>
      <c r="AX532" s="16" t="s">
        <v>75</v>
      </c>
      <c r="AY532" s="190" t="s">
        <v>172</v>
      </c>
    </row>
    <row r="533" spans="1:65" s="14" customFormat="1" ht="12">
      <c r="B533" s="173"/>
      <c r="D533" s="166" t="s">
        <v>179</v>
      </c>
      <c r="E533" s="174" t="s">
        <v>1</v>
      </c>
      <c r="F533" s="175" t="s">
        <v>1629</v>
      </c>
      <c r="H533" s="176">
        <v>132</v>
      </c>
      <c r="I533" s="177"/>
      <c r="L533" s="173"/>
      <c r="M533" s="178"/>
      <c r="N533" s="179"/>
      <c r="O533" s="179"/>
      <c r="P533" s="179"/>
      <c r="Q533" s="179"/>
      <c r="R533" s="179"/>
      <c r="S533" s="179"/>
      <c r="T533" s="180"/>
      <c r="AT533" s="174" t="s">
        <v>179</v>
      </c>
      <c r="AU533" s="174" t="s">
        <v>87</v>
      </c>
      <c r="AV533" s="14" t="s">
        <v>87</v>
      </c>
      <c r="AW533" s="14" t="s">
        <v>30</v>
      </c>
      <c r="AX533" s="14" t="s">
        <v>75</v>
      </c>
      <c r="AY533" s="174" t="s">
        <v>172</v>
      </c>
    </row>
    <row r="534" spans="1:65" s="16" customFormat="1" ht="12">
      <c r="B534" s="189"/>
      <c r="D534" s="166" t="s">
        <v>179</v>
      </c>
      <c r="E534" s="190" t="s">
        <v>1</v>
      </c>
      <c r="F534" s="191" t="s">
        <v>287</v>
      </c>
      <c r="H534" s="192">
        <v>132</v>
      </c>
      <c r="I534" s="193"/>
      <c r="L534" s="189"/>
      <c r="M534" s="194"/>
      <c r="N534" s="195"/>
      <c r="O534" s="195"/>
      <c r="P534" s="195"/>
      <c r="Q534" s="195"/>
      <c r="R534" s="195"/>
      <c r="S534" s="195"/>
      <c r="T534" s="196"/>
      <c r="AT534" s="190" t="s">
        <v>179</v>
      </c>
      <c r="AU534" s="190" t="s">
        <v>87</v>
      </c>
      <c r="AV534" s="16" t="s">
        <v>97</v>
      </c>
      <c r="AW534" s="16" t="s">
        <v>30</v>
      </c>
      <c r="AX534" s="16" t="s">
        <v>75</v>
      </c>
      <c r="AY534" s="190" t="s">
        <v>172</v>
      </c>
    </row>
    <row r="535" spans="1:65" s="15" customFormat="1" ht="12">
      <c r="B535" s="181"/>
      <c r="D535" s="166" t="s">
        <v>179</v>
      </c>
      <c r="E535" s="182" t="s">
        <v>1</v>
      </c>
      <c r="F535" s="183" t="s">
        <v>184</v>
      </c>
      <c r="H535" s="184">
        <v>393.07799999999997</v>
      </c>
      <c r="I535" s="185"/>
      <c r="L535" s="181"/>
      <c r="M535" s="186"/>
      <c r="N535" s="187"/>
      <c r="O535" s="187"/>
      <c r="P535" s="187"/>
      <c r="Q535" s="187"/>
      <c r="R535" s="187"/>
      <c r="S535" s="187"/>
      <c r="T535" s="188"/>
      <c r="AT535" s="182" t="s">
        <v>179</v>
      </c>
      <c r="AU535" s="182" t="s">
        <v>87</v>
      </c>
      <c r="AV535" s="15" t="s">
        <v>106</v>
      </c>
      <c r="AW535" s="15" t="s">
        <v>30</v>
      </c>
      <c r="AX535" s="15" t="s">
        <v>79</v>
      </c>
      <c r="AY535" s="182" t="s">
        <v>172</v>
      </c>
    </row>
    <row r="536" spans="1:65" s="2" customFormat="1" ht="24.25" customHeight="1">
      <c r="A536" s="33"/>
      <c r="B536" s="150"/>
      <c r="C536" s="151" t="s">
        <v>1630</v>
      </c>
      <c r="D536" s="151" t="s">
        <v>174</v>
      </c>
      <c r="E536" s="152" t="s">
        <v>1631</v>
      </c>
      <c r="F536" s="153" t="s">
        <v>1632</v>
      </c>
      <c r="G536" s="154" t="s">
        <v>177</v>
      </c>
      <c r="H536" s="155">
        <v>393.07799999999997</v>
      </c>
      <c r="I536" s="156"/>
      <c r="J536" s="157">
        <f>ROUND(I536*H536,2)</f>
        <v>0</v>
      </c>
      <c r="K536" s="158"/>
      <c r="L536" s="34"/>
      <c r="M536" s="159" t="s">
        <v>1</v>
      </c>
      <c r="N536" s="160" t="s">
        <v>41</v>
      </c>
      <c r="O536" s="59"/>
      <c r="P536" s="161">
        <f>O536*H536</f>
        <v>0</v>
      </c>
      <c r="Q536" s="161">
        <v>2.7999999999999998E-4</v>
      </c>
      <c r="R536" s="161">
        <f>Q536*H536</f>
        <v>0.11006183999999998</v>
      </c>
      <c r="S536" s="161">
        <v>0</v>
      </c>
      <c r="T536" s="162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3" t="s">
        <v>445</v>
      </c>
      <c r="AT536" s="163" t="s">
        <v>174</v>
      </c>
      <c r="AU536" s="163" t="s">
        <v>87</v>
      </c>
      <c r="AY536" s="18" t="s">
        <v>172</v>
      </c>
      <c r="BE536" s="164">
        <f>IF(N536="základná",J536,0)</f>
        <v>0</v>
      </c>
      <c r="BF536" s="164">
        <f>IF(N536="znížená",J536,0)</f>
        <v>0</v>
      </c>
      <c r="BG536" s="164">
        <f>IF(N536="zákl. prenesená",J536,0)</f>
        <v>0</v>
      </c>
      <c r="BH536" s="164">
        <f>IF(N536="zníž. prenesená",J536,0)</f>
        <v>0</v>
      </c>
      <c r="BI536" s="164">
        <f>IF(N536="nulová",J536,0)</f>
        <v>0</v>
      </c>
      <c r="BJ536" s="18" t="s">
        <v>87</v>
      </c>
      <c r="BK536" s="164">
        <f>ROUND(I536*H536,2)</f>
        <v>0</v>
      </c>
      <c r="BL536" s="18" t="s">
        <v>445</v>
      </c>
      <c r="BM536" s="163" t="s">
        <v>1633</v>
      </c>
    </row>
    <row r="537" spans="1:65" s="13" customFormat="1" ht="12">
      <c r="B537" s="165"/>
      <c r="D537" s="166" t="s">
        <v>179</v>
      </c>
      <c r="E537" s="167" t="s">
        <v>1</v>
      </c>
      <c r="F537" s="168" t="s">
        <v>1413</v>
      </c>
      <c r="H537" s="167" t="s">
        <v>1</v>
      </c>
      <c r="I537" s="169"/>
      <c r="L537" s="165"/>
      <c r="M537" s="170"/>
      <c r="N537" s="171"/>
      <c r="O537" s="171"/>
      <c r="P537" s="171"/>
      <c r="Q537" s="171"/>
      <c r="R537" s="171"/>
      <c r="S537" s="171"/>
      <c r="T537" s="172"/>
      <c r="AT537" s="167" t="s">
        <v>179</v>
      </c>
      <c r="AU537" s="167" t="s">
        <v>87</v>
      </c>
      <c r="AV537" s="13" t="s">
        <v>79</v>
      </c>
      <c r="AW537" s="13" t="s">
        <v>30</v>
      </c>
      <c r="AX537" s="13" t="s">
        <v>75</v>
      </c>
      <c r="AY537" s="167" t="s">
        <v>172</v>
      </c>
    </row>
    <row r="538" spans="1:65" s="13" customFormat="1" ht="24">
      <c r="B538" s="165"/>
      <c r="D538" s="166" t="s">
        <v>179</v>
      </c>
      <c r="E538" s="167" t="s">
        <v>1</v>
      </c>
      <c r="F538" s="168" t="s">
        <v>1414</v>
      </c>
      <c r="H538" s="167" t="s">
        <v>1</v>
      </c>
      <c r="I538" s="169"/>
      <c r="L538" s="165"/>
      <c r="M538" s="170"/>
      <c r="N538" s="171"/>
      <c r="O538" s="171"/>
      <c r="P538" s="171"/>
      <c r="Q538" s="171"/>
      <c r="R538" s="171"/>
      <c r="S538" s="171"/>
      <c r="T538" s="172"/>
      <c r="AT538" s="167" t="s">
        <v>179</v>
      </c>
      <c r="AU538" s="167" t="s">
        <v>87</v>
      </c>
      <c r="AV538" s="13" t="s">
        <v>79</v>
      </c>
      <c r="AW538" s="13" t="s">
        <v>30</v>
      </c>
      <c r="AX538" s="13" t="s">
        <v>75</v>
      </c>
      <c r="AY538" s="167" t="s">
        <v>172</v>
      </c>
    </row>
    <row r="539" spans="1:65" s="14" customFormat="1" ht="12">
      <c r="B539" s="173"/>
      <c r="D539" s="166" t="s">
        <v>179</v>
      </c>
      <c r="E539" s="174" t="s">
        <v>1</v>
      </c>
      <c r="F539" s="175" t="s">
        <v>1415</v>
      </c>
      <c r="H539" s="176">
        <v>245.90299999999999</v>
      </c>
      <c r="I539" s="177"/>
      <c r="L539" s="173"/>
      <c r="M539" s="178"/>
      <c r="N539" s="179"/>
      <c r="O539" s="179"/>
      <c r="P539" s="179"/>
      <c r="Q539" s="179"/>
      <c r="R539" s="179"/>
      <c r="S539" s="179"/>
      <c r="T539" s="180"/>
      <c r="AT539" s="174" t="s">
        <v>179</v>
      </c>
      <c r="AU539" s="174" t="s">
        <v>87</v>
      </c>
      <c r="AV539" s="14" t="s">
        <v>87</v>
      </c>
      <c r="AW539" s="14" t="s">
        <v>30</v>
      </c>
      <c r="AX539" s="14" t="s">
        <v>75</v>
      </c>
      <c r="AY539" s="174" t="s">
        <v>172</v>
      </c>
    </row>
    <row r="540" spans="1:65" s="16" customFormat="1" ht="12">
      <c r="B540" s="189"/>
      <c r="D540" s="166" t="s">
        <v>179</v>
      </c>
      <c r="E540" s="190" t="s">
        <v>1</v>
      </c>
      <c r="F540" s="191" t="s">
        <v>287</v>
      </c>
      <c r="H540" s="192">
        <v>245.90299999999999</v>
      </c>
      <c r="I540" s="193"/>
      <c r="L540" s="189"/>
      <c r="M540" s="194"/>
      <c r="N540" s="195"/>
      <c r="O540" s="195"/>
      <c r="P540" s="195"/>
      <c r="Q540" s="195"/>
      <c r="R540" s="195"/>
      <c r="S540" s="195"/>
      <c r="T540" s="196"/>
      <c r="AT540" s="190" t="s">
        <v>179</v>
      </c>
      <c r="AU540" s="190" t="s">
        <v>87</v>
      </c>
      <c r="AV540" s="16" t="s">
        <v>97</v>
      </c>
      <c r="AW540" s="16" t="s">
        <v>30</v>
      </c>
      <c r="AX540" s="16" t="s">
        <v>75</v>
      </c>
      <c r="AY540" s="190" t="s">
        <v>172</v>
      </c>
    </row>
    <row r="541" spans="1:65" s="13" customFormat="1" ht="12">
      <c r="B541" s="165"/>
      <c r="D541" s="166" t="s">
        <v>179</v>
      </c>
      <c r="E541" s="167" t="s">
        <v>1</v>
      </c>
      <c r="F541" s="168" t="s">
        <v>1325</v>
      </c>
      <c r="H541" s="167" t="s">
        <v>1</v>
      </c>
      <c r="I541" s="169"/>
      <c r="L541" s="165"/>
      <c r="M541" s="170"/>
      <c r="N541" s="171"/>
      <c r="O541" s="171"/>
      <c r="P541" s="171"/>
      <c r="Q541" s="171"/>
      <c r="R541" s="171"/>
      <c r="S541" s="171"/>
      <c r="T541" s="172"/>
      <c r="AT541" s="167" t="s">
        <v>179</v>
      </c>
      <c r="AU541" s="167" t="s">
        <v>87</v>
      </c>
      <c r="AV541" s="13" t="s">
        <v>79</v>
      </c>
      <c r="AW541" s="13" t="s">
        <v>30</v>
      </c>
      <c r="AX541" s="13" t="s">
        <v>75</v>
      </c>
      <c r="AY541" s="167" t="s">
        <v>172</v>
      </c>
    </row>
    <row r="542" spans="1:65" s="14" customFormat="1" ht="12">
      <c r="B542" s="173"/>
      <c r="D542" s="166" t="s">
        <v>179</v>
      </c>
      <c r="E542" s="174" t="s">
        <v>1</v>
      </c>
      <c r="F542" s="175" t="s">
        <v>1398</v>
      </c>
      <c r="H542" s="176">
        <v>19.375</v>
      </c>
      <c r="I542" s="177"/>
      <c r="L542" s="173"/>
      <c r="M542" s="178"/>
      <c r="N542" s="179"/>
      <c r="O542" s="179"/>
      <c r="P542" s="179"/>
      <c r="Q542" s="179"/>
      <c r="R542" s="179"/>
      <c r="S542" s="179"/>
      <c r="T542" s="180"/>
      <c r="AT542" s="174" t="s">
        <v>179</v>
      </c>
      <c r="AU542" s="174" t="s">
        <v>87</v>
      </c>
      <c r="AV542" s="14" t="s">
        <v>87</v>
      </c>
      <c r="AW542" s="14" t="s">
        <v>30</v>
      </c>
      <c r="AX542" s="14" t="s">
        <v>75</v>
      </c>
      <c r="AY542" s="174" t="s">
        <v>172</v>
      </c>
    </row>
    <row r="543" spans="1:65" s="14" customFormat="1" ht="12">
      <c r="B543" s="173"/>
      <c r="D543" s="166" t="s">
        <v>179</v>
      </c>
      <c r="E543" s="174" t="s">
        <v>1</v>
      </c>
      <c r="F543" s="175" t="s">
        <v>1399</v>
      </c>
      <c r="H543" s="176">
        <v>-4.2</v>
      </c>
      <c r="I543" s="177"/>
      <c r="L543" s="173"/>
      <c r="M543" s="178"/>
      <c r="N543" s="179"/>
      <c r="O543" s="179"/>
      <c r="P543" s="179"/>
      <c r="Q543" s="179"/>
      <c r="R543" s="179"/>
      <c r="S543" s="179"/>
      <c r="T543" s="180"/>
      <c r="AT543" s="174" t="s">
        <v>179</v>
      </c>
      <c r="AU543" s="174" t="s">
        <v>87</v>
      </c>
      <c r="AV543" s="14" t="s">
        <v>87</v>
      </c>
      <c r="AW543" s="14" t="s">
        <v>30</v>
      </c>
      <c r="AX543" s="14" t="s">
        <v>75</v>
      </c>
      <c r="AY543" s="174" t="s">
        <v>172</v>
      </c>
    </row>
    <row r="544" spans="1:65" s="16" customFormat="1" ht="12">
      <c r="B544" s="189"/>
      <c r="D544" s="166" t="s">
        <v>179</v>
      </c>
      <c r="E544" s="190" t="s">
        <v>1</v>
      </c>
      <c r="F544" s="191" t="s">
        <v>287</v>
      </c>
      <c r="H544" s="192">
        <v>15.175000000000001</v>
      </c>
      <c r="I544" s="193"/>
      <c r="L544" s="189"/>
      <c r="M544" s="194"/>
      <c r="N544" s="195"/>
      <c r="O544" s="195"/>
      <c r="P544" s="195"/>
      <c r="Q544" s="195"/>
      <c r="R544" s="195"/>
      <c r="S544" s="195"/>
      <c r="T544" s="196"/>
      <c r="AT544" s="190" t="s">
        <v>179</v>
      </c>
      <c r="AU544" s="190" t="s">
        <v>87</v>
      </c>
      <c r="AV544" s="16" t="s">
        <v>97</v>
      </c>
      <c r="AW544" s="16" t="s">
        <v>30</v>
      </c>
      <c r="AX544" s="16" t="s">
        <v>75</v>
      </c>
      <c r="AY544" s="190" t="s">
        <v>172</v>
      </c>
    </row>
    <row r="545" spans="1:51" s="14" customFormat="1" ht="12">
      <c r="B545" s="173"/>
      <c r="D545" s="166" t="s">
        <v>179</v>
      </c>
      <c r="E545" s="174" t="s">
        <v>1</v>
      </c>
      <c r="F545" s="175" t="s">
        <v>1629</v>
      </c>
      <c r="H545" s="176">
        <v>132</v>
      </c>
      <c r="I545" s="177"/>
      <c r="L545" s="173"/>
      <c r="M545" s="178"/>
      <c r="N545" s="179"/>
      <c r="O545" s="179"/>
      <c r="P545" s="179"/>
      <c r="Q545" s="179"/>
      <c r="R545" s="179"/>
      <c r="S545" s="179"/>
      <c r="T545" s="180"/>
      <c r="AT545" s="174" t="s">
        <v>179</v>
      </c>
      <c r="AU545" s="174" t="s">
        <v>87</v>
      </c>
      <c r="AV545" s="14" t="s">
        <v>87</v>
      </c>
      <c r="AW545" s="14" t="s">
        <v>30</v>
      </c>
      <c r="AX545" s="14" t="s">
        <v>75</v>
      </c>
      <c r="AY545" s="174" t="s">
        <v>172</v>
      </c>
    </row>
    <row r="546" spans="1:51" s="16" customFormat="1" ht="12">
      <c r="B546" s="189"/>
      <c r="D546" s="166" t="s">
        <v>179</v>
      </c>
      <c r="E546" s="190" t="s">
        <v>1</v>
      </c>
      <c r="F546" s="191" t="s">
        <v>287</v>
      </c>
      <c r="H546" s="192">
        <v>132</v>
      </c>
      <c r="I546" s="193"/>
      <c r="L546" s="189"/>
      <c r="M546" s="194"/>
      <c r="N546" s="195"/>
      <c r="O546" s="195"/>
      <c r="P546" s="195"/>
      <c r="Q546" s="195"/>
      <c r="R546" s="195"/>
      <c r="S546" s="195"/>
      <c r="T546" s="196"/>
      <c r="AT546" s="190" t="s">
        <v>179</v>
      </c>
      <c r="AU546" s="190" t="s">
        <v>87</v>
      </c>
      <c r="AV546" s="16" t="s">
        <v>97</v>
      </c>
      <c r="AW546" s="16" t="s">
        <v>30</v>
      </c>
      <c r="AX546" s="16" t="s">
        <v>75</v>
      </c>
      <c r="AY546" s="190" t="s">
        <v>172</v>
      </c>
    </row>
    <row r="547" spans="1:51" s="15" customFormat="1" ht="12">
      <c r="B547" s="181"/>
      <c r="D547" s="166" t="s">
        <v>179</v>
      </c>
      <c r="E547" s="182" t="s">
        <v>1</v>
      </c>
      <c r="F547" s="183" t="s">
        <v>184</v>
      </c>
      <c r="H547" s="184">
        <v>393.07799999999997</v>
      </c>
      <c r="I547" s="185"/>
      <c r="L547" s="181"/>
      <c r="M547" s="197"/>
      <c r="N547" s="198"/>
      <c r="O547" s="198"/>
      <c r="P547" s="198"/>
      <c r="Q547" s="198"/>
      <c r="R547" s="198"/>
      <c r="S547" s="198"/>
      <c r="T547" s="199"/>
      <c r="AT547" s="182" t="s">
        <v>179</v>
      </c>
      <c r="AU547" s="182" t="s">
        <v>87</v>
      </c>
      <c r="AV547" s="15" t="s">
        <v>106</v>
      </c>
      <c r="AW547" s="15" t="s">
        <v>30</v>
      </c>
      <c r="AX547" s="15" t="s">
        <v>79</v>
      </c>
      <c r="AY547" s="182" t="s">
        <v>172</v>
      </c>
    </row>
    <row r="548" spans="1:51" s="2" customFormat="1" ht="7" customHeight="1">
      <c r="A548" s="33"/>
      <c r="B548" s="48"/>
      <c r="C548" s="49"/>
      <c r="D548" s="49"/>
      <c r="E548" s="49"/>
      <c r="F548" s="49"/>
      <c r="G548" s="49"/>
      <c r="H548" s="49"/>
      <c r="I548" s="49"/>
      <c r="J548" s="49"/>
      <c r="K548" s="49"/>
      <c r="L548" s="34"/>
      <c r="M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</row>
  </sheetData>
  <autoFilter ref="C140:K547" xr:uid="{00000000-0009-0000-0000-000007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50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53" t="s">
        <v>5</v>
      </c>
      <c r="M2" s="238"/>
      <c r="N2" s="238"/>
      <c r="O2" s="238"/>
      <c r="P2" s="238"/>
      <c r="Q2" s="238"/>
      <c r="R2" s="238"/>
      <c r="S2" s="238"/>
      <c r="T2" s="238"/>
      <c r="U2" s="238"/>
      <c r="V2" s="238"/>
      <c r="AT2" s="18" t="s">
        <v>117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5" customHeight="1">
      <c r="B4" s="21"/>
      <c r="D4" s="22" t="s">
        <v>142</v>
      </c>
      <c r="L4" s="21"/>
      <c r="M4" s="99" t="s">
        <v>9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9" t="str">
        <f>'Rekapitulácia stavby'!K6</f>
        <v>RP pre zníženie energetickej náročnosti budovy ZŠ a MŠ ČADCA -Podzávoz  19.7.2021</v>
      </c>
      <c r="F7" s="270"/>
      <c r="G7" s="270"/>
      <c r="H7" s="270"/>
      <c r="L7" s="21"/>
    </row>
    <row r="8" spans="1:46" s="1" customFormat="1" ht="12" customHeight="1">
      <c r="B8" s="21"/>
      <c r="D8" s="28" t="s">
        <v>143</v>
      </c>
      <c r="L8" s="21"/>
    </row>
    <row r="9" spans="1:46" s="2" customFormat="1" ht="16.5" customHeight="1">
      <c r="A9" s="33"/>
      <c r="B9" s="34"/>
      <c r="C9" s="33"/>
      <c r="D9" s="33"/>
      <c r="E9" s="269" t="s">
        <v>980</v>
      </c>
      <c r="F9" s="271"/>
      <c r="G9" s="271"/>
      <c r="H9" s="271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145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31" t="s">
        <v>1634</v>
      </c>
      <c r="F11" s="271"/>
      <c r="G11" s="271"/>
      <c r="H11" s="271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>
        <f>'Rekapitulácia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75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22</v>
      </c>
      <c r="E16" s="33"/>
      <c r="F16" s="33"/>
      <c r="G16" s="33"/>
      <c r="H16" s="33"/>
      <c r="I16" s="28" t="s">
        <v>23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7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26</v>
      </c>
      <c r="E19" s="33"/>
      <c r="F19" s="33"/>
      <c r="G19" s="33"/>
      <c r="H19" s="33"/>
      <c r="I19" s="28" t="s">
        <v>23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2" t="str">
        <f>'Rekapitulácia stavby'!E14</f>
        <v>Vyplň údaj</v>
      </c>
      <c r="F20" s="237"/>
      <c r="G20" s="237"/>
      <c r="H20" s="237"/>
      <c r="I20" s="28" t="s">
        <v>25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7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28</v>
      </c>
      <c r="E22" s="33"/>
      <c r="F22" s="33"/>
      <c r="G22" s="33"/>
      <c r="H22" s="33"/>
      <c r="I22" s="28" t="s">
        <v>23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29</v>
      </c>
      <c r="F23" s="33"/>
      <c r="G23" s="33"/>
      <c r="H23" s="33"/>
      <c r="I23" s="28" t="s">
        <v>25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7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28" t="s">
        <v>23</v>
      </c>
      <c r="J25" s="26" t="s">
        <v>1</v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32</v>
      </c>
      <c r="F26" s="33"/>
      <c r="G26" s="33"/>
      <c r="H26" s="33"/>
      <c r="I26" s="28" t="s">
        <v>25</v>
      </c>
      <c r="J26" s="26" t="s">
        <v>1</v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42" t="s">
        <v>1</v>
      </c>
      <c r="F29" s="242"/>
      <c r="G29" s="242"/>
      <c r="H29" s="242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7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7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5" customHeight="1">
      <c r="A35" s="33"/>
      <c r="B35" s="34"/>
      <c r="C35" s="33"/>
      <c r="D35" s="104" t="s">
        <v>39</v>
      </c>
      <c r="E35" s="28" t="s">
        <v>40</v>
      </c>
      <c r="F35" s="105">
        <f>ROUND((SUM(BE126:BE249)),  2)</f>
        <v>0</v>
      </c>
      <c r="G35" s="33"/>
      <c r="H35" s="33"/>
      <c r="I35" s="106">
        <v>0.2</v>
      </c>
      <c r="J35" s="105">
        <f>ROUND(((SUM(BE126:BE249))*I35),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5" customHeight="1">
      <c r="A36" s="33"/>
      <c r="B36" s="34"/>
      <c r="C36" s="33"/>
      <c r="D36" s="33"/>
      <c r="E36" s="28" t="s">
        <v>41</v>
      </c>
      <c r="F36" s="105">
        <f>ROUND((SUM(BF126:BF249)),  2)</f>
        <v>0</v>
      </c>
      <c r="G36" s="33"/>
      <c r="H36" s="33"/>
      <c r="I36" s="106">
        <v>0.2</v>
      </c>
      <c r="J36" s="105">
        <f>ROUND(((SUM(BF126:BF249))*I36),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5" hidden="1" customHeight="1">
      <c r="A37" s="33"/>
      <c r="B37" s="34"/>
      <c r="C37" s="33"/>
      <c r="D37" s="33"/>
      <c r="E37" s="28" t="s">
        <v>42</v>
      </c>
      <c r="F37" s="105">
        <f>ROUND((SUM(BG126:BG249)),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5" hidden="1" customHeight="1">
      <c r="A38" s="33"/>
      <c r="B38" s="34"/>
      <c r="C38" s="33"/>
      <c r="D38" s="33"/>
      <c r="E38" s="28" t="s">
        <v>43</v>
      </c>
      <c r="F38" s="105">
        <f>ROUND((SUM(BH126:BH249)),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5" hidden="1" customHeight="1">
      <c r="A39" s="33"/>
      <c r="B39" s="34"/>
      <c r="C39" s="33"/>
      <c r="D39" s="33"/>
      <c r="E39" s="28" t="s">
        <v>44</v>
      </c>
      <c r="F39" s="105">
        <f>ROUND((SUM(BI126:BI249)),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7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5" customHeight="1">
      <c r="B43" s="21"/>
      <c r="L43" s="21"/>
    </row>
    <row r="44" spans="1:31" s="1" customFormat="1" ht="14.5" customHeight="1">
      <c r="B44" s="21"/>
      <c r="L44" s="21"/>
    </row>
    <row r="45" spans="1:31" s="1" customFormat="1" ht="14.5" customHeight="1">
      <c r="B45" s="21"/>
      <c r="L45" s="21"/>
    </row>
    <row r="46" spans="1:31" s="1" customFormat="1" ht="14.5" customHeight="1">
      <c r="B46" s="21"/>
      <c r="L46" s="21"/>
    </row>
    <row r="47" spans="1:31" s="1" customFormat="1" ht="14.5" customHeight="1">
      <c r="B47" s="21"/>
      <c r="L47" s="21"/>
    </row>
    <row r="48" spans="1:31" s="1" customFormat="1" ht="14.5" customHeight="1">
      <c r="B48" s="21"/>
      <c r="L48" s="21"/>
    </row>
    <row r="49" spans="1:31" s="1" customFormat="1" ht="14.5" customHeight="1">
      <c r="B49" s="21"/>
      <c r="L49" s="21"/>
    </row>
    <row r="50" spans="1:31" s="2" customFormat="1" ht="14.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ht="11">
      <c r="B51" s="21"/>
      <c r="L51" s="21"/>
    </row>
    <row r="52" spans="1:31" ht="11">
      <c r="B52" s="21"/>
      <c r="L52" s="21"/>
    </row>
    <row r="53" spans="1:31" ht="11">
      <c r="B53" s="21"/>
      <c r="L53" s="21"/>
    </row>
    <row r="54" spans="1:31" ht="11">
      <c r="B54" s="21"/>
      <c r="L54" s="21"/>
    </row>
    <row r="55" spans="1:31" ht="11">
      <c r="B55" s="21"/>
      <c r="L55" s="21"/>
    </row>
    <row r="56" spans="1:31" ht="11">
      <c r="B56" s="21"/>
      <c r="L56" s="21"/>
    </row>
    <row r="57" spans="1:31" ht="11">
      <c r="B57" s="21"/>
      <c r="L57" s="21"/>
    </row>
    <row r="58" spans="1:31" ht="11">
      <c r="B58" s="21"/>
      <c r="L58" s="21"/>
    </row>
    <row r="59" spans="1:31" ht="11">
      <c r="B59" s="21"/>
      <c r="L59" s="21"/>
    </row>
    <row r="60" spans="1:31" ht="11">
      <c r="B60" s="21"/>
      <c r="L60" s="21"/>
    </row>
    <row r="61" spans="1:31" s="2" customFormat="1" ht="13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">
      <c r="B62" s="21"/>
      <c r="L62" s="21"/>
    </row>
    <row r="63" spans="1:31" ht="11">
      <c r="B63" s="21"/>
      <c r="L63" s="21"/>
    </row>
    <row r="64" spans="1:31" ht="11">
      <c r="B64" s="21"/>
      <c r="L64" s="21"/>
    </row>
    <row r="65" spans="1:31" s="2" customFormat="1" ht="13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">
      <c r="B66" s="21"/>
      <c r="L66" s="21"/>
    </row>
    <row r="67" spans="1:31" ht="11">
      <c r="B67" s="21"/>
      <c r="L67" s="21"/>
    </row>
    <row r="68" spans="1:31" ht="11">
      <c r="B68" s="21"/>
      <c r="L68" s="21"/>
    </row>
    <row r="69" spans="1:31" ht="11">
      <c r="B69" s="21"/>
      <c r="L69" s="21"/>
    </row>
    <row r="70" spans="1:31" ht="11">
      <c r="B70" s="21"/>
      <c r="L70" s="21"/>
    </row>
    <row r="71" spans="1:31" ht="11">
      <c r="B71" s="21"/>
      <c r="L71" s="21"/>
    </row>
    <row r="72" spans="1:31" ht="11">
      <c r="B72" s="21"/>
      <c r="L72" s="21"/>
    </row>
    <row r="73" spans="1:31" ht="11">
      <c r="B73" s="21"/>
      <c r="L73" s="21"/>
    </row>
    <row r="74" spans="1:31" ht="11">
      <c r="B74" s="21"/>
      <c r="L74" s="21"/>
    </row>
    <row r="75" spans="1:31" ht="11">
      <c r="B75" s="21"/>
      <c r="L75" s="21"/>
    </row>
    <row r="76" spans="1:31" s="2" customFormat="1" ht="13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5" customHeight="1">
      <c r="A82" s="33"/>
      <c r="B82" s="34"/>
      <c r="C82" s="22" t="s">
        <v>147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6.25" customHeight="1">
      <c r="A85" s="33"/>
      <c r="B85" s="34"/>
      <c r="C85" s="33"/>
      <c r="D85" s="33"/>
      <c r="E85" s="269" t="str">
        <f>E7</f>
        <v>RP pre zníženie energetickej náročnosti budovy ZŠ a MŠ ČADCA -Podzávoz  19.7.2021</v>
      </c>
      <c r="F85" s="270"/>
      <c r="G85" s="270"/>
      <c r="H85" s="270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143</v>
      </c>
      <c r="L86" s="21"/>
    </row>
    <row r="87" spans="1:31" s="2" customFormat="1" ht="16.5" customHeight="1">
      <c r="A87" s="33"/>
      <c r="B87" s="34"/>
      <c r="C87" s="33"/>
      <c r="D87" s="33"/>
      <c r="E87" s="269" t="s">
        <v>980</v>
      </c>
      <c r="F87" s="271"/>
      <c r="G87" s="271"/>
      <c r="H87" s="271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145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1" t="str">
        <f>E11</f>
        <v>SO01.3 - SO01.3  Zdravotechnika -rozvody</v>
      </c>
      <c r="F89" s="271"/>
      <c r="G89" s="271"/>
      <c r="H89" s="271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Podzávoz  2739, Čadca</v>
      </c>
      <c r="G91" s="33"/>
      <c r="H91" s="33"/>
      <c r="I91" s="28" t="s">
        <v>21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7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40" customHeight="1">
      <c r="A93" s="33"/>
      <c r="B93" s="34"/>
      <c r="C93" s="28" t="s">
        <v>22</v>
      </c>
      <c r="D93" s="33"/>
      <c r="E93" s="33"/>
      <c r="F93" s="26" t="str">
        <f>E17</f>
        <v>Mesto Čadca ,MU Námestie Slobody 30, ČADCA 02201</v>
      </c>
      <c r="G93" s="33"/>
      <c r="H93" s="33"/>
      <c r="I93" s="28" t="s">
        <v>28</v>
      </c>
      <c r="J93" s="31" t="str">
        <f>E23</f>
        <v xml:space="preserve">Mbarch Ing.Arch.Matej Babuliak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5" customHeight="1">
      <c r="A94" s="33"/>
      <c r="B94" s="34"/>
      <c r="C94" s="28" t="s">
        <v>26</v>
      </c>
      <c r="D94" s="33"/>
      <c r="E94" s="33"/>
      <c r="F94" s="26" t="str">
        <f>IF(E20="","",E20)</f>
        <v>Vyplň údaj</v>
      </c>
      <c r="G94" s="33"/>
      <c r="H94" s="33"/>
      <c r="I94" s="28" t="s">
        <v>31</v>
      </c>
      <c r="J94" s="31" t="str">
        <f>E26</f>
        <v>K.Šinská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148</v>
      </c>
      <c r="D96" s="107"/>
      <c r="E96" s="107"/>
      <c r="F96" s="107"/>
      <c r="G96" s="107"/>
      <c r="H96" s="107"/>
      <c r="I96" s="107"/>
      <c r="J96" s="116" t="s">
        <v>149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2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75" customHeight="1">
      <c r="A98" s="33"/>
      <c r="B98" s="34"/>
      <c r="C98" s="117" t="s">
        <v>150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151</v>
      </c>
    </row>
    <row r="99" spans="1:47" s="9" customFormat="1" ht="25" customHeight="1">
      <c r="B99" s="118"/>
      <c r="D99" s="119" t="s">
        <v>272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20" customHeight="1">
      <c r="B100" s="122"/>
      <c r="D100" s="123" t="s">
        <v>274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20" customHeight="1">
      <c r="B101" s="122"/>
      <c r="D101" s="123" t="s">
        <v>1635</v>
      </c>
      <c r="E101" s="124"/>
      <c r="F101" s="124"/>
      <c r="G101" s="124"/>
      <c r="H101" s="124"/>
      <c r="I101" s="124"/>
      <c r="J101" s="125">
        <f>J156</f>
        <v>0</v>
      </c>
      <c r="L101" s="122"/>
    </row>
    <row r="102" spans="1:47" s="10" customFormat="1" ht="20" customHeight="1">
      <c r="B102" s="122"/>
      <c r="D102" s="123" t="s">
        <v>982</v>
      </c>
      <c r="E102" s="124"/>
      <c r="F102" s="124"/>
      <c r="G102" s="124"/>
      <c r="H102" s="124"/>
      <c r="I102" s="124"/>
      <c r="J102" s="125">
        <f>J164</f>
        <v>0</v>
      </c>
      <c r="L102" s="122"/>
    </row>
    <row r="103" spans="1:47" s="10" customFormat="1" ht="20" customHeight="1">
      <c r="B103" s="122"/>
      <c r="D103" s="123" t="s">
        <v>983</v>
      </c>
      <c r="E103" s="124"/>
      <c r="F103" s="124"/>
      <c r="G103" s="124"/>
      <c r="H103" s="124"/>
      <c r="I103" s="124"/>
      <c r="J103" s="125">
        <f>J239</f>
        <v>0</v>
      </c>
      <c r="L103" s="122"/>
    </row>
    <row r="104" spans="1:47" s="9" customFormat="1" ht="25" customHeight="1">
      <c r="B104" s="118"/>
      <c r="D104" s="119" t="s">
        <v>988</v>
      </c>
      <c r="E104" s="120"/>
      <c r="F104" s="120"/>
      <c r="G104" s="120"/>
      <c r="H104" s="120"/>
      <c r="I104" s="120"/>
      <c r="J104" s="121">
        <f>J245</f>
        <v>0</v>
      </c>
      <c r="L104" s="11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7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7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5" customHeight="1">
      <c r="A111" s="33"/>
      <c r="B111" s="34"/>
      <c r="C111" s="22" t="s">
        <v>158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69" t="str">
        <f>E7</f>
        <v>RP pre zníženie energetickej náročnosti budovy ZŠ a MŠ ČADCA -Podzávoz  19.7.2021</v>
      </c>
      <c r="F114" s="270"/>
      <c r="G114" s="270"/>
      <c r="H114" s="270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1" customFormat="1" ht="12" customHeight="1">
      <c r="B115" s="21"/>
      <c r="C115" s="28" t="s">
        <v>143</v>
      </c>
      <c r="L115" s="21"/>
    </row>
    <row r="116" spans="1:65" s="2" customFormat="1" ht="16.5" customHeight="1">
      <c r="A116" s="33"/>
      <c r="B116" s="34"/>
      <c r="C116" s="33"/>
      <c r="D116" s="33"/>
      <c r="E116" s="269" t="s">
        <v>980</v>
      </c>
      <c r="F116" s="271"/>
      <c r="G116" s="271"/>
      <c r="H116" s="271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145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6.5" customHeight="1">
      <c r="A118" s="33"/>
      <c r="B118" s="34"/>
      <c r="C118" s="33"/>
      <c r="D118" s="33"/>
      <c r="E118" s="231" t="str">
        <f>E11</f>
        <v>SO01.3 - SO01.3  Zdravotechnika -rozvody</v>
      </c>
      <c r="F118" s="271"/>
      <c r="G118" s="271"/>
      <c r="H118" s="271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Podzávoz  2739, Čadca</v>
      </c>
      <c r="G120" s="33"/>
      <c r="H120" s="33"/>
      <c r="I120" s="28" t="s">
        <v>21</v>
      </c>
      <c r="J120" s="56">
        <f>IF(J14="","",J14)</f>
        <v>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40" customHeight="1">
      <c r="A122" s="33"/>
      <c r="B122" s="34"/>
      <c r="C122" s="28" t="s">
        <v>22</v>
      </c>
      <c r="D122" s="33"/>
      <c r="E122" s="33"/>
      <c r="F122" s="26" t="str">
        <f>E17</f>
        <v>Mesto Čadca ,MU Námestie Slobody 30, ČADCA 02201</v>
      </c>
      <c r="G122" s="33"/>
      <c r="H122" s="33"/>
      <c r="I122" s="28" t="s">
        <v>28</v>
      </c>
      <c r="J122" s="31" t="str">
        <f>E23</f>
        <v xml:space="preserve">Mbarch Ing.Arch.Matej Babuliak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5.25" customHeight="1">
      <c r="A123" s="33"/>
      <c r="B123" s="34"/>
      <c r="C123" s="28" t="s">
        <v>26</v>
      </c>
      <c r="D123" s="33"/>
      <c r="E123" s="33"/>
      <c r="F123" s="26" t="str">
        <f>IF(E20="","",E20)</f>
        <v>Vyplň údaj</v>
      </c>
      <c r="G123" s="33"/>
      <c r="H123" s="33"/>
      <c r="I123" s="28" t="s">
        <v>31</v>
      </c>
      <c r="J123" s="31" t="str">
        <f>E26</f>
        <v>K.Šinská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11" customFormat="1" ht="29.25" customHeight="1">
      <c r="A125" s="126"/>
      <c r="B125" s="127"/>
      <c r="C125" s="128" t="s">
        <v>159</v>
      </c>
      <c r="D125" s="129" t="s">
        <v>60</v>
      </c>
      <c r="E125" s="129" t="s">
        <v>56</v>
      </c>
      <c r="F125" s="129" t="s">
        <v>57</v>
      </c>
      <c r="G125" s="129" t="s">
        <v>160</v>
      </c>
      <c r="H125" s="129" t="s">
        <v>161</v>
      </c>
      <c r="I125" s="129" t="s">
        <v>162</v>
      </c>
      <c r="J125" s="130" t="s">
        <v>149</v>
      </c>
      <c r="K125" s="131" t="s">
        <v>163</v>
      </c>
      <c r="L125" s="132"/>
      <c r="M125" s="63" t="s">
        <v>1</v>
      </c>
      <c r="N125" s="64" t="s">
        <v>39</v>
      </c>
      <c r="O125" s="64" t="s">
        <v>164</v>
      </c>
      <c r="P125" s="64" t="s">
        <v>165</v>
      </c>
      <c r="Q125" s="64" t="s">
        <v>166</v>
      </c>
      <c r="R125" s="64" t="s">
        <v>167</v>
      </c>
      <c r="S125" s="64" t="s">
        <v>168</v>
      </c>
      <c r="T125" s="65" t="s">
        <v>169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5" s="2" customFormat="1" ht="22.75" customHeight="1">
      <c r="A126" s="33"/>
      <c r="B126" s="34"/>
      <c r="C126" s="70" t="s">
        <v>150</v>
      </c>
      <c r="D126" s="33"/>
      <c r="E126" s="33"/>
      <c r="F126" s="33"/>
      <c r="G126" s="33"/>
      <c r="H126" s="33"/>
      <c r="I126" s="33"/>
      <c r="J126" s="133">
        <f>BK126</f>
        <v>0</v>
      </c>
      <c r="K126" s="33"/>
      <c r="L126" s="34"/>
      <c r="M126" s="66"/>
      <c r="N126" s="57"/>
      <c r="O126" s="67"/>
      <c r="P126" s="134">
        <f>P127+P245</f>
        <v>0</v>
      </c>
      <c r="Q126" s="67"/>
      <c r="R126" s="134">
        <f>R127+R245</f>
        <v>0.17310680000000001</v>
      </c>
      <c r="S126" s="67"/>
      <c r="T126" s="135">
        <f>T127+T245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151</v>
      </c>
      <c r="BK126" s="136">
        <f>BK127+BK245</f>
        <v>0</v>
      </c>
    </row>
    <row r="127" spans="1:65" s="12" customFormat="1" ht="26" customHeight="1">
      <c r="B127" s="137"/>
      <c r="D127" s="138" t="s">
        <v>74</v>
      </c>
      <c r="E127" s="139" t="s">
        <v>475</v>
      </c>
      <c r="F127" s="139" t="s">
        <v>476</v>
      </c>
      <c r="I127" s="140"/>
      <c r="J127" s="141">
        <f>BK127</f>
        <v>0</v>
      </c>
      <c r="L127" s="137"/>
      <c r="M127" s="142"/>
      <c r="N127" s="143"/>
      <c r="O127" s="143"/>
      <c r="P127" s="144">
        <f>P128+P129+P156+P164+P239</f>
        <v>0</v>
      </c>
      <c r="Q127" s="143"/>
      <c r="R127" s="144">
        <f>R128+R129+R156+R164+R239</f>
        <v>0.17310680000000001</v>
      </c>
      <c r="S127" s="143"/>
      <c r="T127" s="145">
        <f>T128+T129+T156+T164+T239</f>
        <v>0</v>
      </c>
      <c r="AR127" s="138" t="s">
        <v>87</v>
      </c>
      <c r="AT127" s="146" t="s">
        <v>74</v>
      </c>
      <c r="AU127" s="146" t="s">
        <v>75</v>
      </c>
      <c r="AY127" s="138" t="s">
        <v>172</v>
      </c>
      <c r="BK127" s="147">
        <f>BK128+BK129+BK156+BK164+BK239</f>
        <v>0</v>
      </c>
    </row>
    <row r="128" spans="1:65" s="2" customFormat="1" ht="62.75" customHeight="1">
      <c r="A128" s="33"/>
      <c r="B128" s="150"/>
      <c r="C128" s="201" t="s">
        <v>79</v>
      </c>
      <c r="D128" s="201" t="s">
        <v>231</v>
      </c>
      <c r="E128" s="202" t="s">
        <v>989</v>
      </c>
      <c r="F128" s="203" t="s">
        <v>990</v>
      </c>
      <c r="G128" s="204" t="s">
        <v>1</v>
      </c>
      <c r="H128" s="205">
        <v>0</v>
      </c>
      <c r="I128" s="206"/>
      <c r="J128" s="207">
        <f>ROUND(I128*H128,2)</f>
        <v>0</v>
      </c>
      <c r="K128" s="208"/>
      <c r="L128" s="209"/>
      <c r="M128" s="210" t="s">
        <v>1</v>
      </c>
      <c r="N128" s="211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991</v>
      </c>
      <c r="AT128" s="163" t="s">
        <v>231</v>
      </c>
      <c r="AU128" s="163" t="s">
        <v>79</v>
      </c>
      <c r="AY128" s="18" t="s">
        <v>172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87</v>
      </c>
      <c r="BK128" s="164">
        <f>ROUND(I128*H128,2)</f>
        <v>0</v>
      </c>
      <c r="BL128" s="18" t="s">
        <v>239</v>
      </c>
      <c r="BM128" s="163" t="s">
        <v>1636</v>
      </c>
    </row>
    <row r="129" spans="1:65" s="12" customFormat="1" ht="22.75" customHeight="1">
      <c r="B129" s="137"/>
      <c r="D129" s="138" t="s">
        <v>74</v>
      </c>
      <c r="E129" s="148" t="s">
        <v>543</v>
      </c>
      <c r="F129" s="148" t="s">
        <v>544</v>
      </c>
      <c r="I129" s="140"/>
      <c r="J129" s="149">
        <f>BK129</f>
        <v>0</v>
      </c>
      <c r="L129" s="137"/>
      <c r="M129" s="142"/>
      <c r="N129" s="143"/>
      <c r="O129" s="143"/>
      <c r="P129" s="144">
        <f>SUM(P130:P155)</f>
        <v>0</v>
      </c>
      <c r="Q129" s="143"/>
      <c r="R129" s="144">
        <f>SUM(R130:R155)</f>
        <v>1.2246800000000002E-2</v>
      </c>
      <c r="S129" s="143"/>
      <c r="T129" s="145">
        <f>SUM(T130:T155)</f>
        <v>0</v>
      </c>
      <c r="AR129" s="138" t="s">
        <v>87</v>
      </c>
      <c r="AT129" s="146" t="s">
        <v>74</v>
      </c>
      <c r="AU129" s="146" t="s">
        <v>79</v>
      </c>
      <c r="AY129" s="138" t="s">
        <v>172</v>
      </c>
      <c r="BK129" s="147">
        <f>SUM(BK130:BK155)</f>
        <v>0</v>
      </c>
    </row>
    <row r="130" spans="1:65" s="2" customFormat="1" ht="24.25" customHeight="1">
      <c r="A130" s="33"/>
      <c r="B130" s="150"/>
      <c r="C130" s="151" t="s">
        <v>87</v>
      </c>
      <c r="D130" s="151" t="s">
        <v>174</v>
      </c>
      <c r="E130" s="152" t="s">
        <v>1637</v>
      </c>
      <c r="F130" s="153" t="s">
        <v>1638</v>
      </c>
      <c r="G130" s="154" t="s">
        <v>427</v>
      </c>
      <c r="H130" s="155">
        <v>21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445</v>
      </c>
      <c r="AT130" s="163" t="s">
        <v>174</v>
      </c>
      <c r="AU130" s="163" t="s">
        <v>87</v>
      </c>
      <c r="AY130" s="18" t="s">
        <v>172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87</v>
      </c>
      <c r="BK130" s="164">
        <f>ROUND(I130*H130,2)</f>
        <v>0</v>
      </c>
      <c r="BL130" s="18" t="s">
        <v>445</v>
      </c>
      <c r="BM130" s="163" t="s">
        <v>1639</v>
      </c>
    </row>
    <row r="131" spans="1:65" s="14" customFormat="1" ht="12">
      <c r="B131" s="173"/>
      <c r="D131" s="166" t="s">
        <v>179</v>
      </c>
      <c r="E131" s="174" t="s">
        <v>1</v>
      </c>
      <c r="F131" s="175" t="s">
        <v>1640</v>
      </c>
      <c r="H131" s="176">
        <v>21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179</v>
      </c>
      <c r="AU131" s="174" t="s">
        <v>87</v>
      </c>
      <c r="AV131" s="14" t="s">
        <v>87</v>
      </c>
      <c r="AW131" s="14" t="s">
        <v>30</v>
      </c>
      <c r="AX131" s="14" t="s">
        <v>75</v>
      </c>
      <c r="AY131" s="174" t="s">
        <v>172</v>
      </c>
    </row>
    <row r="132" spans="1:65" s="15" customFormat="1" ht="12">
      <c r="B132" s="181"/>
      <c r="D132" s="166" t="s">
        <v>179</v>
      </c>
      <c r="E132" s="182" t="s">
        <v>1</v>
      </c>
      <c r="F132" s="183" t="s">
        <v>184</v>
      </c>
      <c r="H132" s="184">
        <v>21</v>
      </c>
      <c r="I132" s="185"/>
      <c r="L132" s="181"/>
      <c r="M132" s="186"/>
      <c r="N132" s="187"/>
      <c r="O132" s="187"/>
      <c r="P132" s="187"/>
      <c r="Q132" s="187"/>
      <c r="R132" s="187"/>
      <c r="S132" s="187"/>
      <c r="T132" s="188"/>
      <c r="AT132" s="182" t="s">
        <v>179</v>
      </c>
      <c r="AU132" s="182" t="s">
        <v>87</v>
      </c>
      <c r="AV132" s="15" t="s">
        <v>106</v>
      </c>
      <c r="AW132" s="15" t="s">
        <v>30</v>
      </c>
      <c r="AX132" s="15" t="s">
        <v>79</v>
      </c>
      <c r="AY132" s="182" t="s">
        <v>172</v>
      </c>
    </row>
    <row r="133" spans="1:65" s="2" customFormat="1" ht="24.25" customHeight="1">
      <c r="A133" s="33"/>
      <c r="B133" s="150"/>
      <c r="C133" s="201" t="s">
        <v>97</v>
      </c>
      <c r="D133" s="201" t="s">
        <v>231</v>
      </c>
      <c r="E133" s="202" t="s">
        <v>1641</v>
      </c>
      <c r="F133" s="203" t="s">
        <v>1642</v>
      </c>
      <c r="G133" s="204" t="s">
        <v>427</v>
      </c>
      <c r="H133" s="205">
        <v>21.42</v>
      </c>
      <c r="I133" s="206"/>
      <c r="J133" s="207">
        <f>ROUND(I133*H133,2)</f>
        <v>0</v>
      </c>
      <c r="K133" s="208"/>
      <c r="L133" s="209"/>
      <c r="M133" s="210" t="s">
        <v>1</v>
      </c>
      <c r="N133" s="211" t="s">
        <v>41</v>
      </c>
      <c r="O133" s="59"/>
      <c r="P133" s="161">
        <f>O133*H133</f>
        <v>0</v>
      </c>
      <c r="Q133" s="161">
        <v>4.0000000000000003E-5</v>
      </c>
      <c r="R133" s="161">
        <f>Q133*H133</f>
        <v>8.5680000000000012E-4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491</v>
      </c>
      <c r="AT133" s="163" t="s">
        <v>231</v>
      </c>
      <c r="AU133" s="163" t="s">
        <v>87</v>
      </c>
      <c r="AY133" s="18" t="s">
        <v>172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0</v>
      </c>
      <c r="BL133" s="18" t="s">
        <v>445</v>
      </c>
      <c r="BM133" s="163" t="s">
        <v>1643</v>
      </c>
    </row>
    <row r="134" spans="1:65" s="14" customFormat="1" ht="12">
      <c r="B134" s="173"/>
      <c r="D134" s="166" t="s">
        <v>179</v>
      </c>
      <c r="F134" s="175" t="s">
        <v>1644</v>
      </c>
      <c r="H134" s="176">
        <v>21.42</v>
      </c>
      <c r="I134" s="177"/>
      <c r="L134" s="173"/>
      <c r="M134" s="178"/>
      <c r="N134" s="179"/>
      <c r="O134" s="179"/>
      <c r="P134" s="179"/>
      <c r="Q134" s="179"/>
      <c r="R134" s="179"/>
      <c r="S134" s="179"/>
      <c r="T134" s="180"/>
      <c r="AT134" s="174" t="s">
        <v>179</v>
      </c>
      <c r="AU134" s="174" t="s">
        <v>87</v>
      </c>
      <c r="AV134" s="14" t="s">
        <v>87</v>
      </c>
      <c r="AW134" s="14" t="s">
        <v>3</v>
      </c>
      <c r="AX134" s="14" t="s">
        <v>79</v>
      </c>
      <c r="AY134" s="174" t="s">
        <v>172</v>
      </c>
    </row>
    <row r="135" spans="1:65" s="2" customFormat="1" ht="24.25" customHeight="1">
      <c r="A135" s="33"/>
      <c r="B135" s="150"/>
      <c r="C135" s="151" t="s">
        <v>106</v>
      </c>
      <c r="D135" s="151" t="s">
        <v>174</v>
      </c>
      <c r="E135" s="152" t="s">
        <v>1645</v>
      </c>
      <c r="F135" s="153" t="s">
        <v>1646</v>
      </c>
      <c r="G135" s="154" t="s">
        <v>427</v>
      </c>
      <c r="H135" s="155">
        <v>10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2.0000000000000002E-5</v>
      </c>
      <c r="R135" s="161">
        <f>Q135*H135</f>
        <v>2.0000000000000001E-4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445</v>
      </c>
      <c r="AT135" s="163" t="s">
        <v>174</v>
      </c>
      <c r="AU135" s="163" t="s">
        <v>87</v>
      </c>
      <c r="AY135" s="18" t="s">
        <v>172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0</v>
      </c>
      <c r="BL135" s="18" t="s">
        <v>445</v>
      </c>
      <c r="BM135" s="163" t="s">
        <v>1647</v>
      </c>
    </row>
    <row r="136" spans="1:65" s="14" customFormat="1" ht="12">
      <c r="B136" s="173"/>
      <c r="D136" s="166" t="s">
        <v>179</v>
      </c>
      <c r="E136" s="174" t="s">
        <v>1</v>
      </c>
      <c r="F136" s="175" t="s">
        <v>226</v>
      </c>
      <c r="H136" s="176">
        <v>10</v>
      </c>
      <c r="I136" s="177"/>
      <c r="L136" s="173"/>
      <c r="M136" s="178"/>
      <c r="N136" s="179"/>
      <c r="O136" s="179"/>
      <c r="P136" s="179"/>
      <c r="Q136" s="179"/>
      <c r="R136" s="179"/>
      <c r="S136" s="179"/>
      <c r="T136" s="180"/>
      <c r="AT136" s="174" t="s">
        <v>179</v>
      </c>
      <c r="AU136" s="174" t="s">
        <v>87</v>
      </c>
      <c r="AV136" s="14" t="s">
        <v>87</v>
      </c>
      <c r="AW136" s="14" t="s">
        <v>30</v>
      </c>
      <c r="AX136" s="14" t="s">
        <v>75</v>
      </c>
      <c r="AY136" s="174" t="s">
        <v>172</v>
      </c>
    </row>
    <row r="137" spans="1:65" s="15" customFormat="1" ht="12">
      <c r="B137" s="181"/>
      <c r="D137" s="166" t="s">
        <v>179</v>
      </c>
      <c r="E137" s="182" t="s">
        <v>1</v>
      </c>
      <c r="F137" s="183" t="s">
        <v>184</v>
      </c>
      <c r="H137" s="184">
        <v>10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2" t="s">
        <v>179</v>
      </c>
      <c r="AU137" s="182" t="s">
        <v>87</v>
      </c>
      <c r="AV137" s="15" t="s">
        <v>106</v>
      </c>
      <c r="AW137" s="15" t="s">
        <v>30</v>
      </c>
      <c r="AX137" s="15" t="s">
        <v>79</v>
      </c>
      <c r="AY137" s="182" t="s">
        <v>172</v>
      </c>
    </row>
    <row r="138" spans="1:65" s="2" customFormat="1" ht="24.25" customHeight="1">
      <c r="A138" s="33"/>
      <c r="B138" s="150"/>
      <c r="C138" s="201" t="s">
        <v>200</v>
      </c>
      <c r="D138" s="201" t="s">
        <v>231</v>
      </c>
      <c r="E138" s="202" t="s">
        <v>1648</v>
      </c>
      <c r="F138" s="203" t="s">
        <v>1649</v>
      </c>
      <c r="G138" s="204" t="s">
        <v>427</v>
      </c>
      <c r="H138" s="205">
        <v>10.199999999999999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41</v>
      </c>
      <c r="O138" s="59"/>
      <c r="P138" s="161">
        <f>O138*H138</f>
        <v>0</v>
      </c>
      <c r="Q138" s="161">
        <v>4.0000000000000003E-5</v>
      </c>
      <c r="R138" s="161">
        <f>Q138*H138</f>
        <v>4.08E-4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491</v>
      </c>
      <c r="AT138" s="163" t="s">
        <v>231</v>
      </c>
      <c r="AU138" s="163" t="s">
        <v>87</v>
      </c>
      <c r="AY138" s="18" t="s">
        <v>172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0</v>
      </c>
      <c r="BL138" s="18" t="s">
        <v>445</v>
      </c>
      <c r="BM138" s="163" t="s">
        <v>1650</v>
      </c>
    </row>
    <row r="139" spans="1:65" s="14" customFormat="1" ht="12">
      <c r="B139" s="173"/>
      <c r="D139" s="166" t="s">
        <v>179</v>
      </c>
      <c r="F139" s="175" t="s">
        <v>1651</v>
      </c>
      <c r="H139" s="176">
        <v>10.199999999999999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179</v>
      </c>
      <c r="AU139" s="174" t="s">
        <v>87</v>
      </c>
      <c r="AV139" s="14" t="s">
        <v>87</v>
      </c>
      <c r="AW139" s="14" t="s">
        <v>3</v>
      </c>
      <c r="AX139" s="14" t="s">
        <v>79</v>
      </c>
      <c r="AY139" s="174" t="s">
        <v>172</v>
      </c>
    </row>
    <row r="140" spans="1:65" s="2" customFormat="1" ht="24.25" customHeight="1">
      <c r="A140" s="33"/>
      <c r="B140" s="150"/>
      <c r="C140" s="151" t="s">
        <v>204</v>
      </c>
      <c r="D140" s="151" t="s">
        <v>174</v>
      </c>
      <c r="E140" s="152" t="s">
        <v>1645</v>
      </c>
      <c r="F140" s="153" t="s">
        <v>1646</v>
      </c>
      <c r="G140" s="154" t="s">
        <v>427</v>
      </c>
      <c r="H140" s="155">
        <v>42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2.0000000000000002E-5</v>
      </c>
      <c r="R140" s="161">
        <f>Q140*H140</f>
        <v>8.4000000000000003E-4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445</v>
      </c>
      <c r="AT140" s="163" t="s">
        <v>174</v>
      </c>
      <c r="AU140" s="163" t="s">
        <v>87</v>
      </c>
      <c r="AY140" s="18" t="s">
        <v>172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0</v>
      </c>
      <c r="BL140" s="18" t="s">
        <v>445</v>
      </c>
      <c r="BM140" s="163" t="s">
        <v>1652</v>
      </c>
    </row>
    <row r="141" spans="1:65" s="14" customFormat="1" ht="12">
      <c r="B141" s="173"/>
      <c r="D141" s="166" t="s">
        <v>179</v>
      </c>
      <c r="E141" s="174" t="s">
        <v>1</v>
      </c>
      <c r="F141" s="175" t="s">
        <v>1419</v>
      </c>
      <c r="H141" s="176">
        <v>42</v>
      </c>
      <c r="I141" s="177"/>
      <c r="L141" s="173"/>
      <c r="M141" s="178"/>
      <c r="N141" s="179"/>
      <c r="O141" s="179"/>
      <c r="P141" s="179"/>
      <c r="Q141" s="179"/>
      <c r="R141" s="179"/>
      <c r="S141" s="179"/>
      <c r="T141" s="180"/>
      <c r="AT141" s="174" t="s">
        <v>179</v>
      </c>
      <c r="AU141" s="174" t="s">
        <v>87</v>
      </c>
      <c r="AV141" s="14" t="s">
        <v>87</v>
      </c>
      <c r="AW141" s="14" t="s">
        <v>30</v>
      </c>
      <c r="AX141" s="14" t="s">
        <v>75</v>
      </c>
      <c r="AY141" s="174" t="s">
        <v>172</v>
      </c>
    </row>
    <row r="142" spans="1:65" s="15" customFormat="1" ht="12">
      <c r="B142" s="181"/>
      <c r="D142" s="166" t="s">
        <v>179</v>
      </c>
      <c r="E142" s="182" t="s">
        <v>1</v>
      </c>
      <c r="F142" s="183" t="s">
        <v>184</v>
      </c>
      <c r="H142" s="184">
        <v>42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2" t="s">
        <v>179</v>
      </c>
      <c r="AU142" s="182" t="s">
        <v>87</v>
      </c>
      <c r="AV142" s="15" t="s">
        <v>106</v>
      </c>
      <c r="AW142" s="15" t="s">
        <v>30</v>
      </c>
      <c r="AX142" s="15" t="s">
        <v>79</v>
      </c>
      <c r="AY142" s="182" t="s">
        <v>172</v>
      </c>
    </row>
    <row r="143" spans="1:65" s="2" customFormat="1" ht="24.25" customHeight="1">
      <c r="A143" s="33"/>
      <c r="B143" s="150"/>
      <c r="C143" s="201" t="s">
        <v>209</v>
      </c>
      <c r="D143" s="201" t="s">
        <v>231</v>
      </c>
      <c r="E143" s="202" t="s">
        <v>1653</v>
      </c>
      <c r="F143" s="203" t="s">
        <v>1654</v>
      </c>
      <c r="G143" s="204" t="s">
        <v>427</v>
      </c>
      <c r="H143" s="205">
        <v>42.84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41</v>
      </c>
      <c r="O143" s="59"/>
      <c r="P143" s="161">
        <f>O143*H143</f>
        <v>0</v>
      </c>
      <c r="Q143" s="161">
        <v>2.0000000000000002E-5</v>
      </c>
      <c r="R143" s="161">
        <f>Q143*H143</f>
        <v>8.5680000000000012E-4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491</v>
      </c>
      <c r="AT143" s="163" t="s">
        <v>231</v>
      </c>
      <c r="AU143" s="163" t="s">
        <v>87</v>
      </c>
      <c r="AY143" s="18" t="s">
        <v>172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0</v>
      </c>
      <c r="BL143" s="18" t="s">
        <v>445</v>
      </c>
      <c r="BM143" s="163" t="s">
        <v>1655</v>
      </c>
    </row>
    <row r="144" spans="1:65" s="14" customFormat="1" ht="12">
      <c r="B144" s="173"/>
      <c r="D144" s="166" t="s">
        <v>179</v>
      </c>
      <c r="F144" s="175" t="s">
        <v>1656</v>
      </c>
      <c r="H144" s="176">
        <v>42.84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179</v>
      </c>
      <c r="AU144" s="174" t="s">
        <v>87</v>
      </c>
      <c r="AV144" s="14" t="s">
        <v>87</v>
      </c>
      <c r="AW144" s="14" t="s">
        <v>3</v>
      </c>
      <c r="AX144" s="14" t="s">
        <v>79</v>
      </c>
      <c r="AY144" s="174" t="s">
        <v>172</v>
      </c>
    </row>
    <row r="145" spans="1:65" s="2" customFormat="1" ht="14.5" customHeight="1">
      <c r="A145" s="33"/>
      <c r="B145" s="150"/>
      <c r="C145" s="151" t="s">
        <v>213</v>
      </c>
      <c r="D145" s="151" t="s">
        <v>174</v>
      </c>
      <c r="E145" s="152" t="s">
        <v>1657</v>
      </c>
      <c r="F145" s="153" t="s">
        <v>1658</v>
      </c>
      <c r="G145" s="154" t="s">
        <v>427</v>
      </c>
      <c r="H145" s="155">
        <v>30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4.0000000000000003E-5</v>
      </c>
      <c r="R145" s="161">
        <f>Q145*H145</f>
        <v>1.2000000000000001E-3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445</v>
      </c>
      <c r="AT145" s="163" t="s">
        <v>174</v>
      </c>
      <c r="AU145" s="163" t="s">
        <v>87</v>
      </c>
      <c r="AY145" s="18" t="s">
        <v>172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0</v>
      </c>
      <c r="BL145" s="18" t="s">
        <v>445</v>
      </c>
      <c r="BM145" s="163" t="s">
        <v>1659</v>
      </c>
    </row>
    <row r="146" spans="1:65" s="14" customFormat="1" ht="12">
      <c r="B146" s="173"/>
      <c r="D146" s="166" t="s">
        <v>179</v>
      </c>
      <c r="E146" s="174" t="s">
        <v>1</v>
      </c>
      <c r="F146" s="175" t="s">
        <v>525</v>
      </c>
      <c r="H146" s="176">
        <v>30</v>
      </c>
      <c r="I146" s="177"/>
      <c r="L146" s="173"/>
      <c r="M146" s="178"/>
      <c r="N146" s="179"/>
      <c r="O146" s="179"/>
      <c r="P146" s="179"/>
      <c r="Q146" s="179"/>
      <c r="R146" s="179"/>
      <c r="S146" s="179"/>
      <c r="T146" s="180"/>
      <c r="AT146" s="174" t="s">
        <v>179</v>
      </c>
      <c r="AU146" s="174" t="s">
        <v>87</v>
      </c>
      <c r="AV146" s="14" t="s">
        <v>87</v>
      </c>
      <c r="AW146" s="14" t="s">
        <v>30</v>
      </c>
      <c r="AX146" s="14" t="s">
        <v>75</v>
      </c>
      <c r="AY146" s="174" t="s">
        <v>172</v>
      </c>
    </row>
    <row r="147" spans="1:65" s="15" customFormat="1" ht="12">
      <c r="B147" s="181"/>
      <c r="D147" s="166" t="s">
        <v>179</v>
      </c>
      <c r="E147" s="182" t="s">
        <v>1</v>
      </c>
      <c r="F147" s="183" t="s">
        <v>184</v>
      </c>
      <c r="H147" s="184">
        <v>30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2" t="s">
        <v>179</v>
      </c>
      <c r="AU147" s="182" t="s">
        <v>87</v>
      </c>
      <c r="AV147" s="15" t="s">
        <v>106</v>
      </c>
      <c r="AW147" s="15" t="s">
        <v>30</v>
      </c>
      <c r="AX147" s="15" t="s">
        <v>79</v>
      </c>
      <c r="AY147" s="182" t="s">
        <v>172</v>
      </c>
    </row>
    <row r="148" spans="1:65" s="2" customFormat="1" ht="24.25" customHeight="1">
      <c r="A148" s="33"/>
      <c r="B148" s="150"/>
      <c r="C148" s="201" t="s">
        <v>220</v>
      </c>
      <c r="D148" s="201" t="s">
        <v>231</v>
      </c>
      <c r="E148" s="202" t="s">
        <v>1660</v>
      </c>
      <c r="F148" s="203" t="s">
        <v>1661</v>
      </c>
      <c r="G148" s="204" t="s">
        <v>427</v>
      </c>
      <c r="H148" s="205">
        <v>30.6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41</v>
      </c>
      <c r="O148" s="59"/>
      <c r="P148" s="161">
        <f>O148*H148</f>
        <v>0</v>
      </c>
      <c r="Q148" s="161">
        <v>1.7000000000000001E-4</v>
      </c>
      <c r="R148" s="161">
        <f>Q148*H148</f>
        <v>5.2020000000000009E-3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491</v>
      </c>
      <c r="AT148" s="163" t="s">
        <v>231</v>
      </c>
      <c r="AU148" s="163" t="s">
        <v>87</v>
      </c>
      <c r="AY148" s="18" t="s">
        <v>172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0</v>
      </c>
      <c r="BL148" s="18" t="s">
        <v>445</v>
      </c>
      <c r="BM148" s="163" t="s">
        <v>1662</v>
      </c>
    </row>
    <row r="149" spans="1:65" s="14" customFormat="1" ht="12">
      <c r="B149" s="173"/>
      <c r="D149" s="166" t="s">
        <v>179</v>
      </c>
      <c r="F149" s="175" t="s">
        <v>1663</v>
      </c>
      <c r="H149" s="176">
        <v>30.6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179</v>
      </c>
      <c r="AU149" s="174" t="s">
        <v>87</v>
      </c>
      <c r="AV149" s="14" t="s">
        <v>87</v>
      </c>
      <c r="AW149" s="14" t="s">
        <v>3</v>
      </c>
      <c r="AX149" s="14" t="s">
        <v>79</v>
      </c>
      <c r="AY149" s="174" t="s">
        <v>172</v>
      </c>
    </row>
    <row r="150" spans="1:65" s="2" customFormat="1" ht="14.5" customHeight="1">
      <c r="A150" s="33"/>
      <c r="B150" s="150"/>
      <c r="C150" s="151" t="s">
        <v>226</v>
      </c>
      <c r="D150" s="151" t="s">
        <v>174</v>
      </c>
      <c r="E150" s="152" t="s">
        <v>1664</v>
      </c>
      <c r="F150" s="153" t="s">
        <v>1665</v>
      </c>
      <c r="G150" s="154" t="s">
        <v>427</v>
      </c>
      <c r="H150" s="155">
        <v>12</v>
      </c>
      <c r="I150" s="156"/>
      <c r="J150" s="157">
        <f>ROUND(I150*H150,2)</f>
        <v>0</v>
      </c>
      <c r="K150" s="158"/>
      <c r="L150" s="34"/>
      <c r="M150" s="159" t="s">
        <v>1</v>
      </c>
      <c r="N150" s="160" t="s">
        <v>41</v>
      </c>
      <c r="O150" s="59"/>
      <c r="P150" s="161">
        <f>O150*H150</f>
        <v>0</v>
      </c>
      <c r="Q150" s="161">
        <v>4.0000000000000003E-5</v>
      </c>
      <c r="R150" s="161">
        <f>Q150*H150</f>
        <v>4.8000000000000007E-4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445</v>
      </c>
      <c r="AT150" s="163" t="s">
        <v>174</v>
      </c>
      <c r="AU150" s="163" t="s">
        <v>87</v>
      </c>
      <c r="AY150" s="18" t="s">
        <v>172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0</v>
      </c>
      <c r="BL150" s="18" t="s">
        <v>445</v>
      </c>
      <c r="BM150" s="163" t="s">
        <v>1666</v>
      </c>
    </row>
    <row r="151" spans="1:65" s="14" customFormat="1" ht="12">
      <c r="B151" s="173"/>
      <c r="D151" s="166" t="s">
        <v>179</v>
      </c>
      <c r="E151" s="174" t="s">
        <v>1</v>
      </c>
      <c r="F151" s="175" t="s">
        <v>243</v>
      </c>
      <c r="H151" s="176">
        <v>12</v>
      </c>
      <c r="I151" s="177"/>
      <c r="L151" s="173"/>
      <c r="M151" s="178"/>
      <c r="N151" s="179"/>
      <c r="O151" s="179"/>
      <c r="P151" s="179"/>
      <c r="Q151" s="179"/>
      <c r="R151" s="179"/>
      <c r="S151" s="179"/>
      <c r="T151" s="180"/>
      <c r="AT151" s="174" t="s">
        <v>179</v>
      </c>
      <c r="AU151" s="174" t="s">
        <v>87</v>
      </c>
      <c r="AV151" s="14" t="s">
        <v>87</v>
      </c>
      <c r="AW151" s="14" t="s">
        <v>30</v>
      </c>
      <c r="AX151" s="14" t="s">
        <v>75</v>
      </c>
      <c r="AY151" s="174" t="s">
        <v>172</v>
      </c>
    </row>
    <row r="152" spans="1:65" s="15" customFormat="1" ht="12">
      <c r="B152" s="181"/>
      <c r="D152" s="166" t="s">
        <v>179</v>
      </c>
      <c r="E152" s="182" t="s">
        <v>1</v>
      </c>
      <c r="F152" s="183" t="s">
        <v>184</v>
      </c>
      <c r="H152" s="184">
        <v>12</v>
      </c>
      <c r="I152" s="185"/>
      <c r="L152" s="181"/>
      <c r="M152" s="186"/>
      <c r="N152" s="187"/>
      <c r="O152" s="187"/>
      <c r="P152" s="187"/>
      <c r="Q152" s="187"/>
      <c r="R152" s="187"/>
      <c r="S152" s="187"/>
      <c r="T152" s="188"/>
      <c r="AT152" s="182" t="s">
        <v>179</v>
      </c>
      <c r="AU152" s="182" t="s">
        <v>87</v>
      </c>
      <c r="AV152" s="15" t="s">
        <v>106</v>
      </c>
      <c r="AW152" s="15" t="s">
        <v>30</v>
      </c>
      <c r="AX152" s="15" t="s">
        <v>79</v>
      </c>
      <c r="AY152" s="182" t="s">
        <v>172</v>
      </c>
    </row>
    <row r="153" spans="1:65" s="2" customFormat="1" ht="24.25" customHeight="1">
      <c r="A153" s="33"/>
      <c r="B153" s="150"/>
      <c r="C153" s="201" t="s">
        <v>235</v>
      </c>
      <c r="D153" s="201" t="s">
        <v>231</v>
      </c>
      <c r="E153" s="202" t="s">
        <v>1667</v>
      </c>
      <c r="F153" s="203" t="s">
        <v>1668</v>
      </c>
      <c r="G153" s="204" t="s">
        <v>427</v>
      </c>
      <c r="H153" s="205">
        <v>12.24</v>
      </c>
      <c r="I153" s="206"/>
      <c r="J153" s="207">
        <f>ROUND(I153*H153,2)</f>
        <v>0</v>
      </c>
      <c r="K153" s="208"/>
      <c r="L153" s="209"/>
      <c r="M153" s="210" t="s">
        <v>1</v>
      </c>
      <c r="N153" s="211" t="s">
        <v>41</v>
      </c>
      <c r="O153" s="59"/>
      <c r="P153" s="161">
        <f>O153*H153</f>
        <v>0</v>
      </c>
      <c r="Q153" s="161">
        <v>1.8000000000000001E-4</v>
      </c>
      <c r="R153" s="161">
        <f>Q153*H153</f>
        <v>2.2032000000000002E-3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491</v>
      </c>
      <c r="AT153" s="163" t="s">
        <v>231</v>
      </c>
      <c r="AU153" s="163" t="s">
        <v>87</v>
      </c>
      <c r="AY153" s="18" t="s">
        <v>172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87</v>
      </c>
      <c r="BK153" s="164">
        <f>ROUND(I153*H153,2)</f>
        <v>0</v>
      </c>
      <c r="BL153" s="18" t="s">
        <v>445</v>
      </c>
      <c r="BM153" s="163" t="s">
        <v>1669</v>
      </c>
    </row>
    <row r="154" spans="1:65" s="14" customFormat="1" ht="12">
      <c r="B154" s="173"/>
      <c r="D154" s="166" t="s">
        <v>179</v>
      </c>
      <c r="F154" s="175" t="s">
        <v>1670</v>
      </c>
      <c r="H154" s="176">
        <v>12.24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179</v>
      </c>
      <c r="AU154" s="174" t="s">
        <v>87</v>
      </c>
      <c r="AV154" s="14" t="s">
        <v>87</v>
      </c>
      <c r="AW154" s="14" t="s">
        <v>3</v>
      </c>
      <c r="AX154" s="14" t="s">
        <v>79</v>
      </c>
      <c r="AY154" s="174" t="s">
        <v>172</v>
      </c>
    </row>
    <row r="155" spans="1:65" s="2" customFormat="1" ht="24.25" customHeight="1">
      <c r="A155" s="33"/>
      <c r="B155" s="150"/>
      <c r="C155" s="151" t="s">
        <v>243</v>
      </c>
      <c r="D155" s="151" t="s">
        <v>174</v>
      </c>
      <c r="E155" s="152" t="s">
        <v>562</v>
      </c>
      <c r="F155" s="153" t="s">
        <v>563</v>
      </c>
      <c r="G155" s="154" t="s">
        <v>194</v>
      </c>
      <c r="H155" s="155">
        <v>1.2E-2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445</v>
      </c>
      <c r="AT155" s="163" t="s">
        <v>174</v>
      </c>
      <c r="AU155" s="163" t="s">
        <v>87</v>
      </c>
      <c r="AY155" s="18" t="s">
        <v>172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0</v>
      </c>
      <c r="BL155" s="18" t="s">
        <v>445</v>
      </c>
      <c r="BM155" s="163" t="s">
        <v>1671</v>
      </c>
    </row>
    <row r="156" spans="1:65" s="12" customFormat="1" ht="22.75" customHeight="1">
      <c r="B156" s="137"/>
      <c r="D156" s="138" t="s">
        <v>74</v>
      </c>
      <c r="E156" s="148" t="s">
        <v>1672</v>
      </c>
      <c r="F156" s="148" t="s">
        <v>1673</v>
      </c>
      <c r="I156" s="140"/>
      <c r="J156" s="149">
        <f>BK156</f>
        <v>0</v>
      </c>
      <c r="L156" s="137"/>
      <c r="M156" s="142"/>
      <c r="N156" s="143"/>
      <c r="O156" s="143"/>
      <c r="P156" s="144">
        <f>SUM(P157:P163)</f>
        <v>0</v>
      </c>
      <c r="Q156" s="143"/>
      <c r="R156" s="144">
        <f>SUM(R157:R163)</f>
        <v>2.7099999999999997E-3</v>
      </c>
      <c r="S156" s="143"/>
      <c r="T156" s="145">
        <f>SUM(T157:T163)</f>
        <v>0</v>
      </c>
      <c r="AR156" s="138" t="s">
        <v>87</v>
      </c>
      <c r="AT156" s="146" t="s">
        <v>74</v>
      </c>
      <c r="AU156" s="146" t="s">
        <v>79</v>
      </c>
      <c r="AY156" s="138" t="s">
        <v>172</v>
      </c>
      <c r="BK156" s="147">
        <f>SUM(BK157:BK163)</f>
        <v>0</v>
      </c>
    </row>
    <row r="157" spans="1:65" s="2" customFormat="1" ht="24.25" customHeight="1">
      <c r="A157" s="33"/>
      <c r="B157" s="150"/>
      <c r="C157" s="151" t="s">
        <v>424</v>
      </c>
      <c r="D157" s="151" t="s">
        <v>174</v>
      </c>
      <c r="E157" s="152" t="s">
        <v>1674</v>
      </c>
      <c r="F157" s="153" t="s">
        <v>1675</v>
      </c>
      <c r="G157" s="154" t="s">
        <v>630</v>
      </c>
      <c r="H157" s="155">
        <v>3</v>
      </c>
      <c r="I157" s="156"/>
      <c r="J157" s="157">
        <f>ROUND(I157*H157,2)</f>
        <v>0</v>
      </c>
      <c r="K157" s="158"/>
      <c r="L157" s="34"/>
      <c r="M157" s="159" t="s">
        <v>1</v>
      </c>
      <c r="N157" s="160" t="s">
        <v>41</v>
      </c>
      <c r="O157" s="59"/>
      <c r="P157" s="161">
        <f>O157*H157</f>
        <v>0</v>
      </c>
      <c r="Q157" s="161">
        <v>2.3000000000000001E-4</v>
      </c>
      <c r="R157" s="161">
        <f>Q157*H157</f>
        <v>6.9000000000000008E-4</v>
      </c>
      <c r="S157" s="161">
        <v>0</v>
      </c>
      <c r="T157" s="16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445</v>
      </c>
      <c r="AT157" s="163" t="s">
        <v>174</v>
      </c>
      <c r="AU157" s="163" t="s">
        <v>87</v>
      </c>
      <c r="AY157" s="18" t="s">
        <v>172</v>
      </c>
      <c r="BE157" s="164">
        <f>IF(N157="základná",J157,0)</f>
        <v>0</v>
      </c>
      <c r="BF157" s="164">
        <f>IF(N157="znížená",J157,0)</f>
        <v>0</v>
      </c>
      <c r="BG157" s="164">
        <f>IF(N157="zákl. prenesená",J157,0)</f>
        <v>0</v>
      </c>
      <c r="BH157" s="164">
        <f>IF(N157="zníž. prenesená",J157,0)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0</v>
      </c>
      <c r="BL157" s="18" t="s">
        <v>445</v>
      </c>
      <c r="BM157" s="163" t="s">
        <v>1676</v>
      </c>
    </row>
    <row r="158" spans="1:65" s="2" customFormat="1" ht="24.25" customHeight="1">
      <c r="A158" s="33"/>
      <c r="B158" s="150"/>
      <c r="C158" s="151" t="s">
        <v>433</v>
      </c>
      <c r="D158" s="151" t="s">
        <v>174</v>
      </c>
      <c r="E158" s="152" t="s">
        <v>1677</v>
      </c>
      <c r="F158" s="153" t="s">
        <v>1678</v>
      </c>
      <c r="G158" s="154" t="s">
        <v>630</v>
      </c>
      <c r="H158" s="155">
        <v>1</v>
      </c>
      <c r="I158" s="156"/>
      <c r="J158" s="157">
        <f>ROUND(I158*H158,2)</f>
        <v>0</v>
      </c>
      <c r="K158" s="158"/>
      <c r="L158" s="34"/>
      <c r="M158" s="159" t="s">
        <v>1</v>
      </c>
      <c r="N158" s="160" t="s">
        <v>41</v>
      </c>
      <c r="O158" s="59"/>
      <c r="P158" s="161">
        <f>O158*H158</f>
        <v>0</v>
      </c>
      <c r="Q158" s="161">
        <v>8.9999999999999998E-4</v>
      </c>
      <c r="R158" s="161">
        <f>Q158*H158</f>
        <v>8.9999999999999998E-4</v>
      </c>
      <c r="S158" s="161">
        <v>0</v>
      </c>
      <c r="T158" s="16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445</v>
      </c>
      <c r="AT158" s="163" t="s">
        <v>174</v>
      </c>
      <c r="AU158" s="163" t="s">
        <v>87</v>
      </c>
      <c r="AY158" s="18" t="s">
        <v>172</v>
      </c>
      <c r="BE158" s="164">
        <f>IF(N158="základná",J158,0)</f>
        <v>0</v>
      </c>
      <c r="BF158" s="164">
        <f>IF(N158="znížená",J158,0)</f>
        <v>0</v>
      </c>
      <c r="BG158" s="164">
        <f>IF(N158="zákl. prenesená",J158,0)</f>
        <v>0</v>
      </c>
      <c r="BH158" s="164">
        <f>IF(N158="zníž. prenesená",J158,0)</f>
        <v>0</v>
      </c>
      <c r="BI158" s="164">
        <f>IF(N158="nulová",J158,0)</f>
        <v>0</v>
      </c>
      <c r="BJ158" s="18" t="s">
        <v>87</v>
      </c>
      <c r="BK158" s="164">
        <f>ROUND(I158*H158,2)</f>
        <v>0</v>
      </c>
      <c r="BL158" s="18" t="s">
        <v>445</v>
      </c>
      <c r="BM158" s="163" t="s">
        <v>1679</v>
      </c>
    </row>
    <row r="159" spans="1:65" s="2" customFormat="1" ht="24.25" customHeight="1">
      <c r="A159" s="33"/>
      <c r="B159" s="150"/>
      <c r="C159" s="151" t="s">
        <v>440</v>
      </c>
      <c r="D159" s="151" t="s">
        <v>174</v>
      </c>
      <c r="E159" s="152" t="s">
        <v>1680</v>
      </c>
      <c r="F159" s="153" t="s">
        <v>1681</v>
      </c>
      <c r="G159" s="154" t="s">
        <v>630</v>
      </c>
      <c r="H159" s="155">
        <v>4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445</v>
      </c>
      <c r="AT159" s="163" t="s">
        <v>174</v>
      </c>
      <c r="AU159" s="163" t="s">
        <v>87</v>
      </c>
      <c r="AY159" s="18" t="s">
        <v>172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87</v>
      </c>
      <c r="BK159" s="164">
        <f>ROUND(I159*H159,2)</f>
        <v>0</v>
      </c>
      <c r="BL159" s="18" t="s">
        <v>445</v>
      </c>
      <c r="BM159" s="163" t="s">
        <v>1682</v>
      </c>
    </row>
    <row r="160" spans="1:65" s="14" customFormat="1" ht="12">
      <c r="B160" s="173"/>
      <c r="D160" s="166" t="s">
        <v>179</v>
      </c>
      <c r="E160" s="174" t="s">
        <v>1</v>
      </c>
      <c r="F160" s="175" t="s">
        <v>106</v>
      </c>
      <c r="H160" s="176">
        <v>4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179</v>
      </c>
      <c r="AU160" s="174" t="s">
        <v>87</v>
      </c>
      <c r="AV160" s="14" t="s">
        <v>87</v>
      </c>
      <c r="AW160" s="14" t="s">
        <v>30</v>
      </c>
      <c r="AX160" s="14" t="s">
        <v>75</v>
      </c>
      <c r="AY160" s="174" t="s">
        <v>172</v>
      </c>
    </row>
    <row r="161" spans="1:65" s="15" customFormat="1" ht="12">
      <c r="B161" s="181"/>
      <c r="D161" s="166" t="s">
        <v>179</v>
      </c>
      <c r="E161" s="182" t="s">
        <v>1</v>
      </c>
      <c r="F161" s="183" t="s">
        <v>184</v>
      </c>
      <c r="H161" s="184">
        <v>4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179</v>
      </c>
      <c r="AU161" s="182" t="s">
        <v>87</v>
      </c>
      <c r="AV161" s="15" t="s">
        <v>106</v>
      </c>
      <c r="AW161" s="15" t="s">
        <v>30</v>
      </c>
      <c r="AX161" s="15" t="s">
        <v>79</v>
      </c>
      <c r="AY161" s="182" t="s">
        <v>172</v>
      </c>
    </row>
    <row r="162" spans="1:65" s="2" customFormat="1" ht="37.75" customHeight="1">
      <c r="A162" s="33"/>
      <c r="B162" s="150"/>
      <c r="C162" s="201" t="s">
        <v>445</v>
      </c>
      <c r="D162" s="201" t="s">
        <v>231</v>
      </c>
      <c r="E162" s="202" t="s">
        <v>1683</v>
      </c>
      <c r="F162" s="203" t="s">
        <v>1684</v>
      </c>
      <c r="G162" s="204" t="s">
        <v>630</v>
      </c>
      <c r="H162" s="205">
        <v>4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41</v>
      </c>
      <c r="O162" s="59"/>
      <c r="P162" s="161">
        <f>O162*H162</f>
        <v>0</v>
      </c>
      <c r="Q162" s="161">
        <v>2.7999999999999998E-4</v>
      </c>
      <c r="R162" s="161">
        <f>Q162*H162</f>
        <v>1.1199999999999999E-3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491</v>
      </c>
      <c r="AT162" s="163" t="s">
        <v>231</v>
      </c>
      <c r="AU162" s="163" t="s">
        <v>87</v>
      </c>
      <c r="AY162" s="18" t="s">
        <v>172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87</v>
      </c>
      <c r="BK162" s="164">
        <f>ROUND(I162*H162,2)</f>
        <v>0</v>
      </c>
      <c r="BL162" s="18" t="s">
        <v>445</v>
      </c>
      <c r="BM162" s="163" t="s">
        <v>1685</v>
      </c>
    </row>
    <row r="163" spans="1:65" s="2" customFormat="1" ht="24.25" customHeight="1">
      <c r="A163" s="33"/>
      <c r="B163" s="150"/>
      <c r="C163" s="151" t="s">
        <v>449</v>
      </c>
      <c r="D163" s="151" t="s">
        <v>174</v>
      </c>
      <c r="E163" s="152" t="s">
        <v>1686</v>
      </c>
      <c r="F163" s="153" t="s">
        <v>1687</v>
      </c>
      <c r="G163" s="154" t="s">
        <v>194</v>
      </c>
      <c r="H163" s="155">
        <v>3.0000000000000001E-3</v>
      </c>
      <c r="I163" s="156"/>
      <c r="J163" s="157">
        <f>ROUND(I163*H163,2)</f>
        <v>0</v>
      </c>
      <c r="K163" s="158"/>
      <c r="L163" s="34"/>
      <c r="M163" s="159" t="s">
        <v>1</v>
      </c>
      <c r="N163" s="160" t="s">
        <v>41</v>
      </c>
      <c r="O163" s="59"/>
      <c r="P163" s="161">
        <f>O163*H163</f>
        <v>0</v>
      </c>
      <c r="Q163" s="161">
        <v>0</v>
      </c>
      <c r="R163" s="161">
        <f>Q163*H163</f>
        <v>0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445</v>
      </c>
      <c r="AT163" s="163" t="s">
        <v>174</v>
      </c>
      <c r="AU163" s="163" t="s">
        <v>87</v>
      </c>
      <c r="AY163" s="18" t="s">
        <v>172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0</v>
      </c>
      <c r="BL163" s="18" t="s">
        <v>445</v>
      </c>
      <c r="BM163" s="163" t="s">
        <v>1688</v>
      </c>
    </row>
    <row r="164" spans="1:65" s="12" customFormat="1" ht="22.75" customHeight="1">
      <c r="B164" s="137"/>
      <c r="D164" s="138" t="s">
        <v>74</v>
      </c>
      <c r="E164" s="148" t="s">
        <v>1089</v>
      </c>
      <c r="F164" s="148" t="s">
        <v>1090</v>
      </c>
      <c r="I164" s="140"/>
      <c r="J164" s="149">
        <f>BK164</f>
        <v>0</v>
      </c>
      <c r="L164" s="137"/>
      <c r="M164" s="142"/>
      <c r="N164" s="143"/>
      <c r="O164" s="143"/>
      <c r="P164" s="144">
        <f>SUM(P165:P238)</f>
        <v>0</v>
      </c>
      <c r="Q164" s="143"/>
      <c r="R164" s="144">
        <f>SUM(R165:R238)</f>
        <v>0.15507000000000001</v>
      </c>
      <c r="S164" s="143"/>
      <c r="T164" s="145">
        <f>SUM(T165:T238)</f>
        <v>0</v>
      </c>
      <c r="AR164" s="138" t="s">
        <v>87</v>
      </c>
      <c r="AT164" s="146" t="s">
        <v>74</v>
      </c>
      <c r="AU164" s="146" t="s">
        <v>79</v>
      </c>
      <c r="AY164" s="138" t="s">
        <v>172</v>
      </c>
      <c r="BK164" s="147">
        <f>SUM(BK165:BK238)</f>
        <v>0</v>
      </c>
    </row>
    <row r="165" spans="1:65" s="2" customFormat="1" ht="24.25" customHeight="1">
      <c r="A165" s="33"/>
      <c r="B165" s="150"/>
      <c r="C165" s="151" t="s">
        <v>453</v>
      </c>
      <c r="D165" s="151" t="s">
        <v>174</v>
      </c>
      <c r="E165" s="152" t="s">
        <v>1689</v>
      </c>
      <c r="F165" s="153" t="s">
        <v>1690</v>
      </c>
      <c r="G165" s="154" t="s">
        <v>1102</v>
      </c>
      <c r="H165" s="155">
        <v>1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5.2500000000000003E-3</v>
      </c>
      <c r="R165" s="161">
        <f>Q165*H165</f>
        <v>5.2500000000000003E-3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445</v>
      </c>
      <c r="AT165" s="163" t="s">
        <v>174</v>
      </c>
      <c r="AU165" s="163" t="s">
        <v>87</v>
      </c>
      <c r="AY165" s="18" t="s">
        <v>172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0</v>
      </c>
      <c r="BL165" s="18" t="s">
        <v>445</v>
      </c>
      <c r="BM165" s="163" t="s">
        <v>1691</v>
      </c>
    </row>
    <row r="166" spans="1:65" s="2" customFormat="1" ht="24.25" customHeight="1">
      <c r="A166" s="33"/>
      <c r="B166" s="150"/>
      <c r="C166" s="151" t="s">
        <v>457</v>
      </c>
      <c r="D166" s="151" t="s">
        <v>174</v>
      </c>
      <c r="E166" s="152" t="s">
        <v>1692</v>
      </c>
      <c r="F166" s="153" t="s">
        <v>1693</v>
      </c>
      <c r="G166" s="154" t="s">
        <v>630</v>
      </c>
      <c r="H166" s="155">
        <v>5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4.4000000000000002E-4</v>
      </c>
      <c r="R166" s="161">
        <f>Q166*H166</f>
        <v>2.2000000000000001E-3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445</v>
      </c>
      <c r="AT166" s="163" t="s">
        <v>174</v>
      </c>
      <c r="AU166" s="163" t="s">
        <v>87</v>
      </c>
      <c r="AY166" s="18" t="s">
        <v>172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0</v>
      </c>
      <c r="BL166" s="18" t="s">
        <v>445</v>
      </c>
      <c r="BM166" s="163" t="s">
        <v>1694</v>
      </c>
    </row>
    <row r="167" spans="1:65" s="2" customFormat="1" ht="24.25" customHeight="1">
      <c r="A167" s="33"/>
      <c r="B167" s="150"/>
      <c r="C167" s="151" t="s">
        <v>7</v>
      </c>
      <c r="D167" s="151" t="s">
        <v>174</v>
      </c>
      <c r="E167" s="152" t="s">
        <v>1695</v>
      </c>
      <c r="F167" s="153" t="s">
        <v>1696</v>
      </c>
      <c r="G167" s="154" t="s">
        <v>427</v>
      </c>
      <c r="H167" s="155">
        <v>21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8.5999999999999998E-4</v>
      </c>
      <c r="R167" s="161">
        <f>Q167*H167</f>
        <v>1.806E-2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445</v>
      </c>
      <c r="AT167" s="163" t="s">
        <v>174</v>
      </c>
      <c r="AU167" s="163" t="s">
        <v>87</v>
      </c>
      <c r="AY167" s="18" t="s">
        <v>172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87</v>
      </c>
      <c r="BK167" s="164">
        <f>ROUND(I167*H167,2)</f>
        <v>0</v>
      </c>
      <c r="BL167" s="18" t="s">
        <v>445</v>
      </c>
      <c r="BM167" s="163" t="s">
        <v>1697</v>
      </c>
    </row>
    <row r="168" spans="1:65" s="14" customFormat="1" ht="12">
      <c r="B168" s="173"/>
      <c r="D168" s="166" t="s">
        <v>179</v>
      </c>
      <c r="E168" s="174" t="s">
        <v>1</v>
      </c>
      <c r="F168" s="175" t="s">
        <v>1640</v>
      </c>
      <c r="H168" s="176">
        <v>21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179</v>
      </c>
      <c r="AU168" s="174" t="s">
        <v>87</v>
      </c>
      <c r="AV168" s="14" t="s">
        <v>87</v>
      </c>
      <c r="AW168" s="14" t="s">
        <v>30</v>
      </c>
      <c r="AX168" s="14" t="s">
        <v>75</v>
      </c>
      <c r="AY168" s="174" t="s">
        <v>172</v>
      </c>
    </row>
    <row r="169" spans="1:65" s="15" customFormat="1" ht="12">
      <c r="B169" s="181"/>
      <c r="D169" s="166" t="s">
        <v>179</v>
      </c>
      <c r="E169" s="182" t="s">
        <v>1</v>
      </c>
      <c r="F169" s="183" t="s">
        <v>184</v>
      </c>
      <c r="H169" s="184">
        <v>21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179</v>
      </c>
      <c r="AU169" s="182" t="s">
        <v>87</v>
      </c>
      <c r="AV169" s="15" t="s">
        <v>106</v>
      </c>
      <c r="AW169" s="15" t="s">
        <v>30</v>
      </c>
      <c r="AX169" s="15" t="s">
        <v>79</v>
      </c>
      <c r="AY169" s="182" t="s">
        <v>172</v>
      </c>
    </row>
    <row r="170" spans="1:65" s="2" customFormat="1" ht="24.25" customHeight="1">
      <c r="A170" s="33"/>
      <c r="B170" s="150"/>
      <c r="C170" s="151" t="s">
        <v>465</v>
      </c>
      <c r="D170" s="151" t="s">
        <v>174</v>
      </c>
      <c r="E170" s="152" t="s">
        <v>1698</v>
      </c>
      <c r="F170" s="153" t="s">
        <v>1699</v>
      </c>
      <c r="G170" s="154" t="s">
        <v>427</v>
      </c>
      <c r="H170" s="155">
        <v>10</v>
      </c>
      <c r="I170" s="156"/>
      <c r="J170" s="157">
        <f>ROUND(I170*H170,2)</f>
        <v>0</v>
      </c>
      <c r="K170" s="158"/>
      <c r="L170" s="34"/>
      <c r="M170" s="159" t="s">
        <v>1</v>
      </c>
      <c r="N170" s="160" t="s">
        <v>41</v>
      </c>
      <c r="O170" s="59"/>
      <c r="P170" s="161">
        <f>O170*H170</f>
        <v>0</v>
      </c>
      <c r="Q170" s="161">
        <v>2.2000000000000001E-4</v>
      </c>
      <c r="R170" s="161">
        <f>Q170*H170</f>
        <v>2.2000000000000001E-3</v>
      </c>
      <c r="S170" s="161">
        <v>0</v>
      </c>
      <c r="T170" s="16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445</v>
      </c>
      <c r="AT170" s="163" t="s">
        <v>174</v>
      </c>
      <c r="AU170" s="163" t="s">
        <v>87</v>
      </c>
      <c r="AY170" s="18" t="s">
        <v>172</v>
      </c>
      <c r="BE170" s="164">
        <f>IF(N170="základná",J170,0)</f>
        <v>0</v>
      </c>
      <c r="BF170" s="164">
        <f>IF(N170="znížená",J170,0)</f>
        <v>0</v>
      </c>
      <c r="BG170" s="164">
        <f>IF(N170="zákl. prenesená",J170,0)</f>
        <v>0</v>
      </c>
      <c r="BH170" s="164">
        <f>IF(N170="zníž. prenesená",J170,0)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0</v>
      </c>
      <c r="BL170" s="18" t="s">
        <v>445</v>
      </c>
      <c r="BM170" s="163" t="s">
        <v>1700</v>
      </c>
    </row>
    <row r="171" spans="1:65" s="14" customFormat="1" ht="12">
      <c r="B171" s="173"/>
      <c r="D171" s="166" t="s">
        <v>179</v>
      </c>
      <c r="E171" s="174" t="s">
        <v>1</v>
      </c>
      <c r="F171" s="175" t="s">
        <v>226</v>
      </c>
      <c r="H171" s="176">
        <v>10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179</v>
      </c>
      <c r="AU171" s="174" t="s">
        <v>87</v>
      </c>
      <c r="AV171" s="14" t="s">
        <v>87</v>
      </c>
      <c r="AW171" s="14" t="s">
        <v>30</v>
      </c>
      <c r="AX171" s="14" t="s">
        <v>75</v>
      </c>
      <c r="AY171" s="174" t="s">
        <v>172</v>
      </c>
    </row>
    <row r="172" spans="1:65" s="15" customFormat="1" ht="12">
      <c r="B172" s="181"/>
      <c r="D172" s="166" t="s">
        <v>179</v>
      </c>
      <c r="E172" s="182" t="s">
        <v>1</v>
      </c>
      <c r="F172" s="183" t="s">
        <v>184</v>
      </c>
      <c r="H172" s="184">
        <v>10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2" t="s">
        <v>179</v>
      </c>
      <c r="AU172" s="182" t="s">
        <v>87</v>
      </c>
      <c r="AV172" s="15" t="s">
        <v>106</v>
      </c>
      <c r="AW172" s="15" t="s">
        <v>30</v>
      </c>
      <c r="AX172" s="15" t="s">
        <v>79</v>
      </c>
      <c r="AY172" s="182" t="s">
        <v>172</v>
      </c>
    </row>
    <row r="173" spans="1:65" s="2" customFormat="1" ht="14.5" customHeight="1">
      <c r="A173" s="33"/>
      <c r="B173" s="150"/>
      <c r="C173" s="151" t="s">
        <v>471</v>
      </c>
      <c r="D173" s="151" t="s">
        <v>174</v>
      </c>
      <c r="E173" s="152" t="s">
        <v>1701</v>
      </c>
      <c r="F173" s="153" t="s">
        <v>1702</v>
      </c>
      <c r="G173" s="154" t="s">
        <v>427</v>
      </c>
      <c r="H173" s="155">
        <v>42</v>
      </c>
      <c r="I173" s="156"/>
      <c r="J173" s="157">
        <f>ROUND(I173*H173,2)</f>
        <v>0</v>
      </c>
      <c r="K173" s="158"/>
      <c r="L173" s="34"/>
      <c r="M173" s="159" t="s">
        <v>1</v>
      </c>
      <c r="N173" s="160" t="s">
        <v>41</v>
      </c>
      <c r="O173" s="59"/>
      <c r="P173" s="161">
        <f>O173*H173</f>
        <v>0</v>
      </c>
      <c r="Q173" s="161">
        <v>3.8999999999999999E-4</v>
      </c>
      <c r="R173" s="161">
        <f>Q173*H173</f>
        <v>1.6379999999999999E-2</v>
      </c>
      <c r="S173" s="161">
        <v>0</v>
      </c>
      <c r="T173" s="162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445</v>
      </c>
      <c r="AT173" s="163" t="s">
        <v>174</v>
      </c>
      <c r="AU173" s="163" t="s">
        <v>87</v>
      </c>
      <c r="AY173" s="18" t="s">
        <v>172</v>
      </c>
      <c r="BE173" s="164">
        <f>IF(N173="základná",J173,0)</f>
        <v>0</v>
      </c>
      <c r="BF173" s="164">
        <f>IF(N173="znížená",J173,0)</f>
        <v>0</v>
      </c>
      <c r="BG173" s="164">
        <f>IF(N173="zákl. prenesená",J173,0)</f>
        <v>0</v>
      </c>
      <c r="BH173" s="164">
        <f>IF(N173="zníž. prenesená",J173,0)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0</v>
      </c>
      <c r="BL173" s="18" t="s">
        <v>445</v>
      </c>
      <c r="BM173" s="163" t="s">
        <v>1703</v>
      </c>
    </row>
    <row r="174" spans="1:65" s="14" customFormat="1" ht="12">
      <c r="B174" s="173"/>
      <c r="D174" s="166" t="s">
        <v>179</v>
      </c>
      <c r="E174" s="174" t="s">
        <v>1</v>
      </c>
      <c r="F174" s="175" t="s">
        <v>1419</v>
      </c>
      <c r="H174" s="176">
        <v>42</v>
      </c>
      <c r="I174" s="177"/>
      <c r="L174" s="173"/>
      <c r="M174" s="178"/>
      <c r="N174" s="179"/>
      <c r="O174" s="179"/>
      <c r="P174" s="179"/>
      <c r="Q174" s="179"/>
      <c r="R174" s="179"/>
      <c r="S174" s="179"/>
      <c r="T174" s="180"/>
      <c r="AT174" s="174" t="s">
        <v>179</v>
      </c>
      <c r="AU174" s="174" t="s">
        <v>87</v>
      </c>
      <c r="AV174" s="14" t="s">
        <v>87</v>
      </c>
      <c r="AW174" s="14" t="s">
        <v>30</v>
      </c>
      <c r="AX174" s="14" t="s">
        <v>75</v>
      </c>
      <c r="AY174" s="174" t="s">
        <v>172</v>
      </c>
    </row>
    <row r="175" spans="1:65" s="15" customFormat="1" ht="12">
      <c r="B175" s="181"/>
      <c r="D175" s="166" t="s">
        <v>179</v>
      </c>
      <c r="E175" s="182" t="s">
        <v>1</v>
      </c>
      <c r="F175" s="183" t="s">
        <v>184</v>
      </c>
      <c r="H175" s="184">
        <v>42</v>
      </c>
      <c r="I175" s="185"/>
      <c r="L175" s="181"/>
      <c r="M175" s="186"/>
      <c r="N175" s="187"/>
      <c r="O175" s="187"/>
      <c r="P175" s="187"/>
      <c r="Q175" s="187"/>
      <c r="R175" s="187"/>
      <c r="S175" s="187"/>
      <c r="T175" s="188"/>
      <c r="AT175" s="182" t="s">
        <v>179</v>
      </c>
      <c r="AU175" s="182" t="s">
        <v>87</v>
      </c>
      <c r="AV175" s="15" t="s">
        <v>106</v>
      </c>
      <c r="AW175" s="15" t="s">
        <v>30</v>
      </c>
      <c r="AX175" s="15" t="s">
        <v>79</v>
      </c>
      <c r="AY175" s="182" t="s">
        <v>172</v>
      </c>
    </row>
    <row r="176" spans="1:65" s="2" customFormat="1" ht="14.5" customHeight="1">
      <c r="A176" s="33"/>
      <c r="B176" s="150"/>
      <c r="C176" s="151" t="s">
        <v>479</v>
      </c>
      <c r="D176" s="151" t="s">
        <v>174</v>
      </c>
      <c r="E176" s="152" t="s">
        <v>1704</v>
      </c>
      <c r="F176" s="153" t="s">
        <v>1705</v>
      </c>
      <c r="G176" s="154" t="s">
        <v>427</v>
      </c>
      <c r="H176" s="155">
        <v>30</v>
      </c>
      <c r="I176" s="156"/>
      <c r="J176" s="157">
        <f>ROUND(I176*H176,2)</f>
        <v>0</v>
      </c>
      <c r="K176" s="158"/>
      <c r="L176" s="34"/>
      <c r="M176" s="159" t="s">
        <v>1</v>
      </c>
      <c r="N176" s="160" t="s">
        <v>41</v>
      </c>
      <c r="O176" s="59"/>
      <c r="P176" s="161">
        <f>O176*H176</f>
        <v>0</v>
      </c>
      <c r="Q176" s="161">
        <v>5.1000000000000004E-4</v>
      </c>
      <c r="R176" s="161">
        <f>Q176*H176</f>
        <v>1.5300000000000001E-2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445</v>
      </c>
      <c r="AT176" s="163" t="s">
        <v>174</v>
      </c>
      <c r="AU176" s="163" t="s">
        <v>87</v>
      </c>
      <c r="AY176" s="18" t="s">
        <v>172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87</v>
      </c>
      <c r="BK176" s="164">
        <f>ROUND(I176*H176,2)</f>
        <v>0</v>
      </c>
      <c r="BL176" s="18" t="s">
        <v>445</v>
      </c>
      <c r="BM176" s="163" t="s">
        <v>1706</v>
      </c>
    </row>
    <row r="177" spans="1:65" s="14" customFormat="1" ht="12">
      <c r="B177" s="173"/>
      <c r="D177" s="166" t="s">
        <v>179</v>
      </c>
      <c r="E177" s="174" t="s">
        <v>1</v>
      </c>
      <c r="F177" s="175" t="s">
        <v>1707</v>
      </c>
      <c r="H177" s="176">
        <v>30</v>
      </c>
      <c r="I177" s="177"/>
      <c r="L177" s="173"/>
      <c r="M177" s="178"/>
      <c r="N177" s="179"/>
      <c r="O177" s="179"/>
      <c r="P177" s="179"/>
      <c r="Q177" s="179"/>
      <c r="R177" s="179"/>
      <c r="S177" s="179"/>
      <c r="T177" s="180"/>
      <c r="AT177" s="174" t="s">
        <v>179</v>
      </c>
      <c r="AU177" s="174" t="s">
        <v>87</v>
      </c>
      <c r="AV177" s="14" t="s">
        <v>87</v>
      </c>
      <c r="AW177" s="14" t="s">
        <v>30</v>
      </c>
      <c r="AX177" s="14" t="s">
        <v>75</v>
      </c>
      <c r="AY177" s="174" t="s">
        <v>172</v>
      </c>
    </row>
    <row r="178" spans="1:65" s="15" customFormat="1" ht="12">
      <c r="B178" s="181"/>
      <c r="D178" s="166" t="s">
        <v>179</v>
      </c>
      <c r="E178" s="182" t="s">
        <v>1</v>
      </c>
      <c r="F178" s="183" t="s">
        <v>184</v>
      </c>
      <c r="H178" s="184">
        <v>30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2" t="s">
        <v>179</v>
      </c>
      <c r="AU178" s="182" t="s">
        <v>87</v>
      </c>
      <c r="AV178" s="15" t="s">
        <v>106</v>
      </c>
      <c r="AW178" s="15" t="s">
        <v>30</v>
      </c>
      <c r="AX178" s="15" t="s">
        <v>79</v>
      </c>
      <c r="AY178" s="182" t="s">
        <v>172</v>
      </c>
    </row>
    <row r="179" spans="1:65" s="2" customFormat="1" ht="14.5" customHeight="1">
      <c r="A179" s="33"/>
      <c r="B179" s="150"/>
      <c r="C179" s="151" t="s">
        <v>488</v>
      </c>
      <c r="D179" s="151" t="s">
        <v>174</v>
      </c>
      <c r="E179" s="152" t="s">
        <v>1708</v>
      </c>
      <c r="F179" s="153" t="s">
        <v>1709</v>
      </c>
      <c r="G179" s="154" t="s">
        <v>427</v>
      </c>
      <c r="H179" s="155">
        <v>12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8.5999999999999998E-4</v>
      </c>
      <c r="R179" s="161">
        <f>Q179*H179</f>
        <v>1.0319999999999999E-2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445</v>
      </c>
      <c r="AT179" s="163" t="s">
        <v>174</v>
      </c>
      <c r="AU179" s="163" t="s">
        <v>87</v>
      </c>
      <c r="AY179" s="18" t="s">
        <v>172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87</v>
      </c>
      <c r="BK179" s="164">
        <f>ROUND(I179*H179,2)</f>
        <v>0</v>
      </c>
      <c r="BL179" s="18" t="s">
        <v>445</v>
      </c>
      <c r="BM179" s="163" t="s">
        <v>1710</v>
      </c>
    </row>
    <row r="180" spans="1:65" s="14" customFormat="1" ht="12">
      <c r="B180" s="173"/>
      <c r="D180" s="166" t="s">
        <v>179</v>
      </c>
      <c r="E180" s="174" t="s">
        <v>1</v>
      </c>
      <c r="F180" s="175" t="s">
        <v>243</v>
      </c>
      <c r="H180" s="176">
        <v>12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179</v>
      </c>
      <c r="AU180" s="174" t="s">
        <v>87</v>
      </c>
      <c r="AV180" s="14" t="s">
        <v>87</v>
      </c>
      <c r="AW180" s="14" t="s">
        <v>30</v>
      </c>
      <c r="AX180" s="14" t="s">
        <v>75</v>
      </c>
      <c r="AY180" s="174" t="s">
        <v>172</v>
      </c>
    </row>
    <row r="181" spans="1:65" s="15" customFormat="1" ht="12">
      <c r="B181" s="181"/>
      <c r="D181" s="166" t="s">
        <v>179</v>
      </c>
      <c r="E181" s="182" t="s">
        <v>1</v>
      </c>
      <c r="F181" s="183" t="s">
        <v>184</v>
      </c>
      <c r="H181" s="184">
        <v>12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2" t="s">
        <v>179</v>
      </c>
      <c r="AU181" s="182" t="s">
        <v>87</v>
      </c>
      <c r="AV181" s="15" t="s">
        <v>106</v>
      </c>
      <c r="AW181" s="15" t="s">
        <v>30</v>
      </c>
      <c r="AX181" s="15" t="s">
        <v>79</v>
      </c>
      <c r="AY181" s="182" t="s">
        <v>172</v>
      </c>
    </row>
    <row r="182" spans="1:65" s="2" customFormat="1" ht="24.25" customHeight="1">
      <c r="A182" s="33"/>
      <c r="B182" s="150"/>
      <c r="C182" s="151" t="s">
        <v>494</v>
      </c>
      <c r="D182" s="151" t="s">
        <v>174</v>
      </c>
      <c r="E182" s="152" t="s">
        <v>1711</v>
      </c>
      <c r="F182" s="153" t="s">
        <v>1712</v>
      </c>
      <c r="G182" s="154" t="s">
        <v>427</v>
      </c>
      <c r="H182" s="155">
        <v>80</v>
      </c>
      <c r="I182" s="156"/>
      <c r="J182" s="157">
        <f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>O182*H182</f>
        <v>0</v>
      </c>
      <c r="Q182" s="161">
        <v>3.8999999999999999E-4</v>
      </c>
      <c r="R182" s="161">
        <f>Q182*H182</f>
        <v>3.1199999999999999E-2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445</v>
      </c>
      <c r="AT182" s="163" t="s">
        <v>174</v>
      </c>
      <c r="AU182" s="163" t="s">
        <v>87</v>
      </c>
      <c r="AY182" s="18" t="s">
        <v>172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87</v>
      </c>
      <c r="BK182" s="164">
        <f>ROUND(I182*H182,2)</f>
        <v>0</v>
      </c>
      <c r="BL182" s="18" t="s">
        <v>445</v>
      </c>
      <c r="BM182" s="163" t="s">
        <v>1713</v>
      </c>
    </row>
    <row r="183" spans="1:65" s="14" customFormat="1" ht="12">
      <c r="B183" s="173"/>
      <c r="D183" s="166" t="s">
        <v>179</v>
      </c>
      <c r="E183" s="174" t="s">
        <v>1</v>
      </c>
      <c r="F183" s="175" t="s">
        <v>1625</v>
      </c>
      <c r="H183" s="176">
        <v>80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179</v>
      </c>
      <c r="AU183" s="174" t="s">
        <v>87</v>
      </c>
      <c r="AV183" s="14" t="s">
        <v>87</v>
      </c>
      <c r="AW183" s="14" t="s">
        <v>30</v>
      </c>
      <c r="AX183" s="14" t="s">
        <v>75</v>
      </c>
      <c r="AY183" s="174" t="s">
        <v>172</v>
      </c>
    </row>
    <row r="184" spans="1:65" s="15" customFormat="1" ht="12">
      <c r="B184" s="181"/>
      <c r="D184" s="166" t="s">
        <v>179</v>
      </c>
      <c r="E184" s="182" t="s">
        <v>1</v>
      </c>
      <c r="F184" s="183" t="s">
        <v>184</v>
      </c>
      <c r="H184" s="184">
        <v>80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179</v>
      </c>
      <c r="AU184" s="182" t="s">
        <v>87</v>
      </c>
      <c r="AV184" s="15" t="s">
        <v>106</v>
      </c>
      <c r="AW184" s="15" t="s">
        <v>30</v>
      </c>
      <c r="AX184" s="15" t="s">
        <v>79</v>
      </c>
      <c r="AY184" s="182" t="s">
        <v>172</v>
      </c>
    </row>
    <row r="185" spans="1:65" s="2" customFormat="1" ht="14.5" customHeight="1">
      <c r="A185" s="33"/>
      <c r="B185" s="150"/>
      <c r="C185" s="151" t="s">
        <v>501</v>
      </c>
      <c r="D185" s="151" t="s">
        <v>174</v>
      </c>
      <c r="E185" s="152" t="s">
        <v>1714</v>
      </c>
      <c r="F185" s="153" t="s">
        <v>1715</v>
      </c>
      <c r="G185" s="154" t="s">
        <v>630</v>
      </c>
      <c r="H185" s="155">
        <v>4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445</v>
      </c>
      <c r="AT185" s="163" t="s">
        <v>174</v>
      </c>
      <c r="AU185" s="163" t="s">
        <v>87</v>
      </c>
      <c r="AY185" s="18" t="s">
        <v>172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87</v>
      </c>
      <c r="BK185" s="164">
        <f>ROUND(I185*H185,2)</f>
        <v>0</v>
      </c>
      <c r="BL185" s="18" t="s">
        <v>445</v>
      </c>
      <c r="BM185" s="163" t="s">
        <v>1716</v>
      </c>
    </row>
    <row r="186" spans="1:65" s="14" customFormat="1" ht="12">
      <c r="B186" s="173"/>
      <c r="D186" s="166" t="s">
        <v>179</v>
      </c>
      <c r="E186" s="174" t="s">
        <v>1</v>
      </c>
      <c r="F186" s="175" t="s">
        <v>106</v>
      </c>
      <c r="H186" s="176">
        <v>4</v>
      </c>
      <c r="I186" s="177"/>
      <c r="L186" s="173"/>
      <c r="M186" s="178"/>
      <c r="N186" s="179"/>
      <c r="O186" s="179"/>
      <c r="P186" s="179"/>
      <c r="Q186" s="179"/>
      <c r="R186" s="179"/>
      <c r="S186" s="179"/>
      <c r="T186" s="180"/>
      <c r="AT186" s="174" t="s">
        <v>179</v>
      </c>
      <c r="AU186" s="174" t="s">
        <v>87</v>
      </c>
      <c r="AV186" s="14" t="s">
        <v>87</v>
      </c>
      <c r="AW186" s="14" t="s">
        <v>30</v>
      </c>
      <c r="AX186" s="14" t="s">
        <v>75</v>
      </c>
      <c r="AY186" s="174" t="s">
        <v>172</v>
      </c>
    </row>
    <row r="187" spans="1:65" s="15" customFormat="1" ht="12">
      <c r="B187" s="181"/>
      <c r="D187" s="166" t="s">
        <v>179</v>
      </c>
      <c r="E187" s="182" t="s">
        <v>1</v>
      </c>
      <c r="F187" s="183" t="s">
        <v>184</v>
      </c>
      <c r="H187" s="184">
        <v>4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2" t="s">
        <v>179</v>
      </c>
      <c r="AU187" s="182" t="s">
        <v>87</v>
      </c>
      <c r="AV187" s="15" t="s">
        <v>106</v>
      </c>
      <c r="AW187" s="15" t="s">
        <v>30</v>
      </c>
      <c r="AX187" s="15" t="s">
        <v>79</v>
      </c>
      <c r="AY187" s="182" t="s">
        <v>172</v>
      </c>
    </row>
    <row r="188" spans="1:65" s="2" customFormat="1" ht="24.25" customHeight="1">
      <c r="A188" s="33"/>
      <c r="B188" s="150"/>
      <c r="C188" s="151" t="s">
        <v>506</v>
      </c>
      <c r="D188" s="151" t="s">
        <v>174</v>
      </c>
      <c r="E188" s="152" t="s">
        <v>1717</v>
      </c>
      <c r="F188" s="153" t="s">
        <v>1718</v>
      </c>
      <c r="G188" s="154" t="s">
        <v>1719</v>
      </c>
      <c r="H188" s="155">
        <v>2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2.5999999999999998E-4</v>
      </c>
      <c r="R188" s="161">
        <f>Q188*H188</f>
        <v>5.1999999999999995E-4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445</v>
      </c>
      <c r="AT188" s="163" t="s">
        <v>174</v>
      </c>
      <c r="AU188" s="163" t="s">
        <v>87</v>
      </c>
      <c r="AY188" s="18" t="s">
        <v>172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87</v>
      </c>
      <c r="BK188" s="164">
        <f>ROUND(I188*H188,2)</f>
        <v>0</v>
      </c>
      <c r="BL188" s="18" t="s">
        <v>445</v>
      </c>
      <c r="BM188" s="163" t="s">
        <v>1720</v>
      </c>
    </row>
    <row r="189" spans="1:65" s="14" customFormat="1" ht="12">
      <c r="B189" s="173"/>
      <c r="D189" s="166" t="s">
        <v>179</v>
      </c>
      <c r="E189" s="174" t="s">
        <v>1</v>
      </c>
      <c r="F189" s="175" t="s">
        <v>87</v>
      </c>
      <c r="H189" s="176">
        <v>2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179</v>
      </c>
      <c r="AU189" s="174" t="s">
        <v>87</v>
      </c>
      <c r="AV189" s="14" t="s">
        <v>87</v>
      </c>
      <c r="AW189" s="14" t="s">
        <v>30</v>
      </c>
      <c r="AX189" s="14" t="s">
        <v>75</v>
      </c>
      <c r="AY189" s="174" t="s">
        <v>172</v>
      </c>
    </row>
    <row r="190" spans="1:65" s="15" customFormat="1" ht="12">
      <c r="B190" s="181"/>
      <c r="D190" s="166" t="s">
        <v>179</v>
      </c>
      <c r="E190" s="182" t="s">
        <v>1</v>
      </c>
      <c r="F190" s="183" t="s">
        <v>184</v>
      </c>
      <c r="H190" s="184">
        <v>2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2" t="s">
        <v>179</v>
      </c>
      <c r="AU190" s="182" t="s">
        <v>87</v>
      </c>
      <c r="AV190" s="15" t="s">
        <v>106</v>
      </c>
      <c r="AW190" s="15" t="s">
        <v>30</v>
      </c>
      <c r="AX190" s="15" t="s">
        <v>79</v>
      </c>
      <c r="AY190" s="182" t="s">
        <v>172</v>
      </c>
    </row>
    <row r="191" spans="1:65" s="2" customFormat="1" ht="24.25" customHeight="1">
      <c r="A191" s="33"/>
      <c r="B191" s="150"/>
      <c r="C191" s="151" t="s">
        <v>510</v>
      </c>
      <c r="D191" s="151" t="s">
        <v>174</v>
      </c>
      <c r="E191" s="152" t="s">
        <v>1721</v>
      </c>
      <c r="F191" s="153" t="s">
        <v>1722</v>
      </c>
      <c r="G191" s="154" t="s">
        <v>630</v>
      </c>
      <c r="H191" s="155">
        <v>2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2.0000000000000002E-5</v>
      </c>
      <c r="R191" s="161">
        <f>Q191*H191</f>
        <v>4.0000000000000003E-5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445</v>
      </c>
      <c r="AT191" s="163" t="s">
        <v>174</v>
      </c>
      <c r="AU191" s="163" t="s">
        <v>87</v>
      </c>
      <c r="AY191" s="18" t="s">
        <v>172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87</v>
      </c>
      <c r="BK191" s="164">
        <f>ROUND(I191*H191,2)</f>
        <v>0</v>
      </c>
      <c r="BL191" s="18" t="s">
        <v>445</v>
      </c>
      <c r="BM191" s="163" t="s">
        <v>1723</v>
      </c>
    </row>
    <row r="192" spans="1:65" s="14" customFormat="1" ht="12">
      <c r="B192" s="173"/>
      <c r="D192" s="166" t="s">
        <v>179</v>
      </c>
      <c r="E192" s="174" t="s">
        <v>1</v>
      </c>
      <c r="F192" s="175" t="s">
        <v>87</v>
      </c>
      <c r="H192" s="176">
        <v>2</v>
      </c>
      <c r="I192" s="177"/>
      <c r="L192" s="173"/>
      <c r="M192" s="178"/>
      <c r="N192" s="179"/>
      <c r="O192" s="179"/>
      <c r="P192" s="179"/>
      <c r="Q192" s="179"/>
      <c r="R192" s="179"/>
      <c r="S192" s="179"/>
      <c r="T192" s="180"/>
      <c r="AT192" s="174" t="s">
        <v>179</v>
      </c>
      <c r="AU192" s="174" t="s">
        <v>87</v>
      </c>
      <c r="AV192" s="14" t="s">
        <v>87</v>
      </c>
      <c r="AW192" s="14" t="s">
        <v>30</v>
      </c>
      <c r="AX192" s="14" t="s">
        <v>75</v>
      </c>
      <c r="AY192" s="174" t="s">
        <v>172</v>
      </c>
    </row>
    <row r="193" spans="1:65" s="15" customFormat="1" ht="12">
      <c r="B193" s="181"/>
      <c r="D193" s="166" t="s">
        <v>179</v>
      </c>
      <c r="E193" s="182" t="s">
        <v>1</v>
      </c>
      <c r="F193" s="183" t="s">
        <v>184</v>
      </c>
      <c r="H193" s="184">
        <v>2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2" t="s">
        <v>179</v>
      </c>
      <c r="AU193" s="182" t="s">
        <v>87</v>
      </c>
      <c r="AV193" s="15" t="s">
        <v>106</v>
      </c>
      <c r="AW193" s="15" t="s">
        <v>30</v>
      </c>
      <c r="AX193" s="15" t="s">
        <v>79</v>
      </c>
      <c r="AY193" s="182" t="s">
        <v>172</v>
      </c>
    </row>
    <row r="194" spans="1:65" s="2" customFormat="1" ht="24.25" customHeight="1">
      <c r="A194" s="33"/>
      <c r="B194" s="150"/>
      <c r="C194" s="201" t="s">
        <v>515</v>
      </c>
      <c r="D194" s="201" t="s">
        <v>231</v>
      </c>
      <c r="E194" s="202" t="s">
        <v>1724</v>
      </c>
      <c r="F194" s="203" t="s">
        <v>1725</v>
      </c>
      <c r="G194" s="204" t="s">
        <v>630</v>
      </c>
      <c r="H194" s="205">
        <v>2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41</v>
      </c>
      <c r="O194" s="59"/>
      <c r="P194" s="161">
        <f>O194*H194</f>
        <v>0</v>
      </c>
      <c r="Q194" s="161">
        <v>3.0000000000000001E-5</v>
      </c>
      <c r="R194" s="161">
        <f>Q194*H194</f>
        <v>6.0000000000000002E-5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491</v>
      </c>
      <c r="AT194" s="163" t="s">
        <v>231</v>
      </c>
      <c r="AU194" s="163" t="s">
        <v>87</v>
      </c>
      <c r="AY194" s="18" t="s">
        <v>172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87</v>
      </c>
      <c r="BK194" s="164">
        <f>ROUND(I194*H194,2)</f>
        <v>0</v>
      </c>
      <c r="BL194" s="18" t="s">
        <v>445</v>
      </c>
      <c r="BM194" s="163" t="s">
        <v>1726</v>
      </c>
    </row>
    <row r="195" spans="1:65" s="14" customFormat="1" ht="12">
      <c r="B195" s="173"/>
      <c r="D195" s="166" t="s">
        <v>179</v>
      </c>
      <c r="E195" s="174" t="s">
        <v>1</v>
      </c>
      <c r="F195" s="175" t="s">
        <v>87</v>
      </c>
      <c r="H195" s="176">
        <v>2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179</v>
      </c>
      <c r="AU195" s="174" t="s">
        <v>87</v>
      </c>
      <c r="AV195" s="14" t="s">
        <v>87</v>
      </c>
      <c r="AW195" s="14" t="s">
        <v>30</v>
      </c>
      <c r="AX195" s="14" t="s">
        <v>75</v>
      </c>
      <c r="AY195" s="174" t="s">
        <v>172</v>
      </c>
    </row>
    <row r="196" spans="1:65" s="15" customFormat="1" ht="12">
      <c r="B196" s="181"/>
      <c r="D196" s="166" t="s">
        <v>179</v>
      </c>
      <c r="E196" s="182" t="s">
        <v>1</v>
      </c>
      <c r="F196" s="183" t="s">
        <v>184</v>
      </c>
      <c r="H196" s="184">
        <v>2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179</v>
      </c>
      <c r="AU196" s="182" t="s">
        <v>87</v>
      </c>
      <c r="AV196" s="15" t="s">
        <v>106</v>
      </c>
      <c r="AW196" s="15" t="s">
        <v>30</v>
      </c>
      <c r="AX196" s="15" t="s">
        <v>79</v>
      </c>
      <c r="AY196" s="182" t="s">
        <v>172</v>
      </c>
    </row>
    <row r="197" spans="1:65" s="2" customFormat="1" ht="24.25" customHeight="1">
      <c r="A197" s="33"/>
      <c r="B197" s="150"/>
      <c r="C197" s="151" t="s">
        <v>525</v>
      </c>
      <c r="D197" s="151" t="s">
        <v>174</v>
      </c>
      <c r="E197" s="152" t="s">
        <v>1727</v>
      </c>
      <c r="F197" s="153" t="s">
        <v>1728</v>
      </c>
      <c r="G197" s="154" t="s">
        <v>630</v>
      </c>
      <c r="H197" s="155">
        <v>4</v>
      </c>
      <c r="I197" s="156"/>
      <c r="J197" s="157">
        <f>ROUND(I197*H197,2)</f>
        <v>0</v>
      </c>
      <c r="K197" s="158"/>
      <c r="L197" s="34"/>
      <c r="M197" s="159" t="s">
        <v>1</v>
      </c>
      <c r="N197" s="160" t="s">
        <v>41</v>
      </c>
      <c r="O197" s="59"/>
      <c r="P197" s="161">
        <f>O197*H197</f>
        <v>0</v>
      </c>
      <c r="Q197" s="161">
        <v>4.0000000000000003E-5</v>
      </c>
      <c r="R197" s="161">
        <f>Q197*H197</f>
        <v>1.6000000000000001E-4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445</v>
      </c>
      <c r="AT197" s="163" t="s">
        <v>174</v>
      </c>
      <c r="AU197" s="163" t="s">
        <v>87</v>
      </c>
      <c r="AY197" s="18" t="s">
        <v>172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87</v>
      </c>
      <c r="BK197" s="164">
        <f>ROUND(I197*H197,2)</f>
        <v>0</v>
      </c>
      <c r="BL197" s="18" t="s">
        <v>445</v>
      </c>
      <c r="BM197" s="163" t="s">
        <v>1729</v>
      </c>
    </row>
    <row r="198" spans="1:65" s="14" customFormat="1" ht="12">
      <c r="B198" s="173"/>
      <c r="D198" s="166" t="s">
        <v>179</v>
      </c>
      <c r="E198" s="174" t="s">
        <v>1</v>
      </c>
      <c r="F198" s="175" t="s">
        <v>106</v>
      </c>
      <c r="H198" s="176">
        <v>4</v>
      </c>
      <c r="I198" s="177"/>
      <c r="L198" s="173"/>
      <c r="M198" s="178"/>
      <c r="N198" s="179"/>
      <c r="O198" s="179"/>
      <c r="P198" s="179"/>
      <c r="Q198" s="179"/>
      <c r="R198" s="179"/>
      <c r="S198" s="179"/>
      <c r="T198" s="180"/>
      <c r="AT198" s="174" t="s">
        <v>179</v>
      </c>
      <c r="AU198" s="174" t="s">
        <v>87</v>
      </c>
      <c r="AV198" s="14" t="s">
        <v>87</v>
      </c>
      <c r="AW198" s="14" t="s">
        <v>30</v>
      </c>
      <c r="AX198" s="14" t="s">
        <v>75</v>
      </c>
      <c r="AY198" s="174" t="s">
        <v>172</v>
      </c>
    </row>
    <row r="199" spans="1:65" s="15" customFormat="1" ht="12">
      <c r="B199" s="181"/>
      <c r="D199" s="166" t="s">
        <v>179</v>
      </c>
      <c r="E199" s="182" t="s">
        <v>1</v>
      </c>
      <c r="F199" s="183" t="s">
        <v>184</v>
      </c>
      <c r="H199" s="184">
        <v>4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2" t="s">
        <v>179</v>
      </c>
      <c r="AU199" s="182" t="s">
        <v>87</v>
      </c>
      <c r="AV199" s="15" t="s">
        <v>106</v>
      </c>
      <c r="AW199" s="15" t="s">
        <v>30</v>
      </c>
      <c r="AX199" s="15" t="s">
        <v>79</v>
      </c>
      <c r="AY199" s="182" t="s">
        <v>172</v>
      </c>
    </row>
    <row r="200" spans="1:65" s="2" customFormat="1" ht="24.25" customHeight="1">
      <c r="A200" s="33"/>
      <c r="B200" s="150"/>
      <c r="C200" s="201" t="s">
        <v>530</v>
      </c>
      <c r="D200" s="201" t="s">
        <v>231</v>
      </c>
      <c r="E200" s="202" t="s">
        <v>1730</v>
      </c>
      <c r="F200" s="203" t="s">
        <v>1731</v>
      </c>
      <c r="G200" s="204" t="s">
        <v>630</v>
      </c>
      <c r="H200" s="205">
        <v>4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41</v>
      </c>
      <c r="O200" s="59"/>
      <c r="P200" s="161">
        <f>O200*H200</f>
        <v>0</v>
      </c>
      <c r="Q200" s="161">
        <v>4.0000000000000003E-5</v>
      </c>
      <c r="R200" s="161">
        <f>Q200*H200</f>
        <v>1.6000000000000001E-4</v>
      </c>
      <c r="S200" s="161">
        <v>0</v>
      </c>
      <c r="T200" s="162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3" t="s">
        <v>491</v>
      </c>
      <c r="AT200" s="163" t="s">
        <v>231</v>
      </c>
      <c r="AU200" s="163" t="s">
        <v>87</v>
      </c>
      <c r="AY200" s="18" t="s">
        <v>172</v>
      </c>
      <c r="BE200" s="164">
        <f>IF(N200="základná",J200,0)</f>
        <v>0</v>
      </c>
      <c r="BF200" s="164">
        <f>IF(N200="znížená",J200,0)</f>
        <v>0</v>
      </c>
      <c r="BG200" s="164">
        <f>IF(N200="zákl. prenesená",J200,0)</f>
        <v>0</v>
      </c>
      <c r="BH200" s="164">
        <f>IF(N200="zníž. prenesená",J200,0)</f>
        <v>0</v>
      </c>
      <c r="BI200" s="164">
        <f>IF(N200="nulová",J200,0)</f>
        <v>0</v>
      </c>
      <c r="BJ200" s="18" t="s">
        <v>87</v>
      </c>
      <c r="BK200" s="164">
        <f>ROUND(I200*H200,2)</f>
        <v>0</v>
      </c>
      <c r="BL200" s="18" t="s">
        <v>445</v>
      </c>
      <c r="BM200" s="163" t="s">
        <v>1732</v>
      </c>
    </row>
    <row r="201" spans="1:65" s="14" customFormat="1" ht="12">
      <c r="B201" s="173"/>
      <c r="D201" s="166" t="s">
        <v>179</v>
      </c>
      <c r="E201" s="174" t="s">
        <v>1</v>
      </c>
      <c r="F201" s="175" t="s">
        <v>106</v>
      </c>
      <c r="H201" s="176">
        <v>4</v>
      </c>
      <c r="I201" s="177"/>
      <c r="L201" s="173"/>
      <c r="M201" s="178"/>
      <c r="N201" s="179"/>
      <c r="O201" s="179"/>
      <c r="P201" s="179"/>
      <c r="Q201" s="179"/>
      <c r="R201" s="179"/>
      <c r="S201" s="179"/>
      <c r="T201" s="180"/>
      <c r="AT201" s="174" t="s">
        <v>179</v>
      </c>
      <c r="AU201" s="174" t="s">
        <v>87</v>
      </c>
      <c r="AV201" s="14" t="s">
        <v>87</v>
      </c>
      <c r="AW201" s="14" t="s">
        <v>30</v>
      </c>
      <c r="AX201" s="14" t="s">
        <v>75</v>
      </c>
      <c r="AY201" s="174" t="s">
        <v>172</v>
      </c>
    </row>
    <row r="202" spans="1:65" s="15" customFormat="1" ht="12">
      <c r="B202" s="181"/>
      <c r="D202" s="166" t="s">
        <v>179</v>
      </c>
      <c r="E202" s="182" t="s">
        <v>1</v>
      </c>
      <c r="F202" s="183" t="s">
        <v>184</v>
      </c>
      <c r="H202" s="184">
        <v>4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2" t="s">
        <v>179</v>
      </c>
      <c r="AU202" s="182" t="s">
        <v>87</v>
      </c>
      <c r="AV202" s="15" t="s">
        <v>106</v>
      </c>
      <c r="AW202" s="15" t="s">
        <v>30</v>
      </c>
      <c r="AX202" s="15" t="s">
        <v>79</v>
      </c>
      <c r="AY202" s="182" t="s">
        <v>172</v>
      </c>
    </row>
    <row r="203" spans="1:65" s="2" customFormat="1" ht="24.25" customHeight="1">
      <c r="A203" s="33"/>
      <c r="B203" s="150"/>
      <c r="C203" s="151" t="s">
        <v>491</v>
      </c>
      <c r="D203" s="151" t="s">
        <v>174</v>
      </c>
      <c r="E203" s="152" t="s">
        <v>1733</v>
      </c>
      <c r="F203" s="153" t="s">
        <v>1734</v>
      </c>
      <c r="G203" s="154" t="s">
        <v>630</v>
      </c>
      <c r="H203" s="155">
        <v>2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5.0000000000000002E-5</v>
      </c>
      <c r="R203" s="161">
        <f>Q203*H203</f>
        <v>1E-4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445</v>
      </c>
      <c r="AT203" s="163" t="s">
        <v>174</v>
      </c>
      <c r="AU203" s="163" t="s">
        <v>87</v>
      </c>
      <c r="AY203" s="18" t="s">
        <v>172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87</v>
      </c>
      <c r="BK203" s="164">
        <f>ROUND(I203*H203,2)</f>
        <v>0</v>
      </c>
      <c r="BL203" s="18" t="s">
        <v>445</v>
      </c>
      <c r="BM203" s="163" t="s">
        <v>1735</v>
      </c>
    </row>
    <row r="204" spans="1:65" s="14" customFormat="1" ht="12">
      <c r="B204" s="173"/>
      <c r="D204" s="166" t="s">
        <v>179</v>
      </c>
      <c r="E204" s="174" t="s">
        <v>1</v>
      </c>
      <c r="F204" s="175" t="s">
        <v>87</v>
      </c>
      <c r="H204" s="176">
        <v>2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179</v>
      </c>
      <c r="AU204" s="174" t="s">
        <v>87</v>
      </c>
      <c r="AV204" s="14" t="s">
        <v>87</v>
      </c>
      <c r="AW204" s="14" t="s">
        <v>30</v>
      </c>
      <c r="AX204" s="14" t="s">
        <v>75</v>
      </c>
      <c r="AY204" s="174" t="s">
        <v>172</v>
      </c>
    </row>
    <row r="205" spans="1:65" s="15" customFormat="1" ht="12">
      <c r="B205" s="181"/>
      <c r="D205" s="166" t="s">
        <v>179</v>
      </c>
      <c r="E205" s="182" t="s">
        <v>1</v>
      </c>
      <c r="F205" s="183" t="s">
        <v>184</v>
      </c>
      <c r="H205" s="184">
        <v>2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179</v>
      </c>
      <c r="AU205" s="182" t="s">
        <v>87</v>
      </c>
      <c r="AV205" s="15" t="s">
        <v>106</v>
      </c>
      <c r="AW205" s="15" t="s">
        <v>30</v>
      </c>
      <c r="AX205" s="15" t="s">
        <v>79</v>
      </c>
      <c r="AY205" s="182" t="s">
        <v>172</v>
      </c>
    </row>
    <row r="206" spans="1:65" s="2" customFormat="1" ht="24.25" customHeight="1">
      <c r="A206" s="33"/>
      <c r="B206" s="150"/>
      <c r="C206" s="201" t="s">
        <v>539</v>
      </c>
      <c r="D206" s="201" t="s">
        <v>231</v>
      </c>
      <c r="E206" s="202" t="s">
        <v>1736</v>
      </c>
      <c r="F206" s="203" t="s">
        <v>1737</v>
      </c>
      <c r="G206" s="204" t="s">
        <v>630</v>
      </c>
      <c r="H206" s="205">
        <v>2</v>
      </c>
      <c r="I206" s="206"/>
      <c r="J206" s="207">
        <f>ROUND(I206*H206,2)</f>
        <v>0</v>
      </c>
      <c r="K206" s="208"/>
      <c r="L206" s="209"/>
      <c r="M206" s="210" t="s">
        <v>1</v>
      </c>
      <c r="N206" s="211" t="s">
        <v>41</v>
      </c>
      <c r="O206" s="59"/>
      <c r="P206" s="161">
        <f>O206*H206</f>
        <v>0</v>
      </c>
      <c r="Q206" s="161">
        <v>8.0000000000000007E-5</v>
      </c>
      <c r="R206" s="161">
        <f>Q206*H206</f>
        <v>1.6000000000000001E-4</v>
      </c>
      <c r="S206" s="161">
        <v>0</v>
      </c>
      <c r="T206" s="16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491</v>
      </c>
      <c r="AT206" s="163" t="s">
        <v>231</v>
      </c>
      <c r="AU206" s="163" t="s">
        <v>87</v>
      </c>
      <c r="AY206" s="18" t="s">
        <v>172</v>
      </c>
      <c r="BE206" s="164">
        <f>IF(N206="základná",J206,0)</f>
        <v>0</v>
      </c>
      <c r="BF206" s="164">
        <f>IF(N206="znížená",J206,0)</f>
        <v>0</v>
      </c>
      <c r="BG206" s="164">
        <f>IF(N206="zákl. prenesená",J206,0)</f>
        <v>0</v>
      </c>
      <c r="BH206" s="164">
        <f>IF(N206="zníž. prenesená",J206,0)</f>
        <v>0</v>
      </c>
      <c r="BI206" s="164">
        <f>IF(N206="nulová",J206,0)</f>
        <v>0</v>
      </c>
      <c r="BJ206" s="18" t="s">
        <v>87</v>
      </c>
      <c r="BK206" s="164">
        <f>ROUND(I206*H206,2)</f>
        <v>0</v>
      </c>
      <c r="BL206" s="18" t="s">
        <v>445</v>
      </c>
      <c r="BM206" s="163" t="s">
        <v>1738</v>
      </c>
    </row>
    <row r="207" spans="1:65" s="14" customFormat="1" ht="12">
      <c r="B207" s="173"/>
      <c r="D207" s="166" t="s">
        <v>179</v>
      </c>
      <c r="E207" s="174" t="s">
        <v>1</v>
      </c>
      <c r="F207" s="175" t="s">
        <v>87</v>
      </c>
      <c r="H207" s="176">
        <v>2</v>
      </c>
      <c r="I207" s="177"/>
      <c r="L207" s="173"/>
      <c r="M207" s="178"/>
      <c r="N207" s="179"/>
      <c r="O207" s="179"/>
      <c r="P207" s="179"/>
      <c r="Q207" s="179"/>
      <c r="R207" s="179"/>
      <c r="S207" s="179"/>
      <c r="T207" s="180"/>
      <c r="AT207" s="174" t="s">
        <v>179</v>
      </c>
      <c r="AU207" s="174" t="s">
        <v>87</v>
      </c>
      <c r="AV207" s="14" t="s">
        <v>87</v>
      </c>
      <c r="AW207" s="14" t="s">
        <v>30</v>
      </c>
      <c r="AX207" s="14" t="s">
        <v>75</v>
      </c>
      <c r="AY207" s="174" t="s">
        <v>172</v>
      </c>
    </row>
    <row r="208" spans="1:65" s="15" customFormat="1" ht="12">
      <c r="B208" s="181"/>
      <c r="D208" s="166" t="s">
        <v>179</v>
      </c>
      <c r="E208" s="182" t="s">
        <v>1</v>
      </c>
      <c r="F208" s="183" t="s">
        <v>184</v>
      </c>
      <c r="H208" s="184">
        <v>2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2" t="s">
        <v>179</v>
      </c>
      <c r="AU208" s="182" t="s">
        <v>87</v>
      </c>
      <c r="AV208" s="15" t="s">
        <v>106</v>
      </c>
      <c r="AW208" s="15" t="s">
        <v>30</v>
      </c>
      <c r="AX208" s="15" t="s">
        <v>79</v>
      </c>
      <c r="AY208" s="182" t="s">
        <v>172</v>
      </c>
    </row>
    <row r="209" spans="1:65" s="2" customFormat="1" ht="24.25" customHeight="1">
      <c r="A209" s="33"/>
      <c r="B209" s="150"/>
      <c r="C209" s="151" t="s">
        <v>545</v>
      </c>
      <c r="D209" s="151" t="s">
        <v>174</v>
      </c>
      <c r="E209" s="152" t="s">
        <v>1739</v>
      </c>
      <c r="F209" s="153" t="s">
        <v>1740</v>
      </c>
      <c r="G209" s="154" t="s">
        <v>630</v>
      </c>
      <c r="H209" s="155">
        <v>3</v>
      </c>
      <c r="I209" s="156"/>
      <c r="J209" s="157">
        <f>ROUND(I209*H209,2)</f>
        <v>0</v>
      </c>
      <c r="K209" s="158"/>
      <c r="L209" s="34"/>
      <c r="M209" s="159" t="s">
        <v>1</v>
      </c>
      <c r="N209" s="160" t="s">
        <v>41</v>
      </c>
      <c r="O209" s="59"/>
      <c r="P209" s="161">
        <f>O209*H209</f>
        <v>0</v>
      </c>
      <c r="Q209" s="161">
        <v>6.0000000000000002E-5</v>
      </c>
      <c r="R209" s="161">
        <f>Q209*H209</f>
        <v>1.8000000000000001E-4</v>
      </c>
      <c r="S209" s="161">
        <v>0</v>
      </c>
      <c r="T209" s="16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3" t="s">
        <v>445</v>
      </c>
      <c r="AT209" s="163" t="s">
        <v>174</v>
      </c>
      <c r="AU209" s="163" t="s">
        <v>87</v>
      </c>
      <c r="AY209" s="18" t="s">
        <v>172</v>
      </c>
      <c r="BE209" s="164">
        <f>IF(N209="základná",J209,0)</f>
        <v>0</v>
      </c>
      <c r="BF209" s="164">
        <f>IF(N209="znížená",J209,0)</f>
        <v>0</v>
      </c>
      <c r="BG209" s="164">
        <f>IF(N209="zákl. prenesená",J209,0)</f>
        <v>0</v>
      </c>
      <c r="BH209" s="164">
        <f>IF(N209="zníž. prenesená",J209,0)</f>
        <v>0</v>
      </c>
      <c r="BI209" s="164">
        <f>IF(N209="nulová",J209,0)</f>
        <v>0</v>
      </c>
      <c r="BJ209" s="18" t="s">
        <v>87</v>
      </c>
      <c r="BK209" s="164">
        <f>ROUND(I209*H209,2)</f>
        <v>0</v>
      </c>
      <c r="BL209" s="18" t="s">
        <v>445</v>
      </c>
      <c r="BM209" s="163" t="s">
        <v>1741</v>
      </c>
    </row>
    <row r="210" spans="1:65" s="14" customFormat="1" ht="12">
      <c r="B210" s="173"/>
      <c r="D210" s="166" t="s">
        <v>179</v>
      </c>
      <c r="E210" s="174" t="s">
        <v>1</v>
      </c>
      <c r="F210" s="175" t="s">
        <v>97</v>
      </c>
      <c r="H210" s="176">
        <v>3</v>
      </c>
      <c r="I210" s="177"/>
      <c r="L210" s="173"/>
      <c r="M210" s="178"/>
      <c r="N210" s="179"/>
      <c r="O210" s="179"/>
      <c r="P210" s="179"/>
      <c r="Q210" s="179"/>
      <c r="R210" s="179"/>
      <c r="S210" s="179"/>
      <c r="T210" s="180"/>
      <c r="AT210" s="174" t="s">
        <v>179</v>
      </c>
      <c r="AU210" s="174" t="s">
        <v>87</v>
      </c>
      <c r="AV210" s="14" t="s">
        <v>87</v>
      </c>
      <c r="AW210" s="14" t="s">
        <v>30</v>
      </c>
      <c r="AX210" s="14" t="s">
        <v>75</v>
      </c>
      <c r="AY210" s="174" t="s">
        <v>172</v>
      </c>
    </row>
    <row r="211" spans="1:65" s="15" customFormat="1" ht="12">
      <c r="B211" s="181"/>
      <c r="D211" s="166" t="s">
        <v>179</v>
      </c>
      <c r="E211" s="182" t="s">
        <v>1</v>
      </c>
      <c r="F211" s="183" t="s">
        <v>184</v>
      </c>
      <c r="H211" s="184">
        <v>3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2" t="s">
        <v>179</v>
      </c>
      <c r="AU211" s="182" t="s">
        <v>87</v>
      </c>
      <c r="AV211" s="15" t="s">
        <v>106</v>
      </c>
      <c r="AW211" s="15" t="s">
        <v>30</v>
      </c>
      <c r="AX211" s="15" t="s">
        <v>79</v>
      </c>
      <c r="AY211" s="182" t="s">
        <v>172</v>
      </c>
    </row>
    <row r="212" spans="1:65" s="2" customFormat="1" ht="24.25" customHeight="1">
      <c r="A212" s="33"/>
      <c r="B212" s="150"/>
      <c r="C212" s="201" t="s">
        <v>556</v>
      </c>
      <c r="D212" s="201" t="s">
        <v>231</v>
      </c>
      <c r="E212" s="202" t="s">
        <v>1742</v>
      </c>
      <c r="F212" s="203" t="s">
        <v>1743</v>
      </c>
      <c r="G212" s="204" t="s">
        <v>630</v>
      </c>
      <c r="H212" s="205">
        <v>3</v>
      </c>
      <c r="I212" s="206"/>
      <c r="J212" s="207">
        <f>ROUND(I212*H212,2)</f>
        <v>0</v>
      </c>
      <c r="K212" s="208"/>
      <c r="L212" s="209"/>
      <c r="M212" s="210" t="s">
        <v>1</v>
      </c>
      <c r="N212" s="211" t="s">
        <v>41</v>
      </c>
      <c r="O212" s="59"/>
      <c r="P212" s="161">
        <f>O212*H212</f>
        <v>0</v>
      </c>
      <c r="Q212" s="161">
        <v>7.5000000000000002E-4</v>
      </c>
      <c r="R212" s="161">
        <f>Q212*H212</f>
        <v>2.2500000000000003E-3</v>
      </c>
      <c r="S212" s="161">
        <v>0</v>
      </c>
      <c r="T212" s="16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3" t="s">
        <v>491</v>
      </c>
      <c r="AT212" s="163" t="s">
        <v>231</v>
      </c>
      <c r="AU212" s="163" t="s">
        <v>87</v>
      </c>
      <c r="AY212" s="18" t="s">
        <v>172</v>
      </c>
      <c r="BE212" s="164">
        <f>IF(N212="základná",J212,0)</f>
        <v>0</v>
      </c>
      <c r="BF212" s="164">
        <f>IF(N212="znížená",J212,0)</f>
        <v>0</v>
      </c>
      <c r="BG212" s="164">
        <f>IF(N212="zákl. prenesená",J212,0)</f>
        <v>0</v>
      </c>
      <c r="BH212" s="164">
        <f>IF(N212="zníž. prenesená",J212,0)</f>
        <v>0</v>
      </c>
      <c r="BI212" s="164">
        <f>IF(N212="nulová",J212,0)</f>
        <v>0</v>
      </c>
      <c r="BJ212" s="18" t="s">
        <v>87</v>
      </c>
      <c r="BK212" s="164">
        <f>ROUND(I212*H212,2)</f>
        <v>0</v>
      </c>
      <c r="BL212" s="18" t="s">
        <v>445</v>
      </c>
      <c r="BM212" s="163" t="s">
        <v>1744</v>
      </c>
    </row>
    <row r="213" spans="1:65" s="14" customFormat="1" ht="12">
      <c r="B213" s="173"/>
      <c r="D213" s="166" t="s">
        <v>179</v>
      </c>
      <c r="E213" s="174" t="s">
        <v>1</v>
      </c>
      <c r="F213" s="175" t="s">
        <v>97</v>
      </c>
      <c r="H213" s="176">
        <v>3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179</v>
      </c>
      <c r="AU213" s="174" t="s">
        <v>87</v>
      </c>
      <c r="AV213" s="14" t="s">
        <v>87</v>
      </c>
      <c r="AW213" s="14" t="s">
        <v>30</v>
      </c>
      <c r="AX213" s="14" t="s">
        <v>75</v>
      </c>
      <c r="AY213" s="174" t="s">
        <v>172</v>
      </c>
    </row>
    <row r="214" spans="1:65" s="15" customFormat="1" ht="12">
      <c r="B214" s="181"/>
      <c r="D214" s="166" t="s">
        <v>179</v>
      </c>
      <c r="E214" s="182" t="s">
        <v>1</v>
      </c>
      <c r="F214" s="183" t="s">
        <v>184</v>
      </c>
      <c r="H214" s="184">
        <v>3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179</v>
      </c>
      <c r="AU214" s="182" t="s">
        <v>87</v>
      </c>
      <c r="AV214" s="15" t="s">
        <v>106</v>
      </c>
      <c r="AW214" s="15" t="s">
        <v>30</v>
      </c>
      <c r="AX214" s="15" t="s">
        <v>79</v>
      </c>
      <c r="AY214" s="182" t="s">
        <v>172</v>
      </c>
    </row>
    <row r="215" spans="1:65" s="2" customFormat="1" ht="14.5" customHeight="1">
      <c r="A215" s="33"/>
      <c r="B215" s="150"/>
      <c r="C215" s="151" t="s">
        <v>561</v>
      </c>
      <c r="D215" s="151" t="s">
        <v>174</v>
      </c>
      <c r="E215" s="152" t="s">
        <v>1745</v>
      </c>
      <c r="F215" s="153" t="s">
        <v>1746</v>
      </c>
      <c r="G215" s="154" t="s">
        <v>630</v>
      </c>
      <c r="H215" s="155">
        <v>1</v>
      </c>
      <c r="I215" s="156"/>
      <c r="J215" s="157">
        <f>ROUND(I215*H215,2)</f>
        <v>0</v>
      </c>
      <c r="K215" s="158"/>
      <c r="L215" s="34"/>
      <c r="M215" s="159" t="s">
        <v>1</v>
      </c>
      <c r="N215" s="160" t="s">
        <v>41</v>
      </c>
      <c r="O215" s="59"/>
      <c r="P215" s="161">
        <f>O215*H215</f>
        <v>0</v>
      </c>
      <c r="Q215" s="161">
        <v>5.0000000000000002E-5</v>
      </c>
      <c r="R215" s="161">
        <f>Q215*H215</f>
        <v>5.0000000000000002E-5</v>
      </c>
      <c r="S215" s="161">
        <v>0</v>
      </c>
      <c r="T215" s="162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3" t="s">
        <v>445</v>
      </c>
      <c r="AT215" s="163" t="s">
        <v>174</v>
      </c>
      <c r="AU215" s="163" t="s">
        <v>87</v>
      </c>
      <c r="AY215" s="18" t="s">
        <v>172</v>
      </c>
      <c r="BE215" s="164">
        <f>IF(N215="základná",J215,0)</f>
        <v>0</v>
      </c>
      <c r="BF215" s="164">
        <f>IF(N215="znížená",J215,0)</f>
        <v>0</v>
      </c>
      <c r="BG215" s="164">
        <f>IF(N215="zákl. prenesená",J215,0)</f>
        <v>0</v>
      </c>
      <c r="BH215" s="164">
        <f>IF(N215="zníž. prenesená",J215,0)</f>
        <v>0</v>
      </c>
      <c r="BI215" s="164">
        <f>IF(N215="nulová",J215,0)</f>
        <v>0</v>
      </c>
      <c r="BJ215" s="18" t="s">
        <v>87</v>
      </c>
      <c r="BK215" s="164">
        <f>ROUND(I215*H215,2)</f>
        <v>0</v>
      </c>
      <c r="BL215" s="18" t="s">
        <v>445</v>
      </c>
      <c r="BM215" s="163" t="s">
        <v>1747</v>
      </c>
    </row>
    <row r="216" spans="1:65" s="14" customFormat="1" ht="12">
      <c r="B216" s="173"/>
      <c r="D216" s="166" t="s">
        <v>179</v>
      </c>
      <c r="E216" s="174" t="s">
        <v>1</v>
      </c>
      <c r="F216" s="175" t="s">
        <v>79</v>
      </c>
      <c r="H216" s="176">
        <v>1</v>
      </c>
      <c r="I216" s="177"/>
      <c r="L216" s="173"/>
      <c r="M216" s="178"/>
      <c r="N216" s="179"/>
      <c r="O216" s="179"/>
      <c r="P216" s="179"/>
      <c r="Q216" s="179"/>
      <c r="R216" s="179"/>
      <c r="S216" s="179"/>
      <c r="T216" s="180"/>
      <c r="AT216" s="174" t="s">
        <v>179</v>
      </c>
      <c r="AU216" s="174" t="s">
        <v>87</v>
      </c>
      <c r="AV216" s="14" t="s">
        <v>87</v>
      </c>
      <c r="AW216" s="14" t="s">
        <v>30</v>
      </c>
      <c r="AX216" s="14" t="s">
        <v>75</v>
      </c>
      <c r="AY216" s="174" t="s">
        <v>172</v>
      </c>
    </row>
    <row r="217" spans="1:65" s="15" customFormat="1" ht="12">
      <c r="B217" s="181"/>
      <c r="D217" s="166" t="s">
        <v>179</v>
      </c>
      <c r="E217" s="182" t="s">
        <v>1</v>
      </c>
      <c r="F217" s="183" t="s">
        <v>184</v>
      </c>
      <c r="H217" s="184">
        <v>1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2" t="s">
        <v>179</v>
      </c>
      <c r="AU217" s="182" t="s">
        <v>87</v>
      </c>
      <c r="AV217" s="15" t="s">
        <v>106</v>
      </c>
      <c r="AW217" s="15" t="s">
        <v>30</v>
      </c>
      <c r="AX217" s="15" t="s">
        <v>79</v>
      </c>
      <c r="AY217" s="182" t="s">
        <v>172</v>
      </c>
    </row>
    <row r="218" spans="1:65" s="2" customFormat="1" ht="14.5" customHeight="1">
      <c r="A218" s="33"/>
      <c r="B218" s="150"/>
      <c r="C218" s="201" t="s">
        <v>1170</v>
      </c>
      <c r="D218" s="201" t="s">
        <v>231</v>
      </c>
      <c r="E218" s="202" t="s">
        <v>1748</v>
      </c>
      <c r="F218" s="203" t="s">
        <v>1749</v>
      </c>
      <c r="G218" s="204" t="s">
        <v>630</v>
      </c>
      <c r="H218" s="205">
        <v>1</v>
      </c>
      <c r="I218" s="206"/>
      <c r="J218" s="207">
        <f>ROUND(I218*H218,2)</f>
        <v>0</v>
      </c>
      <c r="K218" s="208"/>
      <c r="L218" s="209"/>
      <c r="M218" s="210" t="s">
        <v>1</v>
      </c>
      <c r="N218" s="211" t="s">
        <v>41</v>
      </c>
      <c r="O218" s="59"/>
      <c r="P218" s="161">
        <f>O218*H218</f>
        <v>0</v>
      </c>
      <c r="Q218" s="161">
        <v>6.8999999999999997E-4</v>
      </c>
      <c r="R218" s="161">
        <f>Q218*H218</f>
        <v>6.8999999999999997E-4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491</v>
      </c>
      <c r="AT218" s="163" t="s">
        <v>231</v>
      </c>
      <c r="AU218" s="163" t="s">
        <v>87</v>
      </c>
      <c r="AY218" s="18" t="s">
        <v>172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87</v>
      </c>
      <c r="BK218" s="164">
        <f>ROUND(I218*H218,2)</f>
        <v>0</v>
      </c>
      <c r="BL218" s="18" t="s">
        <v>445</v>
      </c>
      <c r="BM218" s="163" t="s">
        <v>1750</v>
      </c>
    </row>
    <row r="219" spans="1:65" s="14" customFormat="1" ht="12">
      <c r="B219" s="173"/>
      <c r="D219" s="166" t="s">
        <v>179</v>
      </c>
      <c r="E219" s="174" t="s">
        <v>1</v>
      </c>
      <c r="F219" s="175" t="s">
        <v>79</v>
      </c>
      <c r="H219" s="176">
        <v>1</v>
      </c>
      <c r="I219" s="177"/>
      <c r="L219" s="173"/>
      <c r="M219" s="178"/>
      <c r="N219" s="179"/>
      <c r="O219" s="179"/>
      <c r="P219" s="179"/>
      <c r="Q219" s="179"/>
      <c r="R219" s="179"/>
      <c r="S219" s="179"/>
      <c r="T219" s="180"/>
      <c r="AT219" s="174" t="s">
        <v>179</v>
      </c>
      <c r="AU219" s="174" t="s">
        <v>87</v>
      </c>
      <c r="AV219" s="14" t="s">
        <v>87</v>
      </c>
      <c r="AW219" s="14" t="s">
        <v>30</v>
      </c>
      <c r="AX219" s="14" t="s">
        <v>75</v>
      </c>
      <c r="AY219" s="174" t="s">
        <v>172</v>
      </c>
    </row>
    <row r="220" spans="1:65" s="15" customFormat="1" ht="12">
      <c r="B220" s="181"/>
      <c r="D220" s="166" t="s">
        <v>179</v>
      </c>
      <c r="E220" s="182" t="s">
        <v>1</v>
      </c>
      <c r="F220" s="183" t="s">
        <v>184</v>
      </c>
      <c r="H220" s="184">
        <v>1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2" t="s">
        <v>179</v>
      </c>
      <c r="AU220" s="182" t="s">
        <v>87</v>
      </c>
      <c r="AV220" s="15" t="s">
        <v>106</v>
      </c>
      <c r="AW220" s="15" t="s">
        <v>30</v>
      </c>
      <c r="AX220" s="15" t="s">
        <v>79</v>
      </c>
      <c r="AY220" s="182" t="s">
        <v>172</v>
      </c>
    </row>
    <row r="221" spans="1:65" s="2" customFormat="1" ht="14.5" customHeight="1">
      <c r="A221" s="33"/>
      <c r="B221" s="150"/>
      <c r="C221" s="151" t="s">
        <v>1176</v>
      </c>
      <c r="D221" s="151" t="s">
        <v>174</v>
      </c>
      <c r="E221" s="152" t="s">
        <v>1751</v>
      </c>
      <c r="F221" s="153" t="s">
        <v>1752</v>
      </c>
      <c r="G221" s="154" t="s">
        <v>630</v>
      </c>
      <c r="H221" s="155">
        <v>1</v>
      </c>
      <c r="I221" s="156"/>
      <c r="J221" s="157">
        <f>ROUND(I221*H221,2)</f>
        <v>0</v>
      </c>
      <c r="K221" s="158"/>
      <c r="L221" s="34"/>
      <c r="M221" s="159" t="s">
        <v>1</v>
      </c>
      <c r="N221" s="160" t="s">
        <v>41</v>
      </c>
      <c r="O221" s="59"/>
      <c r="P221" s="161">
        <f>O221*H221</f>
        <v>0</v>
      </c>
      <c r="Q221" s="161">
        <v>6.0000000000000002E-5</v>
      </c>
      <c r="R221" s="161">
        <f>Q221*H221</f>
        <v>6.0000000000000002E-5</v>
      </c>
      <c r="S221" s="161">
        <v>0</v>
      </c>
      <c r="T221" s="16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3" t="s">
        <v>445</v>
      </c>
      <c r="AT221" s="163" t="s">
        <v>174</v>
      </c>
      <c r="AU221" s="163" t="s">
        <v>87</v>
      </c>
      <c r="AY221" s="18" t="s">
        <v>172</v>
      </c>
      <c r="BE221" s="164">
        <f>IF(N221="základná",J221,0)</f>
        <v>0</v>
      </c>
      <c r="BF221" s="164">
        <f>IF(N221="znížená",J221,0)</f>
        <v>0</v>
      </c>
      <c r="BG221" s="164">
        <f>IF(N221="zákl. prenesená",J221,0)</f>
        <v>0</v>
      </c>
      <c r="BH221" s="164">
        <f>IF(N221="zníž. prenesená",J221,0)</f>
        <v>0</v>
      </c>
      <c r="BI221" s="164">
        <f>IF(N221="nulová",J221,0)</f>
        <v>0</v>
      </c>
      <c r="BJ221" s="18" t="s">
        <v>87</v>
      </c>
      <c r="BK221" s="164">
        <f>ROUND(I221*H221,2)</f>
        <v>0</v>
      </c>
      <c r="BL221" s="18" t="s">
        <v>445</v>
      </c>
      <c r="BM221" s="163" t="s">
        <v>1753</v>
      </c>
    </row>
    <row r="222" spans="1:65" s="2" customFormat="1" ht="14.5" customHeight="1">
      <c r="A222" s="33"/>
      <c r="B222" s="150"/>
      <c r="C222" s="201" t="s">
        <v>1183</v>
      </c>
      <c r="D222" s="201" t="s">
        <v>231</v>
      </c>
      <c r="E222" s="202" t="s">
        <v>1754</v>
      </c>
      <c r="F222" s="203" t="s">
        <v>1755</v>
      </c>
      <c r="G222" s="204" t="s">
        <v>630</v>
      </c>
      <c r="H222" s="205">
        <v>1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41</v>
      </c>
      <c r="O222" s="59"/>
      <c r="P222" s="161">
        <f>O222*H222</f>
        <v>0</v>
      </c>
      <c r="Q222" s="161">
        <v>1.1100000000000001E-3</v>
      </c>
      <c r="R222" s="161">
        <f>Q222*H222</f>
        <v>1.1100000000000001E-3</v>
      </c>
      <c r="S222" s="161">
        <v>0</v>
      </c>
      <c r="T222" s="162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3" t="s">
        <v>491</v>
      </c>
      <c r="AT222" s="163" t="s">
        <v>231</v>
      </c>
      <c r="AU222" s="163" t="s">
        <v>87</v>
      </c>
      <c r="AY222" s="18" t="s">
        <v>172</v>
      </c>
      <c r="BE222" s="164">
        <f>IF(N222="základná",J222,0)</f>
        <v>0</v>
      </c>
      <c r="BF222" s="164">
        <f>IF(N222="znížená",J222,0)</f>
        <v>0</v>
      </c>
      <c r="BG222" s="164">
        <f>IF(N222="zákl. prenesená",J222,0)</f>
        <v>0</v>
      </c>
      <c r="BH222" s="164">
        <f>IF(N222="zníž. prenesená",J222,0)</f>
        <v>0</v>
      </c>
      <c r="BI222" s="164">
        <f>IF(N222="nulová",J222,0)</f>
        <v>0</v>
      </c>
      <c r="BJ222" s="18" t="s">
        <v>87</v>
      </c>
      <c r="BK222" s="164">
        <f>ROUND(I222*H222,2)</f>
        <v>0</v>
      </c>
      <c r="BL222" s="18" t="s">
        <v>445</v>
      </c>
      <c r="BM222" s="163" t="s">
        <v>1756</v>
      </c>
    </row>
    <row r="223" spans="1:65" s="2" customFormat="1" ht="14.5" customHeight="1">
      <c r="A223" s="33"/>
      <c r="B223" s="150"/>
      <c r="C223" s="151" t="s">
        <v>1188</v>
      </c>
      <c r="D223" s="151" t="s">
        <v>174</v>
      </c>
      <c r="E223" s="152" t="s">
        <v>1757</v>
      </c>
      <c r="F223" s="153" t="s">
        <v>1758</v>
      </c>
      <c r="G223" s="154" t="s">
        <v>630</v>
      </c>
      <c r="H223" s="155">
        <v>1</v>
      </c>
      <c r="I223" s="156"/>
      <c r="J223" s="157">
        <f>ROUND(I223*H223,2)</f>
        <v>0</v>
      </c>
      <c r="K223" s="158"/>
      <c r="L223" s="34"/>
      <c r="M223" s="159" t="s">
        <v>1</v>
      </c>
      <c r="N223" s="160" t="s">
        <v>41</v>
      </c>
      <c r="O223" s="59"/>
      <c r="P223" s="161">
        <f>O223*H223</f>
        <v>0</v>
      </c>
      <c r="Q223" s="161">
        <v>2.0000000000000002E-5</v>
      </c>
      <c r="R223" s="161">
        <f>Q223*H223</f>
        <v>2.0000000000000002E-5</v>
      </c>
      <c r="S223" s="161">
        <v>0</v>
      </c>
      <c r="T223" s="16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3" t="s">
        <v>445</v>
      </c>
      <c r="AT223" s="163" t="s">
        <v>174</v>
      </c>
      <c r="AU223" s="163" t="s">
        <v>87</v>
      </c>
      <c r="AY223" s="18" t="s">
        <v>172</v>
      </c>
      <c r="BE223" s="164">
        <f>IF(N223="základná",J223,0)</f>
        <v>0</v>
      </c>
      <c r="BF223" s="164">
        <f>IF(N223="znížená",J223,0)</f>
        <v>0</v>
      </c>
      <c r="BG223" s="164">
        <f>IF(N223="zákl. prenesená",J223,0)</f>
        <v>0</v>
      </c>
      <c r="BH223" s="164">
        <f>IF(N223="zníž. prenesená",J223,0)</f>
        <v>0</v>
      </c>
      <c r="BI223" s="164">
        <f>IF(N223="nulová",J223,0)</f>
        <v>0</v>
      </c>
      <c r="BJ223" s="18" t="s">
        <v>87</v>
      </c>
      <c r="BK223" s="164">
        <f>ROUND(I223*H223,2)</f>
        <v>0</v>
      </c>
      <c r="BL223" s="18" t="s">
        <v>445</v>
      </c>
      <c r="BM223" s="163" t="s">
        <v>1759</v>
      </c>
    </row>
    <row r="224" spans="1:65" s="14" customFormat="1" ht="12">
      <c r="B224" s="173"/>
      <c r="D224" s="166" t="s">
        <v>179</v>
      </c>
      <c r="E224" s="174" t="s">
        <v>1</v>
      </c>
      <c r="F224" s="175" t="s">
        <v>79</v>
      </c>
      <c r="H224" s="176">
        <v>1</v>
      </c>
      <c r="I224" s="177"/>
      <c r="L224" s="173"/>
      <c r="M224" s="178"/>
      <c r="N224" s="179"/>
      <c r="O224" s="179"/>
      <c r="P224" s="179"/>
      <c r="Q224" s="179"/>
      <c r="R224" s="179"/>
      <c r="S224" s="179"/>
      <c r="T224" s="180"/>
      <c r="AT224" s="174" t="s">
        <v>179</v>
      </c>
      <c r="AU224" s="174" t="s">
        <v>87</v>
      </c>
      <c r="AV224" s="14" t="s">
        <v>87</v>
      </c>
      <c r="AW224" s="14" t="s">
        <v>30</v>
      </c>
      <c r="AX224" s="14" t="s">
        <v>75</v>
      </c>
      <c r="AY224" s="174" t="s">
        <v>172</v>
      </c>
    </row>
    <row r="225" spans="1:65" s="15" customFormat="1" ht="12">
      <c r="B225" s="181"/>
      <c r="D225" s="166" t="s">
        <v>179</v>
      </c>
      <c r="E225" s="182" t="s">
        <v>1</v>
      </c>
      <c r="F225" s="183" t="s">
        <v>184</v>
      </c>
      <c r="H225" s="184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2" t="s">
        <v>179</v>
      </c>
      <c r="AU225" s="182" t="s">
        <v>87</v>
      </c>
      <c r="AV225" s="15" t="s">
        <v>106</v>
      </c>
      <c r="AW225" s="15" t="s">
        <v>30</v>
      </c>
      <c r="AX225" s="15" t="s">
        <v>79</v>
      </c>
      <c r="AY225" s="182" t="s">
        <v>172</v>
      </c>
    </row>
    <row r="226" spans="1:65" s="2" customFormat="1" ht="14.5" customHeight="1">
      <c r="A226" s="33"/>
      <c r="B226" s="150"/>
      <c r="C226" s="201" t="s">
        <v>1192</v>
      </c>
      <c r="D226" s="201" t="s">
        <v>231</v>
      </c>
      <c r="E226" s="202" t="s">
        <v>1760</v>
      </c>
      <c r="F226" s="203" t="s">
        <v>1761</v>
      </c>
      <c r="G226" s="204" t="s">
        <v>630</v>
      </c>
      <c r="H226" s="205">
        <v>1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41</v>
      </c>
      <c r="O226" s="59"/>
      <c r="P226" s="161">
        <f>O226*H226</f>
        <v>0</v>
      </c>
      <c r="Q226" s="161">
        <v>2E-3</v>
      </c>
      <c r="R226" s="161">
        <f>Q226*H226</f>
        <v>2E-3</v>
      </c>
      <c r="S226" s="161">
        <v>0</v>
      </c>
      <c r="T226" s="16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3" t="s">
        <v>491</v>
      </c>
      <c r="AT226" s="163" t="s">
        <v>231</v>
      </c>
      <c r="AU226" s="163" t="s">
        <v>87</v>
      </c>
      <c r="AY226" s="18" t="s">
        <v>172</v>
      </c>
      <c r="BE226" s="164">
        <f>IF(N226="základná",J226,0)</f>
        <v>0</v>
      </c>
      <c r="BF226" s="164">
        <f>IF(N226="znížená",J226,0)</f>
        <v>0</v>
      </c>
      <c r="BG226" s="164">
        <f>IF(N226="zákl. prenesená",J226,0)</f>
        <v>0</v>
      </c>
      <c r="BH226" s="164">
        <f>IF(N226="zníž. prenesená",J226,0)</f>
        <v>0</v>
      </c>
      <c r="BI226" s="164">
        <f>IF(N226="nulová",J226,0)</f>
        <v>0</v>
      </c>
      <c r="BJ226" s="18" t="s">
        <v>87</v>
      </c>
      <c r="BK226" s="164">
        <f>ROUND(I226*H226,2)</f>
        <v>0</v>
      </c>
      <c r="BL226" s="18" t="s">
        <v>445</v>
      </c>
      <c r="BM226" s="163" t="s">
        <v>1762</v>
      </c>
    </row>
    <row r="227" spans="1:65" s="14" customFormat="1" ht="12">
      <c r="B227" s="173"/>
      <c r="D227" s="166" t="s">
        <v>179</v>
      </c>
      <c r="E227" s="174" t="s">
        <v>1</v>
      </c>
      <c r="F227" s="175" t="s">
        <v>79</v>
      </c>
      <c r="H227" s="176">
        <v>1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179</v>
      </c>
      <c r="AU227" s="174" t="s">
        <v>87</v>
      </c>
      <c r="AV227" s="14" t="s">
        <v>87</v>
      </c>
      <c r="AW227" s="14" t="s">
        <v>30</v>
      </c>
      <c r="AX227" s="14" t="s">
        <v>75</v>
      </c>
      <c r="AY227" s="174" t="s">
        <v>172</v>
      </c>
    </row>
    <row r="228" spans="1:65" s="15" customFormat="1" ht="12">
      <c r="B228" s="181"/>
      <c r="D228" s="166" t="s">
        <v>179</v>
      </c>
      <c r="E228" s="182" t="s">
        <v>1</v>
      </c>
      <c r="F228" s="183" t="s">
        <v>184</v>
      </c>
      <c r="H228" s="184">
        <v>1</v>
      </c>
      <c r="I228" s="185"/>
      <c r="L228" s="181"/>
      <c r="M228" s="186"/>
      <c r="N228" s="187"/>
      <c r="O228" s="187"/>
      <c r="P228" s="187"/>
      <c r="Q228" s="187"/>
      <c r="R228" s="187"/>
      <c r="S228" s="187"/>
      <c r="T228" s="188"/>
      <c r="AT228" s="182" t="s">
        <v>179</v>
      </c>
      <c r="AU228" s="182" t="s">
        <v>87</v>
      </c>
      <c r="AV228" s="15" t="s">
        <v>106</v>
      </c>
      <c r="AW228" s="15" t="s">
        <v>30</v>
      </c>
      <c r="AX228" s="15" t="s">
        <v>79</v>
      </c>
      <c r="AY228" s="182" t="s">
        <v>172</v>
      </c>
    </row>
    <row r="229" spans="1:65" s="2" customFormat="1" ht="24.25" customHeight="1">
      <c r="A229" s="33"/>
      <c r="B229" s="150"/>
      <c r="C229" s="151" t="s">
        <v>1419</v>
      </c>
      <c r="D229" s="151" t="s">
        <v>174</v>
      </c>
      <c r="E229" s="152" t="s">
        <v>1763</v>
      </c>
      <c r="F229" s="153" t="s">
        <v>1764</v>
      </c>
      <c r="G229" s="154" t="s">
        <v>427</v>
      </c>
      <c r="H229" s="155">
        <v>45</v>
      </c>
      <c r="I229" s="156"/>
      <c r="J229" s="157">
        <f>ROUND(I229*H229,2)</f>
        <v>0</v>
      </c>
      <c r="K229" s="158"/>
      <c r="L229" s="34"/>
      <c r="M229" s="159" t="s">
        <v>1</v>
      </c>
      <c r="N229" s="160" t="s">
        <v>41</v>
      </c>
      <c r="O229" s="59"/>
      <c r="P229" s="161">
        <f>O229*H229</f>
        <v>0</v>
      </c>
      <c r="Q229" s="161">
        <v>5.5000000000000003E-4</v>
      </c>
      <c r="R229" s="161">
        <f>Q229*H229</f>
        <v>2.4750000000000001E-2</v>
      </c>
      <c r="S229" s="161">
        <v>0</v>
      </c>
      <c r="T229" s="16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3" t="s">
        <v>445</v>
      </c>
      <c r="AT229" s="163" t="s">
        <v>174</v>
      </c>
      <c r="AU229" s="163" t="s">
        <v>87</v>
      </c>
      <c r="AY229" s="18" t="s">
        <v>172</v>
      </c>
      <c r="BE229" s="164">
        <f>IF(N229="základná",J229,0)</f>
        <v>0</v>
      </c>
      <c r="BF229" s="164">
        <f>IF(N229="znížená",J229,0)</f>
        <v>0</v>
      </c>
      <c r="BG229" s="164">
        <f>IF(N229="zákl. prenesená",J229,0)</f>
        <v>0</v>
      </c>
      <c r="BH229" s="164">
        <f>IF(N229="zníž. prenesená",J229,0)</f>
        <v>0</v>
      </c>
      <c r="BI229" s="164">
        <f>IF(N229="nulová",J229,0)</f>
        <v>0</v>
      </c>
      <c r="BJ229" s="18" t="s">
        <v>87</v>
      </c>
      <c r="BK229" s="164">
        <f>ROUND(I229*H229,2)</f>
        <v>0</v>
      </c>
      <c r="BL229" s="18" t="s">
        <v>445</v>
      </c>
      <c r="BM229" s="163" t="s">
        <v>1765</v>
      </c>
    </row>
    <row r="230" spans="1:65" s="14" customFormat="1" ht="12">
      <c r="B230" s="173"/>
      <c r="D230" s="166" t="s">
        <v>179</v>
      </c>
      <c r="E230" s="174" t="s">
        <v>1</v>
      </c>
      <c r="F230" s="175" t="s">
        <v>1766</v>
      </c>
      <c r="H230" s="176">
        <v>45</v>
      </c>
      <c r="I230" s="177"/>
      <c r="L230" s="173"/>
      <c r="M230" s="178"/>
      <c r="N230" s="179"/>
      <c r="O230" s="179"/>
      <c r="P230" s="179"/>
      <c r="Q230" s="179"/>
      <c r="R230" s="179"/>
      <c r="S230" s="179"/>
      <c r="T230" s="180"/>
      <c r="AT230" s="174" t="s">
        <v>179</v>
      </c>
      <c r="AU230" s="174" t="s">
        <v>87</v>
      </c>
      <c r="AV230" s="14" t="s">
        <v>87</v>
      </c>
      <c r="AW230" s="14" t="s">
        <v>30</v>
      </c>
      <c r="AX230" s="14" t="s">
        <v>75</v>
      </c>
      <c r="AY230" s="174" t="s">
        <v>172</v>
      </c>
    </row>
    <row r="231" spans="1:65" s="15" customFormat="1" ht="12">
      <c r="B231" s="181"/>
      <c r="D231" s="166" t="s">
        <v>179</v>
      </c>
      <c r="E231" s="182" t="s">
        <v>1</v>
      </c>
      <c r="F231" s="183" t="s">
        <v>184</v>
      </c>
      <c r="H231" s="184">
        <v>45</v>
      </c>
      <c r="I231" s="185"/>
      <c r="L231" s="181"/>
      <c r="M231" s="186"/>
      <c r="N231" s="187"/>
      <c r="O231" s="187"/>
      <c r="P231" s="187"/>
      <c r="Q231" s="187"/>
      <c r="R231" s="187"/>
      <c r="S231" s="187"/>
      <c r="T231" s="188"/>
      <c r="AT231" s="182" t="s">
        <v>179</v>
      </c>
      <c r="AU231" s="182" t="s">
        <v>87</v>
      </c>
      <c r="AV231" s="15" t="s">
        <v>106</v>
      </c>
      <c r="AW231" s="15" t="s">
        <v>30</v>
      </c>
      <c r="AX231" s="15" t="s">
        <v>79</v>
      </c>
      <c r="AY231" s="182" t="s">
        <v>172</v>
      </c>
    </row>
    <row r="232" spans="1:65" s="2" customFormat="1" ht="24.25" customHeight="1">
      <c r="A232" s="33"/>
      <c r="B232" s="150"/>
      <c r="C232" s="151" t="s">
        <v>1428</v>
      </c>
      <c r="D232" s="151" t="s">
        <v>174</v>
      </c>
      <c r="E232" s="152" t="s">
        <v>1767</v>
      </c>
      <c r="F232" s="153" t="s">
        <v>1768</v>
      </c>
      <c r="G232" s="154" t="s">
        <v>427</v>
      </c>
      <c r="H232" s="155">
        <v>115</v>
      </c>
      <c r="I232" s="156"/>
      <c r="J232" s="157">
        <f>ROUND(I232*H232,2)</f>
        <v>0</v>
      </c>
      <c r="K232" s="158"/>
      <c r="L232" s="34"/>
      <c r="M232" s="159" t="s">
        <v>1</v>
      </c>
      <c r="N232" s="160" t="s">
        <v>41</v>
      </c>
      <c r="O232" s="59"/>
      <c r="P232" s="161">
        <f>O232*H232</f>
        <v>0</v>
      </c>
      <c r="Q232" s="161">
        <v>1.8000000000000001E-4</v>
      </c>
      <c r="R232" s="161">
        <f>Q232*H232</f>
        <v>2.07E-2</v>
      </c>
      <c r="S232" s="161">
        <v>0</v>
      </c>
      <c r="T232" s="16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3" t="s">
        <v>445</v>
      </c>
      <c r="AT232" s="163" t="s">
        <v>174</v>
      </c>
      <c r="AU232" s="163" t="s">
        <v>87</v>
      </c>
      <c r="AY232" s="18" t="s">
        <v>172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8" t="s">
        <v>87</v>
      </c>
      <c r="BK232" s="164">
        <f>ROUND(I232*H232,2)</f>
        <v>0</v>
      </c>
      <c r="BL232" s="18" t="s">
        <v>445</v>
      </c>
      <c r="BM232" s="163" t="s">
        <v>1769</v>
      </c>
    </row>
    <row r="233" spans="1:65" s="14" customFormat="1" ht="12">
      <c r="B233" s="173"/>
      <c r="D233" s="166" t="s">
        <v>179</v>
      </c>
      <c r="E233" s="174" t="s">
        <v>1</v>
      </c>
      <c r="F233" s="175" t="s">
        <v>465</v>
      </c>
      <c r="H233" s="176">
        <v>21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179</v>
      </c>
      <c r="AU233" s="174" t="s">
        <v>87</v>
      </c>
      <c r="AV233" s="14" t="s">
        <v>87</v>
      </c>
      <c r="AW233" s="14" t="s">
        <v>30</v>
      </c>
      <c r="AX233" s="14" t="s">
        <v>75</v>
      </c>
      <c r="AY233" s="174" t="s">
        <v>172</v>
      </c>
    </row>
    <row r="234" spans="1:65" s="14" customFormat="1" ht="12">
      <c r="B234" s="173"/>
      <c r="D234" s="166" t="s">
        <v>179</v>
      </c>
      <c r="E234" s="174" t="s">
        <v>1</v>
      </c>
      <c r="F234" s="175" t="s">
        <v>1770</v>
      </c>
      <c r="H234" s="176">
        <v>94</v>
      </c>
      <c r="I234" s="177"/>
      <c r="L234" s="173"/>
      <c r="M234" s="178"/>
      <c r="N234" s="179"/>
      <c r="O234" s="179"/>
      <c r="P234" s="179"/>
      <c r="Q234" s="179"/>
      <c r="R234" s="179"/>
      <c r="S234" s="179"/>
      <c r="T234" s="180"/>
      <c r="AT234" s="174" t="s">
        <v>179</v>
      </c>
      <c r="AU234" s="174" t="s">
        <v>87</v>
      </c>
      <c r="AV234" s="14" t="s">
        <v>87</v>
      </c>
      <c r="AW234" s="14" t="s">
        <v>30</v>
      </c>
      <c r="AX234" s="14" t="s">
        <v>75</v>
      </c>
      <c r="AY234" s="174" t="s">
        <v>172</v>
      </c>
    </row>
    <row r="235" spans="1:65" s="15" customFormat="1" ht="12">
      <c r="B235" s="181"/>
      <c r="D235" s="166" t="s">
        <v>179</v>
      </c>
      <c r="E235" s="182" t="s">
        <v>1</v>
      </c>
      <c r="F235" s="183" t="s">
        <v>184</v>
      </c>
      <c r="H235" s="184">
        <v>115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2" t="s">
        <v>179</v>
      </c>
      <c r="AU235" s="182" t="s">
        <v>87</v>
      </c>
      <c r="AV235" s="15" t="s">
        <v>106</v>
      </c>
      <c r="AW235" s="15" t="s">
        <v>30</v>
      </c>
      <c r="AX235" s="15" t="s">
        <v>79</v>
      </c>
      <c r="AY235" s="182" t="s">
        <v>172</v>
      </c>
    </row>
    <row r="236" spans="1:65" s="2" customFormat="1" ht="24.25" customHeight="1">
      <c r="A236" s="33"/>
      <c r="B236" s="150"/>
      <c r="C236" s="151" t="s">
        <v>1435</v>
      </c>
      <c r="D236" s="151" t="s">
        <v>174</v>
      </c>
      <c r="E236" s="152" t="s">
        <v>1771</v>
      </c>
      <c r="F236" s="153" t="s">
        <v>1772</v>
      </c>
      <c r="G236" s="154" t="s">
        <v>427</v>
      </c>
      <c r="H236" s="155">
        <v>115</v>
      </c>
      <c r="I236" s="156"/>
      <c r="J236" s="157">
        <f>ROUND(I236*H236,2)</f>
        <v>0</v>
      </c>
      <c r="K236" s="158"/>
      <c r="L236" s="34"/>
      <c r="M236" s="159" t="s">
        <v>1</v>
      </c>
      <c r="N236" s="160" t="s">
        <v>41</v>
      </c>
      <c r="O236" s="59"/>
      <c r="P236" s="161">
        <f>O236*H236</f>
        <v>0</v>
      </c>
      <c r="Q236" s="161">
        <v>1.0000000000000001E-5</v>
      </c>
      <c r="R236" s="161">
        <f>Q236*H236</f>
        <v>1.1500000000000002E-3</v>
      </c>
      <c r="S236" s="161">
        <v>0</v>
      </c>
      <c r="T236" s="16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3" t="s">
        <v>445</v>
      </c>
      <c r="AT236" s="163" t="s">
        <v>174</v>
      </c>
      <c r="AU236" s="163" t="s">
        <v>87</v>
      </c>
      <c r="AY236" s="18" t="s">
        <v>172</v>
      </c>
      <c r="BE236" s="164">
        <f>IF(N236="základná",J236,0)</f>
        <v>0</v>
      </c>
      <c r="BF236" s="164">
        <f>IF(N236="znížená",J236,0)</f>
        <v>0</v>
      </c>
      <c r="BG236" s="164">
        <f>IF(N236="zákl. prenesená",J236,0)</f>
        <v>0</v>
      </c>
      <c r="BH236" s="164">
        <f>IF(N236="zníž. prenesená",J236,0)</f>
        <v>0</v>
      </c>
      <c r="BI236" s="164">
        <f>IF(N236="nulová",J236,0)</f>
        <v>0</v>
      </c>
      <c r="BJ236" s="18" t="s">
        <v>87</v>
      </c>
      <c r="BK236" s="164">
        <f>ROUND(I236*H236,2)</f>
        <v>0</v>
      </c>
      <c r="BL236" s="18" t="s">
        <v>445</v>
      </c>
      <c r="BM236" s="163" t="s">
        <v>1773</v>
      </c>
    </row>
    <row r="237" spans="1:65" s="14" customFormat="1" ht="12">
      <c r="B237" s="173"/>
      <c r="D237" s="166" t="s">
        <v>179</v>
      </c>
      <c r="E237" s="174" t="s">
        <v>1</v>
      </c>
      <c r="F237" s="175" t="s">
        <v>1774</v>
      </c>
      <c r="H237" s="176">
        <v>115</v>
      </c>
      <c r="I237" s="177"/>
      <c r="L237" s="173"/>
      <c r="M237" s="178"/>
      <c r="N237" s="179"/>
      <c r="O237" s="179"/>
      <c r="P237" s="179"/>
      <c r="Q237" s="179"/>
      <c r="R237" s="179"/>
      <c r="S237" s="179"/>
      <c r="T237" s="180"/>
      <c r="AT237" s="174" t="s">
        <v>179</v>
      </c>
      <c r="AU237" s="174" t="s">
        <v>87</v>
      </c>
      <c r="AV237" s="14" t="s">
        <v>87</v>
      </c>
      <c r="AW237" s="14" t="s">
        <v>30</v>
      </c>
      <c r="AX237" s="14" t="s">
        <v>79</v>
      </c>
      <c r="AY237" s="174" t="s">
        <v>172</v>
      </c>
    </row>
    <row r="238" spans="1:65" s="2" customFormat="1" ht="24.25" customHeight="1">
      <c r="A238" s="33"/>
      <c r="B238" s="150"/>
      <c r="C238" s="151" t="s">
        <v>1444</v>
      </c>
      <c r="D238" s="151" t="s">
        <v>174</v>
      </c>
      <c r="E238" s="152" t="s">
        <v>1486</v>
      </c>
      <c r="F238" s="153" t="s">
        <v>1487</v>
      </c>
      <c r="G238" s="154" t="s">
        <v>194</v>
      </c>
      <c r="H238" s="155">
        <v>0.155</v>
      </c>
      <c r="I238" s="156"/>
      <c r="J238" s="157">
        <f>ROUND(I238*H238,2)</f>
        <v>0</v>
      </c>
      <c r="K238" s="158"/>
      <c r="L238" s="34"/>
      <c r="M238" s="159" t="s">
        <v>1</v>
      </c>
      <c r="N238" s="160" t="s">
        <v>41</v>
      </c>
      <c r="O238" s="59"/>
      <c r="P238" s="161">
        <f>O238*H238</f>
        <v>0</v>
      </c>
      <c r="Q238" s="161">
        <v>0</v>
      </c>
      <c r="R238" s="161">
        <f>Q238*H238</f>
        <v>0</v>
      </c>
      <c r="S238" s="161">
        <v>0</v>
      </c>
      <c r="T238" s="162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3" t="s">
        <v>445</v>
      </c>
      <c r="AT238" s="163" t="s">
        <v>174</v>
      </c>
      <c r="AU238" s="163" t="s">
        <v>87</v>
      </c>
      <c r="AY238" s="18" t="s">
        <v>172</v>
      </c>
      <c r="BE238" s="164">
        <f>IF(N238="základná",J238,0)</f>
        <v>0</v>
      </c>
      <c r="BF238" s="164">
        <f>IF(N238="znížená",J238,0)</f>
        <v>0</v>
      </c>
      <c r="BG238" s="164">
        <f>IF(N238="zákl. prenesená",J238,0)</f>
        <v>0</v>
      </c>
      <c r="BH238" s="164">
        <f>IF(N238="zníž. prenesená",J238,0)</f>
        <v>0</v>
      </c>
      <c r="BI238" s="164">
        <f>IF(N238="nulová",J238,0)</f>
        <v>0</v>
      </c>
      <c r="BJ238" s="18" t="s">
        <v>87</v>
      </c>
      <c r="BK238" s="164">
        <f>ROUND(I238*H238,2)</f>
        <v>0</v>
      </c>
      <c r="BL238" s="18" t="s">
        <v>445</v>
      </c>
      <c r="BM238" s="163" t="s">
        <v>1775</v>
      </c>
    </row>
    <row r="239" spans="1:65" s="12" customFormat="1" ht="22.75" customHeight="1">
      <c r="B239" s="137"/>
      <c r="D239" s="138" t="s">
        <v>74</v>
      </c>
      <c r="E239" s="148" t="s">
        <v>1098</v>
      </c>
      <c r="F239" s="148" t="s">
        <v>1099</v>
      </c>
      <c r="I239" s="140"/>
      <c r="J239" s="149">
        <f>BK239</f>
        <v>0</v>
      </c>
      <c r="L239" s="137"/>
      <c r="M239" s="142"/>
      <c r="N239" s="143"/>
      <c r="O239" s="143"/>
      <c r="P239" s="144">
        <f>SUM(P240:P244)</f>
        <v>0</v>
      </c>
      <c r="Q239" s="143"/>
      <c r="R239" s="144">
        <f>SUM(R240:R244)</f>
        <v>3.0799999999999998E-3</v>
      </c>
      <c r="S239" s="143"/>
      <c r="T239" s="145">
        <f>SUM(T240:T244)</f>
        <v>0</v>
      </c>
      <c r="AR239" s="138" t="s">
        <v>87</v>
      </c>
      <c r="AT239" s="146" t="s">
        <v>74</v>
      </c>
      <c r="AU239" s="146" t="s">
        <v>79</v>
      </c>
      <c r="AY239" s="138" t="s">
        <v>172</v>
      </c>
      <c r="BK239" s="147">
        <f>SUM(BK240:BK244)</f>
        <v>0</v>
      </c>
    </row>
    <row r="240" spans="1:65" s="2" customFormat="1" ht="37.75" customHeight="1">
      <c r="A240" s="33"/>
      <c r="B240" s="150"/>
      <c r="C240" s="151" t="s">
        <v>1455</v>
      </c>
      <c r="D240" s="151" t="s">
        <v>174</v>
      </c>
      <c r="E240" s="152" t="s">
        <v>1776</v>
      </c>
      <c r="F240" s="153" t="s">
        <v>1777</v>
      </c>
      <c r="G240" s="154" t="s">
        <v>630</v>
      </c>
      <c r="H240" s="155">
        <v>2</v>
      </c>
      <c r="I240" s="156"/>
      <c r="J240" s="157">
        <f>ROUND(I240*H240,2)</f>
        <v>0</v>
      </c>
      <c r="K240" s="158"/>
      <c r="L240" s="34"/>
      <c r="M240" s="159" t="s">
        <v>1</v>
      </c>
      <c r="N240" s="160" t="s">
        <v>41</v>
      </c>
      <c r="O240" s="59"/>
      <c r="P240" s="161">
        <f>O240*H240</f>
        <v>0</v>
      </c>
      <c r="Q240" s="161">
        <v>0</v>
      </c>
      <c r="R240" s="161">
        <f>Q240*H240</f>
        <v>0</v>
      </c>
      <c r="S240" s="161">
        <v>0</v>
      </c>
      <c r="T240" s="162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3" t="s">
        <v>445</v>
      </c>
      <c r="AT240" s="163" t="s">
        <v>174</v>
      </c>
      <c r="AU240" s="163" t="s">
        <v>87</v>
      </c>
      <c r="AY240" s="18" t="s">
        <v>172</v>
      </c>
      <c r="BE240" s="164">
        <f>IF(N240="základná",J240,0)</f>
        <v>0</v>
      </c>
      <c r="BF240" s="164">
        <f>IF(N240="znížená",J240,0)</f>
        <v>0</v>
      </c>
      <c r="BG240" s="164">
        <f>IF(N240="zákl. prenesená",J240,0)</f>
        <v>0</v>
      </c>
      <c r="BH240" s="164">
        <f>IF(N240="zníž. prenesená",J240,0)</f>
        <v>0</v>
      </c>
      <c r="BI240" s="164">
        <f>IF(N240="nulová",J240,0)</f>
        <v>0</v>
      </c>
      <c r="BJ240" s="18" t="s">
        <v>87</v>
      </c>
      <c r="BK240" s="164">
        <f>ROUND(I240*H240,2)</f>
        <v>0</v>
      </c>
      <c r="BL240" s="18" t="s">
        <v>445</v>
      </c>
      <c r="BM240" s="163" t="s">
        <v>1778</v>
      </c>
    </row>
    <row r="241" spans="1:65" s="14" customFormat="1" ht="12">
      <c r="B241" s="173"/>
      <c r="D241" s="166" t="s">
        <v>179</v>
      </c>
      <c r="E241" s="174" t="s">
        <v>1</v>
      </c>
      <c r="F241" s="175" t="s">
        <v>87</v>
      </c>
      <c r="H241" s="176">
        <v>2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179</v>
      </c>
      <c r="AU241" s="174" t="s">
        <v>87</v>
      </c>
      <c r="AV241" s="14" t="s">
        <v>87</v>
      </c>
      <c r="AW241" s="14" t="s">
        <v>30</v>
      </c>
      <c r="AX241" s="14" t="s">
        <v>75</v>
      </c>
      <c r="AY241" s="174" t="s">
        <v>172</v>
      </c>
    </row>
    <row r="242" spans="1:65" s="15" customFormat="1" ht="12">
      <c r="B242" s="181"/>
      <c r="D242" s="166" t="s">
        <v>179</v>
      </c>
      <c r="E242" s="182" t="s">
        <v>1</v>
      </c>
      <c r="F242" s="183" t="s">
        <v>184</v>
      </c>
      <c r="H242" s="184">
        <v>2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179</v>
      </c>
      <c r="AU242" s="182" t="s">
        <v>87</v>
      </c>
      <c r="AV242" s="15" t="s">
        <v>106</v>
      </c>
      <c r="AW242" s="15" t="s">
        <v>30</v>
      </c>
      <c r="AX242" s="15" t="s">
        <v>79</v>
      </c>
      <c r="AY242" s="182" t="s">
        <v>172</v>
      </c>
    </row>
    <row r="243" spans="1:65" s="2" customFormat="1" ht="24.25" customHeight="1">
      <c r="A243" s="33"/>
      <c r="B243" s="150"/>
      <c r="C243" s="201" t="s">
        <v>1460</v>
      </c>
      <c r="D243" s="201" t="s">
        <v>231</v>
      </c>
      <c r="E243" s="202" t="s">
        <v>1779</v>
      </c>
      <c r="F243" s="203" t="s">
        <v>1780</v>
      </c>
      <c r="G243" s="204" t="s">
        <v>630</v>
      </c>
      <c r="H243" s="205">
        <v>2</v>
      </c>
      <c r="I243" s="206"/>
      <c r="J243" s="207">
        <f>ROUND(I243*H243,2)</f>
        <v>0</v>
      </c>
      <c r="K243" s="208"/>
      <c r="L243" s="209"/>
      <c r="M243" s="210" t="s">
        <v>1</v>
      </c>
      <c r="N243" s="211" t="s">
        <v>41</v>
      </c>
      <c r="O243" s="59"/>
      <c r="P243" s="161">
        <f>O243*H243</f>
        <v>0</v>
      </c>
      <c r="Q243" s="161">
        <v>1.5399999999999999E-3</v>
      </c>
      <c r="R243" s="161">
        <f>Q243*H243</f>
        <v>3.0799999999999998E-3</v>
      </c>
      <c r="S243" s="161">
        <v>0</v>
      </c>
      <c r="T243" s="162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3" t="s">
        <v>491</v>
      </c>
      <c r="AT243" s="163" t="s">
        <v>231</v>
      </c>
      <c r="AU243" s="163" t="s">
        <v>87</v>
      </c>
      <c r="AY243" s="18" t="s">
        <v>172</v>
      </c>
      <c r="BE243" s="164">
        <f>IF(N243="základná",J243,0)</f>
        <v>0</v>
      </c>
      <c r="BF243" s="164">
        <f>IF(N243="znížená",J243,0)</f>
        <v>0</v>
      </c>
      <c r="BG243" s="164">
        <f>IF(N243="zákl. prenesená",J243,0)</f>
        <v>0</v>
      </c>
      <c r="BH243" s="164">
        <f>IF(N243="zníž. prenesená",J243,0)</f>
        <v>0</v>
      </c>
      <c r="BI243" s="164">
        <f>IF(N243="nulová",J243,0)</f>
        <v>0</v>
      </c>
      <c r="BJ243" s="18" t="s">
        <v>87</v>
      </c>
      <c r="BK243" s="164">
        <f>ROUND(I243*H243,2)</f>
        <v>0</v>
      </c>
      <c r="BL243" s="18" t="s">
        <v>445</v>
      </c>
      <c r="BM243" s="163" t="s">
        <v>1781</v>
      </c>
    </row>
    <row r="244" spans="1:65" s="2" customFormat="1" ht="24.25" customHeight="1">
      <c r="A244" s="33"/>
      <c r="B244" s="150"/>
      <c r="C244" s="151" t="s">
        <v>1467</v>
      </c>
      <c r="D244" s="151" t="s">
        <v>174</v>
      </c>
      <c r="E244" s="152" t="s">
        <v>1782</v>
      </c>
      <c r="F244" s="153" t="s">
        <v>1783</v>
      </c>
      <c r="G244" s="154" t="s">
        <v>194</v>
      </c>
      <c r="H244" s="155">
        <v>3.0000000000000001E-3</v>
      </c>
      <c r="I244" s="156"/>
      <c r="J244" s="157">
        <f>ROUND(I244*H244,2)</f>
        <v>0</v>
      </c>
      <c r="K244" s="158"/>
      <c r="L244" s="34"/>
      <c r="M244" s="159" t="s">
        <v>1</v>
      </c>
      <c r="N244" s="160" t="s">
        <v>41</v>
      </c>
      <c r="O244" s="59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3" t="s">
        <v>445</v>
      </c>
      <c r="AT244" s="163" t="s">
        <v>174</v>
      </c>
      <c r="AU244" s="163" t="s">
        <v>87</v>
      </c>
      <c r="AY244" s="18" t="s">
        <v>172</v>
      </c>
      <c r="BE244" s="164">
        <f>IF(N244="základná",J244,0)</f>
        <v>0</v>
      </c>
      <c r="BF244" s="164">
        <f>IF(N244="znížená",J244,0)</f>
        <v>0</v>
      </c>
      <c r="BG244" s="164">
        <f>IF(N244="zákl. prenesená",J244,0)</f>
        <v>0</v>
      </c>
      <c r="BH244" s="164">
        <f>IF(N244="zníž. prenesená",J244,0)</f>
        <v>0</v>
      </c>
      <c r="BI244" s="164">
        <f>IF(N244="nulová",J244,0)</f>
        <v>0</v>
      </c>
      <c r="BJ244" s="18" t="s">
        <v>87</v>
      </c>
      <c r="BK244" s="164">
        <f>ROUND(I244*H244,2)</f>
        <v>0</v>
      </c>
      <c r="BL244" s="18" t="s">
        <v>445</v>
      </c>
      <c r="BM244" s="163" t="s">
        <v>1784</v>
      </c>
    </row>
    <row r="245" spans="1:65" s="12" customFormat="1" ht="26" customHeight="1">
      <c r="B245" s="137"/>
      <c r="D245" s="138" t="s">
        <v>74</v>
      </c>
      <c r="E245" s="139" t="s">
        <v>1181</v>
      </c>
      <c r="F245" s="139" t="s">
        <v>1182</v>
      </c>
      <c r="I245" s="140"/>
      <c r="J245" s="141">
        <f>BK245</f>
        <v>0</v>
      </c>
      <c r="L245" s="137"/>
      <c r="M245" s="142"/>
      <c r="N245" s="143"/>
      <c r="O245" s="143"/>
      <c r="P245" s="144">
        <f>SUM(P246:P249)</f>
        <v>0</v>
      </c>
      <c r="Q245" s="143"/>
      <c r="R245" s="144">
        <f>SUM(R246:R249)</f>
        <v>0</v>
      </c>
      <c r="S245" s="143"/>
      <c r="T245" s="145">
        <f>SUM(T246:T249)</f>
        <v>0</v>
      </c>
      <c r="AR245" s="138" t="s">
        <v>106</v>
      </c>
      <c r="AT245" s="146" t="s">
        <v>74</v>
      </c>
      <c r="AU245" s="146" t="s">
        <v>75</v>
      </c>
      <c r="AY245" s="138" t="s">
        <v>172</v>
      </c>
      <c r="BK245" s="147">
        <f>SUM(BK246:BK249)</f>
        <v>0</v>
      </c>
    </row>
    <row r="246" spans="1:65" s="2" customFormat="1" ht="24.25" customHeight="1">
      <c r="A246" s="33"/>
      <c r="B246" s="150"/>
      <c r="C246" s="151" t="s">
        <v>1469</v>
      </c>
      <c r="D246" s="151" t="s">
        <v>174</v>
      </c>
      <c r="E246" s="152" t="s">
        <v>1785</v>
      </c>
      <c r="F246" s="153" t="s">
        <v>1786</v>
      </c>
      <c r="G246" s="154" t="s">
        <v>238</v>
      </c>
      <c r="H246" s="155">
        <v>50</v>
      </c>
      <c r="I246" s="156"/>
      <c r="J246" s="157">
        <f>ROUND(I246*H246,2)</f>
        <v>0</v>
      </c>
      <c r="K246" s="158"/>
      <c r="L246" s="34"/>
      <c r="M246" s="159" t="s">
        <v>1</v>
      </c>
      <c r="N246" s="160" t="s">
        <v>41</v>
      </c>
      <c r="O246" s="59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3" t="s">
        <v>1787</v>
      </c>
      <c r="AT246" s="163" t="s">
        <v>174</v>
      </c>
      <c r="AU246" s="163" t="s">
        <v>79</v>
      </c>
      <c r="AY246" s="18" t="s">
        <v>172</v>
      </c>
      <c r="BE246" s="164">
        <f>IF(N246="základná",J246,0)</f>
        <v>0</v>
      </c>
      <c r="BF246" s="164">
        <f>IF(N246="znížená",J246,0)</f>
        <v>0</v>
      </c>
      <c r="BG246" s="164">
        <f>IF(N246="zákl. prenesená",J246,0)</f>
        <v>0</v>
      </c>
      <c r="BH246" s="164">
        <f>IF(N246="zníž. prenesená",J246,0)</f>
        <v>0</v>
      </c>
      <c r="BI246" s="164">
        <f>IF(N246="nulová",J246,0)</f>
        <v>0</v>
      </c>
      <c r="BJ246" s="18" t="s">
        <v>87</v>
      </c>
      <c r="BK246" s="164">
        <f>ROUND(I246*H246,2)</f>
        <v>0</v>
      </c>
      <c r="BL246" s="18" t="s">
        <v>1787</v>
      </c>
      <c r="BM246" s="163" t="s">
        <v>1788</v>
      </c>
    </row>
    <row r="247" spans="1:65" s="13" customFormat="1" ht="12">
      <c r="B247" s="165"/>
      <c r="D247" s="166" t="s">
        <v>179</v>
      </c>
      <c r="E247" s="167" t="s">
        <v>1</v>
      </c>
      <c r="F247" s="168" t="s">
        <v>1789</v>
      </c>
      <c r="H247" s="167" t="s">
        <v>1</v>
      </c>
      <c r="I247" s="169"/>
      <c r="L247" s="165"/>
      <c r="M247" s="170"/>
      <c r="N247" s="171"/>
      <c r="O247" s="171"/>
      <c r="P247" s="171"/>
      <c r="Q247" s="171"/>
      <c r="R247" s="171"/>
      <c r="S247" s="171"/>
      <c r="T247" s="172"/>
      <c r="AT247" s="167" t="s">
        <v>179</v>
      </c>
      <c r="AU247" s="167" t="s">
        <v>79</v>
      </c>
      <c r="AV247" s="13" t="s">
        <v>79</v>
      </c>
      <c r="AW247" s="13" t="s">
        <v>30</v>
      </c>
      <c r="AX247" s="13" t="s">
        <v>75</v>
      </c>
      <c r="AY247" s="167" t="s">
        <v>172</v>
      </c>
    </row>
    <row r="248" spans="1:65" s="14" customFormat="1" ht="12">
      <c r="B248" s="173"/>
      <c r="D248" s="166" t="s">
        <v>179</v>
      </c>
      <c r="E248" s="174" t="s">
        <v>1</v>
      </c>
      <c r="F248" s="175" t="s">
        <v>1475</v>
      </c>
      <c r="H248" s="176">
        <v>50</v>
      </c>
      <c r="I248" s="177"/>
      <c r="L248" s="173"/>
      <c r="M248" s="178"/>
      <c r="N248" s="179"/>
      <c r="O248" s="179"/>
      <c r="P248" s="179"/>
      <c r="Q248" s="179"/>
      <c r="R248" s="179"/>
      <c r="S248" s="179"/>
      <c r="T248" s="180"/>
      <c r="AT248" s="174" t="s">
        <v>179</v>
      </c>
      <c r="AU248" s="174" t="s">
        <v>79</v>
      </c>
      <c r="AV248" s="14" t="s">
        <v>87</v>
      </c>
      <c r="AW248" s="14" t="s">
        <v>30</v>
      </c>
      <c r="AX248" s="14" t="s">
        <v>75</v>
      </c>
      <c r="AY248" s="174" t="s">
        <v>172</v>
      </c>
    </row>
    <row r="249" spans="1:65" s="15" customFormat="1" ht="12">
      <c r="B249" s="181"/>
      <c r="D249" s="166" t="s">
        <v>179</v>
      </c>
      <c r="E249" s="182" t="s">
        <v>1</v>
      </c>
      <c r="F249" s="183" t="s">
        <v>184</v>
      </c>
      <c r="H249" s="184">
        <v>50</v>
      </c>
      <c r="I249" s="185"/>
      <c r="L249" s="181"/>
      <c r="M249" s="197"/>
      <c r="N249" s="198"/>
      <c r="O249" s="198"/>
      <c r="P249" s="198"/>
      <c r="Q249" s="198"/>
      <c r="R249" s="198"/>
      <c r="S249" s="198"/>
      <c r="T249" s="199"/>
      <c r="AT249" s="182" t="s">
        <v>179</v>
      </c>
      <c r="AU249" s="182" t="s">
        <v>79</v>
      </c>
      <c r="AV249" s="15" t="s">
        <v>106</v>
      </c>
      <c r="AW249" s="15" t="s">
        <v>30</v>
      </c>
      <c r="AX249" s="15" t="s">
        <v>79</v>
      </c>
      <c r="AY249" s="182" t="s">
        <v>172</v>
      </c>
    </row>
    <row r="250" spans="1:65" s="2" customFormat="1" ht="7" customHeight="1">
      <c r="A250" s="33"/>
      <c r="B250" s="48"/>
      <c r="C250" s="49"/>
      <c r="D250" s="49"/>
      <c r="E250" s="49"/>
      <c r="F250" s="49"/>
      <c r="G250" s="49"/>
      <c r="H250" s="49"/>
      <c r="I250" s="49"/>
      <c r="J250" s="49"/>
      <c r="K250" s="49"/>
      <c r="L250" s="34"/>
      <c r="M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</row>
  </sheetData>
  <autoFilter ref="C125:K249" xr:uid="{00000000-0009-0000-0000-000008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1A - Búracie práce  pre z...</vt:lpstr>
      <vt:lpstr>1B - 1B Zateplenie obvodo...</vt:lpstr>
      <vt:lpstr>2B - 2B Zateplenie strešn...</vt:lpstr>
      <vt:lpstr>3A - 3A Búracie práce ext...</vt:lpstr>
      <vt:lpstr>3B - 3B - Výmena  exterie...</vt:lpstr>
      <vt:lpstr>SO01.1 - SO01.1  Búracie ...</vt:lpstr>
      <vt:lpstr>SO01.2 - SO01.2  Stavebná...</vt:lpstr>
      <vt:lpstr>SO01.3 - SO01.3  Zdravote...</vt:lpstr>
      <vt:lpstr>SO01.4 - SO01.4  Vykurovanie</vt:lpstr>
      <vt:lpstr>SO01.5 - SO01.5  Plynoinš...</vt:lpstr>
      <vt:lpstr>SO01.6 - SO01.6  Vetranie</vt:lpstr>
      <vt:lpstr>SO01.7 - SO01.7  Elektroi...</vt:lpstr>
      <vt:lpstr>SO01.8 - SO01.8  Bleskozv...</vt:lpstr>
      <vt:lpstr>SO02 - SO02  VONKAJŠÍ ROZ...</vt:lpstr>
      <vt:lpstr>SO03 - SO03   PRÍPOJKA  NN</vt:lpstr>
      <vt:lpstr>SO04 - SO04  ODVEDENIE DA...</vt:lpstr>
      <vt:lpstr>Zoznam figúr</vt:lpstr>
      <vt:lpstr>'1A - Búracie práce  pre z...'!Názvy_tlače</vt:lpstr>
      <vt:lpstr>'1B - 1B Zateplenie obvodo...'!Názvy_tlače</vt:lpstr>
      <vt:lpstr>'2B - 2B Zateplenie strešn...'!Názvy_tlače</vt:lpstr>
      <vt:lpstr>'3A - 3A Búracie práce ext...'!Názvy_tlače</vt:lpstr>
      <vt:lpstr>'3B - 3B - Výmena  exterie...'!Názvy_tlače</vt:lpstr>
      <vt:lpstr>'Rekapitulácia stavby'!Názvy_tlače</vt:lpstr>
      <vt:lpstr>'SO01.1 - SO01.1  Búracie ...'!Názvy_tlače</vt:lpstr>
      <vt:lpstr>'SO01.2 - SO01.2  Stavebná...'!Názvy_tlače</vt:lpstr>
      <vt:lpstr>'SO01.3 - SO01.3  Zdravote...'!Názvy_tlače</vt:lpstr>
      <vt:lpstr>'SO01.4 - SO01.4  Vykurovanie'!Názvy_tlače</vt:lpstr>
      <vt:lpstr>'SO01.5 - SO01.5  Plynoinš...'!Názvy_tlače</vt:lpstr>
      <vt:lpstr>'SO01.6 - SO01.6  Vetranie'!Názvy_tlače</vt:lpstr>
      <vt:lpstr>'SO01.7 - SO01.7  Elektroi...'!Názvy_tlače</vt:lpstr>
      <vt:lpstr>'SO01.8 - SO01.8  Bleskozv...'!Názvy_tlače</vt:lpstr>
      <vt:lpstr>'SO02 - SO02  VONKAJŠÍ ROZ...'!Názvy_tlače</vt:lpstr>
      <vt:lpstr>'SO03 - SO03   PRÍPOJKA  NN'!Názvy_tlače</vt:lpstr>
      <vt:lpstr>'SO04 - SO04  ODVEDENIE DA...'!Názvy_tlače</vt:lpstr>
      <vt:lpstr>'Zoznam figúr'!Názvy_tlače</vt:lpstr>
      <vt:lpstr>'1A - Búracie práce  pre z...'!Oblasť_tlače</vt:lpstr>
      <vt:lpstr>'1B - 1B Zateplenie obvodo...'!Oblasť_tlače</vt:lpstr>
      <vt:lpstr>'2B - 2B Zateplenie strešn...'!Oblasť_tlače</vt:lpstr>
      <vt:lpstr>'3A - 3A Búracie práce ext...'!Oblasť_tlače</vt:lpstr>
      <vt:lpstr>'3B - 3B - Výmena  exterie...'!Oblasť_tlače</vt:lpstr>
      <vt:lpstr>'Rekapitulácia stavby'!Oblasť_tlače</vt:lpstr>
      <vt:lpstr>'SO01.1 - SO01.1  Búracie ...'!Oblasť_tlače</vt:lpstr>
      <vt:lpstr>'SO01.2 - SO01.2  Stavebná...'!Oblasť_tlače</vt:lpstr>
      <vt:lpstr>'SO01.3 - SO01.3  Zdravote...'!Oblasť_tlače</vt:lpstr>
      <vt:lpstr>'SO01.4 - SO01.4  Vykurovanie'!Oblasť_tlače</vt:lpstr>
      <vt:lpstr>'SO01.5 - SO01.5  Plynoinš...'!Oblasť_tlače</vt:lpstr>
      <vt:lpstr>'SO01.6 - SO01.6  Vetranie'!Oblasť_tlače</vt:lpstr>
      <vt:lpstr>'SO01.7 - SO01.7  Elektroi...'!Oblasť_tlače</vt:lpstr>
      <vt:lpstr>'SO01.8 - SO01.8  Bleskozv...'!Oblasť_tlače</vt:lpstr>
      <vt:lpstr>'SO02 - SO02  VONKAJŠÍ ROZ...'!Oblasť_tlače</vt:lpstr>
      <vt:lpstr>'SO03 - SO03   PRÍPOJKA  NN'!Oblasť_tlače</vt:lpstr>
      <vt:lpstr>'SO04 - SO04  ODVEDENIE DA...'!Oblasť_tlače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Microsoft Office User</cp:lastModifiedBy>
  <dcterms:created xsi:type="dcterms:W3CDTF">2021-07-19T15:18:41Z</dcterms:created>
  <dcterms:modified xsi:type="dcterms:W3CDTF">2021-08-05T14:01:35Z</dcterms:modified>
</cp:coreProperties>
</file>