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sumichrastovajan\Documents\AKCIE\AKCIE 2021\Púchov_Rekonštrukcia cesty Komenského s úpravou krajnice\"/>
    </mc:Choice>
  </mc:AlternateContent>
  <xr:revisionPtr revIDLastSave="0" documentId="13_ncr:1_{C6C848AF-23B2-46D6-84B6-DEB97E9BB297}" xr6:coauthVersionLast="46" xr6:coauthVersionMax="46" xr10:uidLastSave="{00000000-0000-0000-0000-000000000000}"/>
  <bookViews>
    <workbookView xWindow="-120" yWindow="-120" windowWidth="29040" windowHeight="17790" activeTab="2" xr2:uid="{00000000-000D-0000-FFFF-FFFF00000000}"/>
  </bookViews>
  <sheets>
    <sheet name="Krycí list rozpočtu" sheetId="1" r:id="rId1"/>
    <sheet name="Rekapitulácia rozpočtu" sheetId="2" r:id="rId2"/>
    <sheet name="Rozpočet" sheetId="3" r:id="rId3"/>
  </sheets>
  <definedNames>
    <definedName name="_xlnm.Print_Titles" localSheetId="1">'Rekapitulácia rozpočtu'!$1:$13</definedName>
    <definedName name="_xlnm.Print_Titles" localSheetId="2">Rozpočet!$1:$13</definedName>
    <definedName name="_xlnm.Print_Area" localSheetId="1">'Rekapitulácia rozpočtu'!$A$1:$C$23</definedName>
    <definedName name="_xlnm.Print_Area" localSheetId="2">Rozpočet!$A$1:$L$138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" l="1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C22" i="2"/>
  <c r="B23" i="2"/>
  <c r="I17" i="3"/>
  <c r="I18" i="3"/>
  <c r="I19" i="3"/>
  <c r="E38" i="1" s="1"/>
  <c r="E44" i="1" s="1"/>
  <c r="R47" i="1" s="1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2" i="3"/>
  <c r="I53" i="3"/>
  <c r="I54" i="3"/>
  <c r="I55" i="3"/>
  <c r="I56" i="3"/>
  <c r="I57" i="3"/>
  <c r="I58" i="3"/>
  <c r="I59" i="3"/>
  <c r="I60" i="3"/>
  <c r="I62" i="3"/>
  <c r="I61" i="3" s="1"/>
  <c r="C18" i="2" s="1"/>
  <c r="I63" i="3"/>
  <c r="I64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C9" i="3"/>
  <c r="C8" i="3"/>
  <c r="C7" i="3"/>
  <c r="C5" i="3"/>
  <c r="C4" i="3"/>
  <c r="C3" i="3"/>
  <c r="C2" i="3"/>
  <c r="B9" i="2"/>
  <c r="B8" i="2"/>
  <c r="B7" i="2"/>
  <c r="B5" i="2"/>
  <c r="B4" i="2"/>
  <c r="B3" i="2"/>
  <c r="B2" i="2"/>
  <c r="R45" i="1"/>
  <c r="K45" i="1"/>
  <c r="E45" i="1"/>
  <c r="J44" i="1"/>
  <c r="R43" i="1"/>
  <c r="R44" i="1" s="1"/>
  <c r="E43" i="1"/>
  <c r="P42" i="1"/>
  <c r="E42" i="1"/>
  <c r="P41" i="1"/>
  <c r="E41" i="1"/>
  <c r="P40" i="1"/>
  <c r="E40" i="1"/>
  <c r="P39" i="1"/>
  <c r="E39" i="1"/>
  <c r="P38" i="1"/>
  <c r="R35" i="1"/>
  <c r="J35" i="1"/>
  <c r="E35" i="1"/>
  <c r="I16" i="3" l="1"/>
  <c r="I98" i="3"/>
  <c r="C20" i="2" s="1"/>
  <c r="I65" i="3"/>
  <c r="C19" i="2" s="1"/>
  <c r="I51" i="3"/>
  <c r="C17" i="2" s="1"/>
  <c r="I113" i="3"/>
  <c r="C21" i="2" s="1"/>
  <c r="O48" i="1"/>
  <c r="R48" i="1" s="1"/>
  <c r="R50" i="1" s="1"/>
  <c r="I15" i="3"/>
  <c r="C16" i="2"/>
  <c r="C15" i="2" l="1"/>
  <c r="I14" i="3"/>
  <c r="I138" i="3" l="1"/>
  <c r="C23" i="2" s="1"/>
  <c r="C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RP</author>
  </authors>
  <commentList>
    <comment ref="K11" authorId="0" shapeId="0" xr:uid="{00000000-0006-0000-0200-000001000000}">
      <text>
        <r>
          <rPr>
            <b/>
            <sz val="8"/>
            <color indexed="81"/>
            <rFont val="Tahoma"/>
            <charset val="238"/>
          </rPr>
          <t>ZT:</t>
        </r>
        <r>
          <rPr>
            <sz val="8"/>
            <color indexed="81"/>
            <rFont val="Tahoma"/>
            <charset val="238"/>
          </rPr>
          <t xml:space="preserve">
Typ polozky slouzi k rozdeleni nakladu do skupin na Krycim listu.
Hodnotu lze zvolit na zacatku, nacist z Arriby, nebo dodatecne upravit v tomto sloupci.</t>
        </r>
      </text>
    </comment>
  </commentList>
</comments>
</file>

<file path=xl/sharedStrings.xml><?xml version="1.0" encoding="utf-8"?>
<sst xmlns="http://schemas.openxmlformats.org/spreadsheetml/2006/main" count="739" uniqueCount="464">
  <si>
    <t>KRYCÍ LIST ROZPOČTU</t>
  </si>
  <si>
    <t>Názov stavby</t>
  </si>
  <si>
    <t>JKSO</t>
  </si>
  <si>
    <t>Kód stavby</t>
  </si>
  <si>
    <t>Názov objektu</t>
  </si>
  <si>
    <t>EČO</t>
  </si>
  <si>
    <t>Kód objektu</t>
  </si>
  <si>
    <t>Názov časti</t>
  </si>
  <si>
    <t>Miesto</t>
  </si>
  <si>
    <t>Kód časti</t>
  </si>
  <si>
    <t>1</t>
  </si>
  <si>
    <t>Názov podčasti</t>
  </si>
  <si>
    <t xml:space="preserve"> </t>
  </si>
  <si>
    <t>Kód podčasti</t>
  </si>
  <si>
    <t>IČO</t>
  </si>
  <si>
    <t>DIČ</t>
  </si>
  <si>
    <t>Objednávateľ</t>
  </si>
  <si>
    <t>Projektant</t>
  </si>
  <si>
    <t>Zhotoviteľ</t>
  </si>
  <si>
    <t>Rozpočet číslo</t>
  </si>
  <si>
    <t>Spracoval</t>
  </si>
  <si>
    <t>Dňa</t>
  </si>
  <si>
    <t xml:space="preserve">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</si>
  <si>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</si>
  <si>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</si>
  <si>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</si>
  <si>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</si>
  <si>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</si>
  <si>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</si>
  <si>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</si>
  <si>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EUR</t>
  </si>
  <si>
    <t>A</t>
  </si>
  <si>
    <t>Základné rozp. náklady</t>
  </si>
  <si>
    <t>B</t>
  </si>
  <si>
    <t>Doplňkové náklady</t>
  </si>
  <si>
    <t>C</t>
  </si>
  <si>
    <t>Vedľajšie rozpočtové náklady</t>
  </si>
  <si>
    <t>HSV</t>
  </si>
  <si>
    <t>Dodávky</t>
  </si>
  <si>
    <t>Práca nadčas</t>
  </si>
  <si>
    <t>Zariadenie staveniska</t>
  </si>
  <si>
    <t>%</t>
  </si>
  <si>
    <t>Montáž</t>
  </si>
  <si>
    <t>Bez pevnej podl.</t>
  </si>
  <si>
    <t>Mimostav. doprava</t>
  </si>
  <si>
    <t>PSV</t>
  </si>
  <si>
    <t>Kultúrna pamiatka</t>
  </si>
  <si>
    <t>Územné vplyvy</t>
  </si>
  <si>
    <t>Prevádzkové vplyvy</t>
  </si>
  <si>
    <t>"M"</t>
  </si>
  <si>
    <t>Ostatné</t>
  </si>
  <si>
    <t>VRN z rozpočtu</t>
  </si>
  <si>
    <t>ZRN (r. 1-6)</t>
  </si>
  <si>
    <t>DN (r. 8-11)</t>
  </si>
  <si>
    <t>VRN (r. 13-18)</t>
  </si>
  <si>
    <t>HZS</t>
  </si>
  <si>
    <t>Kompl. činnosť</t>
  </si>
  <si>
    <t>Ostatné náklady</t>
  </si>
  <si>
    <t>D</t>
  </si>
  <si>
    <t>Celkové náklady</t>
  </si>
  <si>
    <t>Súčet 7, 12, 19-22</t>
  </si>
  <si>
    <t>Dátum a podpis</t>
  </si>
  <si>
    <t>Pečiatka</t>
  </si>
  <si>
    <t>DPH</t>
  </si>
  <si>
    <t>Cena s DPH (r. 23-25)</t>
  </si>
  <si>
    <t>Dátum a popis</t>
  </si>
  <si>
    <t>E</t>
  </si>
  <si>
    <t>Prípočty a odpočty</t>
  </si>
  <si>
    <t>Dodávky objednávateľa</t>
  </si>
  <si>
    <t>Kĺzavá doložka</t>
  </si>
  <si>
    <t>Zvýhodnenie + -</t>
  </si>
  <si>
    <t>REKAPITULÁCIA ROZPOČTU</t>
  </si>
  <si>
    <t>Stavba:</t>
  </si>
  <si>
    <t>Objekt:</t>
  </si>
  <si>
    <t>Časť:</t>
  </si>
  <si>
    <t xml:space="preserve">JKSO: </t>
  </si>
  <si>
    <t>Objednávateľ:</t>
  </si>
  <si>
    <t>Zhotoviteľ:</t>
  </si>
  <si>
    <t>Dátum:</t>
  </si>
  <si>
    <t>Kód</t>
  </si>
  <si>
    <t>Popis</t>
  </si>
  <si>
    <t>Cena celkom</t>
  </si>
  <si>
    <t>ROZPOČET</t>
  </si>
  <si>
    <t>JKSO:</t>
  </si>
  <si>
    <t>P.Č.</t>
  </si>
  <si>
    <t>TV</t>
  </si>
  <si>
    <t>KCN</t>
  </si>
  <si>
    <t>Kód položky</t>
  </si>
  <si>
    <t>MJ</t>
  </si>
  <si>
    <t>Množstvo celkom</t>
  </si>
  <si>
    <t>Cena jednotková</t>
  </si>
  <si>
    <t>Sadzba DPH</t>
  </si>
  <si>
    <t>Typ položky</t>
  </si>
  <si>
    <t>Úroveň</t>
  </si>
  <si>
    <t/>
  </si>
  <si>
    <t>Spev.plocha, odvod.kryt</t>
  </si>
  <si>
    <t>LZ</t>
  </si>
  <si>
    <t>PRÁCE A DODÁVKY HSV</t>
  </si>
  <si>
    <t>H1</t>
  </si>
  <si>
    <t>1 - ZEMNE PRÁCE</t>
  </si>
  <si>
    <t>H2</t>
  </si>
  <si>
    <t>110011020</t>
  </si>
  <si>
    <t>Vytýčenie trasy podzem.káblov</t>
  </si>
  <si>
    <t>km</t>
  </si>
  <si>
    <t>P</t>
  </si>
  <si>
    <t>2</t>
  </si>
  <si>
    <t>592451860</t>
  </si>
  <si>
    <t>Dlažba betónová zámková hr.100mm</t>
  </si>
  <si>
    <t>m2</t>
  </si>
  <si>
    <t>3</t>
  </si>
  <si>
    <t>113106600</t>
  </si>
  <si>
    <t>Rozobratie zámkovej dlažby vrátane uloženia na paletu</t>
  </si>
  <si>
    <t>4</t>
  </si>
  <si>
    <t>113107112</t>
  </si>
  <si>
    <t>Odstránenie podkladov alebo krytov z kameniva ťaž. hr. 100-200 mm, do 200 m2</t>
  </si>
  <si>
    <t>5</t>
  </si>
  <si>
    <t>113107130</t>
  </si>
  <si>
    <t>Odstránenie podkladov alebo krytov z betónu prost. hr. do 100 mm, do 200 m2</t>
  </si>
  <si>
    <t>6</t>
  </si>
  <si>
    <t>113107142</t>
  </si>
  <si>
    <t>Odstránenie podkladov alebo krytov živičných hr. 50-100 mm, do 200 m2</t>
  </si>
  <si>
    <t>7</t>
  </si>
  <si>
    <t>113151615</t>
  </si>
  <si>
    <t>Frézovanie bet. krytu hr. nad 50 mm, š. nad 750 m alebo nad 500m2</t>
  </si>
  <si>
    <t>8</t>
  </si>
  <si>
    <t>113201211</t>
  </si>
  <si>
    <t>Vytrhanie obrubníkov cestných betónových</t>
  </si>
  <si>
    <t>m</t>
  </si>
  <si>
    <t>9</t>
  </si>
  <si>
    <t>119001422</t>
  </si>
  <si>
    <t>Dočasné zaistenie káblov do 6 káblov</t>
  </si>
  <si>
    <t>10</t>
  </si>
  <si>
    <t>120001101</t>
  </si>
  <si>
    <t>Príplatok za sťaženú vykopávku v blízkosti podzem. vedenia</t>
  </si>
  <si>
    <t>m3</t>
  </si>
  <si>
    <t>11</t>
  </si>
  <si>
    <t>122101101</t>
  </si>
  <si>
    <t>Odkopávky a prekopávky nezapaž. v horn. tr. 1-2 do 100 m3 - ohumusovanie</t>
  </si>
  <si>
    <t>12</t>
  </si>
  <si>
    <t>122202202</t>
  </si>
  <si>
    <t>Odkopávky pre cesty v horn. tr. 3 nad 100 do 1 000 m3</t>
  </si>
  <si>
    <t>13</t>
  </si>
  <si>
    <t>122202209</t>
  </si>
  <si>
    <t>Príplatok za lepivosť horn. tr. 3 pre cesty</t>
  </si>
  <si>
    <t>14</t>
  </si>
  <si>
    <t>130901121</t>
  </si>
  <si>
    <t>Búranie konštrukcií v hĺbených výkopoch muriva betónového</t>
  </si>
  <si>
    <t>15</t>
  </si>
  <si>
    <t>132201101</t>
  </si>
  <si>
    <t>Hĺbenie rýh šírka do 60 cm v horn. tr. 3 do 100 m3</t>
  </si>
  <si>
    <t>16</t>
  </si>
  <si>
    <t>132201109</t>
  </si>
  <si>
    <t>Príplatok za lepivosť horniny tr. 3 v rýhach š. do 60 cm</t>
  </si>
  <si>
    <t>17</t>
  </si>
  <si>
    <t>133201101</t>
  </si>
  <si>
    <t>Hĺbenie šachiet v horn. tr. 3 do 100 m3</t>
  </si>
  <si>
    <t>18</t>
  </si>
  <si>
    <t>133201109</t>
  </si>
  <si>
    <t>Príplatok za lepivosť horniny tr.3</t>
  </si>
  <si>
    <t>19</t>
  </si>
  <si>
    <t>161101101</t>
  </si>
  <si>
    <t>Zvislé premiestnenie výkopu horn. tr. 1-4 nad 1 m do 2,5 m</t>
  </si>
  <si>
    <t>20</t>
  </si>
  <si>
    <t>162601102</t>
  </si>
  <si>
    <t>Vodorovné premiestnenie výkopu do 5000 m horn. tr. 1-4</t>
  </si>
  <si>
    <t>21</t>
  </si>
  <si>
    <t>162701109</t>
  </si>
  <si>
    <t>Príplatok za každých ďalších 1000 m nad 10000 m horn. tr. 1-4</t>
  </si>
  <si>
    <t>22</t>
  </si>
  <si>
    <t>167101101</t>
  </si>
  <si>
    <t>Ílové lôžko</t>
  </si>
  <si>
    <t>23</t>
  </si>
  <si>
    <t>167101102</t>
  </si>
  <si>
    <t>Nakladanie výkopku nad 100 m3 v horn. tr. 1-4</t>
  </si>
  <si>
    <t>24</t>
  </si>
  <si>
    <t>171101141</t>
  </si>
  <si>
    <t>Násypy zhut. z akýchkol. hornín do 0,75 m3 na 1 m2 pre cesty, železn.</t>
  </si>
  <si>
    <t>25</t>
  </si>
  <si>
    <t>171201201</t>
  </si>
  <si>
    <t>Uloženie sypaniny na skládku</t>
  </si>
  <si>
    <t>26</t>
  </si>
  <si>
    <t>171204112</t>
  </si>
  <si>
    <t>Uloženie sypaniny do násypu</t>
  </si>
  <si>
    <t>27</t>
  </si>
  <si>
    <t>174101001</t>
  </si>
  <si>
    <t>Zásyp zhutnený jám, šachiet, rýh, zárezov alebo okolo objektov do 100 m3</t>
  </si>
  <si>
    <t>28</t>
  </si>
  <si>
    <t>180401213</t>
  </si>
  <si>
    <t>Založenie lúčneho trávnika výsevom vo svahu 1:2-1:1</t>
  </si>
  <si>
    <t>29</t>
  </si>
  <si>
    <t>181101102</t>
  </si>
  <si>
    <t>Úprava pláne v zárezoch v horn. tr. 1-4 so zhutnením</t>
  </si>
  <si>
    <t>30</t>
  </si>
  <si>
    <t>181301111</t>
  </si>
  <si>
    <t>Rozprestretie ornice, sklon do 1:5 nad 500 m2 hr. do 10 cm</t>
  </si>
  <si>
    <t>31</t>
  </si>
  <si>
    <t>182102111</t>
  </si>
  <si>
    <t>Svahovanie v zárezoch</t>
  </si>
  <si>
    <t>32</t>
  </si>
  <si>
    <t>183405211</t>
  </si>
  <si>
    <t>Zasiatie trávnika hydroosevom na ornicu</t>
  </si>
  <si>
    <t>33</t>
  </si>
  <si>
    <t>183405291</t>
  </si>
  <si>
    <t>Príplatok za mulčovanie súčasne s osevom</t>
  </si>
  <si>
    <t>34</t>
  </si>
  <si>
    <t>005724600</t>
  </si>
  <si>
    <t>Zmes trávna tieňová technická</t>
  </si>
  <si>
    <t>kg</t>
  </si>
  <si>
    <t>2 - ZÁKLADY</t>
  </si>
  <si>
    <t>35</t>
  </si>
  <si>
    <t>211971110</t>
  </si>
  <si>
    <t>Zhotovenie opláštenia drenáže z geotextílie</t>
  </si>
  <si>
    <t>36</t>
  </si>
  <si>
    <t>286112240</t>
  </si>
  <si>
    <t>Rúrka PVC drenážna flexibilná d 125 mm</t>
  </si>
  <si>
    <t>37</t>
  </si>
  <si>
    <t>673521500</t>
  </si>
  <si>
    <t>Geotextília filtračná F 130 250g/m2</t>
  </si>
  <si>
    <t>38</t>
  </si>
  <si>
    <t>693106802</t>
  </si>
  <si>
    <t>Geomreža napr.GLASGRID 90 R tuhá jednoosá z polyetylénu š.1m dĺ.50m</t>
  </si>
  <si>
    <t>39</t>
  </si>
  <si>
    <t>211971121</t>
  </si>
  <si>
    <t>Položenie záhr.textílie</t>
  </si>
  <si>
    <t>40</t>
  </si>
  <si>
    <t>693660130</t>
  </si>
  <si>
    <t>Záhradná textília</t>
  </si>
  <si>
    <t>41</t>
  </si>
  <si>
    <t>211971122</t>
  </si>
  <si>
    <t>Položenie geomreže</t>
  </si>
  <si>
    <t>42</t>
  </si>
  <si>
    <t>212752113</t>
  </si>
  <si>
    <t>Trativody z drenážnych rúrok DN do 160 so štrkopieskovým lôžkom a obsypom</t>
  </si>
  <si>
    <t>43</t>
  </si>
  <si>
    <t>215901101</t>
  </si>
  <si>
    <t>Zhutnenie podložia z hor. súdr. do 92%PS a nesúdr. Id do 0,8</t>
  </si>
  <si>
    <t>4 - VODOROVNÉ KONŠTRUKCIE</t>
  </si>
  <si>
    <t>44</t>
  </si>
  <si>
    <t>451573111</t>
  </si>
  <si>
    <t>Lôžko pod potrubie, stoky v otvorenom výkope z piesku a štrkopiesku</t>
  </si>
  <si>
    <t>45</t>
  </si>
  <si>
    <t>451575111</t>
  </si>
  <si>
    <t>Podkladná vrstva hr. do 250 mm zo štrkopiesku - vsak</t>
  </si>
  <si>
    <t>46</t>
  </si>
  <si>
    <t>462511111</t>
  </si>
  <si>
    <t>Zásypy z lomového kameňa, zhotovenie s dodaním kameňa</t>
  </si>
  <si>
    <t>5 - KOMUNIKÁCIE</t>
  </si>
  <si>
    <t>47</t>
  </si>
  <si>
    <t>564231111</t>
  </si>
  <si>
    <t>Zásyp zatrav.bet.tvárnic vymývaným štrkom 8/22 hr. 100 mm</t>
  </si>
  <si>
    <t>48</t>
  </si>
  <si>
    <t>564742111</t>
  </si>
  <si>
    <t>Podklad zo štrkodrviny 0/32 hr. 120 mm</t>
  </si>
  <si>
    <t>49</t>
  </si>
  <si>
    <t>564751111</t>
  </si>
  <si>
    <t>Podklad zo štrkodrviny 0/32 mm hr. 150 mm</t>
  </si>
  <si>
    <t>50</t>
  </si>
  <si>
    <t>564782111</t>
  </si>
  <si>
    <t>Podklad zo štrkodrviny 0/32 hr. 300 mm</t>
  </si>
  <si>
    <t>51</t>
  </si>
  <si>
    <t>564791111</t>
  </si>
  <si>
    <t>Zásyp drenáže štrkodrvou frakcia 32-63 mm</t>
  </si>
  <si>
    <t>52</t>
  </si>
  <si>
    <t>564801111</t>
  </si>
  <si>
    <t>Podklad zo štrkodrte hr. 30 mm</t>
  </si>
  <si>
    <t>53</t>
  </si>
  <si>
    <t>564811112</t>
  </si>
  <si>
    <t>Podklad zo štrkodrte hr. 60 mm</t>
  </si>
  <si>
    <t>54</t>
  </si>
  <si>
    <t>567121122</t>
  </si>
  <si>
    <t>Cementová stabilizácia  CBGM  C5/6 hr. 120 mm</t>
  </si>
  <si>
    <t>55</t>
  </si>
  <si>
    <t>573231111</t>
  </si>
  <si>
    <t>Postrek živičný spojovací z cestnej emulzie 0,5 kg/m2</t>
  </si>
  <si>
    <t>56</t>
  </si>
  <si>
    <t>577144121</t>
  </si>
  <si>
    <t>Asfaltový betón AC 11 (ABS I) hr. 50 mm, š. nad 3 m</t>
  </si>
  <si>
    <t>57</t>
  </si>
  <si>
    <t>577155221</t>
  </si>
  <si>
    <t>Asfaltový betón AC 122 P,I ložný hr. 60 mm, š. nad 3 m</t>
  </si>
  <si>
    <t>58</t>
  </si>
  <si>
    <t>596212113</t>
  </si>
  <si>
    <t>Kladenie dlažby komunik. pre chodcov klubové betónové hr. 100 mm 100-300 m2</t>
  </si>
  <si>
    <t>59</t>
  </si>
  <si>
    <t>5927A1311</t>
  </si>
  <si>
    <t>Žľab pre vysokú záťaž BGZ-S SV G NW 150, č.1, s liatinovou hranou, s 0,5 % spádom</t>
  </si>
  <si>
    <t>kus</t>
  </si>
  <si>
    <t>60</t>
  </si>
  <si>
    <t>5927A1312</t>
  </si>
  <si>
    <t>Žľab pre vysokú záťaž BGZ-S SV G NW 150, č.2, s liatinovou hranou, s 0,5 % spádom</t>
  </si>
  <si>
    <t>61</t>
  </si>
  <si>
    <t>5927A1313</t>
  </si>
  <si>
    <t>Žľab pre vysokú záťaž BGZ-S SV G NW 150, č.3, s liatinovou hranou, s 0,5 % spádom</t>
  </si>
  <si>
    <t>62</t>
  </si>
  <si>
    <t>5927A1314</t>
  </si>
  <si>
    <t>Žľab pre vysokú záťaž BGZ-S SV G NW 150, č.4, s liatinovou hranou, s 0,5 % spádom</t>
  </si>
  <si>
    <t>63</t>
  </si>
  <si>
    <t>5927A1315</t>
  </si>
  <si>
    <t>Žľab pre vysokú záťaž BGZ-S SV G NW 150, č.5, s liatinovou hranou, s 0,5 % spádom</t>
  </si>
  <si>
    <t>64</t>
  </si>
  <si>
    <t>5927A1316</t>
  </si>
  <si>
    <t>Žľab pre vysokú záťaž BGZ-S SV G NW 150, č.6, s liatinovou hranou, s 0,5 % spádom</t>
  </si>
  <si>
    <t>65</t>
  </si>
  <si>
    <t>5927A1317</t>
  </si>
  <si>
    <t>Žľab pre vysokú záťaž BGZ-S SV G NW 150, č.7, s liatinovou hranou, s 0,5 % spádom</t>
  </si>
  <si>
    <t>66</t>
  </si>
  <si>
    <t>5927A1318</t>
  </si>
  <si>
    <t>Žľab pre vysokú záťaž BGZ-S SV G NW 150, č.8, s liatinovou hranou, s 0,5 % spádom</t>
  </si>
  <si>
    <t>67</t>
  </si>
  <si>
    <t>5927A1455</t>
  </si>
  <si>
    <t>Líniový vtok  BGZ-S SV G NW 300, vrchný diel</t>
  </si>
  <si>
    <t>68</t>
  </si>
  <si>
    <t>5927A1457</t>
  </si>
  <si>
    <t>Kôš kalový NW 300 sklolaminát biely</t>
  </si>
  <si>
    <t>69</t>
  </si>
  <si>
    <t>5927A1458</t>
  </si>
  <si>
    <t>Stena čelná, koncová NW 300, pozinkovaná (BGZ-S SV)</t>
  </si>
  <si>
    <t>70</t>
  </si>
  <si>
    <t>5927A1476</t>
  </si>
  <si>
    <t>Matica špeciálna</t>
  </si>
  <si>
    <t>71</t>
  </si>
  <si>
    <t>5927A1477</t>
  </si>
  <si>
    <t>Skrutka čierne pozinkovaná 10x35</t>
  </si>
  <si>
    <t>72</t>
  </si>
  <si>
    <t>5927A3308</t>
  </si>
  <si>
    <t>Rošt liatinový NW 150, 500/192/40, SW 18/145, tr. D 400 kN (BG)</t>
  </si>
  <si>
    <t>73</t>
  </si>
  <si>
    <t>5927A6104</t>
  </si>
  <si>
    <t>Skrutka č. zn.10x35</t>
  </si>
  <si>
    <t>74</t>
  </si>
  <si>
    <t>5927A6152</t>
  </si>
  <si>
    <t>Matica BGZ-S,M 12, DIN 934, pozinkovaná</t>
  </si>
  <si>
    <t>75</t>
  </si>
  <si>
    <t>5927A6153</t>
  </si>
  <si>
    <t>Podložka BGZ -S,M 12, DIN 134, pozinkovaná</t>
  </si>
  <si>
    <t>76</t>
  </si>
  <si>
    <t>5927A6154</t>
  </si>
  <si>
    <t>Čiapočka BGZ-S PVC, pre maticu M12</t>
  </si>
  <si>
    <t>77</t>
  </si>
  <si>
    <t>5927A8949</t>
  </si>
  <si>
    <t>Stena čelná, SW NW 100/, pozinkovaná.</t>
  </si>
  <si>
    <t>78</t>
  </si>
  <si>
    <t>598622150</t>
  </si>
  <si>
    <t>Montáž uzavretého žľabu BG, BGU-Z, BGZ-S, SV 150 do lôžka z betónu prostého tr.C 25/30</t>
  </si>
  <si>
    <t>8 - RÚROVÉ VEDENIA</t>
  </si>
  <si>
    <t>79</t>
  </si>
  <si>
    <t>871313121</t>
  </si>
  <si>
    <t>Montáž potrubia z kanalizačných rúr z PVC v otvorenom výkope do 20% DN 150, tesnenie gum. krúžkami</t>
  </si>
  <si>
    <t>80</t>
  </si>
  <si>
    <t>877353121</t>
  </si>
  <si>
    <t>Montáž tvaroviek odbočných na potrubie z kanalizačných rúr z PVC v otvorenom výkope DN 160</t>
  </si>
  <si>
    <t>81</t>
  </si>
  <si>
    <t>2865A0453</t>
  </si>
  <si>
    <t>Presuvka kanalizačná PVC d 160 -4382</t>
  </si>
  <si>
    <t>82</t>
  </si>
  <si>
    <t>877353122</t>
  </si>
  <si>
    <t>Montáž presuviek na potrubie z kanalizačných rúr z PVC v otvorenom výkope DN 160</t>
  </si>
  <si>
    <t>83</t>
  </si>
  <si>
    <t>877353123</t>
  </si>
  <si>
    <t>Montáž tvaroviek jednoosových na potrubie z kanalizačných rúr z PVC v otvorenom výkope DN 160</t>
  </si>
  <si>
    <t>84</t>
  </si>
  <si>
    <t>2865A0301</t>
  </si>
  <si>
    <t>Rúra kanalizačná hladká PVC d 160x4,7x1000  SP 342100</t>
  </si>
  <si>
    <t>85</t>
  </si>
  <si>
    <t>2865A0302</t>
  </si>
  <si>
    <t>Rúra kanalizačná hladká PVC d 160x4,7x2000  SP342200</t>
  </si>
  <si>
    <t>86</t>
  </si>
  <si>
    <t>894414111</t>
  </si>
  <si>
    <t>Osadenie vsakovací skruží</t>
  </si>
  <si>
    <t>87</t>
  </si>
  <si>
    <t>552434441</t>
  </si>
  <si>
    <t>Poklop vstupný šachtový D600 B 125KN vsak</t>
  </si>
  <si>
    <t>88</t>
  </si>
  <si>
    <t>592241620</t>
  </si>
  <si>
    <t>Skruž TBH 100/12-SP 100x100x12 vsak</t>
  </si>
  <si>
    <t>89</t>
  </si>
  <si>
    <t>592243930</t>
  </si>
  <si>
    <t>Prstenec vyrovnávací  100x62,5x12 vsak</t>
  </si>
  <si>
    <t>90</t>
  </si>
  <si>
    <t>895941111</t>
  </si>
  <si>
    <t>Zhotovenie líniového vtoku z betónových dielcov typ BZG-S150</t>
  </si>
  <si>
    <t>91</t>
  </si>
  <si>
    <t>899331111</t>
  </si>
  <si>
    <t>Výšková úprava poklopov do 200 mm zvýšením poklopu</t>
  </si>
  <si>
    <t>92</t>
  </si>
  <si>
    <t>899332111</t>
  </si>
  <si>
    <t>Výšková úprava kan.poklopov do 200 mm znížením poklopu</t>
  </si>
  <si>
    <t>9 - OSTATNÉ KONŠTRUKCIE A PRÁCE</t>
  </si>
  <si>
    <t>93</t>
  </si>
  <si>
    <t>404420106</t>
  </si>
  <si>
    <t>Značka dopravná  602 deti - na vozovke</t>
  </si>
  <si>
    <t>94</t>
  </si>
  <si>
    <t>9140011121</t>
  </si>
  <si>
    <t>Dočasné dopravné značenie</t>
  </si>
  <si>
    <t>komp.</t>
  </si>
  <si>
    <t>95</t>
  </si>
  <si>
    <t>915711111</t>
  </si>
  <si>
    <t>Vodorovné značenie krytov striek. farbou, deliace čiary š. 120 mm - čiara prerušovaná</t>
  </si>
  <si>
    <t>96</t>
  </si>
  <si>
    <t>915721111</t>
  </si>
  <si>
    <t>Vodorovné značenie krytov striek. farbou, čiary, zebry, šípky, nápisy a pod.</t>
  </si>
  <si>
    <t>97</t>
  </si>
  <si>
    <t>915791111</t>
  </si>
  <si>
    <t>Predznač. pre vodor. značenie z náter. hmôt, deliace čiary, vodiace pásiky -610</t>
  </si>
  <si>
    <t>98</t>
  </si>
  <si>
    <t>915791112</t>
  </si>
  <si>
    <t>Predznač. pre vodor. znač. z náter. hmôt, stopčiary, zebry, tiene, šípky, nápisy, prechody</t>
  </si>
  <si>
    <t>99</t>
  </si>
  <si>
    <t>916561111</t>
  </si>
  <si>
    <t>Osadenie záhon. obrubníka betón. do lôžka z betónu tr. C 12/15 s bočnou oporou</t>
  </si>
  <si>
    <t>100</t>
  </si>
  <si>
    <t>592172100</t>
  </si>
  <si>
    <t>Obrubník záhradný  100x5x25</t>
  </si>
  <si>
    <t>101</t>
  </si>
  <si>
    <t>592174900</t>
  </si>
  <si>
    <t>Obrubník cestný 100/10/25 100x10x25</t>
  </si>
  <si>
    <t>102</t>
  </si>
  <si>
    <t>917862111</t>
  </si>
  <si>
    <t>Osad. chodník. obrubníka betón. stojatého s oporou do lôžka z betónu tr. C 12/15</t>
  </si>
  <si>
    <t>103</t>
  </si>
  <si>
    <t>918101111</t>
  </si>
  <si>
    <t>Lôžko pod obrubníky, krajníky, obruby z betónu tr. C 12/15</t>
  </si>
  <si>
    <t>104</t>
  </si>
  <si>
    <t>919735113</t>
  </si>
  <si>
    <t>Rezanie stávajúceho živičného krytu alebo podkladu hr. 100-150 mm</t>
  </si>
  <si>
    <t>105</t>
  </si>
  <si>
    <t>919794441</t>
  </si>
  <si>
    <t>Úprava plôch okolo hydrantov, poklopov v živičných krytoch do 2 m2</t>
  </si>
  <si>
    <t>106</t>
  </si>
  <si>
    <t>935111112</t>
  </si>
  <si>
    <t>Osadenie zatrav.tvárnic</t>
  </si>
  <si>
    <t>107</t>
  </si>
  <si>
    <t>592282610</t>
  </si>
  <si>
    <t>Tvárnica zatrávňovacia TBX 4/824 59,6x39,6x10</t>
  </si>
  <si>
    <t>108</t>
  </si>
  <si>
    <t>938909611</t>
  </si>
  <si>
    <t>Odstránenie uľahnutého nánosu z krajníc hr. do 100 mm</t>
  </si>
  <si>
    <t>109</t>
  </si>
  <si>
    <t>979083116</t>
  </si>
  <si>
    <t>Vodorovné premiestnenie sute na skládku do 5000 m</t>
  </si>
  <si>
    <t>t</t>
  </si>
  <si>
    <t>110</t>
  </si>
  <si>
    <t>979083519</t>
  </si>
  <si>
    <t>Príplatok za ďalších 1000 m premiestnenia sute</t>
  </si>
  <si>
    <t>111</t>
  </si>
  <si>
    <t>979086112</t>
  </si>
  <si>
    <t>Nakladanie alebo prekladanie sute a vybúraných hmôt</t>
  </si>
  <si>
    <t>112</t>
  </si>
  <si>
    <t>979131410</t>
  </si>
  <si>
    <t>Poplatok za ulož.a znešk.stav.sute na urč.sklád. -z demol.vozoviek "O"-ost.odpad</t>
  </si>
  <si>
    <t>113</t>
  </si>
  <si>
    <t>979131415</t>
  </si>
  <si>
    <t>Poplatok za uloženie vykopanej zeminy</t>
  </si>
  <si>
    <t>114</t>
  </si>
  <si>
    <t>998223011</t>
  </si>
  <si>
    <t>Presun hmôt pre pozemné komunikácie, kryt dláždený</t>
  </si>
  <si>
    <t>115</t>
  </si>
  <si>
    <t>998225111</t>
  </si>
  <si>
    <t>Presun hmôt pre pozemné komunikácie a plochy letísk, kryt živičný</t>
  </si>
  <si>
    <t>Celkom</t>
  </si>
  <si>
    <t>Rekonštrukcia cesty Komenského s úpravou krajnice a odvodnením</t>
  </si>
  <si>
    <t>Mesto Púchov</t>
  </si>
  <si>
    <t>STRABAG s.r.o.</t>
  </si>
  <si>
    <t>23.11.2021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</si>
</sst>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#;\-####"/>
    <numFmt numFmtId="165" formatCode="#,##0.0;\-#,##0.0"/>
    <numFmt numFmtId="166" formatCode="#,##0.000"/>
    <numFmt numFmtId="167" formatCode="0.0"/>
  </numFmts>
  <fonts count="23">
    <font>
      <sz val="10"/>
      <name val="Arial"/>
      <charset val="110"/>
    </font>
    <font>
      <b/>
      <sz val="18"/>
      <color indexed="10"/>
      <name val="Arial CE"/>
      <charset val="110"/>
    </font>
    <font>
      <sz val="8"/>
      <name val="Arial"/>
      <charset val="110"/>
    </font>
    <font>
      <sz val="8"/>
      <name val="Arial CE"/>
      <charset val="110"/>
    </font>
    <font>
      <sz val="7"/>
      <name val="Arial"/>
      <charset val="110"/>
    </font>
    <font>
      <sz val="7"/>
      <name val="Arial CE"/>
      <charset val="110"/>
    </font>
    <font>
      <b/>
      <sz val="10"/>
      <name val="Arial"/>
      <charset val="110"/>
    </font>
    <font>
      <sz val="10"/>
      <name val="Arial CE"/>
      <charset val="110"/>
    </font>
    <font>
      <b/>
      <sz val="12"/>
      <name val="Arial"/>
      <charset val="110"/>
    </font>
    <font>
      <b/>
      <sz val="8"/>
      <name val="Arial"/>
      <charset val="110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u/>
      <sz val="8"/>
      <name val="Arial"/>
      <charset val="110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8"/>
      <name val="Arial"/>
      <family val="2"/>
      <charset val="238"/>
    </font>
    <font>
      <b/>
      <sz val="8"/>
      <color indexed="17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5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4">
    <xf numFmtId="0" fontId="0" fillId="0" borderId="0" xfId="0" applyAlignment="1">
      <protection locked="0"/>
    </xf>
    <xf numFmtId="0" fontId="0" fillId="0" borderId="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0" xfId="0" applyAlignment="1" applyProtection="1">
      <alignment horizontal="left" vertical="top"/>
    </xf>
    <xf numFmtId="0" fontId="0" fillId="0" borderId="4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0" fillId="0" borderId="7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9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164" fontId="3" fillId="0" borderId="10" xfId="0" applyNumberFormat="1" applyFont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164" fontId="3" fillId="0" borderId="12" xfId="0" applyNumberFormat="1" applyFont="1" applyBorder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164" fontId="3" fillId="0" borderId="15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17" xfId="0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/>
    </xf>
    <xf numFmtId="164" fontId="3" fillId="0" borderId="19" xfId="0" applyNumberFormat="1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164" fontId="3" fillId="0" borderId="20" xfId="0" applyNumberFormat="1" applyFont="1" applyBorder="1" applyAlignment="1" applyProtection="1">
      <alignment horizontal="right" vertical="center"/>
    </xf>
    <xf numFmtId="49" fontId="3" fillId="0" borderId="17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37" fontId="0" fillId="0" borderId="29" xfId="0" applyNumberFormat="1" applyFont="1" applyBorder="1" applyAlignment="1" applyProtection="1">
      <alignment horizontal="right" vertical="center"/>
    </xf>
    <xf numFmtId="37" fontId="0" fillId="0" borderId="30" xfId="0" applyNumberFormat="1" applyFont="1" applyBorder="1" applyAlignment="1" applyProtection="1">
      <alignment horizontal="right" vertical="center"/>
    </xf>
    <xf numFmtId="37" fontId="7" fillId="0" borderId="31" xfId="0" applyNumberFormat="1" applyFont="1" applyBorder="1" applyAlignment="1" applyProtection="1">
      <alignment horizontal="right" vertical="center"/>
    </xf>
    <xf numFmtId="39" fontId="7" fillId="0" borderId="32" xfId="0" applyNumberFormat="1" applyFont="1" applyBorder="1" applyAlignment="1" applyProtection="1">
      <alignment horizontal="right" vertical="center"/>
    </xf>
    <xf numFmtId="37" fontId="0" fillId="0" borderId="31" xfId="0" applyNumberFormat="1" applyFont="1" applyBorder="1" applyAlignment="1" applyProtection="1">
      <alignment horizontal="right" vertical="center"/>
    </xf>
    <xf numFmtId="37" fontId="0" fillId="0" borderId="32" xfId="0" applyNumberFormat="1" applyFont="1" applyBorder="1" applyAlignment="1" applyProtection="1">
      <alignment horizontal="right" vertical="center"/>
    </xf>
    <xf numFmtId="37" fontId="7" fillId="0" borderId="30" xfId="0" applyNumberFormat="1" applyFont="1" applyBorder="1" applyAlignment="1" applyProtection="1">
      <alignment horizontal="right" vertical="center"/>
    </xf>
    <xf numFmtId="39" fontId="7" fillId="0" borderId="30" xfId="0" applyNumberFormat="1" applyFont="1" applyBorder="1" applyAlignment="1" applyProtection="1">
      <alignment horizontal="right" vertical="center"/>
    </xf>
    <xf numFmtId="37" fontId="0" fillId="0" borderId="33" xfId="0" applyNumberFormat="1" applyFont="1" applyBorder="1" applyAlignment="1" applyProtection="1">
      <alignment horizontal="right" vertical="center"/>
    </xf>
    <xf numFmtId="0" fontId="6" fillId="0" borderId="22" xfId="0" applyFont="1" applyBorder="1" applyAlignment="1" applyProtection="1">
      <alignment horizontal="left" vertical="center" wrapText="1"/>
    </xf>
    <xf numFmtId="0" fontId="8" fillId="0" borderId="24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164" fontId="2" fillId="0" borderId="34" xfId="0" applyNumberFormat="1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left" vertical="center"/>
    </xf>
    <xf numFmtId="0" fontId="2" fillId="0" borderId="17" xfId="0" applyFont="1" applyBorder="1" applyAlignment="1" applyProtection="1">
      <alignment horizontal="left" vertical="center"/>
    </xf>
    <xf numFmtId="39" fontId="7" fillId="0" borderId="18" xfId="0" applyNumberFormat="1" applyFont="1" applyBorder="1" applyAlignment="1" applyProtection="1">
      <alignment horizontal="right" vertical="center"/>
    </xf>
    <xf numFmtId="0" fontId="2" fillId="0" borderId="35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39" fontId="0" fillId="0" borderId="18" xfId="0" applyNumberFormat="1" applyFont="1" applyBorder="1" applyAlignment="1" applyProtection="1">
      <alignment horizontal="right" vertical="center"/>
    </xf>
    <xf numFmtId="37" fontId="0" fillId="0" borderId="19" xfId="0" applyNumberFormat="1" applyFont="1" applyBorder="1" applyAlignment="1" applyProtection="1">
      <alignment horizontal="right" vertical="center"/>
    </xf>
    <xf numFmtId="0" fontId="10" fillId="0" borderId="19" xfId="0" applyFont="1" applyBorder="1" applyAlignment="1" applyProtection="1">
      <alignment horizontal="right" vertical="center"/>
    </xf>
    <xf numFmtId="0" fontId="10" fillId="0" borderId="20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left" vertical="center"/>
    </xf>
    <xf numFmtId="164" fontId="2" fillId="0" borderId="36" xfId="0" applyNumberFormat="1" applyFont="1" applyBorder="1" applyAlignment="1" applyProtection="1">
      <alignment horizontal="center" vertical="center"/>
    </xf>
    <xf numFmtId="37" fontId="0" fillId="0" borderId="18" xfId="0" applyNumberFormat="1" applyFont="1" applyBorder="1" applyAlignment="1" applyProtection="1">
      <alignment horizontal="right" vertical="center"/>
    </xf>
    <xf numFmtId="0" fontId="9" fillId="0" borderId="18" xfId="0" applyFont="1" applyBorder="1" applyAlignment="1" applyProtection="1">
      <alignment horizontal="left" vertical="center"/>
    </xf>
    <xf numFmtId="39" fontId="7" fillId="0" borderId="21" xfId="0" applyNumberFormat="1" applyFont="1" applyBorder="1" applyAlignment="1" applyProtection="1">
      <alignment horizontal="right" vertical="center"/>
    </xf>
    <xf numFmtId="39" fontId="0" fillId="0" borderId="21" xfId="0" applyNumberFormat="1" applyFont="1" applyBorder="1" applyAlignment="1" applyProtection="1">
      <alignment horizontal="right" vertical="center"/>
    </xf>
    <xf numFmtId="37" fontId="0" fillId="0" borderId="23" xfId="0" applyNumberFormat="1" applyFont="1" applyBorder="1" applyAlignment="1" applyProtection="1">
      <alignment horizontal="right" vertical="center"/>
    </xf>
    <xf numFmtId="164" fontId="2" fillId="0" borderId="37" xfId="0" applyNumberFormat="1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0" fontId="2" fillId="0" borderId="31" xfId="0" applyFont="1" applyBorder="1" applyAlignment="1" applyProtection="1">
      <alignment horizontal="left" vertical="center"/>
    </xf>
    <xf numFmtId="39" fontId="7" fillId="0" borderId="38" xfId="0" applyNumberFormat="1" applyFont="1" applyBorder="1" applyAlignment="1" applyProtection="1">
      <alignment horizontal="right" vertical="center"/>
    </xf>
    <xf numFmtId="39" fontId="7" fillId="0" borderId="22" xfId="0" applyNumberFormat="1" applyFont="1" applyBorder="1" applyAlignment="1" applyProtection="1">
      <alignment horizontal="right" vertical="center"/>
    </xf>
    <xf numFmtId="37" fontId="11" fillId="0" borderId="7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top"/>
    </xf>
    <xf numFmtId="0" fontId="2" fillId="0" borderId="39" xfId="0" applyFont="1" applyBorder="1" applyAlignment="1" applyProtection="1">
      <alignment horizontal="left" vertical="center"/>
    </xf>
    <xf numFmtId="0" fontId="2" fillId="0" borderId="40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/>
    </xf>
    <xf numFmtId="0" fontId="2" fillId="0" borderId="14" xfId="0" applyFont="1" applyBorder="1" applyAlignment="1" applyProtection="1">
      <alignment horizontal="left"/>
    </xf>
    <xf numFmtId="165" fontId="4" fillId="0" borderId="0" xfId="0" applyNumberFormat="1" applyFont="1" applyAlignment="1" applyProtection="1">
      <alignment horizontal="right" vertical="center"/>
    </xf>
    <xf numFmtId="39" fontId="3" fillId="0" borderId="19" xfId="0" applyNumberFormat="1" applyFont="1" applyBorder="1" applyAlignment="1" applyProtection="1">
      <alignment horizontal="right" vertical="center"/>
    </xf>
    <xf numFmtId="39" fontId="7" fillId="0" borderId="14" xfId="0" applyNumberFormat="1" applyFont="1" applyBorder="1" applyAlignment="1" applyProtection="1">
      <alignment horizontal="right" vertical="center"/>
    </xf>
    <xf numFmtId="0" fontId="2" fillId="0" borderId="42" xfId="0" applyFont="1" applyBorder="1" applyAlignment="1" applyProtection="1">
      <alignment horizontal="left" vertical="center"/>
    </xf>
    <xf numFmtId="0" fontId="6" fillId="0" borderId="43" xfId="0" applyFont="1" applyBorder="1" applyAlignment="1" applyProtection="1">
      <alignment horizontal="left" vertical="top"/>
    </xf>
    <xf numFmtId="0" fontId="2" fillId="0" borderId="9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39" fontId="12" fillId="0" borderId="44" xfId="0" applyNumberFormat="1" applyFont="1" applyBorder="1" applyAlignment="1" applyProtection="1">
      <alignment horizontal="right" vertical="center"/>
    </xf>
    <xf numFmtId="0" fontId="2" fillId="0" borderId="45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/>
    </xf>
    <xf numFmtId="0" fontId="2" fillId="0" borderId="46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left" vertical="center"/>
    </xf>
    <xf numFmtId="0" fontId="13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wrapText="1"/>
    </xf>
    <xf numFmtId="4" fontId="5" fillId="2" borderId="0" xfId="0" applyNumberFormat="1" applyFont="1" applyFill="1" applyAlignment="1" applyProtection="1">
      <alignment horizontal="right"/>
    </xf>
    <xf numFmtId="0" fontId="14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 wrapText="1"/>
    </xf>
    <xf numFmtId="4" fontId="5" fillId="2" borderId="0" xfId="0" applyNumberFormat="1" applyFont="1" applyFill="1" applyAlignment="1" applyProtection="1">
      <alignment horizontal="right" vertical="center"/>
    </xf>
    <xf numFmtId="4" fontId="3" fillId="2" borderId="0" xfId="0" applyNumberFormat="1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/>
    </xf>
    <xf numFmtId="0" fontId="3" fillId="3" borderId="47" xfId="0" applyFont="1" applyFill="1" applyBorder="1" applyAlignment="1" applyProtection="1">
      <alignment horizontal="center" vertical="center" wrapText="1"/>
    </xf>
    <xf numFmtId="0" fontId="3" fillId="3" borderId="48" xfId="0" applyFont="1" applyFill="1" applyBorder="1" applyAlignment="1" applyProtection="1">
      <alignment horizontal="center" vertical="center" wrapText="1"/>
    </xf>
    <xf numFmtId="0" fontId="3" fillId="3" borderId="49" xfId="0" applyNumberFormat="1" applyFont="1" applyFill="1" applyBorder="1" applyAlignment="1" applyProtection="1">
      <alignment horizontal="center" vertical="center" wrapText="1"/>
    </xf>
    <xf numFmtId="164" fontId="3" fillId="3" borderId="50" xfId="0" applyNumberFormat="1" applyFont="1" applyFill="1" applyBorder="1" applyAlignment="1" applyProtection="1">
      <alignment horizontal="center" vertical="center"/>
    </xf>
    <xf numFmtId="164" fontId="3" fillId="3" borderId="51" xfId="0" applyNumberFormat="1" applyFont="1" applyFill="1" applyBorder="1" applyAlignment="1" applyProtection="1">
      <alignment horizontal="center" vertical="center" wrapText="1"/>
    </xf>
    <xf numFmtId="0" fontId="3" fillId="3" borderId="52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 applyProtection="1">
      <alignment horizontal="left"/>
    </xf>
    <xf numFmtId="0" fontId="0" fillId="2" borderId="0" xfId="0" applyFont="1" applyFill="1" applyAlignment="1" applyProtection="1">
      <alignment horizontal="left" wrapText="1"/>
    </xf>
    <xf numFmtId="4" fontId="0" fillId="2" borderId="0" xfId="0" applyNumberFormat="1" applyFont="1" applyFill="1" applyAlignment="1" applyProtection="1">
      <alignment horizontal="right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top" wrapText="1"/>
    </xf>
    <xf numFmtId="4" fontId="0" fillId="0" borderId="0" xfId="0" applyNumberFormat="1" applyAlignment="1" applyProtection="1">
      <alignment horizontal="right" vertical="top"/>
    </xf>
    <xf numFmtId="0" fontId="1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left" wrapText="1"/>
    </xf>
    <xf numFmtId="0" fontId="3" fillId="4" borderId="0" xfId="0" applyFont="1" applyFill="1" applyAlignment="1" applyProtection="1">
      <alignment horizontal="center"/>
    </xf>
    <xf numFmtId="166" fontId="3" fillId="4" borderId="0" xfId="0" applyNumberFormat="1" applyFont="1" applyFill="1" applyAlignment="1" applyProtection="1">
      <alignment horizontal="right"/>
    </xf>
    <xf numFmtId="4" fontId="3" fillId="4" borderId="0" xfId="0" applyNumberFormat="1" applyFont="1" applyFill="1" applyAlignment="1" applyProtection="1">
      <alignment horizontal="right"/>
    </xf>
    <xf numFmtId="167" fontId="3" fillId="4" borderId="0" xfId="0" applyNumberFormat="1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top"/>
    </xf>
    <xf numFmtId="0" fontId="14" fillId="4" borderId="0" xfId="0" applyFont="1" applyFill="1" applyAlignment="1" applyProtection="1">
      <alignment horizontal="left" vertical="center"/>
    </xf>
    <xf numFmtId="0" fontId="3" fillId="4" borderId="0" xfId="0" applyFont="1" applyFill="1" applyAlignment="1" applyProtection="1">
      <alignment horizontal="left" vertical="center"/>
    </xf>
    <xf numFmtId="0" fontId="3" fillId="4" borderId="0" xfId="0" applyNumberFormat="1" applyFont="1" applyFill="1" applyAlignment="1" applyProtection="1">
      <alignment horizontal="left" vertical="center"/>
    </xf>
    <xf numFmtId="0" fontId="3" fillId="4" borderId="0" xfId="0" applyFont="1" applyFill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center" vertical="center"/>
    </xf>
    <xf numFmtId="166" fontId="3" fillId="4" borderId="0" xfId="0" applyNumberFormat="1" applyFont="1" applyFill="1" applyAlignment="1" applyProtection="1">
      <alignment horizontal="right" vertical="center"/>
    </xf>
    <xf numFmtId="4" fontId="3" fillId="4" borderId="0" xfId="0" applyNumberFormat="1" applyFont="1" applyFill="1" applyAlignment="1" applyProtection="1">
      <alignment horizontal="right" vertical="center"/>
    </xf>
    <xf numFmtId="0" fontId="3" fillId="5" borderId="47" xfId="0" applyNumberFormat="1" applyFont="1" applyFill="1" applyBorder="1" applyAlignment="1" applyProtection="1">
      <alignment horizontal="center" vertical="center" wrapText="1"/>
    </xf>
    <xf numFmtId="0" fontId="3" fillId="5" borderId="48" xfId="0" applyNumberFormat="1" applyFont="1" applyFill="1" applyBorder="1" applyAlignment="1" applyProtection="1">
      <alignment horizontal="center" vertical="center" wrapText="1"/>
    </xf>
    <xf numFmtId="0" fontId="3" fillId="5" borderId="49" xfId="0" applyNumberFormat="1" applyFont="1" applyFill="1" applyBorder="1" applyAlignment="1" applyProtection="1">
      <alignment horizontal="center" vertical="center" wrapText="1"/>
    </xf>
    <xf numFmtId="0" fontId="2" fillId="0" borderId="53" xfId="0" applyNumberFormat="1" applyFont="1" applyFill="1" applyBorder="1" applyAlignment="1" applyProtection="1">
      <alignment horizontal="center" vertical="center" wrapText="1"/>
    </xf>
    <xf numFmtId="0" fontId="2" fillId="0" borderId="54" xfId="0" applyNumberFormat="1" applyFont="1" applyFill="1" applyBorder="1" applyAlignment="1" applyProtection="1">
      <alignment horizontal="center" vertical="center" wrapText="1"/>
    </xf>
    <xf numFmtId="0" fontId="3" fillId="5" borderId="50" xfId="0" applyNumberFormat="1" applyFont="1" applyFill="1" applyBorder="1" applyAlignment="1" applyProtection="1">
      <alignment horizontal="center" vertical="center"/>
    </xf>
    <xf numFmtId="0" fontId="3" fillId="5" borderId="51" xfId="0" applyNumberFormat="1" applyFont="1" applyFill="1" applyBorder="1" applyAlignment="1" applyProtection="1">
      <alignment horizontal="center" vertical="center"/>
    </xf>
    <xf numFmtId="0" fontId="3" fillId="5" borderId="51" xfId="0" applyNumberFormat="1" applyFont="1" applyFill="1" applyBorder="1" applyAlignment="1" applyProtection="1">
      <alignment horizontal="center" vertical="center" wrapText="1"/>
    </xf>
    <xf numFmtId="0" fontId="3" fillId="5" borderId="52" xfId="0" applyNumberFormat="1" applyFont="1" applyFill="1" applyBorder="1" applyAlignment="1" applyProtection="1">
      <alignment horizontal="center" vertical="center"/>
    </xf>
    <xf numFmtId="0" fontId="2" fillId="0" borderId="53" xfId="0" applyNumberFormat="1" applyFont="1" applyFill="1" applyBorder="1" applyAlignment="1" applyProtection="1">
      <alignment horizontal="center" vertical="center"/>
    </xf>
    <xf numFmtId="0" fontId="2" fillId="0" borderId="5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 wrapText="1"/>
    </xf>
    <xf numFmtId="166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center" vertical="top"/>
    </xf>
    <xf numFmtId="0" fontId="0" fillId="0" borderId="0" xfId="0" applyFill="1" applyAlignment="1" applyProtection="1">
      <alignment horizontal="left" vertical="top" wrapText="1"/>
    </xf>
    <xf numFmtId="166" fontId="0" fillId="0" borderId="0" xfId="0" applyNumberFormat="1" applyFill="1" applyAlignment="1" applyProtection="1">
      <alignment horizontal="right" vertical="top"/>
    </xf>
    <xf numFmtId="4" fontId="0" fillId="0" borderId="0" xfId="0" applyNumberFormat="1" applyFill="1" applyAlignment="1" applyProtection="1">
      <alignment horizontal="right" vertical="top"/>
    </xf>
    <xf numFmtId="167" fontId="0" fillId="0" borderId="0" xfId="0" applyNumberFormat="1" applyFill="1" applyAlignment="1" applyProtection="1">
      <alignment horizontal="right" vertical="top"/>
    </xf>
    <xf numFmtId="0" fontId="0" fillId="0" borderId="0" xfId="0" applyFill="1" applyBorder="1" applyAlignment="1" applyProtection="1">
      <alignment horizontal="right" vertical="top"/>
    </xf>
    <xf numFmtId="0" fontId="18" fillId="0" borderId="0" xfId="0" applyFont="1" applyFill="1" applyBorder="1" applyAlignment="1" applyProtection="1">
      <alignment horizontal="right" vertical="top"/>
    </xf>
    <xf numFmtId="0" fontId="19" fillId="0" borderId="0" xfId="0" applyFont="1" applyFill="1" applyAlignment="1" applyProtection="1">
      <alignment horizontal="center" vertical="top"/>
    </xf>
    <xf numFmtId="0" fontId="19" fillId="0" borderId="0" xfId="0" applyFont="1" applyFill="1" applyAlignment="1" applyProtection="1">
      <alignment horizontal="left" vertical="top"/>
    </xf>
    <xf numFmtId="0" fontId="19" fillId="0" borderId="0" xfId="0" quotePrefix="1" applyFont="1" applyFill="1" applyAlignment="1" applyProtection="1">
      <alignment horizontal="left" vertical="top"/>
    </xf>
    <xf numFmtId="0" fontId="19" fillId="0" borderId="0" xfId="0" applyFont="1" applyFill="1" applyAlignment="1" applyProtection="1">
      <alignment horizontal="left" vertical="top" wrapText="1"/>
    </xf>
    <xf numFmtId="166" fontId="19" fillId="0" borderId="0" xfId="0" applyNumberFormat="1" applyFont="1" applyFill="1" applyAlignment="1" applyProtection="1">
      <alignment horizontal="right" vertical="top"/>
    </xf>
    <xf numFmtId="4" fontId="19" fillId="0" borderId="0" xfId="0" applyNumberFormat="1" applyFont="1" applyFill="1" applyAlignment="1" applyProtection="1">
      <alignment horizontal="right" vertical="top"/>
    </xf>
    <xf numFmtId="167" fontId="19" fillId="0" borderId="0" xfId="0" applyNumberFormat="1" applyFont="1" applyFill="1" applyAlignment="1" applyProtection="1">
      <alignment horizontal="right" vertical="top"/>
    </xf>
    <xf numFmtId="0" fontId="19" fillId="0" borderId="0" xfId="0" applyFont="1" applyFill="1" applyBorder="1" applyAlignment="1" applyProtection="1">
      <alignment horizontal="right" vertical="top"/>
    </xf>
    <xf numFmtId="0" fontId="20" fillId="0" borderId="0" xfId="0" applyFont="1" applyFill="1" applyAlignment="1" applyProtection="1">
      <alignment horizontal="center" vertical="top"/>
    </xf>
    <xf numFmtId="0" fontId="20" fillId="0" borderId="0" xfId="0" applyFont="1" applyFill="1" applyAlignment="1" applyProtection="1">
      <alignment horizontal="left" vertical="top"/>
    </xf>
    <xf numFmtId="0" fontId="20" fillId="0" borderId="0" xfId="0" quotePrefix="1" applyFont="1" applyFill="1" applyAlignment="1" applyProtection="1">
      <alignment horizontal="left" vertical="top"/>
    </xf>
    <xf numFmtId="0" fontId="20" fillId="0" borderId="0" xfId="0" applyFont="1" applyFill="1" applyAlignment="1" applyProtection="1">
      <alignment horizontal="left" vertical="top" wrapText="1"/>
    </xf>
    <xf numFmtId="166" fontId="20" fillId="0" borderId="0" xfId="0" applyNumberFormat="1" applyFont="1" applyFill="1" applyAlignment="1" applyProtection="1">
      <alignment horizontal="right" vertical="top"/>
    </xf>
    <xf numFmtId="4" fontId="20" fillId="0" borderId="0" xfId="0" applyNumberFormat="1" applyFont="1" applyFill="1" applyAlignment="1" applyProtection="1">
      <alignment horizontal="right" vertical="top"/>
    </xf>
    <xf numFmtId="167" fontId="20" fillId="0" borderId="0" xfId="0" applyNumberFormat="1" applyFont="1" applyFill="1" applyAlignment="1" applyProtection="1">
      <alignment horizontal="right" vertical="top"/>
    </xf>
    <xf numFmtId="0" fontId="20" fillId="0" borderId="0" xfId="0" applyFont="1" applyFill="1" applyBorder="1" applyAlignment="1" applyProtection="1">
      <alignment horizontal="right" vertical="top"/>
    </xf>
    <xf numFmtId="0" fontId="21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left" vertical="top"/>
    </xf>
    <xf numFmtId="0" fontId="21" fillId="0" borderId="0" xfId="0" quotePrefix="1" applyFont="1" applyFill="1" applyAlignment="1" applyProtection="1">
      <alignment horizontal="left" vertical="top"/>
    </xf>
    <xf numFmtId="0" fontId="21" fillId="0" borderId="0" xfId="0" applyFont="1" applyFill="1" applyAlignment="1" applyProtection="1">
      <alignment horizontal="left" vertical="top" wrapText="1"/>
    </xf>
    <xf numFmtId="166" fontId="21" fillId="0" borderId="0" xfId="0" applyNumberFormat="1" applyFont="1" applyFill="1" applyAlignment="1" applyProtection="1">
      <alignment horizontal="right" vertical="top"/>
    </xf>
    <xf numFmtId="4" fontId="21" fillId="0" borderId="0" xfId="0" applyNumberFormat="1" applyFont="1" applyFill="1" applyAlignment="1" applyProtection="1">
      <alignment horizontal="right" vertical="top"/>
    </xf>
    <xf numFmtId="167" fontId="21" fillId="0" borderId="0" xfId="0" applyNumberFormat="1" applyFont="1" applyFill="1" applyAlignment="1" applyProtection="1">
      <alignment horizontal="right" vertical="top"/>
    </xf>
    <xf numFmtId="0" fontId="21" fillId="0" borderId="0" xfId="0" applyFont="1" applyFill="1" applyBorder="1" applyAlignment="1" applyProtection="1">
      <alignment horizontal="right" vertical="top"/>
    </xf>
    <xf numFmtId="0" fontId="18" fillId="0" borderId="54" xfId="0" applyFont="1" applyFill="1" applyBorder="1" applyAlignment="1" applyProtection="1">
      <alignment horizontal="left" vertical="top"/>
    </xf>
    <xf numFmtId="0" fontId="18" fillId="0" borderId="54" xfId="0" quotePrefix="1" applyFont="1" applyFill="1" applyBorder="1" applyAlignment="1" applyProtection="1">
      <alignment horizontal="left" vertical="top"/>
    </xf>
    <xf numFmtId="0" fontId="18" fillId="0" borderId="54" xfId="0" applyFont="1" applyFill="1" applyBorder="1" applyAlignment="1" applyProtection="1">
      <alignment horizontal="left" vertical="top" wrapText="1"/>
    </xf>
    <xf numFmtId="0" fontId="18" fillId="0" borderId="54" xfId="0" applyFont="1" applyFill="1" applyBorder="1" applyAlignment="1" applyProtection="1">
      <alignment horizontal="center" vertical="top"/>
    </xf>
    <xf numFmtId="166" fontId="18" fillId="0" borderId="54" xfId="0" applyNumberFormat="1" applyFont="1" applyFill="1" applyBorder="1" applyAlignment="1" applyProtection="1">
      <alignment horizontal="right" vertical="top"/>
    </xf>
    <xf numFmtId="4" fontId="18" fillId="0" borderId="54" xfId="0" applyNumberFormat="1" applyFont="1" applyFill="1" applyBorder="1" applyAlignment="1" applyProtection="1">
      <alignment horizontal="right" vertical="top"/>
    </xf>
    <xf numFmtId="0" fontId="18" fillId="0" borderId="55" xfId="0" quotePrefix="1" applyFont="1" applyFill="1" applyBorder="1" applyAlignment="1" applyProtection="1">
      <alignment horizontal="center" vertical="top"/>
    </xf>
    <xf numFmtId="0" fontId="18" fillId="0" borderId="47" xfId="0" quotePrefix="1" applyFont="1" applyFill="1" applyBorder="1" applyAlignment="1" applyProtection="1">
      <alignment horizontal="center" vertical="top"/>
    </xf>
    <xf numFmtId="0" fontId="18" fillId="0" borderId="48" xfId="0" applyFont="1" applyFill="1" applyBorder="1" applyAlignment="1" applyProtection="1">
      <alignment horizontal="left" vertical="top"/>
    </xf>
    <xf numFmtId="0" fontId="18" fillId="0" borderId="48" xfId="0" quotePrefix="1" applyFont="1" applyFill="1" applyBorder="1" applyAlignment="1" applyProtection="1">
      <alignment horizontal="left" vertical="top"/>
    </xf>
    <xf numFmtId="0" fontId="18" fillId="0" borderId="48" xfId="0" applyFont="1" applyFill="1" applyBorder="1" applyAlignment="1" applyProtection="1">
      <alignment horizontal="left" vertical="top" wrapText="1"/>
    </xf>
    <xf numFmtId="0" fontId="18" fillId="0" borderId="48" xfId="0" applyFont="1" applyFill="1" applyBorder="1" applyAlignment="1" applyProtection="1">
      <alignment horizontal="center" vertical="top"/>
    </xf>
    <xf numFmtId="166" fontId="18" fillId="0" borderId="48" xfId="0" applyNumberFormat="1" applyFont="1" applyFill="1" applyBorder="1" applyAlignment="1" applyProtection="1">
      <alignment horizontal="right" vertical="top"/>
    </xf>
    <xf numFmtId="4" fontId="18" fillId="0" borderId="48" xfId="0" applyNumberFormat="1" applyFont="1" applyFill="1" applyBorder="1" applyAlignment="1" applyProtection="1">
      <alignment horizontal="right" vertical="top"/>
    </xf>
    <xf numFmtId="0" fontId="18" fillId="0" borderId="50" xfId="0" quotePrefix="1" applyFont="1" applyFill="1" applyBorder="1" applyAlignment="1" applyProtection="1">
      <alignment horizontal="center" vertical="top"/>
    </xf>
    <xf numFmtId="0" fontId="18" fillId="0" borderId="51" xfId="0" applyFont="1" applyFill="1" applyBorder="1" applyAlignment="1" applyProtection="1">
      <alignment horizontal="left" vertical="top"/>
    </xf>
    <xf numFmtId="0" fontId="18" fillId="0" borderId="51" xfId="0" quotePrefix="1" applyFont="1" applyFill="1" applyBorder="1" applyAlignment="1" applyProtection="1">
      <alignment horizontal="left" vertical="top"/>
    </xf>
    <xf numFmtId="0" fontId="18" fillId="0" borderId="51" xfId="0" applyFont="1" applyFill="1" applyBorder="1" applyAlignment="1" applyProtection="1">
      <alignment horizontal="left" vertical="top" wrapText="1"/>
    </xf>
    <xf numFmtId="0" fontId="18" fillId="0" borderId="51" xfId="0" applyFont="1" applyFill="1" applyBorder="1" applyAlignment="1" applyProtection="1">
      <alignment horizontal="center" vertical="top"/>
    </xf>
    <xf numFmtId="166" fontId="18" fillId="0" borderId="51" xfId="0" applyNumberFormat="1" applyFont="1" applyFill="1" applyBorder="1" applyAlignment="1" applyProtection="1">
      <alignment horizontal="right" vertical="top"/>
    </xf>
    <xf numFmtId="4" fontId="18" fillId="0" borderId="51" xfId="0" applyNumberFormat="1" applyFont="1" applyFill="1" applyBorder="1" applyAlignment="1" applyProtection="1">
      <alignment horizontal="right" vertical="top"/>
    </xf>
    <xf numFmtId="167" fontId="18" fillId="0" borderId="49" xfId="0" applyNumberFormat="1" applyFont="1" applyFill="1" applyBorder="1" applyAlignment="1" applyProtection="1">
      <alignment horizontal="right" vertical="top"/>
    </xf>
    <xf numFmtId="167" fontId="18" fillId="0" borderId="56" xfId="0" applyNumberFormat="1" applyFont="1" applyFill="1" applyBorder="1" applyAlignment="1" applyProtection="1">
      <alignment horizontal="right" vertical="top"/>
    </xf>
    <xf numFmtId="167" fontId="18" fillId="0" borderId="52" xfId="0" applyNumberFormat="1" applyFont="1" applyFill="1" applyBorder="1" applyAlignment="1" applyProtection="1">
      <alignment horizontal="right" vertical="top"/>
    </xf>
    <xf numFmtId="0" fontId="22" fillId="0" borderId="0" xfId="0" applyFont="1" applyFill="1" applyAlignment="1" applyProtection="1">
      <alignment horizontal="center" vertical="top"/>
    </xf>
    <xf numFmtId="0" fontId="22" fillId="0" borderId="0" xfId="0" applyFont="1" applyFill="1" applyAlignment="1" applyProtection="1">
      <alignment horizontal="left" vertical="top"/>
    </xf>
    <xf numFmtId="0" fontId="22" fillId="0" borderId="0" xfId="0" applyFont="1" applyFill="1" applyAlignment="1" applyProtection="1">
      <alignment horizontal="left" vertical="top" wrapText="1"/>
    </xf>
    <xf numFmtId="166" fontId="22" fillId="0" borderId="0" xfId="0" applyNumberFormat="1" applyFont="1" applyFill="1" applyAlignment="1" applyProtection="1">
      <alignment horizontal="right" vertical="top"/>
    </xf>
    <xf numFmtId="4" fontId="22" fillId="0" borderId="0" xfId="0" applyNumberFormat="1" applyFont="1" applyFill="1" applyAlignment="1" applyProtection="1">
      <alignment horizontal="right" vertical="top"/>
    </xf>
    <xf numFmtId="167" fontId="22" fillId="0" borderId="0" xfId="0" applyNumberFormat="1" applyFont="1" applyFill="1" applyAlignment="1" applyProtection="1">
      <alignment horizontal="right" vertical="top"/>
    </xf>
    <xf numFmtId="0" fontId="22" fillId="0" borderId="0" xfId="0" applyFont="1" applyFill="1" applyBorder="1" applyAlignment="1" applyProtection="1">
      <alignment horizontal="right" vertical="top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0" fontId="20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0" fontId="22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0" fontId="3" fillId="0" borderId="18" xfId="0" applyFont="1" applyBorder="1" applyAlignment="1" applyProtection="1">
      <alignment horizontal="left" vertical="center"/>
    </xf>
    <xf numFmtId="0" fontId="3" fillId="0" borderId="19" xfId="0" applyFont="1" applyBorder="1" applyAlignment="1" applyProtection="1">
      <alignment horizontal="left" vertical="center"/>
    </xf>
    <xf numFmtId="0" fontId="3" fillId="0" borderId="20" xfId="0" applyFont="1" applyBorder="1" applyAlignment="1" applyProtection="1">
      <alignment horizontal="left" vertical="center"/>
    </xf>
    <xf numFmtId="0" fontId="3" fillId="0" borderId="9" xfId="0" applyFont="1" applyBorder="1" applyAlignment="1" applyProtection="1">
      <alignment horizontal="left" vertical="center" wrapText="1"/>
    </xf>
    <xf numFmtId="0" fontId="0" fillId="0" borderId="10" xfId="0" applyBorder="1" applyAlignment="1">
      <alignment horizontal="left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2" xfId="0" applyBorder="1" applyAlignment="1">
      <alignment horizontal="left" vertical="center" wrapText="1"/>
      <protection locked="0"/>
    </xf>
    <xf numFmtId="0" fontId="0" fillId="0" borderId="0" xfId="0" applyAlignment="1">
      <alignment horizontal="left" vertical="center"/>
      <protection locked="0"/>
    </xf>
    <xf numFmtId="0" fontId="0" fillId="0" borderId="13" xfId="0" applyBorder="1" applyAlignment="1">
      <alignment horizontal="left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2790825</xdr:colOff>
      <xdr:row>2</xdr:row>
      <xdr:rowOff>76200</xdr:rowOff>
    </xdr:from>
    <xdr:to>
      <xdr:col>2</xdr:col>
      <xdr:colOff>733425</xdr:colOff>
      <xdr:row>7</xdr:row>
      <xdr:rowOff>76200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50" y="457200"/>
          <a:ext cx="16573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0</xdr:row>
      <xdr:rowOff>0</xdr:rowOff>
    </xdr:from>
    <xdr:to>
      <xdr:col>10</xdr:col>
      <xdr:colOff>0</xdr:colOff>
      <xdr:row>4</xdr:row>
      <xdr:rowOff>28575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0" y="0"/>
          <a:ext cx="16573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KRY">
    <pageSetUpPr fitToPage="1"/>
  </sheetPr>
  <dimension ref="A1:S54"/>
  <sheetViews>
    <sheetView showGridLines="0" topLeftCell="A5" workbookViewId="0">
      <selection activeCell="J39" sqref="J39"/>
    </sheetView>
  </sheetViews>
  <sheetFormatPr defaultColWidth="9.140625" defaultRowHeight="12.75" customHeight="1"/>
  <cols>
    <col min="1" max="1" width="2.42578125" style="4" customWidth="1"/>
    <col min="2" max="2" width="1.85546875" style="4" customWidth="1"/>
    <col min="3" max="3" width="2.85546875" style="4" customWidth="1"/>
    <col min="4" max="4" width="6.7109375" style="4" customWidth="1"/>
    <col min="5" max="5" width="13.5703125" style="4" customWidth="1"/>
    <col min="6" max="6" width="0.5703125" style="4" customWidth="1"/>
    <col min="7" max="7" width="2.5703125" style="4" customWidth="1"/>
    <col min="8" max="8" width="2.7109375" style="4" customWidth="1"/>
    <col min="9" max="9" width="10.42578125" style="4" customWidth="1"/>
    <col min="10" max="10" width="13.42578125" style="4" customWidth="1"/>
    <col min="11" max="11" width="0.7109375" style="4" customWidth="1"/>
    <col min="12" max="12" width="2.42578125" style="4" customWidth="1"/>
    <col min="13" max="13" width="3.28515625" style="4" customWidth="1"/>
    <col min="14" max="14" width="2" style="4" customWidth="1"/>
    <col min="15" max="15" width="12.42578125" style="4" customWidth="1"/>
    <col min="16" max="16" width="3" style="4" customWidth="1"/>
    <col min="17" max="17" width="2" style="4" customWidth="1"/>
    <col min="18" max="18" width="13.5703125" style="4" customWidth="1"/>
    <col min="19" max="19" width="0.5703125" style="4" customWidth="1"/>
    <col min="20" max="16384" width="9.140625" style="4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5"/>
      <c r="B2" s="6"/>
      <c r="C2" s="6"/>
      <c r="D2" s="6"/>
      <c r="E2" s="6"/>
      <c r="F2" s="6"/>
      <c r="G2" s="7" t="s"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</row>
    <row r="3" spans="1:19" ht="12" customHeight="1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t="8.2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4"/>
    </row>
    <row r="5" spans="1:19" ht="17.25" customHeight="1">
      <c r="A5" s="15"/>
      <c r="B5" s="16" t="s">
        <v>1</v>
      </c>
      <c r="C5" s="16"/>
      <c r="D5" s="16"/>
      <c r="E5" s="248" t="s">
        <v>460</v>
      </c>
      <c r="F5" s="249"/>
      <c r="G5" s="249"/>
      <c r="H5" s="249"/>
      <c r="I5" s="249"/>
      <c r="J5" s="250"/>
      <c r="K5" s="16"/>
      <c r="L5" s="16"/>
      <c r="M5" s="16"/>
      <c r="N5" s="16"/>
      <c r="O5" s="16" t="s">
        <v>2</v>
      </c>
      <c r="P5" s="17"/>
      <c r="Q5" s="20"/>
      <c r="R5" s="19"/>
      <c r="S5" s="21"/>
    </row>
    <row r="6" spans="1:19" ht="17.25" hidden="1" customHeight="1">
      <c r="A6" s="15"/>
      <c r="B6" s="16" t="s">
        <v>3</v>
      </c>
      <c r="C6" s="16"/>
      <c r="D6" s="16"/>
      <c r="E6" s="251"/>
      <c r="F6" s="252"/>
      <c r="G6" s="252"/>
      <c r="H6" s="252"/>
      <c r="I6" s="252"/>
      <c r="J6" s="253"/>
      <c r="K6" s="16"/>
      <c r="L6" s="16"/>
      <c r="M6" s="16"/>
      <c r="N6" s="16"/>
      <c r="O6" s="16"/>
      <c r="P6" s="24"/>
      <c r="Q6" s="25"/>
      <c r="R6" s="23"/>
      <c r="S6" s="21"/>
    </row>
    <row r="7" spans="1:19" ht="15.75" customHeight="1">
      <c r="A7" s="15"/>
      <c r="B7" s="16" t="s">
        <v>4</v>
      </c>
      <c r="C7" s="16"/>
      <c r="D7" s="16"/>
      <c r="E7" s="251"/>
      <c r="F7" s="252"/>
      <c r="G7" s="252"/>
      <c r="H7" s="252"/>
      <c r="I7" s="252"/>
      <c r="J7" s="253"/>
      <c r="K7" s="16"/>
      <c r="L7" s="16"/>
      <c r="M7" s="16"/>
      <c r="N7" s="16"/>
      <c r="O7" s="16" t="s">
        <v>5</v>
      </c>
      <c r="P7" s="22"/>
      <c r="Q7" s="25"/>
      <c r="R7" s="23"/>
      <c r="S7" s="21"/>
    </row>
    <row r="8" spans="1:19" ht="17.25" hidden="1" customHeight="1">
      <c r="A8" s="15"/>
      <c r="B8" s="16" t="s">
        <v>6</v>
      </c>
      <c r="C8" s="16"/>
      <c r="D8" s="16"/>
      <c r="E8" s="22"/>
      <c r="F8" s="16"/>
      <c r="G8" s="16"/>
      <c r="H8" s="16"/>
      <c r="I8" s="16"/>
      <c r="J8" s="23"/>
      <c r="K8" s="16"/>
      <c r="L8" s="16"/>
      <c r="M8" s="16"/>
      <c r="N8" s="16"/>
      <c r="O8" s="16"/>
      <c r="P8" s="24"/>
      <c r="Q8" s="25"/>
      <c r="R8" s="23"/>
      <c r="S8" s="21"/>
    </row>
    <row r="9" spans="1:19" ht="15.75" customHeight="1">
      <c r="A9" s="15"/>
      <c r="B9" s="16" t="s">
        <v>7</v>
      </c>
      <c r="C9" s="16"/>
      <c r="D9" s="16"/>
      <c r="E9" s="26"/>
      <c r="F9" s="27"/>
      <c r="G9" s="27"/>
      <c r="H9" s="27"/>
      <c r="I9" s="27"/>
      <c r="J9" s="28"/>
      <c r="K9" s="16"/>
      <c r="L9" s="16"/>
      <c r="M9" s="16"/>
      <c r="N9" s="16"/>
      <c r="O9" s="16" t="s">
        <v>8</v>
      </c>
      <c r="P9" s="26"/>
      <c r="Q9" s="29"/>
      <c r="R9" s="28"/>
      <c r="S9" s="21"/>
    </row>
    <row r="10" spans="1:19" ht="17.25" hidden="1" customHeight="1">
      <c r="A10" s="15"/>
      <c r="B10" s="16" t="s">
        <v>9</v>
      </c>
      <c r="C10" s="16"/>
      <c r="D10" s="16"/>
      <c r="E10" s="30" t="s">
        <v>10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25"/>
      <c r="Q10" s="25"/>
      <c r="R10" s="16"/>
      <c r="S10" s="21"/>
    </row>
    <row r="11" spans="1:19" ht="17.25" hidden="1" customHeight="1">
      <c r="A11" s="15"/>
      <c r="B11" s="16" t="s">
        <v>11</v>
      </c>
      <c r="C11" s="16"/>
      <c r="D11" s="16"/>
      <c r="E11" s="31" t="s">
        <v>12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25"/>
      <c r="Q11" s="25"/>
      <c r="R11" s="16"/>
      <c r="S11" s="21"/>
    </row>
    <row r="12" spans="1:19" ht="17.25" hidden="1" customHeight="1">
      <c r="A12" s="15"/>
      <c r="B12" s="16" t="s">
        <v>13</v>
      </c>
      <c r="C12" s="16"/>
      <c r="D12" s="16"/>
      <c r="E12" s="31" t="s">
        <v>12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25"/>
      <c r="Q12" s="25"/>
      <c r="R12" s="16"/>
      <c r="S12" s="21"/>
    </row>
    <row r="13" spans="1:19" ht="17.25" hidden="1" customHeight="1">
      <c r="A13" s="15"/>
      <c r="B13" s="16"/>
      <c r="C13" s="16"/>
      <c r="D13" s="16"/>
      <c r="E13" s="31" t="s">
        <v>12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25"/>
      <c r="Q13" s="25"/>
      <c r="R13" s="16"/>
      <c r="S13" s="21"/>
    </row>
    <row r="14" spans="1:19" ht="17.25" hidden="1" customHeight="1">
      <c r="A14" s="15"/>
      <c r="B14" s="16"/>
      <c r="C14" s="16"/>
      <c r="D14" s="16"/>
      <c r="E14" s="31" t="s">
        <v>12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25"/>
      <c r="Q14" s="25"/>
      <c r="R14" s="16"/>
      <c r="S14" s="21"/>
    </row>
    <row r="15" spans="1:19" ht="17.25" hidden="1" customHeight="1">
      <c r="A15" s="15"/>
      <c r="B15" s="16"/>
      <c r="C15" s="16"/>
      <c r="D15" s="16"/>
      <c r="E15" s="31" t="s">
        <v>12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5"/>
      <c r="Q15" s="25"/>
      <c r="R15" s="16"/>
      <c r="S15" s="21"/>
    </row>
    <row r="16" spans="1:19" ht="17.25" hidden="1" customHeight="1">
      <c r="A16" s="15"/>
      <c r="B16" s="16"/>
      <c r="C16" s="16"/>
      <c r="D16" s="16"/>
      <c r="E16" s="31" t="s">
        <v>12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25"/>
      <c r="Q16" s="25"/>
      <c r="R16" s="16"/>
      <c r="S16" s="21"/>
    </row>
    <row r="17" spans="1:19" ht="17.25" hidden="1" customHeight="1">
      <c r="A17" s="15"/>
      <c r="B17" s="16"/>
      <c r="C17" s="16"/>
      <c r="D17" s="16"/>
      <c r="E17" s="31" t="s">
        <v>12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25"/>
      <c r="Q17" s="25"/>
      <c r="R17" s="16"/>
      <c r="S17" s="21"/>
    </row>
    <row r="18" spans="1:19" ht="17.25" hidden="1" customHeight="1">
      <c r="A18" s="15"/>
      <c r="B18" s="16"/>
      <c r="C18" s="16"/>
      <c r="D18" s="16"/>
      <c r="E18" s="31" t="s">
        <v>12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25"/>
      <c r="Q18" s="25"/>
      <c r="R18" s="16"/>
      <c r="S18" s="21"/>
    </row>
    <row r="19" spans="1:19" ht="17.25" hidden="1" customHeight="1">
      <c r="A19" s="15"/>
      <c r="B19" s="16"/>
      <c r="C19" s="16"/>
      <c r="D19" s="16"/>
      <c r="E19" s="31" t="s">
        <v>12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25"/>
      <c r="Q19" s="25"/>
      <c r="R19" s="16"/>
      <c r="S19" s="21"/>
    </row>
    <row r="20" spans="1:19" ht="17.25" hidden="1" customHeight="1">
      <c r="A20" s="15"/>
      <c r="B20" s="16"/>
      <c r="C20" s="16"/>
      <c r="D20" s="16"/>
      <c r="E20" s="31" t="s">
        <v>12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5"/>
      <c r="Q20" s="25"/>
      <c r="R20" s="16"/>
      <c r="S20" s="21"/>
    </row>
    <row r="21" spans="1:19" ht="17.25" hidden="1" customHeight="1">
      <c r="A21" s="15"/>
      <c r="B21" s="16"/>
      <c r="C21" s="16"/>
      <c r="D21" s="16"/>
      <c r="E21" s="31" t="s">
        <v>12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25"/>
      <c r="Q21" s="25"/>
      <c r="R21" s="16"/>
      <c r="S21" s="21"/>
    </row>
    <row r="22" spans="1:19" ht="17.25" hidden="1" customHeight="1">
      <c r="A22" s="15"/>
      <c r="B22" s="16"/>
      <c r="C22" s="16"/>
      <c r="D22" s="16"/>
      <c r="E22" s="31" t="s">
        <v>12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25"/>
      <c r="Q22" s="25"/>
      <c r="R22" s="16"/>
      <c r="S22" s="21"/>
    </row>
    <row r="23" spans="1:19" ht="17.25" hidden="1" customHeight="1">
      <c r="A23" s="15"/>
      <c r="B23" s="16"/>
      <c r="C23" s="16"/>
      <c r="D23" s="16"/>
      <c r="E23" s="31" t="s">
        <v>12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25"/>
      <c r="Q23" s="25"/>
      <c r="R23" s="16"/>
      <c r="S23" s="21"/>
    </row>
    <row r="24" spans="1:19" ht="17.25" hidden="1" customHeight="1">
      <c r="A24" s="15"/>
      <c r="B24" s="16"/>
      <c r="C24" s="16"/>
      <c r="D24" s="16"/>
      <c r="E24" s="31" t="s">
        <v>12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25"/>
      <c r="Q24" s="25"/>
      <c r="R24" s="16"/>
      <c r="S24" s="21"/>
    </row>
    <row r="25" spans="1:19" ht="17.25" customHeight="1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 t="s">
        <v>14</v>
      </c>
      <c r="P25" s="16" t="s">
        <v>15</v>
      </c>
      <c r="Q25" s="16"/>
      <c r="R25" s="16"/>
      <c r="S25" s="21"/>
    </row>
    <row r="26" spans="1:19" ht="17.25" customHeight="1">
      <c r="A26" s="15"/>
      <c r="B26" s="16" t="s">
        <v>16</v>
      </c>
      <c r="C26" s="16"/>
      <c r="D26" s="16"/>
      <c r="E26" s="17" t="s">
        <v>461</v>
      </c>
      <c r="F26" s="18"/>
      <c r="G26" s="18"/>
      <c r="H26" s="18"/>
      <c r="I26" s="18"/>
      <c r="J26" s="19"/>
      <c r="K26" s="16"/>
      <c r="L26" s="16"/>
      <c r="M26" s="16"/>
      <c r="N26" s="16"/>
      <c r="O26" s="32"/>
      <c r="P26" s="245"/>
      <c r="Q26" s="246"/>
      <c r="R26" s="247"/>
      <c r="S26" s="21"/>
    </row>
    <row r="27" spans="1:19" ht="17.25" customHeight="1">
      <c r="A27" s="15"/>
      <c r="B27" s="16" t="s">
        <v>17</v>
      </c>
      <c r="C27" s="16"/>
      <c r="D27" s="16"/>
      <c r="E27" s="22"/>
      <c r="F27" s="16"/>
      <c r="G27" s="16"/>
      <c r="H27" s="16"/>
      <c r="I27" s="16"/>
      <c r="J27" s="23"/>
      <c r="K27" s="16"/>
      <c r="L27" s="16"/>
      <c r="M27" s="16"/>
      <c r="N27" s="16"/>
      <c r="O27" s="32"/>
      <c r="P27" s="33"/>
      <c r="Q27" s="34"/>
      <c r="R27" s="35"/>
      <c r="S27" s="21"/>
    </row>
    <row r="28" spans="1:19" ht="17.25" customHeight="1">
      <c r="A28" s="15"/>
      <c r="B28" s="16" t="s">
        <v>18</v>
      </c>
      <c r="C28" s="16"/>
      <c r="D28" s="16"/>
      <c r="E28" s="22" t="s">
        <v>462</v>
      </c>
      <c r="F28" s="16"/>
      <c r="G28" s="16"/>
      <c r="H28" s="16"/>
      <c r="I28" s="16"/>
      <c r="J28" s="23"/>
      <c r="K28" s="16"/>
      <c r="L28" s="16"/>
      <c r="M28" s="16"/>
      <c r="N28" s="16"/>
      <c r="O28" s="32"/>
      <c r="P28" s="245"/>
      <c r="Q28" s="246"/>
      <c r="R28" s="247"/>
      <c r="S28" s="21"/>
    </row>
    <row r="29" spans="1:19" ht="17.25" customHeight="1">
      <c r="A29" s="15"/>
      <c r="B29" s="16"/>
      <c r="C29" s="16"/>
      <c r="D29" s="16"/>
      <c r="E29" s="26"/>
      <c r="F29" s="27"/>
      <c r="G29" s="27"/>
      <c r="H29" s="27"/>
      <c r="I29" s="27"/>
      <c r="J29" s="28"/>
      <c r="K29" s="16"/>
      <c r="L29" s="16"/>
      <c r="M29" s="16"/>
      <c r="N29" s="16"/>
      <c r="O29" s="25"/>
      <c r="P29" s="25"/>
      <c r="Q29" s="25"/>
      <c r="R29" s="16"/>
      <c r="S29" s="21"/>
    </row>
    <row r="30" spans="1:19" ht="17.25" customHeight="1">
      <c r="A30" s="15"/>
      <c r="B30" s="16"/>
      <c r="C30" s="16"/>
      <c r="D30" s="16"/>
      <c r="E30" s="30" t="s">
        <v>19</v>
      </c>
      <c r="F30" s="16"/>
      <c r="G30" s="16" t="s">
        <v>20</v>
      </c>
      <c r="H30" s="16"/>
      <c r="I30" s="16"/>
      <c r="J30" s="16"/>
      <c r="K30" s="16"/>
      <c r="L30" s="16"/>
      <c r="M30" s="16"/>
      <c r="N30" s="16"/>
      <c r="O30" s="30" t="s">
        <v>21</v>
      </c>
      <c r="P30" s="25"/>
      <c r="Q30" s="25"/>
      <c r="R30" s="36"/>
      <c r="S30" s="21"/>
    </row>
    <row r="31" spans="1:19" ht="17.25" customHeight="1">
      <c r="A31" s="15"/>
      <c r="B31" s="16"/>
      <c r="C31" s="16"/>
      <c r="D31" s="16"/>
      <c r="E31" s="32"/>
      <c r="F31" s="16"/>
      <c r="G31" s="33"/>
      <c r="H31" s="37"/>
      <c r="I31" s="38"/>
      <c r="J31" s="16"/>
      <c r="K31" s="16"/>
      <c r="L31" s="16"/>
      <c r="M31" s="16"/>
      <c r="N31" s="16"/>
      <c r="O31" s="39" t="s">
        <v>463</v>
      </c>
      <c r="P31" s="25"/>
      <c r="Q31" s="25"/>
      <c r="R31" s="40"/>
      <c r="S31" s="21"/>
    </row>
    <row r="32" spans="1:19" ht="8.25" customHeight="1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</row>
    <row r="33" spans="1:19" ht="20.25" customHeight="1">
      <c r="A33" s="44"/>
      <c r="B33" s="45"/>
      <c r="C33" s="45"/>
      <c r="D33" s="45"/>
      <c r="E33" s="46" t="s">
        <v>22</v>
      </c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7"/>
    </row>
    <row r="34" spans="1:19" ht="20.25" customHeight="1">
      <c r="A34" s="48" t="s">
        <v>23</v>
      </c>
      <c r="B34" s="49"/>
      <c r="C34" s="49"/>
      <c r="D34" s="50"/>
      <c r="E34" s="51" t="s">
        <v>24</v>
      </c>
      <c r="F34" s="50"/>
      <c r="G34" s="51" t="s">
        <v>25</v>
      </c>
      <c r="H34" s="49"/>
      <c r="I34" s="50"/>
      <c r="J34" s="51" t="s">
        <v>26</v>
      </c>
      <c r="K34" s="49"/>
      <c r="L34" s="51" t="s">
        <v>27</v>
      </c>
      <c r="M34" s="49"/>
      <c r="N34" s="49"/>
      <c r="O34" s="50"/>
      <c r="P34" s="51" t="s">
        <v>28</v>
      </c>
      <c r="Q34" s="49"/>
      <c r="R34" s="49"/>
      <c r="S34" s="52"/>
    </row>
    <row r="35" spans="1:19" ht="20.25" customHeight="1">
      <c r="A35" s="53"/>
      <c r="B35" s="54"/>
      <c r="C35" s="54"/>
      <c r="D35" s="55">
        <v>0</v>
      </c>
      <c r="E35" s="56">
        <f>IF(D35=0,0,R47/D35)</f>
        <v>0</v>
      </c>
      <c r="F35" s="57"/>
      <c r="G35" s="58"/>
      <c r="H35" s="54"/>
      <c r="I35" s="55">
        <v>0</v>
      </c>
      <c r="J35" s="56">
        <f>IF(I35=0,0,R47/I35)</f>
        <v>0</v>
      </c>
      <c r="K35" s="59"/>
      <c r="L35" s="58"/>
      <c r="M35" s="54"/>
      <c r="N35" s="54"/>
      <c r="O35" s="55">
        <v>0</v>
      </c>
      <c r="P35" s="58"/>
      <c r="Q35" s="54"/>
      <c r="R35" s="60">
        <f>IF(O35=0,0,R47/O35)</f>
        <v>0</v>
      </c>
      <c r="S35" s="61"/>
    </row>
    <row r="36" spans="1:19" ht="20.25" customHeight="1">
      <c r="A36" s="44"/>
      <c r="B36" s="45"/>
      <c r="C36" s="45"/>
      <c r="D36" s="45"/>
      <c r="E36" s="46" t="s">
        <v>29</v>
      </c>
      <c r="F36" s="45"/>
      <c r="G36" s="45"/>
      <c r="H36" s="45"/>
      <c r="I36" s="45"/>
      <c r="J36" s="62" t="s">
        <v>30</v>
      </c>
      <c r="K36" s="45"/>
      <c r="L36" s="45"/>
      <c r="M36" s="45"/>
      <c r="N36" s="45"/>
      <c r="O36" s="45"/>
      <c r="P36" s="45"/>
      <c r="Q36" s="45"/>
      <c r="R36" s="45"/>
      <c r="S36" s="47"/>
    </row>
    <row r="37" spans="1:19" ht="20.25" customHeight="1">
      <c r="A37" s="63" t="s">
        <v>31</v>
      </c>
      <c r="B37" s="64"/>
      <c r="C37" s="65" t="s">
        <v>32</v>
      </c>
      <c r="D37" s="66"/>
      <c r="E37" s="66"/>
      <c r="F37" s="67"/>
      <c r="G37" s="63" t="s">
        <v>33</v>
      </c>
      <c r="H37" s="68"/>
      <c r="I37" s="65" t="s">
        <v>34</v>
      </c>
      <c r="J37" s="66"/>
      <c r="K37" s="66"/>
      <c r="L37" s="63" t="s">
        <v>35</v>
      </c>
      <c r="M37" s="68"/>
      <c r="N37" s="65" t="s">
        <v>36</v>
      </c>
      <c r="O37" s="66"/>
      <c r="P37" s="66"/>
      <c r="Q37" s="66"/>
      <c r="R37" s="66"/>
      <c r="S37" s="67"/>
    </row>
    <row r="38" spans="1:19" ht="20.25" customHeight="1">
      <c r="A38" s="69">
        <v>1</v>
      </c>
      <c r="B38" s="70" t="s">
        <v>37</v>
      </c>
      <c r="C38" s="19"/>
      <c r="D38" s="71" t="s">
        <v>38</v>
      </c>
      <c r="E38" s="72">
        <f>SUMIF(Rozpočet!K14:K65369,8,Rozpočet!I14:I65369)</f>
        <v>103726.01999999993</v>
      </c>
      <c r="F38" s="73"/>
      <c r="G38" s="69">
        <v>8</v>
      </c>
      <c r="H38" s="74" t="s">
        <v>39</v>
      </c>
      <c r="I38" s="35"/>
      <c r="J38" s="75">
        <v>0</v>
      </c>
      <c r="K38" s="76"/>
      <c r="L38" s="69">
        <v>13</v>
      </c>
      <c r="M38" s="33" t="s">
        <v>40</v>
      </c>
      <c r="N38" s="37"/>
      <c r="O38" s="37"/>
      <c r="P38" s="77">
        <f>M48</f>
        <v>20</v>
      </c>
      <c r="Q38" s="78" t="s">
        <v>41</v>
      </c>
      <c r="R38" s="72">
        <v>0</v>
      </c>
      <c r="S38" s="73"/>
    </row>
    <row r="39" spans="1:19" ht="20.25" customHeight="1">
      <c r="A39" s="69">
        <v>2</v>
      </c>
      <c r="B39" s="79"/>
      <c r="C39" s="28"/>
      <c r="D39" s="71" t="s">
        <v>42</v>
      </c>
      <c r="E39" s="72">
        <f>SUMIF(Rozpočet!K14:K65536,4,Rozpočet!I14:I65536)</f>
        <v>0</v>
      </c>
      <c r="F39" s="73"/>
      <c r="G39" s="69">
        <v>9</v>
      </c>
      <c r="H39" s="16" t="s">
        <v>43</v>
      </c>
      <c r="I39" s="71"/>
      <c r="J39" s="75">
        <v>0</v>
      </c>
      <c r="K39" s="76"/>
      <c r="L39" s="69">
        <v>14</v>
      </c>
      <c r="M39" s="33" t="s">
        <v>44</v>
      </c>
      <c r="N39" s="37"/>
      <c r="O39" s="37"/>
      <c r="P39" s="77">
        <f>M48</f>
        <v>20</v>
      </c>
      <c r="Q39" s="78" t="s">
        <v>41</v>
      </c>
      <c r="R39" s="72">
        <v>0</v>
      </c>
      <c r="S39" s="73"/>
    </row>
    <row r="40" spans="1:19" ht="20.25" customHeight="1">
      <c r="A40" s="69">
        <v>3</v>
      </c>
      <c r="B40" s="70" t="s">
        <v>45</v>
      </c>
      <c r="C40" s="19"/>
      <c r="D40" s="71" t="s">
        <v>38</v>
      </c>
      <c r="E40" s="72">
        <f>SUMIF(Rozpočet!K14:K65536,32,Rozpočet!I14:I65536)</f>
        <v>0</v>
      </c>
      <c r="F40" s="73"/>
      <c r="G40" s="69">
        <v>10</v>
      </c>
      <c r="H40" s="74" t="s">
        <v>46</v>
      </c>
      <c r="I40" s="35"/>
      <c r="J40" s="75">
        <v>0</v>
      </c>
      <c r="K40" s="76"/>
      <c r="L40" s="69">
        <v>15</v>
      </c>
      <c r="M40" s="33" t="s">
        <v>47</v>
      </c>
      <c r="N40" s="37"/>
      <c r="O40" s="37"/>
      <c r="P40" s="77">
        <f>M48</f>
        <v>20</v>
      </c>
      <c r="Q40" s="78" t="s">
        <v>41</v>
      </c>
      <c r="R40" s="72">
        <v>0</v>
      </c>
      <c r="S40" s="73"/>
    </row>
    <row r="41" spans="1:19" ht="20.25" customHeight="1">
      <c r="A41" s="69">
        <v>4</v>
      </c>
      <c r="B41" s="79"/>
      <c r="C41" s="28"/>
      <c r="D41" s="71" t="s">
        <v>42</v>
      </c>
      <c r="E41" s="72">
        <f>SUMIF(Rozpočet!K14:K65536,16,Rozpočet!I14:I65536)+SUMIF(Rozpočet!K14:K65536,128,Rozpočet!I14:I65536)</f>
        <v>0</v>
      </c>
      <c r="F41" s="73"/>
      <c r="G41" s="69">
        <v>11</v>
      </c>
      <c r="H41" s="74"/>
      <c r="I41" s="35"/>
      <c r="J41" s="75">
        <v>0</v>
      </c>
      <c r="K41" s="76"/>
      <c r="L41" s="69">
        <v>16</v>
      </c>
      <c r="M41" s="33" t="s">
        <v>48</v>
      </c>
      <c r="N41" s="37"/>
      <c r="O41" s="37"/>
      <c r="P41" s="77">
        <f>M48</f>
        <v>20</v>
      </c>
      <c r="Q41" s="78" t="s">
        <v>41</v>
      </c>
      <c r="R41" s="72">
        <v>0</v>
      </c>
      <c r="S41" s="73"/>
    </row>
    <row r="42" spans="1:19" ht="20.25" customHeight="1">
      <c r="A42" s="69">
        <v>5</v>
      </c>
      <c r="B42" s="70" t="s">
        <v>49</v>
      </c>
      <c r="C42" s="19"/>
      <c r="D42" s="71" t="s">
        <v>38</v>
      </c>
      <c r="E42" s="72">
        <f>SUMIF(Rozpočet!K14:K65536,256,Rozpočet!I14:I65536)</f>
        <v>0</v>
      </c>
      <c r="F42" s="73"/>
      <c r="G42" s="80"/>
      <c r="H42" s="37"/>
      <c r="I42" s="35"/>
      <c r="J42" s="81"/>
      <c r="K42" s="76"/>
      <c r="L42" s="69">
        <v>17</v>
      </c>
      <c r="M42" s="33" t="s">
        <v>50</v>
      </c>
      <c r="N42" s="37"/>
      <c r="O42" s="37"/>
      <c r="P42" s="77">
        <f>M48</f>
        <v>20</v>
      </c>
      <c r="Q42" s="78" t="s">
        <v>41</v>
      </c>
      <c r="R42" s="72">
        <v>0</v>
      </c>
      <c r="S42" s="73"/>
    </row>
    <row r="43" spans="1:19" ht="20.25" customHeight="1">
      <c r="A43" s="69">
        <v>6</v>
      </c>
      <c r="B43" s="79"/>
      <c r="C43" s="28"/>
      <c r="D43" s="71" t="s">
        <v>42</v>
      </c>
      <c r="E43" s="72">
        <f>SUMIF(Rozpočet!K14:K65536,64,Rozpočet!I14:I65536)</f>
        <v>0</v>
      </c>
      <c r="F43" s="73"/>
      <c r="G43" s="80"/>
      <c r="H43" s="37"/>
      <c r="I43" s="35"/>
      <c r="J43" s="81"/>
      <c r="K43" s="76"/>
      <c r="L43" s="69">
        <v>18</v>
      </c>
      <c r="M43" s="74" t="s">
        <v>51</v>
      </c>
      <c r="N43" s="37"/>
      <c r="O43" s="37"/>
      <c r="P43" s="37"/>
      <c r="Q43" s="37"/>
      <c r="R43" s="72">
        <f>SUMIF(Rozpočet!K14:K65536,1024,Rozpočet!I14:I65536)</f>
        <v>0</v>
      </c>
      <c r="S43" s="73"/>
    </row>
    <row r="44" spans="1:19" ht="20.25" customHeight="1">
      <c r="A44" s="69">
        <v>7</v>
      </c>
      <c r="B44" s="82" t="s">
        <v>52</v>
      </c>
      <c r="C44" s="37"/>
      <c r="D44" s="35"/>
      <c r="E44" s="83">
        <f>SUM(E38:E43)</f>
        <v>103726.01999999993</v>
      </c>
      <c r="F44" s="47"/>
      <c r="G44" s="69">
        <v>12</v>
      </c>
      <c r="H44" s="82" t="s">
        <v>53</v>
      </c>
      <c r="I44" s="35"/>
      <c r="J44" s="84">
        <f>SUM(J38:J41)</f>
        <v>0</v>
      </c>
      <c r="K44" s="85"/>
      <c r="L44" s="69">
        <v>19</v>
      </c>
      <c r="M44" s="82" t="s">
        <v>54</v>
      </c>
      <c r="N44" s="37"/>
      <c r="O44" s="37"/>
      <c r="P44" s="37"/>
      <c r="Q44" s="73"/>
      <c r="R44" s="83">
        <f>SUM(R38:R43)</f>
        <v>0</v>
      </c>
      <c r="S44" s="47"/>
    </row>
    <row r="45" spans="1:19" ht="20.25" customHeight="1">
      <c r="A45" s="86">
        <v>20</v>
      </c>
      <c r="B45" s="87" t="s">
        <v>55</v>
      </c>
      <c r="C45" s="88"/>
      <c r="D45" s="89"/>
      <c r="E45" s="90">
        <f>SUMIF(Rozpočet!K14:K65536,512,Rozpočet!I14:I65536)</f>
        <v>0</v>
      </c>
      <c r="F45" s="43"/>
      <c r="G45" s="86">
        <v>21</v>
      </c>
      <c r="H45" s="87" t="s">
        <v>56</v>
      </c>
      <c r="I45" s="89"/>
      <c r="J45" s="91">
        <v>0</v>
      </c>
      <c r="K45" s="92">
        <f>M48</f>
        <v>20</v>
      </c>
      <c r="L45" s="86">
        <v>22</v>
      </c>
      <c r="M45" s="87" t="s">
        <v>57</v>
      </c>
      <c r="N45" s="88"/>
      <c r="O45" s="42"/>
      <c r="P45" s="42"/>
      <c r="Q45" s="42"/>
      <c r="R45" s="90">
        <f>SUMIF(Rozpočet!K14:K65536,"&lt;4",Rozpočet!I14:I65536)+SUMIF(Rozpočet!K14:K65536,"&gt;1024",Rozpočet!I14:I65536)</f>
        <v>0</v>
      </c>
      <c r="S45" s="43"/>
    </row>
    <row r="46" spans="1:19" ht="20.25" customHeight="1">
      <c r="A46" s="93" t="s">
        <v>17</v>
      </c>
      <c r="B46" s="13"/>
      <c r="C46" s="13"/>
      <c r="D46" s="13"/>
      <c r="E46" s="13"/>
      <c r="F46" s="94"/>
      <c r="G46" s="95"/>
      <c r="H46" s="13"/>
      <c r="I46" s="13"/>
      <c r="J46" s="13"/>
      <c r="K46" s="13"/>
      <c r="L46" s="63" t="s">
        <v>58</v>
      </c>
      <c r="M46" s="50"/>
      <c r="N46" s="65" t="s">
        <v>59</v>
      </c>
      <c r="O46" s="49"/>
      <c r="P46" s="49"/>
      <c r="Q46" s="49"/>
      <c r="R46" s="49"/>
      <c r="S46" s="52"/>
    </row>
    <row r="47" spans="1:19" ht="20.25" customHeight="1">
      <c r="A47" s="15"/>
      <c r="B47" s="16"/>
      <c r="C47" s="16"/>
      <c r="D47" s="16"/>
      <c r="E47" s="16"/>
      <c r="F47" s="23"/>
      <c r="G47" s="96"/>
      <c r="H47" s="16"/>
      <c r="I47" s="16"/>
      <c r="J47" s="16"/>
      <c r="K47" s="16"/>
      <c r="L47" s="69">
        <v>23</v>
      </c>
      <c r="M47" s="74" t="s">
        <v>60</v>
      </c>
      <c r="N47" s="37"/>
      <c r="O47" s="37"/>
      <c r="P47" s="37"/>
      <c r="Q47" s="73"/>
      <c r="R47" s="83">
        <f>ROUND(E44+J44+R44+E45+J45+R45,2)</f>
        <v>103726.02</v>
      </c>
      <c r="S47" s="47"/>
    </row>
    <row r="48" spans="1:19" ht="20.25" customHeight="1">
      <c r="A48" s="97" t="s">
        <v>61</v>
      </c>
      <c r="B48" s="27"/>
      <c r="C48" s="27"/>
      <c r="D48" s="27"/>
      <c r="E48" s="27"/>
      <c r="F48" s="28"/>
      <c r="G48" s="98" t="s">
        <v>62</v>
      </c>
      <c r="H48" s="27"/>
      <c r="I48" s="27"/>
      <c r="J48" s="27"/>
      <c r="K48" s="27"/>
      <c r="L48" s="69">
        <v>24</v>
      </c>
      <c r="M48" s="99">
        <v>20</v>
      </c>
      <c r="N48" s="35" t="s">
        <v>41</v>
      </c>
      <c r="O48" s="100">
        <f>R47-O49</f>
        <v>103726.02</v>
      </c>
      <c r="P48" s="27" t="s">
        <v>63</v>
      </c>
      <c r="Q48" s="27"/>
      <c r="R48" s="101">
        <f>ROUND(O48*M48/100,2)</f>
        <v>20745.2</v>
      </c>
      <c r="S48" s="102"/>
    </row>
    <row r="49" spans="1:19" ht="20.25" customHeight="1" thickBot="1">
      <c r="A49" s="103" t="s">
        <v>16</v>
      </c>
      <c r="B49" s="18"/>
      <c r="C49" s="18"/>
      <c r="D49" s="18"/>
      <c r="E49" s="18"/>
      <c r="F49" s="19"/>
      <c r="G49" s="104"/>
      <c r="H49" s="18"/>
      <c r="I49" s="18"/>
      <c r="J49" s="18"/>
      <c r="K49" s="18"/>
      <c r="L49" s="69">
        <v>25</v>
      </c>
      <c r="M49" s="99"/>
      <c r="N49" s="35" t="s">
        <v>41</v>
      </c>
      <c r="O49" s="100"/>
      <c r="P49" s="37" t="s">
        <v>63</v>
      </c>
      <c r="Q49" s="37"/>
      <c r="R49" s="72"/>
      <c r="S49" s="73"/>
    </row>
    <row r="50" spans="1:19" ht="20.25" customHeight="1" thickBot="1">
      <c r="A50" s="15"/>
      <c r="B50" s="16"/>
      <c r="C50" s="16"/>
      <c r="D50" s="16"/>
      <c r="E50" s="16"/>
      <c r="F50" s="23"/>
      <c r="G50" s="96"/>
      <c r="H50" s="16"/>
      <c r="I50" s="16"/>
      <c r="J50" s="16"/>
      <c r="K50" s="16"/>
      <c r="L50" s="86">
        <v>26</v>
      </c>
      <c r="M50" s="105" t="s">
        <v>64</v>
      </c>
      <c r="N50" s="88"/>
      <c r="O50" s="88"/>
      <c r="P50" s="88"/>
      <c r="Q50" s="42"/>
      <c r="R50" s="106">
        <f>R47+R48+R49</f>
        <v>124471.22</v>
      </c>
      <c r="S50" s="107"/>
    </row>
    <row r="51" spans="1:19" ht="20.25" customHeight="1">
      <c r="A51" s="97" t="s">
        <v>65</v>
      </c>
      <c r="B51" s="27"/>
      <c r="C51" s="27"/>
      <c r="D51" s="27"/>
      <c r="E51" s="27"/>
      <c r="F51" s="28"/>
      <c r="G51" s="98" t="s">
        <v>62</v>
      </c>
      <c r="H51" s="27"/>
      <c r="I51" s="27"/>
      <c r="J51" s="27"/>
      <c r="K51" s="27"/>
      <c r="L51" s="63" t="s">
        <v>66</v>
      </c>
      <c r="M51" s="50"/>
      <c r="N51" s="65" t="s">
        <v>67</v>
      </c>
      <c r="O51" s="49"/>
      <c r="P51" s="49"/>
      <c r="Q51" s="49"/>
      <c r="R51" s="108"/>
      <c r="S51" s="52"/>
    </row>
    <row r="52" spans="1:19" ht="20.25" customHeight="1">
      <c r="A52" s="103" t="s">
        <v>18</v>
      </c>
      <c r="B52" s="18"/>
      <c r="C52" s="18"/>
      <c r="D52" s="18"/>
      <c r="E52" s="18"/>
      <c r="F52" s="19"/>
      <c r="G52" s="104"/>
      <c r="H52" s="18"/>
      <c r="I52" s="18"/>
      <c r="J52" s="18"/>
      <c r="K52" s="18"/>
      <c r="L52" s="69">
        <v>27</v>
      </c>
      <c r="M52" s="74" t="s">
        <v>68</v>
      </c>
      <c r="N52" s="37"/>
      <c r="O52" s="37"/>
      <c r="P52" s="37"/>
      <c r="Q52" s="35"/>
      <c r="R52" s="72">
        <v>0</v>
      </c>
      <c r="S52" s="73"/>
    </row>
    <row r="53" spans="1:19" ht="20.25" customHeight="1">
      <c r="A53" s="15"/>
      <c r="B53" s="16"/>
      <c r="C53" s="16"/>
      <c r="D53" s="16"/>
      <c r="E53" s="16"/>
      <c r="F53" s="23"/>
      <c r="G53" s="96"/>
      <c r="H53" s="16"/>
      <c r="I53" s="16"/>
      <c r="J53" s="16"/>
      <c r="K53" s="16"/>
      <c r="L53" s="69">
        <v>28</v>
      </c>
      <c r="M53" s="74" t="s">
        <v>69</v>
      </c>
      <c r="N53" s="37"/>
      <c r="O53" s="37"/>
      <c r="P53" s="37"/>
      <c r="Q53" s="35"/>
      <c r="R53" s="72">
        <v>0</v>
      </c>
      <c r="S53" s="73"/>
    </row>
    <row r="54" spans="1:19" ht="20.25" customHeight="1">
      <c r="A54" s="109" t="s">
        <v>61</v>
      </c>
      <c r="B54" s="42"/>
      <c r="C54" s="42"/>
      <c r="D54" s="42"/>
      <c r="E54" s="42"/>
      <c r="F54" s="110"/>
      <c r="G54" s="111" t="s">
        <v>62</v>
      </c>
      <c r="H54" s="42"/>
      <c r="I54" s="42"/>
      <c r="J54" s="42"/>
      <c r="K54" s="42"/>
      <c r="L54" s="86">
        <v>29</v>
      </c>
      <c r="M54" s="87" t="s">
        <v>70</v>
      </c>
      <c r="N54" s="88"/>
      <c r="O54" s="88"/>
      <c r="P54" s="88"/>
      <c r="Q54" s="89"/>
      <c r="R54" s="56">
        <v>0</v>
      </c>
      <c r="S54" s="112"/>
    </row>
  </sheetData>
  <mergeCells count="3">
    <mergeCell ref="P26:R26"/>
    <mergeCell ref="P28:R28"/>
    <mergeCell ref="E5:J7"/>
  </mergeCells>
  <printOptions verticalCentered="1"/>
  <pageMargins left="0.59055119752883911" right="0.59055119752883911" top="0.90551179647445679" bottom="0.90551179647445679" header="0" footer="0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K">
    <outlinePr summaryBelow="0"/>
    <pageSetUpPr fitToPage="1"/>
  </sheetPr>
  <dimension ref="A1:C36"/>
  <sheetViews>
    <sheetView showGridLines="0" workbookViewId="0">
      <pane ySplit="13" topLeftCell="A14" activePane="bottomLeft" state="frozenSplit"/>
      <selection pane="bottomLeft"/>
    </sheetView>
  </sheetViews>
  <sheetFormatPr defaultColWidth="9.140625" defaultRowHeight="12.75" customHeight="1" outlineLevelRow="2"/>
  <cols>
    <col min="1" max="1" width="12.7109375" style="4" customWidth="1"/>
    <col min="2" max="2" width="55.7109375" style="136" customWidth="1"/>
    <col min="3" max="3" width="13.7109375" style="137" customWidth="1"/>
    <col min="4" max="16384" width="9.140625" style="4"/>
  </cols>
  <sheetData>
    <row r="1" spans="1:3" ht="18" customHeight="1">
      <c r="A1" s="113" t="s">
        <v>71</v>
      </c>
      <c r="B1" s="114"/>
      <c r="C1" s="115"/>
    </row>
    <row r="2" spans="1:3" ht="12" customHeight="1">
      <c r="A2" s="116" t="s">
        <v>72</v>
      </c>
      <c r="B2" s="117" t="str">
        <f>IF('Krycí list rozpočtu'!E5="","",'Krycí list rozpočtu'!E5)</f>
        <v>Rekonštrukcia cesty Komenského s úpravou krajnice a odvodnením</v>
      </c>
      <c r="C2" s="118"/>
    </row>
    <row r="3" spans="1:3" ht="12" customHeight="1">
      <c r="A3" s="116" t="s">
        <v>73</v>
      </c>
      <c r="B3" s="117" t="str">
        <f>IF('Krycí list rozpočtu'!E7="","",'Krycí list rozpočtu'!E7)</f>
        <v/>
      </c>
      <c r="C3" s="119"/>
    </row>
    <row r="4" spans="1:3" ht="12" customHeight="1">
      <c r="A4" s="116" t="s">
        <v>74</v>
      </c>
      <c r="B4" s="117" t="str">
        <f>IF('Krycí list rozpočtu'!E9="","",'Krycí list rozpočtu'!E9)</f>
        <v/>
      </c>
      <c r="C4" s="119"/>
    </row>
    <row r="5" spans="1:3" ht="12" customHeight="1">
      <c r="A5" s="120" t="s">
        <v>75</v>
      </c>
      <c r="B5" s="117" t="str">
        <f>IF('Krycí list rozpočtu'!P5="","",'Krycí list rozpočtu'!P5)</f>
        <v/>
      </c>
      <c r="C5" s="119"/>
    </row>
    <row r="6" spans="1:3" ht="6" customHeight="1">
      <c r="A6" s="120"/>
      <c r="B6" s="117"/>
      <c r="C6" s="119"/>
    </row>
    <row r="7" spans="1:3" ht="12" customHeight="1">
      <c r="A7" s="120" t="s">
        <v>76</v>
      </c>
      <c r="B7" s="117" t="str">
        <f>IF('Krycí list rozpočtu'!E26="","",'Krycí list rozpočtu'!E26)</f>
        <v>Mesto Púchov</v>
      </c>
      <c r="C7" s="119"/>
    </row>
    <row r="8" spans="1:3" ht="12" customHeight="1">
      <c r="A8" s="120" t="s">
        <v>77</v>
      </c>
      <c r="B8" s="117" t="str">
        <f>IF('Krycí list rozpočtu'!E28="","",'Krycí list rozpočtu'!E28)</f>
        <v>STRABAG s.r.o.</v>
      </c>
      <c r="C8" s="119"/>
    </row>
    <row r="9" spans="1:3" ht="12" customHeight="1">
      <c r="A9" s="120" t="s">
        <v>78</v>
      </c>
      <c r="B9" s="117" t="str">
        <f>IF('Krycí list rozpočtu'!O31="","",'Krycí list rozpočtu'!O31)</f>
        <v>23.11.2021</v>
      </c>
      <c r="C9" s="119"/>
    </row>
    <row r="10" spans="1:3" ht="6" customHeight="1" thickBot="1">
      <c r="A10" s="121"/>
      <c r="B10" s="114"/>
      <c r="C10" s="115"/>
    </row>
    <row r="11" spans="1:3" ht="12" customHeight="1">
      <c r="A11" s="122" t="s">
        <v>79</v>
      </c>
      <c r="B11" s="123" t="s">
        <v>80</v>
      </c>
      <c r="C11" s="124" t="s">
        <v>81</v>
      </c>
    </row>
    <row r="12" spans="1:3" ht="12" customHeight="1" thickBot="1">
      <c r="A12" s="125">
        <v>1</v>
      </c>
      <c r="B12" s="126">
        <v>2</v>
      </c>
      <c r="C12" s="127">
        <v>3</v>
      </c>
    </row>
    <row r="13" spans="1:3" ht="3.75" customHeight="1">
      <c r="A13" s="128"/>
      <c r="B13" s="129"/>
      <c r="C13" s="130"/>
    </row>
    <row r="14" spans="1:3" s="134" customFormat="1" ht="11.25">
      <c r="A14" s="233" t="str">
        <f>IF(Rozpočet!D14&lt;&gt;"",Rozpočet!D14,"")</f>
        <v/>
      </c>
      <c r="B14" s="234" t="str">
        <f>IF(Rozpočet!E14&lt;&gt;"",Rozpočet!E14,"")</f>
        <v>Spev.plocha, odvod.kryt</v>
      </c>
      <c r="C14" s="235">
        <f>IF(Rozpočet!I14&lt;&gt;"",Rozpočet!I14,"")</f>
        <v>103726.01999999993</v>
      </c>
    </row>
    <row r="15" spans="1:3" s="134" customFormat="1" ht="11.25" outlineLevel="1">
      <c r="A15" s="236" t="str">
        <f>IF(Rozpočet!D15&lt;&gt;"",Rozpočet!D15,"")</f>
        <v/>
      </c>
      <c r="B15" s="237" t="str">
        <f>IF(Rozpočet!E15&lt;&gt;"",Rozpočet!E15,"")</f>
        <v>PRÁCE A DODÁVKY HSV</v>
      </c>
      <c r="C15" s="238">
        <f>IF(Rozpočet!I15&lt;&gt;"",Rozpočet!I15,"")</f>
        <v>103726.01999999993</v>
      </c>
    </row>
    <row r="16" spans="1:3" s="134" customFormat="1" ht="11.25" outlineLevel="2">
      <c r="A16" s="239" t="str">
        <f>IF(Rozpočet!D16&lt;&gt;"",Rozpočet!D16,"")</f>
        <v/>
      </c>
      <c r="B16" s="240" t="str">
        <f>IF(Rozpočet!E16&lt;&gt;"",Rozpočet!E16,"")</f>
        <v>1 - ZEMNE PRÁCE</v>
      </c>
      <c r="C16" s="241">
        <f>IF(Rozpočet!I16&lt;&gt;"",Rozpočet!I16,"")</f>
        <v>30983.210000000003</v>
      </c>
    </row>
    <row r="17" spans="1:3" s="134" customFormat="1" ht="11.25" outlineLevel="2">
      <c r="A17" s="239" t="str">
        <f>IF(Rozpočet!D51&lt;&gt;"",Rozpočet!D51,"")</f>
        <v/>
      </c>
      <c r="B17" s="240" t="str">
        <f>IF(Rozpočet!E51&lt;&gt;"",Rozpočet!E51,"")</f>
        <v>2 - ZÁKLADY</v>
      </c>
      <c r="C17" s="241">
        <f>IF(Rozpočet!I51&lt;&gt;"",Rozpočet!I51,"")</f>
        <v>5610.43</v>
      </c>
    </row>
    <row r="18" spans="1:3" s="134" customFormat="1" ht="11.25" outlineLevel="2">
      <c r="A18" s="239" t="str">
        <f>IF(Rozpočet!D61&lt;&gt;"",Rozpočet!D61,"")</f>
        <v/>
      </c>
      <c r="B18" s="240" t="str">
        <f>IF(Rozpočet!E61&lt;&gt;"",Rozpočet!E61,"")</f>
        <v>4 - VODOROVNÉ KONŠTRUKCIE</v>
      </c>
      <c r="C18" s="241">
        <f>IF(Rozpočet!I61&lt;&gt;"",Rozpočet!I61,"")</f>
        <v>745.9</v>
      </c>
    </row>
    <row r="19" spans="1:3" s="134" customFormat="1" ht="11.25" outlineLevel="2">
      <c r="A19" s="239" t="str">
        <f>IF(Rozpočet!D65&lt;&gt;"",Rozpočet!D65,"")</f>
        <v/>
      </c>
      <c r="B19" s="240" t="str">
        <f>IF(Rozpočet!E65&lt;&gt;"",Rozpočet!E65,"")</f>
        <v>5 - KOMUNIKÁCIE</v>
      </c>
      <c r="C19" s="241">
        <f>IF(Rozpočet!I65&lt;&gt;"",Rozpočet!I65,"")</f>
        <v>42772.740000000005</v>
      </c>
    </row>
    <row r="20" spans="1:3" s="134" customFormat="1" ht="11.25" outlineLevel="2">
      <c r="A20" s="239" t="str">
        <f>IF(Rozpočet!D98&lt;&gt;"",Rozpočet!D98,"")</f>
        <v/>
      </c>
      <c r="B20" s="240" t="str">
        <f>IF(Rozpočet!E98&lt;&gt;"",Rozpočet!E98,"")</f>
        <v>8 - RÚROVÉ VEDENIA</v>
      </c>
      <c r="C20" s="241">
        <f>IF(Rozpočet!I98&lt;&gt;"",Rozpočet!I98,"")</f>
        <v>2881.0499999999997</v>
      </c>
    </row>
    <row r="21" spans="1:3" s="134" customFormat="1" ht="11.25" outlineLevel="2">
      <c r="A21" s="239" t="str">
        <f>IF(Rozpočet!D113&lt;&gt;"",Rozpočet!D113,"")</f>
        <v/>
      </c>
      <c r="B21" s="240" t="str">
        <f>IF(Rozpočet!E113&lt;&gt;"",Rozpočet!E113,"")</f>
        <v>9 - OSTATNÉ KONŠTRUKCIE A PRÁCE</v>
      </c>
      <c r="C21" s="241">
        <f>IF(Rozpočet!I113&lt;&gt;"",Rozpočet!I113,"")</f>
        <v>20732.689999999999</v>
      </c>
    </row>
    <row r="22" spans="1:3" s="134" customFormat="1" ht="11.25">
      <c r="A22" s="233" t="str">
        <f>IF(Rozpočet!D137&lt;&gt;"",Rozpočet!D137,"")</f>
        <v/>
      </c>
      <c r="B22" s="234" t="str">
        <f>IF(Rozpočet!E137&lt;&gt;"",Rozpočet!E137,"")</f>
        <v/>
      </c>
      <c r="C22" s="235" t="str">
        <f>IF(Rozpočet!I137&lt;&gt;"",Rozpočet!I137,"")</f>
        <v/>
      </c>
    </row>
    <row r="23" spans="1:3" s="134" customFormat="1" ht="11.25">
      <c r="A23" s="242"/>
      <c r="B23" s="243" t="str">
        <f>IF(Rozpočet!E138&lt;&gt;"",Rozpočet!E138,"")</f>
        <v>Celkom</v>
      </c>
      <c r="C23" s="244">
        <f>IF(Rozpočet!I138&lt;&gt;"",Rozpočet!I138,"")</f>
        <v>103726.01999999993</v>
      </c>
    </row>
    <row r="24" spans="1:3" s="134" customFormat="1" ht="12.75" customHeight="1">
      <c r="A24" s="131"/>
      <c r="B24" s="132"/>
      <c r="C24" s="133"/>
    </row>
    <row r="25" spans="1:3" s="134" customFormat="1" ht="12.75" customHeight="1">
      <c r="A25" s="131"/>
      <c r="B25" s="132"/>
      <c r="C25" s="133"/>
    </row>
    <row r="26" spans="1:3" s="134" customFormat="1" ht="12.75" customHeight="1">
      <c r="A26" s="131"/>
      <c r="B26" s="132"/>
      <c r="C26" s="133"/>
    </row>
    <row r="27" spans="1:3" s="134" customFormat="1" ht="12.75" customHeight="1">
      <c r="A27" s="131"/>
      <c r="B27" s="132"/>
      <c r="C27" s="133"/>
    </row>
    <row r="28" spans="1:3" s="134" customFormat="1" ht="12.75" customHeight="1">
      <c r="A28" s="131"/>
      <c r="B28" s="132"/>
      <c r="C28" s="133"/>
    </row>
    <row r="29" spans="1:3" s="134" customFormat="1" ht="12.75" customHeight="1">
      <c r="A29" s="131"/>
      <c r="B29" s="132"/>
      <c r="C29" s="133"/>
    </row>
    <row r="30" spans="1:3" s="134" customFormat="1" ht="12.75" customHeight="1">
      <c r="A30" s="131"/>
      <c r="B30" s="132"/>
      <c r="C30" s="133"/>
    </row>
    <row r="31" spans="1:3" s="134" customFormat="1" ht="12.75" customHeight="1">
      <c r="A31" s="131"/>
      <c r="B31" s="132"/>
      <c r="C31" s="133"/>
    </row>
    <row r="32" spans="1:3" s="134" customFormat="1" ht="12.75" customHeight="1">
      <c r="A32" s="131"/>
      <c r="B32" s="132"/>
      <c r="C32" s="133"/>
    </row>
    <row r="33" spans="1:3" s="134" customFormat="1" ht="12.75" customHeight="1">
      <c r="A33" s="131"/>
      <c r="B33" s="132"/>
      <c r="C33" s="133"/>
    </row>
    <row r="34" spans="1:3" s="134" customFormat="1" ht="12.75" customHeight="1">
      <c r="A34" s="131"/>
      <c r="B34" s="132"/>
      <c r="C34" s="133"/>
    </row>
    <row r="35" spans="1:3" s="134" customFormat="1" ht="12.75" customHeight="1">
      <c r="A35" s="131"/>
      <c r="B35" s="132"/>
      <c r="C35" s="133"/>
    </row>
    <row r="36" spans="1:3" s="135" customFormat="1" ht="12.75" customHeight="1">
      <c r="A36" s="134"/>
      <c r="B36" s="132"/>
      <c r="C36" s="133"/>
    </row>
  </sheetData>
  <printOptions horizontalCentered="1"/>
  <pageMargins left="1.1023622047244095" right="1.1023622047244095" top="0.78740157480314965" bottom="0.78740157480314965" header="0.39370078740157483" footer="0.39370078740157483"/>
  <pageSetup paperSize="9" scale="95" fitToHeight="0" orientation="portrait" r:id="rId1"/>
  <headerFooter alignWithMargins="0">
    <oddFooter>&amp;C&amp;8- &amp;P/&amp;N -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ROZ">
    <outlinePr summaryBelow="0"/>
    <pageSetUpPr fitToPage="1"/>
  </sheetPr>
  <dimension ref="A1:M138"/>
  <sheetViews>
    <sheetView showGridLines="0" tabSelected="1" workbookViewId="0">
      <pane ySplit="13" topLeftCell="A14" activePane="bottomLeft" state="frozenSplit"/>
      <selection pane="bottomLeft" activeCell="E35" sqref="E35"/>
    </sheetView>
  </sheetViews>
  <sheetFormatPr defaultColWidth="9.140625" defaultRowHeight="11.25" customHeight="1" outlineLevelRow="3" outlineLevelCol="1"/>
  <cols>
    <col min="1" max="1" width="5.7109375" style="171" customWidth="1"/>
    <col min="2" max="2" width="4.5703125" style="146" customWidth="1"/>
    <col min="3" max="3" width="8.140625" style="146" customWidth="1"/>
    <col min="4" max="4" width="12.7109375" style="146" customWidth="1"/>
    <col min="5" max="5" width="55.7109375" style="172" customWidth="1"/>
    <col min="6" max="6" width="4.7109375" style="171" customWidth="1"/>
    <col min="7" max="7" width="7.85546875" style="173" customWidth="1"/>
    <col min="8" max="8" width="10.7109375" style="174" customWidth="1"/>
    <col min="9" max="9" width="13.7109375" style="174" customWidth="1"/>
    <col min="10" max="10" width="7.28515625" style="175" customWidth="1"/>
    <col min="11" max="11" width="9.28515625" style="176" hidden="1" customWidth="1" outlineLevel="1"/>
    <col min="12" max="12" width="6" style="176" hidden="1" customWidth="1" outlineLevel="1"/>
    <col min="13" max="13" width="9.140625" style="146" collapsed="1"/>
    <col min="14" max="16384" width="9.140625" style="146"/>
  </cols>
  <sheetData>
    <row r="1" spans="1:12" ht="18" customHeight="1">
      <c r="A1" s="138" t="s">
        <v>82</v>
      </c>
      <c r="B1" s="139"/>
      <c r="C1" s="139"/>
      <c r="D1" s="139"/>
      <c r="E1" s="140"/>
      <c r="F1" s="141"/>
      <c r="G1" s="142"/>
      <c r="H1" s="143"/>
      <c r="I1" s="143"/>
      <c r="J1" s="144"/>
      <c r="K1" s="145"/>
      <c r="L1" s="145"/>
    </row>
    <row r="2" spans="1:12" ht="11.25" customHeight="1">
      <c r="A2" s="147" t="s">
        <v>72</v>
      </c>
      <c r="B2" s="148"/>
      <c r="C2" s="149" t="str">
        <f>IF('Krycí list rozpočtu'!E5="","",'Krycí list rozpočtu'!E5)</f>
        <v>Rekonštrukcia cesty Komenského s úpravou krajnice a odvodnením</v>
      </c>
      <c r="D2" s="148"/>
      <c r="E2" s="150"/>
      <c r="F2" s="151"/>
      <c r="G2" s="152"/>
      <c r="H2" s="153"/>
      <c r="I2" s="153"/>
      <c r="J2" s="144"/>
      <c r="K2" s="145"/>
      <c r="L2" s="145"/>
    </row>
    <row r="3" spans="1:12" ht="11.25" customHeight="1">
      <c r="A3" s="147" t="s">
        <v>73</v>
      </c>
      <c r="B3" s="148"/>
      <c r="C3" s="149" t="str">
        <f>IF('Krycí list rozpočtu'!E7="","",'Krycí list rozpočtu'!E7)</f>
        <v/>
      </c>
      <c r="D3" s="148"/>
      <c r="E3" s="150"/>
      <c r="F3" s="151"/>
      <c r="G3" s="152"/>
      <c r="H3" s="153"/>
      <c r="I3" s="153"/>
      <c r="J3" s="144"/>
      <c r="K3" s="145"/>
      <c r="L3" s="145"/>
    </row>
    <row r="4" spans="1:12" ht="11.25" customHeight="1">
      <c r="A4" s="147" t="s">
        <v>74</v>
      </c>
      <c r="B4" s="148"/>
      <c r="C4" s="149" t="str">
        <f>IF('Krycí list rozpočtu'!E9="","",'Krycí list rozpočtu'!E9)</f>
        <v/>
      </c>
      <c r="D4" s="148"/>
      <c r="E4" s="150"/>
      <c r="F4" s="151"/>
      <c r="G4" s="152"/>
      <c r="H4" s="153"/>
      <c r="I4" s="153"/>
      <c r="J4" s="144"/>
      <c r="K4" s="145"/>
      <c r="L4" s="145"/>
    </row>
    <row r="5" spans="1:12" ht="11.25" customHeight="1">
      <c r="A5" s="148" t="s">
        <v>83</v>
      </c>
      <c r="B5" s="148"/>
      <c r="C5" s="149" t="str">
        <f>IF('Krycí list rozpočtu'!P5="","",'Krycí list rozpočtu'!P5)</f>
        <v/>
      </c>
      <c r="D5" s="148"/>
      <c r="E5" s="150"/>
      <c r="F5" s="151"/>
      <c r="G5" s="152"/>
      <c r="H5" s="153"/>
      <c r="I5" s="153"/>
      <c r="J5" s="144"/>
      <c r="K5" s="145"/>
      <c r="L5" s="145"/>
    </row>
    <row r="6" spans="1:12" ht="5.25" customHeight="1">
      <c r="A6" s="148"/>
      <c r="B6" s="148"/>
      <c r="C6" s="149"/>
      <c r="D6" s="148"/>
      <c r="E6" s="150"/>
      <c r="F6" s="151"/>
      <c r="G6" s="152"/>
      <c r="H6" s="153"/>
      <c r="I6" s="153"/>
      <c r="J6" s="144"/>
      <c r="K6" s="145"/>
      <c r="L6" s="145"/>
    </row>
    <row r="7" spans="1:12" ht="11.25" customHeight="1">
      <c r="A7" s="148" t="s">
        <v>76</v>
      </c>
      <c r="B7" s="148"/>
      <c r="C7" s="149" t="str">
        <f>IF('Krycí list rozpočtu'!E26="","",'Krycí list rozpočtu'!E26)</f>
        <v>Mesto Púchov</v>
      </c>
      <c r="D7" s="148"/>
      <c r="E7" s="150"/>
      <c r="F7" s="151"/>
      <c r="G7" s="152"/>
      <c r="H7" s="153"/>
      <c r="I7" s="153"/>
      <c r="J7" s="144"/>
      <c r="K7" s="145"/>
      <c r="L7" s="145"/>
    </row>
    <row r="8" spans="1:12" ht="11.25" customHeight="1">
      <c r="A8" s="148" t="s">
        <v>77</v>
      </c>
      <c r="B8" s="148"/>
      <c r="C8" s="149" t="str">
        <f>IF('Krycí list rozpočtu'!E28="","",'Krycí list rozpočtu'!E28)</f>
        <v>STRABAG s.r.o.</v>
      </c>
      <c r="D8" s="148"/>
      <c r="E8" s="150"/>
      <c r="F8" s="151"/>
      <c r="G8" s="152"/>
      <c r="H8" s="153"/>
      <c r="I8" s="153"/>
      <c r="J8" s="144"/>
      <c r="K8" s="145"/>
      <c r="L8" s="145"/>
    </row>
    <row r="9" spans="1:12" ht="11.25" customHeight="1">
      <c r="A9" s="148" t="s">
        <v>78</v>
      </c>
      <c r="B9" s="148"/>
      <c r="C9" s="149" t="str">
        <f>IF('Krycí list rozpočtu'!O31="","",'Krycí list rozpočtu'!O31)</f>
        <v>23.11.2021</v>
      </c>
      <c r="D9" s="148"/>
      <c r="E9" s="150"/>
      <c r="F9" s="151"/>
      <c r="G9" s="152"/>
      <c r="H9" s="153"/>
      <c r="I9" s="153"/>
      <c r="J9" s="144"/>
      <c r="K9" s="145"/>
      <c r="L9" s="145"/>
    </row>
    <row r="10" spans="1:12" ht="6" customHeight="1" thickBot="1">
      <c r="A10" s="141"/>
      <c r="B10" s="139"/>
      <c r="C10" s="139"/>
      <c r="D10" s="139"/>
      <c r="E10" s="140"/>
      <c r="F10" s="141"/>
      <c r="G10" s="142"/>
      <c r="H10" s="143"/>
      <c r="I10" s="143"/>
      <c r="J10" s="144"/>
      <c r="K10" s="145"/>
      <c r="L10" s="145"/>
    </row>
    <row r="11" spans="1:12" ht="21.75" customHeight="1">
      <c r="A11" s="154" t="s">
        <v>84</v>
      </c>
      <c r="B11" s="155" t="s">
        <v>85</v>
      </c>
      <c r="C11" s="155" t="s">
        <v>86</v>
      </c>
      <c r="D11" s="155" t="s">
        <v>87</v>
      </c>
      <c r="E11" s="155" t="s">
        <v>80</v>
      </c>
      <c r="F11" s="155" t="s">
        <v>88</v>
      </c>
      <c r="G11" s="155" t="s">
        <v>89</v>
      </c>
      <c r="H11" s="155" t="s">
        <v>90</v>
      </c>
      <c r="I11" s="155" t="s">
        <v>81</v>
      </c>
      <c r="J11" s="156" t="s">
        <v>91</v>
      </c>
      <c r="K11" s="157" t="s">
        <v>92</v>
      </c>
      <c r="L11" s="158" t="s">
        <v>93</v>
      </c>
    </row>
    <row r="12" spans="1:12" ht="11.25" customHeight="1" thickBot="1">
      <c r="A12" s="159">
        <v>1</v>
      </c>
      <c r="B12" s="160">
        <v>2</v>
      </c>
      <c r="C12" s="160">
        <v>3</v>
      </c>
      <c r="D12" s="160">
        <v>4</v>
      </c>
      <c r="E12" s="161">
        <v>5</v>
      </c>
      <c r="F12" s="160">
        <v>6</v>
      </c>
      <c r="G12" s="160">
        <v>7</v>
      </c>
      <c r="H12" s="160">
        <v>8</v>
      </c>
      <c r="I12" s="160">
        <v>9</v>
      </c>
      <c r="J12" s="162">
        <v>10</v>
      </c>
      <c r="K12" s="163">
        <v>11</v>
      </c>
      <c r="L12" s="164">
        <v>12</v>
      </c>
    </row>
    <row r="13" spans="1:12" ht="3.75" customHeight="1">
      <c r="A13" s="165"/>
      <c r="B13" s="166"/>
      <c r="C13" s="166"/>
      <c r="D13" s="166"/>
      <c r="E13" s="167"/>
      <c r="F13" s="165"/>
      <c r="G13" s="168"/>
      <c r="H13" s="169"/>
      <c r="I13" s="169"/>
      <c r="J13" s="170"/>
      <c r="K13" s="145"/>
      <c r="L13" s="145"/>
    </row>
    <row r="14" spans="1:12" ht="12.75">
      <c r="A14" s="178"/>
      <c r="B14" s="179"/>
      <c r="C14" s="179"/>
      <c r="D14" s="180" t="s">
        <v>94</v>
      </c>
      <c r="E14" s="181" t="s">
        <v>95</v>
      </c>
      <c r="F14" s="178"/>
      <c r="G14" s="182"/>
      <c r="H14" s="183"/>
      <c r="I14" s="183">
        <f>SUBTOTAL(9,I15:I136)</f>
        <v>103726.01999999993</v>
      </c>
      <c r="J14" s="184"/>
      <c r="K14" s="185"/>
      <c r="L14" s="185" t="s">
        <v>96</v>
      </c>
    </row>
    <row r="15" spans="1:12" ht="12.75" outlineLevel="1">
      <c r="A15" s="186"/>
      <c r="B15" s="187"/>
      <c r="C15" s="187"/>
      <c r="D15" s="188" t="s">
        <v>94</v>
      </c>
      <c r="E15" s="189" t="s">
        <v>97</v>
      </c>
      <c r="F15" s="186"/>
      <c r="G15" s="190"/>
      <c r="H15" s="191"/>
      <c r="I15" s="191">
        <f>SUBTOTAL(9,I16:I136)</f>
        <v>103726.01999999993</v>
      </c>
      <c r="J15" s="192"/>
      <c r="K15" s="193"/>
      <c r="L15" s="193" t="s">
        <v>98</v>
      </c>
    </row>
    <row r="16" spans="1:12" ht="13.5" outlineLevel="2" thickBot="1">
      <c r="A16" s="194"/>
      <c r="B16" s="195"/>
      <c r="C16" s="195"/>
      <c r="D16" s="196" t="s">
        <v>94</v>
      </c>
      <c r="E16" s="197" t="s">
        <v>99</v>
      </c>
      <c r="F16" s="194"/>
      <c r="G16" s="198"/>
      <c r="H16" s="199"/>
      <c r="I16" s="199">
        <f>SUBTOTAL(9,I17:I50)</f>
        <v>30983.210000000003</v>
      </c>
      <c r="J16" s="200"/>
      <c r="K16" s="201"/>
      <c r="L16" s="201" t="s">
        <v>100</v>
      </c>
    </row>
    <row r="17" spans="1:12" ht="12.75" outlineLevel="3">
      <c r="A17" s="209" t="s">
        <v>10</v>
      </c>
      <c r="B17" s="210"/>
      <c r="C17" s="210"/>
      <c r="D17" s="211" t="s">
        <v>101</v>
      </c>
      <c r="E17" s="212" t="s">
        <v>102</v>
      </c>
      <c r="F17" s="213" t="s">
        <v>103</v>
      </c>
      <c r="G17" s="214">
        <v>0.25</v>
      </c>
      <c r="H17" s="215">
        <v>594.1</v>
      </c>
      <c r="I17" s="215">
        <f t="shared" ref="I17:I50" si="0">ROUND(G17*H17,2)</f>
        <v>148.53</v>
      </c>
      <c r="J17" s="223">
        <v>20</v>
      </c>
      <c r="K17" s="177">
        <v>8</v>
      </c>
      <c r="L17" s="177" t="s">
        <v>104</v>
      </c>
    </row>
    <row r="18" spans="1:12" ht="12.75" outlineLevel="3">
      <c r="A18" s="208" t="s">
        <v>105</v>
      </c>
      <c r="B18" s="202"/>
      <c r="C18" s="202"/>
      <c r="D18" s="203" t="s">
        <v>106</v>
      </c>
      <c r="E18" s="204" t="s">
        <v>107</v>
      </c>
      <c r="F18" s="205" t="s">
        <v>108</v>
      </c>
      <c r="G18" s="206">
        <v>139.44</v>
      </c>
      <c r="H18" s="207">
        <v>12.61</v>
      </c>
      <c r="I18" s="207">
        <f t="shared" si="0"/>
        <v>1758.34</v>
      </c>
      <c r="J18" s="224">
        <v>20</v>
      </c>
      <c r="K18" s="177">
        <v>8</v>
      </c>
      <c r="L18" s="177" t="s">
        <v>104</v>
      </c>
    </row>
    <row r="19" spans="1:12" ht="12.75" outlineLevel="3">
      <c r="A19" s="208" t="s">
        <v>109</v>
      </c>
      <c r="B19" s="202"/>
      <c r="C19" s="202"/>
      <c r="D19" s="203" t="s">
        <v>110</v>
      </c>
      <c r="E19" s="204" t="s">
        <v>111</v>
      </c>
      <c r="F19" s="205" t="s">
        <v>108</v>
      </c>
      <c r="G19" s="206">
        <v>2.5</v>
      </c>
      <c r="H19" s="207">
        <v>6.69</v>
      </c>
      <c r="I19" s="207">
        <f t="shared" si="0"/>
        <v>16.73</v>
      </c>
      <c r="J19" s="224">
        <v>20</v>
      </c>
      <c r="K19" s="177">
        <v>8</v>
      </c>
      <c r="L19" s="177" t="s">
        <v>104</v>
      </c>
    </row>
    <row r="20" spans="1:12" ht="22.5" outlineLevel="3">
      <c r="A20" s="208" t="s">
        <v>112</v>
      </c>
      <c r="B20" s="202"/>
      <c r="C20" s="202"/>
      <c r="D20" s="203" t="s">
        <v>113</v>
      </c>
      <c r="E20" s="204" t="s">
        <v>114</v>
      </c>
      <c r="F20" s="205" t="s">
        <v>108</v>
      </c>
      <c r="G20" s="206">
        <v>506</v>
      </c>
      <c r="H20" s="207">
        <v>3.26</v>
      </c>
      <c r="I20" s="207">
        <f t="shared" si="0"/>
        <v>1649.56</v>
      </c>
      <c r="J20" s="224">
        <v>20</v>
      </c>
      <c r="K20" s="177">
        <v>8</v>
      </c>
      <c r="L20" s="177" t="s">
        <v>104</v>
      </c>
    </row>
    <row r="21" spans="1:12" ht="22.5" outlineLevel="3">
      <c r="A21" s="208" t="s">
        <v>115</v>
      </c>
      <c r="B21" s="202"/>
      <c r="C21" s="202"/>
      <c r="D21" s="203" t="s">
        <v>116</v>
      </c>
      <c r="E21" s="204" t="s">
        <v>117</v>
      </c>
      <c r="F21" s="205" t="s">
        <v>108</v>
      </c>
      <c r="G21" s="206">
        <v>23</v>
      </c>
      <c r="H21" s="207">
        <v>6.69</v>
      </c>
      <c r="I21" s="207">
        <f t="shared" si="0"/>
        <v>153.87</v>
      </c>
      <c r="J21" s="224">
        <v>20</v>
      </c>
      <c r="K21" s="177">
        <v>8</v>
      </c>
      <c r="L21" s="177" t="s">
        <v>104</v>
      </c>
    </row>
    <row r="22" spans="1:12" ht="12.75" outlineLevel="3">
      <c r="A22" s="208" t="s">
        <v>118</v>
      </c>
      <c r="B22" s="202"/>
      <c r="C22" s="202"/>
      <c r="D22" s="203" t="s">
        <v>119</v>
      </c>
      <c r="E22" s="204" t="s">
        <v>120</v>
      </c>
      <c r="F22" s="205" t="s">
        <v>108</v>
      </c>
      <c r="G22" s="206">
        <v>66.5</v>
      </c>
      <c r="H22" s="207">
        <v>6.2</v>
      </c>
      <c r="I22" s="207">
        <f t="shared" si="0"/>
        <v>412.3</v>
      </c>
      <c r="J22" s="224">
        <v>20</v>
      </c>
      <c r="K22" s="177">
        <v>8</v>
      </c>
      <c r="L22" s="177" t="s">
        <v>104</v>
      </c>
    </row>
    <row r="23" spans="1:12" ht="12.75" outlineLevel="3">
      <c r="A23" s="208" t="s">
        <v>121</v>
      </c>
      <c r="B23" s="202"/>
      <c r="C23" s="202"/>
      <c r="D23" s="203" t="s">
        <v>122</v>
      </c>
      <c r="E23" s="204" t="s">
        <v>123</v>
      </c>
      <c r="F23" s="205" t="s">
        <v>108</v>
      </c>
      <c r="G23" s="206">
        <v>1689.22</v>
      </c>
      <c r="H23" s="207">
        <v>2.41</v>
      </c>
      <c r="I23" s="207">
        <f t="shared" si="0"/>
        <v>4071.02</v>
      </c>
      <c r="J23" s="224">
        <v>20</v>
      </c>
      <c r="K23" s="177">
        <v>8</v>
      </c>
      <c r="L23" s="177" t="s">
        <v>104</v>
      </c>
    </row>
    <row r="24" spans="1:12" ht="12.75" outlineLevel="3">
      <c r="A24" s="208" t="s">
        <v>124</v>
      </c>
      <c r="B24" s="202"/>
      <c r="C24" s="202"/>
      <c r="D24" s="203" t="s">
        <v>125</v>
      </c>
      <c r="E24" s="204" t="s">
        <v>126</v>
      </c>
      <c r="F24" s="205" t="s">
        <v>127</v>
      </c>
      <c r="G24" s="206">
        <v>65</v>
      </c>
      <c r="H24" s="207">
        <v>3.59</v>
      </c>
      <c r="I24" s="207">
        <f t="shared" si="0"/>
        <v>233.35</v>
      </c>
      <c r="J24" s="224">
        <v>20</v>
      </c>
      <c r="K24" s="177">
        <v>8</v>
      </c>
      <c r="L24" s="177" t="s">
        <v>104</v>
      </c>
    </row>
    <row r="25" spans="1:12" ht="12.75" outlineLevel="3">
      <c r="A25" s="208" t="s">
        <v>128</v>
      </c>
      <c r="B25" s="202"/>
      <c r="C25" s="202"/>
      <c r="D25" s="203" t="s">
        <v>129</v>
      </c>
      <c r="E25" s="204" t="s">
        <v>130</v>
      </c>
      <c r="F25" s="205" t="s">
        <v>127</v>
      </c>
      <c r="G25" s="206">
        <v>10</v>
      </c>
      <c r="H25" s="207">
        <v>20.54</v>
      </c>
      <c r="I25" s="207">
        <f t="shared" si="0"/>
        <v>205.4</v>
      </c>
      <c r="J25" s="224">
        <v>20</v>
      </c>
      <c r="K25" s="177">
        <v>8</v>
      </c>
      <c r="L25" s="177" t="s">
        <v>104</v>
      </c>
    </row>
    <row r="26" spans="1:12" ht="12.75" outlineLevel="3">
      <c r="A26" s="208" t="s">
        <v>131</v>
      </c>
      <c r="B26" s="202"/>
      <c r="C26" s="202"/>
      <c r="D26" s="203" t="s">
        <v>132</v>
      </c>
      <c r="E26" s="204" t="s">
        <v>133</v>
      </c>
      <c r="F26" s="205" t="s">
        <v>134</v>
      </c>
      <c r="G26" s="206">
        <v>10</v>
      </c>
      <c r="H26" s="207">
        <v>24.65</v>
      </c>
      <c r="I26" s="207">
        <f t="shared" si="0"/>
        <v>246.5</v>
      </c>
      <c r="J26" s="224">
        <v>20</v>
      </c>
      <c r="K26" s="177">
        <v>8</v>
      </c>
      <c r="L26" s="177" t="s">
        <v>104</v>
      </c>
    </row>
    <row r="27" spans="1:12" ht="12.75" outlineLevel="3">
      <c r="A27" s="208" t="s">
        <v>135</v>
      </c>
      <c r="B27" s="202"/>
      <c r="C27" s="202"/>
      <c r="D27" s="203" t="s">
        <v>136</v>
      </c>
      <c r="E27" s="204" t="s">
        <v>137</v>
      </c>
      <c r="F27" s="205" t="s">
        <v>134</v>
      </c>
      <c r="G27" s="206">
        <v>22.5</v>
      </c>
      <c r="H27" s="207">
        <v>35.29</v>
      </c>
      <c r="I27" s="207">
        <f t="shared" si="0"/>
        <v>794.03</v>
      </c>
      <c r="J27" s="224">
        <v>20</v>
      </c>
      <c r="K27" s="177">
        <v>8</v>
      </c>
      <c r="L27" s="177" t="s">
        <v>104</v>
      </c>
    </row>
    <row r="28" spans="1:12" ht="12.75" outlineLevel="3">
      <c r="A28" s="208" t="s">
        <v>138</v>
      </c>
      <c r="B28" s="202"/>
      <c r="C28" s="202"/>
      <c r="D28" s="203" t="s">
        <v>139</v>
      </c>
      <c r="E28" s="204" t="s">
        <v>140</v>
      </c>
      <c r="F28" s="205" t="s">
        <v>134</v>
      </c>
      <c r="G28" s="206">
        <v>326.02499999999998</v>
      </c>
      <c r="H28" s="207">
        <v>19.28</v>
      </c>
      <c r="I28" s="207">
        <f t="shared" si="0"/>
        <v>6285.76</v>
      </c>
      <c r="J28" s="224">
        <v>20</v>
      </c>
      <c r="K28" s="177">
        <v>8</v>
      </c>
      <c r="L28" s="177" t="s">
        <v>104</v>
      </c>
    </row>
    <row r="29" spans="1:12" ht="12.75" outlineLevel="3">
      <c r="A29" s="208" t="s">
        <v>141</v>
      </c>
      <c r="B29" s="202"/>
      <c r="C29" s="202"/>
      <c r="D29" s="203" t="s">
        <v>142</v>
      </c>
      <c r="E29" s="204" t="s">
        <v>143</v>
      </c>
      <c r="F29" s="205" t="s">
        <v>134</v>
      </c>
      <c r="G29" s="206">
        <v>326.02499999999998</v>
      </c>
      <c r="H29" s="207">
        <v>0.68</v>
      </c>
      <c r="I29" s="207">
        <f t="shared" si="0"/>
        <v>221.7</v>
      </c>
      <c r="J29" s="224">
        <v>20</v>
      </c>
      <c r="K29" s="177">
        <v>8</v>
      </c>
      <c r="L29" s="177" t="s">
        <v>104</v>
      </c>
    </row>
    <row r="30" spans="1:12" ht="12.75" outlineLevel="3">
      <c r="A30" s="208" t="s">
        <v>144</v>
      </c>
      <c r="B30" s="202"/>
      <c r="C30" s="202"/>
      <c r="D30" s="203" t="s">
        <v>145</v>
      </c>
      <c r="E30" s="204" t="s">
        <v>146</v>
      </c>
      <c r="F30" s="205" t="s">
        <v>134</v>
      </c>
      <c r="G30" s="206">
        <v>1.2</v>
      </c>
      <c r="H30" s="207">
        <v>66.95</v>
      </c>
      <c r="I30" s="207">
        <f t="shared" si="0"/>
        <v>80.34</v>
      </c>
      <c r="J30" s="224">
        <v>20</v>
      </c>
      <c r="K30" s="177">
        <v>8</v>
      </c>
      <c r="L30" s="177" t="s">
        <v>104</v>
      </c>
    </row>
    <row r="31" spans="1:12" ht="12.75" outlineLevel="3">
      <c r="A31" s="208" t="s">
        <v>147</v>
      </c>
      <c r="B31" s="202"/>
      <c r="C31" s="202"/>
      <c r="D31" s="203" t="s">
        <v>148</v>
      </c>
      <c r="E31" s="204" t="s">
        <v>149</v>
      </c>
      <c r="F31" s="205" t="s">
        <v>134</v>
      </c>
      <c r="G31" s="206">
        <v>109.92</v>
      </c>
      <c r="H31" s="207">
        <v>18.329999999999998</v>
      </c>
      <c r="I31" s="207">
        <f t="shared" si="0"/>
        <v>2014.83</v>
      </c>
      <c r="J31" s="224">
        <v>20</v>
      </c>
      <c r="K31" s="177">
        <v>8</v>
      </c>
      <c r="L31" s="177" t="s">
        <v>104</v>
      </c>
    </row>
    <row r="32" spans="1:12" ht="12.75" outlineLevel="3">
      <c r="A32" s="208" t="s">
        <v>150</v>
      </c>
      <c r="B32" s="202"/>
      <c r="C32" s="202"/>
      <c r="D32" s="203" t="s">
        <v>151</v>
      </c>
      <c r="E32" s="204" t="s">
        <v>152</v>
      </c>
      <c r="F32" s="205" t="s">
        <v>134</v>
      </c>
      <c r="G32" s="206">
        <v>109.92</v>
      </c>
      <c r="H32" s="207">
        <v>0.88</v>
      </c>
      <c r="I32" s="207">
        <f t="shared" si="0"/>
        <v>96.73</v>
      </c>
      <c r="J32" s="224">
        <v>20</v>
      </c>
      <c r="K32" s="177">
        <v>8</v>
      </c>
      <c r="L32" s="177" t="s">
        <v>104</v>
      </c>
    </row>
    <row r="33" spans="1:12" ht="12.75" outlineLevel="3">
      <c r="A33" s="208" t="s">
        <v>153</v>
      </c>
      <c r="B33" s="202"/>
      <c r="C33" s="202"/>
      <c r="D33" s="203" t="s">
        <v>154</v>
      </c>
      <c r="E33" s="204" t="s">
        <v>155</v>
      </c>
      <c r="F33" s="205" t="s">
        <v>134</v>
      </c>
      <c r="G33" s="206">
        <v>29.7</v>
      </c>
      <c r="H33" s="207">
        <v>28.11</v>
      </c>
      <c r="I33" s="207">
        <f t="shared" si="0"/>
        <v>834.87</v>
      </c>
      <c r="J33" s="224">
        <v>20</v>
      </c>
      <c r="K33" s="177">
        <v>8</v>
      </c>
      <c r="L33" s="177" t="s">
        <v>104</v>
      </c>
    </row>
    <row r="34" spans="1:12" ht="12.75" outlineLevel="3">
      <c r="A34" s="208" t="s">
        <v>156</v>
      </c>
      <c r="B34" s="202"/>
      <c r="C34" s="202"/>
      <c r="D34" s="203" t="s">
        <v>157</v>
      </c>
      <c r="E34" s="204" t="s">
        <v>158</v>
      </c>
      <c r="F34" s="205" t="s">
        <v>134</v>
      </c>
      <c r="G34" s="206">
        <v>29.7</v>
      </c>
      <c r="H34" s="207">
        <v>1.77</v>
      </c>
      <c r="I34" s="207">
        <f t="shared" si="0"/>
        <v>52.57</v>
      </c>
      <c r="J34" s="224">
        <v>20</v>
      </c>
      <c r="K34" s="177">
        <v>8</v>
      </c>
      <c r="L34" s="177" t="s">
        <v>104</v>
      </c>
    </row>
    <row r="35" spans="1:12" ht="12.75" outlineLevel="3">
      <c r="A35" s="208" t="s">
        <v>159</v>
      </c>
      <c r="B35" s="202"/>
      <c r="C35" s="202"/>
      <c r="D35" s="203" t="s">
        <v>160</v>
      </c>
      <c r="E35" s="204" t="s">
        <v>161</v>
      </c>
      <c r="F35" s="205" t="s">
        <v>134</v>
      </c>
      <c r="G35" s="206">
        <v>29.7</v>
      </c>
      <c r="H35" s="207">
        <v>10.27</v>
      </c>
      <c r="I35" s="207">
        <f t="shared" si="0"/>
        <v>305.02</v>
      </c>
      <c r="J35" s="224">
        <v>20</v>
      </c>
      <c r="K35" s="177">
        <v>8</v>
      </c>
      <c r="L35" s="177" t="s">
        <v>104</v>
      </c>
    </row>
    <row r="36" spans="1:12" ht="12.75" outlineLevel="3">
      <c r="A36" s="208" t="s">
        <v>162</v>
      </c>
      <c r="B36" s="202"/>
      <c r="C36" s="202"/>
      <c r="D36" s="203" t="s">
        <v>163</v>
      </c>
      <c r="E36" s="204" t="s">
        <v>164</v>
      </c>
      <c r="F36" s="205" t="s">
        <v>134</v>
      </c>
      <c r="G36" s="206">
        <v>639.66200000000003</v>
      </c>
      <c r="H36" s="207">
        <v>7.13</v>
      </c>
      <c r="I36" s="207">
        <f t="shared" si="0"/>
        <v>4560.79</v>
      </c>
      <c r="J36" s="224">
        <v>20</v>
      </c>
      <c r="K36" s="177">
        <v>8</v>
      </c>
      <c r="L36" s="177" t="s">
        <v>104</v>
      </c>
    </row>
    <row r="37" spans="1:12" ht="12.75" outlineLevel="3">
      <c r="A37" s="208" t="s">
        <v>165</v>
      </c>
      <c r="B37" s="202"/>
      <c r="C37" s="202"/>
      <c r="D37" s="203" t="s">
        <v>166</v>
      </c>
      <c r="E37" s="204" t="s">
        <v>167</v>
      </c>
      <c r="F37" s="205" t="s">
        <v>134</v>
      </c>
      <c r="G37" s="206">
        <v>3198.31</v>
      </c>
      <c r="H37" s="207">
        <v>0.71</v>
      </c>
      <c r="I37" s="207">
        <f t="shared" si="0"/>
        <v>2270.8000000000002</v>
      </c>
      <c r="J37" s="224">
        <v>20</v>
      </c>
      <c r="K37" s="177">
        <v>8</v>
      </c>
      <c r="L37" s="177" t="s">
        <v>104</v>
      </c>
    </row>
    <row r="38" spans="1:12" ht="12.75" outlineLevel="3">
      <c r="A38" s="208" t="s">
        <v>168</v>
      </c>
      <c r="B38" s="202"/>
      <c r="C38" s="202"/>
      <c r="D38" s="203" t="s">
        <v>169</v>
      </c>
      <c r="E38" s="204" t="s">
        <v>170</v>
      </c>
      <c r="F38" s="205" t="s">
        <v>134</v>
      </c>
      <c r="G38" s="206">
        <v>5.5</v>
      </c>
      <c r="H38" s="207">
        <v>237.64</v>
      </c>
      <c r="I38" s="207">
        <f t="shared" si="0"/>
        <v>1307.02</v>
      </c>
      <c r="J38" s="224">
        <v>20</v>
      </c>
      <c r="K38" s="177">
        <v>8</v>
      </c>
      <c r="L38" s="177" t="s">
        <v>104</v>
      </c>
    </row>
    <row r="39" spans="1:12" ht="12.75" outlineLevel="3">
      <c r="A39" s="208" t="s">
        <v>171</v>
      </c>
      <c r="B39" s="202"/>
      <c r="C39" s="202"/>
      <c r="D39" s="203" t="s">
        <v>172</v>
      </c>
      <c r="E39" s="204" t="s">
        <v>173</v>
      </c>
      <c r="F39" s="205" t="s">
        <v>134</v>
      </c>
      <c r="G39" s="206">
        <v>22.5</v>
      </c>
      <c r="H39" s="207">
        <v>1.47</v>
      </c>
      <c r="I39" s="207">
        <f t="shared" si="0"/>
        <v>33.08</v>
      </c>
      <c r="J39" s="224">
        <v>20</v>
      </c>
      <c r="K39" s="177">
        <v>8</v>
      </c>
      <c r="L39" s="177" t="s">
        <v>104</v>
      </c>
    </row>
    <row r="40" spans="1:12" ht="12.75" outlineLevel="3">
      <c r="A40" s="208" t="s">
        <v>174</v>
      </c>
      <c r="B40" s="202"/>
      <c r="C40" s="202"/>
      <c r="D40" s="203" t="s">
        <v>175</v>
      </c>
      <c r="E40" s="204" t="s">
        <v>176</v>
      </c>
      <c r="F40" s="205" t="s">
        <v>134</v>
      </c>
      <c r="G40" s="206">
        <v>86.936999999999998</v>
      </c>
      <c r="H40" s="207">
        <v>5.96</v>
      </c>
      <c r="I40" s="207">
        <f t="shared" si="0"/>
        <v>518.14</v>
      </c>
      <c r="J40" s="224">
        <v>20</v>
      </c>
      <c r="K40" s="177">
        <v>8</v>
      </c>
      <c r="L40" s="177" t="s">
        <v>104</v>
      </c>
    </row>
    <row r="41" spans="1:12" ht="12.75" outlineLevel="3">
      <c r="A41" s="208" t="s">
        <v>177</v>
      </c>
      <c r="B41" s="202"/>
      <c r="C41" s="202"/>
      <c r="D41" s="203" t="s">
        <v>178</v>
      </c>
      <c r="E41" s="204" t="s">
        <v>179</v>
      </c>
      <c r="F41" s="205" t="s">
        <v>134</v>
      </c>
      <c r="G41" s="206">
        <v>465.32499999999999</v>
      </c>
      <c r="H41" s="207">
        <v>1.1000000000000001</v>
      </c>
      <c r="I41" s="207">
        <f t="shared" si="0"/>
        <v>511.86</v>
      </c>
      <c r="J41" s="224">
        <v>20</v>
      </c>
      <c r="K41" s="177">
        <v>8</v>
      </c>
      <c r="L41" s="177" t="s">
        <v>104</v>
      </c>
    </row>
    <row r="42" spans="1:12" ht="12.75" outlineLevel="3">
      <c r="A42" s="208" t="s">
        <v>180</v>
      </c>
      <c r="B42" s="202"/>
      <c r="C42" s="202"/>
      <c r="D42" s="203" t="s">
        <v>181</v>
      </c>
      <c r="E42" s="204" t="s">
        <v>182</v>
      </c>
      <c r="F42" s="205" t="s">
        <v>134</v>
      </c>
      <c r="G42" s="206">
        <v>86.936999999999998</v>
      </c>
      <c r="H42" s="207">
        <v>3.43</v>
      </c>
      <c r="I42" s="207">
        <f t="shared" si="0"/>
        <v>298.19</v>
      </c>
      <c r="J42" s="224">
        <v>20</v>
      </c>
      <c r="K42" s="177">
        <v>8</v>
      </c>
      <c r="L42" s="177" t="s">
        <v>104</v>
      </c>
    </row>
    <row r="43" spans="1:12" ht="12.75" outlineLevel="3">
      <c r="A43" s="208" t="s">
        <v>183</v>
      </c>
      <c r="B43" s="202"/>
      <c r="C43" s="202"/>
      <c r="D43" s="203" t="s">
        <v>184</v>
      </c>
      <c r="E43" s="204" t="s">
        <v>185</v>
      </c>
      <c r="F43" s="205" t="s">
        <v>134</v>
      </c>
      <c r="G43" s="206">
        <v>25</v>
      </c>
      <c r="H43" s="207">
        <v>8.9499999999999993</v>
      </c>
      <c r="I43" s="207">
        <f t="shared" si="0"/>
        <v>223.75</v>
      </c>
      <c r="J43" s="224">
        <v>20</v>
      </c>
      <c r="K43" s="177">
        <v>8</v>
      </c>
      <c r="L43" s="177" t="s">
        <v>104</v>
      </c>
    </row>
    <row r="44" spans="1:12" ht="12.75" outlineLevel="3">
      <c r="A44" s="208" t="s">
        <v>186</v>
      </c>
      <c r="B44" s="202"/>
      <c r="C44" s="202"/>
      <c r="D44" s="203" t="s">
        <v>187</v>
      </c>
      <c r="E44" s="204" t="s">
        <v>188</v>
      </c>
      <c r="F44" s="205" t="s">
        <v>108</v>
      </c>
      <c r="G44" s="206">
        <v>230</v>
      </c>
      <c r="H44" s="207">
        <v>2.38</v>
      </c>
      <c r="I44" s="207">
        <f t="shared" si="0"/>
        <v>547.4</v>
      </c>
      <c r="J44" s="224">
        <v>20</v>
      </c>
      <c r="K44" s="177">
        <v>8</v>
      </c>
      <c r="L44" s="177" t="s">
        <v>104</v>
      </c>
    </row>
    <row r="45" spans="1:12" ht="12.75" outlineLevel="3">
      <c r="A45" s="208" t="s">
        <v>189</v>
      </c>
      <c r="B45" s="202"/>
      <c r="C45" s="202"/>
      <c r="D45" s="203" t="s">
        <v>190</v>
      </c>
      <c r="E45" s="204" t="s">
        <v>191</v>
      </c>
      <c r="F45" s="205" t="s">
        <v>108</v>
      </c>
      <c r="G45" s="206">
        <v>701.5</v>
      </c>
      <c r="H45" s="207">
        <v>0.56000000000000005</v>
      </c>
      <c r="I45" s="207">
        <f t="shared" si="0"/>
        <v>392.84</v>
      </c>
      <c r="J45" s="224">
        <v>20</v>
      </c>
      <c r="K45" s="177">
        <v>8</v>
      </c>
      <c r="L45" s="177" t="s">
        <v>104</v>
      </c>
    </row>
    <row r="46" spans="1:12" ht="12.75" outlineLevel="3">
      <c r="A46" s="208" t="s">
        <v>192</v>
      </c>
      <c r="B46" s="202"/>
      <c r="C46" s="202"/>
      <c r="D46" s="203" t="s">
        <v>193</v>
      </c>
      <c r="E46" s="204" t="s">
        <v>194</v>
      </c>
      <c r="F46" s="205" t="s">
        <v>108</v>
      </c>
      <c r="G46" s="206">
        <v>230</v>
      </c>
      <c r="H46" s="207">
        <v>0.95</v>
      </c>
      <c r="I46" s="207">
        <f t="shared" si="0"/>
        <v>218.5</v>
      </c>
      <c r="J46" s="224">
        <v>20</v>
      </c>
      <c r="K46" s="177">
        <v>8</v>
      </c>
      <c r="L46" s="177" t="s">
        <v>104</v>
      </c>
    </row>
    <row r="47" spans="1:12" ht="12.75" outlineLevel="3">
      <c r="A47" s="208" t="s">
        <v>195</v>
      </c>
      <c r="B47" s="202"/>
      <c r="C47" s="202"/>
      <c r="D47" s="203" t="s">
        <v>196</v>
      </c>
      <c r="E47" s="204" t="s">
        <v>197</v>
      </c>
      <c r="F47" s="205" t="s">
        <v>108</v>
      </c>
      <c r="G47" s="206">
        <v>230</v>
      </c>
      <c r="H47" s="207">
        <v>2.06</v>
      </c>
      <c r="I47" s="207">
        <f t="shared" si="0"/>
        <v>473.8</v>
      </c>
      <c r="J47" s="224">
        <v>20</v>
      </c>
      <c r="K47" s="177">
        <v>8</v>
      </c>
      <c r="L47" s="177" t="s">
        <v>104</v>
      </c>
    </row>
    <row r="48" spans="1:12" ht="12.75" outlineLevel="3">
      <c r="A48" s="208" t="s">
        <v>198</v>
      </c>
      <c r="B48" s="202"/>
      <c r="C48" s="202"/>
      <c r="D48" s="203" t="s">
        <v>199</v>
      </c>
      <c r="E48" s="204" t="s">
        <v>200</v>
      </c>
      <c r="F48" s="205" t="s">
        <v>108</v>
      </c>
      <c r="G48" s="206">
        <v>230</v>
      </c>
      <c r="H48" s="207">
        <v>0.01</v>
      </c>
      <c r="I48" s="207">
        <f t="shared" si="0"/>
        <v>2.2999999999999998</v>
      </c>
      <c r="J48" s="224">
        <v>20</v>
      </c>
      <c r="K48" s="177">
        <v>8</v>
      </c>
      <c r="L48" s="177" t="s">
        <v>104</v>
      </c>
    </row>
    <row r="49" spans="1:12" ht="12.75" outlineLevel="3">
      <c r="A49" s="208" t="s">
        <v>201</v>
      </c>
      <c r="B49" s="202"/>
      <c r="C49" s="202"/>
      <c r="D49" s="203" t="s">
        <v>202</v>
      </c>
      <c r="E49" s="204" t="s">
        <v>203</v>
      </c>
      <c r="F49" s="205" t="s">
        <v>108</v>
      </c>
      <c r="G49" s="206">
        <v>230</v>
      </c>
      <c r="H49" s="207">
        <v>0.01</v>
      </c>
      <c r="I49" s="207">
        <f t="shared" si="0"/>
        <v>2.2999999999999998</v>
      </c>
      <c r="J49" s="224">
        <v>20</v>
      </c>
      <c r="K49" s="177">
        <v>8</v>
      </c>
      <c r="L49" s="177" t="s">
        <v>104</v>
      </c>
    </row>
    <row r="50" spans="1:12" ht="13.5" outlineLevel="3" thickBot="1">
      <c r="A50" s="216" t="s">
        <v>204</v>
      </c>
      <c r="B50" s="217"/>
      <c r="C50" s="217"/>
      <c r="D50" s="218" t="s">
        <v>205</v>
      </c>
      <c r="E50" s="219" t="s">
        <v>206</v>
      </c>
      <c r="F50" s="220" t="s">
        <v>207</v>
      </c>
      <c r="G50" s="221">
        <v>6.9</v>
      </c>
      <c r="H50" s="222">
        <v>5.94</v>
      </c>
      <c r="I50" s="222">
        <f t="shared" si="0"/>
        <v>40.99</v>
      </c>
      <c r="J50" s="225">
        <v>20</v>
      </c>
      <c r="K50" s="177">
        <v>8</v>
      </c>
      <c r="L50" s="177" t="s">
        <v>104</v>
      </c>
    </row>
    <row r="51" spans="1:12" ht="13.5" outlineLevel="2" thickBot="1">
      <c r="A51" s="194"/>
      <c r="B51" s="195"/>
      <c r="C51" s="195"/>
      <c r="D51" s="196" t="s">
        <v>94</v>
      </c>
      <c r="E51" s="197" t="s">
        <v>208</v>
      </c>
      <c r="F51" s="194"/>
      <c r="G51" s="198"/>
      <c r="H51" s="199"/>
      <c r="I51" s="199">
        <f>SUBTOTAL(9,I52:I60)</f>
        <v>5610.43</v>
      </c>
      <c r="J51" s="200"/>
      <c r="K51" s="201"/>
      <c r="L51" s="201" t="s">
        <v>100</v>
      </c>
    </row>
    <row r="52" spans="1:12" ht="12.75" outlineLevel="3">
      <c r="A52" s="209" t="s">
        <v>209</v>
      </c>
      <c r="B52" s="210"/>
      <c r="C52" s="210"/>
      <c r="D52" s="211" t="s">
        <v>210</v>
      </c>
      <c r="E52" s="212" t="s">
        <v>211</v>
      </c>
      <c r="F52" s="213" t="s">
        <v>108</v>
      </c>
      <c r="G52" s="214">
        <v>99</v>
      </c>
      <c r="H52" s="215">
        <v>1.03</v>
      </c>
      <c r="I52" s="215">
        <f t="shared" ref="I52:I60" si="1">ROUND(G52*H52,2)</f>
        <v>101.97</v>
      </c>
      <c r="J52" s="223">
        <v>20</v>
      </c>
      <c r="K52" s="177">
        <v>8</v>
      </c>
      <c r="L52" s="177" t="s">
        <v>104</v>
      </c>
    </row>
    <row r="53" spans="1:12" ht="12.75" outlineLevel="3">
      <c r="A53" s="208" t="s">
        <v>212</v>
      </c>
      <c r="B53" s="202"/>
      <c r="C53" s="202"/>
      <c r="D53" s="203" t="s">
        <v>213</v>
      </c>
      <c r="E53" s="204" t="s">
        <v>214</v>
      </c>
      <c r="F53" s="205" t="s">
        <v>127</v>
      </c>
      <c r="G53" s="206">
        <v>231</v>
      </c>
      <c r="H53" s="207">
        <v>2.14</v>
      </c>
      <c r="I53" s="207">
        <f t="shared" si="1"/>
        <v>494.34</v>
      </c>
      <c r="J53" s="224">
        <v>20</v>
      </c>
      <c r="K53" s="177">
        <v>8</v>
      </c>
      <c r="L53" s="177" t="s">
        <v>104</v>
      </c>
    </row>
    <row r="54" spans="1:12" ht="12.75" outlineLevel="3">
      <c r="A54" s="208" t="s">
        <v>215</v>
      </c>
      <c r="B54" s="202"/>
      <c r="C54" s="202"/>
      <c r="D54" s="203" t="s">
        <v>216</v>
      </c>
      <c r="E54" s="204" t="s">
        <v>217</v>
      </c>
      <c r="F54" s="205" t="s">
        <v>108</v>
      </c>
      <c r="G54" s="206">
        <v>99</v>
      </c>
      <c r="H54" s="207">
        <v>0.91</v>
      </c>
      <c r="I54" s="207">
        <f t="shared" si="1"/>
        <v>90.09</v>
      </c>
      <c r="J54" s="224">
        <v>20</v>
      </c>
      <c r="K54" s="177">
        <v>8</v>
      </c>
      <c r="L54" s="177" t="s">
        <v>104</v>
      </c>
    </row>
    <row r="55" spans="1:12" ht="12.75" outlineLevel="3">
      <c r="A55" s="208" t="s">
        <v>218</v>
      </c>
      <c r="B55" s="202"/>
      <c r="C55" s="202"/>
      <c r="D55" s="203" t="s">
        <v>219</v>
      </c>
      <c r="E55" s="204" t="s">
        <v>220</v>
      </c>
      <c r="F55" s="205" t="s">
        <v>108</v>
      </c>
      <c r="G55" s="206">
        <v>400.05</v>
      </c>
      <c r="H55" s="207">
        <v>2.57</v>
      </c>
      <c r="I55" s="207">
        <f t="shared" si="1"/>
        <v>1028.1300000000001</v>
      </c>
      <c r="J55" s="224">
        <v>20</v>
      </c>
      <c r="K55" s="177">
        <v>8</v>
      </c>
      <c r="L55" s="177" t="s">
        <v>104</v>
      </c>
    </row>
    <row r="56" spans="1:12" ht="12.75" outlineLevel="3">
      <c r="A56" s="208" t="s">
        <v>221</v>
      </c>
      <c r="B56" s="202"/>
      <c r="C56" s="202"/>
      <c r="D56" s="203" t="s">
        <v>222</v>
      </c>
      <c r="E56" s="204" t="s">
        <v>223</v>
      </c>
      <c r="F56" s="205" t="s">
        <v>108</v>
      </c>
      <c r="G56" s="206">
        <v>358.7</v>
      </c>
      <c r="H56" s="207">
        <v>1.03</v>
      </c>
      <c r="I56" s="207">
        <f t="shared" si="1"/>
        <v>369.46</v>
      </c>
      <c r="J56" s="224">
        <v>20</v>
      </c>
      <c r="K56" s="177">
        <v>8</v>
      </c>
      <c r="L56" s="177" t="s">
        <v>104</v>
      </c>
    </row>
    <row r="57" spans="1:12" ht="12.75" outlineLevel="3">
      <c r="A57" s="208" t="s">
        <v>224</v>
      </c>
      <c r="B57" s="202"/>
      <c r="C57" s="202"/>
      <c r="D57" s="203" t="s">
        <v>225</v>
      </c>
      <c r="E57" s="204" t="s">
        <v>226</v>
      </c>
      <c r="F57" s="205" t="s">
        <v>127</v>
      </c>
      <c r="G57" s="206">
        <v>376.63499999999999</v>
      </c>
      <c r="H57" s="207">
        <v>0.67</v>
      </c>
      <c r="I57" s="207">
        <f t="shared" si="1"/>
        <v>252.35</v>
      </c>
      <c r="J57" s="224">
        <v>20</v>
      </c>
      <c r="K57" s="177">
        <v>8</v>
      </c>
      <c r="L57" s="177" t="s">
        <v>104</v>
      </c>
    </row>
    <row r="58" spans="1:12" ht="12.75" outlineLevel="3">
      <c r="A58" s="208" t="s">
        <v>227</v>
      </c>
      <c r="B58" s="202"/>
      <c r="C58" s="202"/>
      <c r="D58" s="203" t="s">
        <v>228</v>
      </c>
      <c r="E58" s="204" t="s">
        <v>229</v>
      </c>
      <c r="F58" s="205" t="s">
        <v>108</v>
      </c>
      <c r="G58" s="206">
        <v>257</v>
      </c>
      <c r="H58" s="207">
        <v>0.82</v>
      </c>
      <c r="I58" s="207">
        <f t="shared" si="1"/>
        <v>210.74</v>
      </c>
      <c r="J58" s="224">
        <v>20</v>
      </c>
      <c r="K58" s="177">
        <v>8</v>
      </c>
      <c r="L58" s="177" t="s">
        <v>104</v>
      </c>
    </row>
    <row r="59" spans="1:12" ht="22.5" outlineLevel="3">
      <c r="A59" s="208" t="s">
        <v>230</v>
      </c>
      <c r="B59" s="202"/>
      <c r="C59" s="202"/>
      <c r="D59" s="203" t="s">
        <v>231</v>
      </c>
      <c r="E59" s="204" t="s">
        <v>232</v>
      </c>
      <c r="F59" s="205" t="s">
        <v>127</v>
      </c>
      <c r="G59" s="206">
        <v>220</v>
      </c>
      <c r="H59" s="207">
        <v>12.33</v>
      </c>
      <c r="I59" s="207">
        <f t="shared" si="1"/>
        <v>2712.6</v>
      </c>
      <c r="J59" s="224">
        <v>20</v>
      </c>
      <c r="K59" s="177">
        <v>8</v>
      </c>
      <c r="L59" s="177" t="s">
        <v>104</v>
      </c>
    </row>
    <row r="60" spans="1:12" ht="13.5" outlineLevel="3" thickBot="1">
      <c r="A60" s="216" t="s">
        <v>233</v>
      </c>
      <c r="B60" s="217"/>
      <c r="C60" s="217"/>
      <c r="D60" s="218" t="s">
        <v>234</v>
      </c>
      <c r="E60" s="219" t="s">
        <v>235</v>
      </c>
      <c r="F60" s="220" t="s">
        <v>108</v>
      </c>
      <c r="G60" s="221">
        <v>701.5</v>
      </c>
      <c r="H60" s="222">
        <v>0.5</v>
      </c>
      <c r="I60" s="222">
        <f t="shared" si="1"/>
        <v>350.75</v>
      </c>
      <c r="J60" s="225">
        <v>20</v>
      </c>
      <c r="K60" s="177">
        <v>8</v>
      </c>
      <c r="L60" s="177" t="s">
        <v>104</v>
      </c>
    </row>
    <row r="61" spans="1:12" ht="13.5" outlineLevel="2" thickBot="1">
      <c r="A61" s="194"/>
      <c r="B61" s="195"/>
      <c r="C61" s="195"/>
      <c r="D61" s="196" t="s">
        <v>94</v>
      </c>
      <c r="E61" s="197" t="s">
        <v>236</v>
      </c>
      <c r="F61" s="194"/>
      <c r="G61" s="198"/>
      <c r="H61" s="199"/>
      <c r="I61" s="199">
        <f>SUBTOTAL(9,I62:I64)</f>
        <v>745.9</v>
      </c>
      <c r="J61" s="200"/>
      <c r="K61" s="201"/>
      <c r="L61" s="201" t="s">
        <v>100</v>
      </c>
    </row>
    <row r="62" spans="1:12" ht="12.75" outlineLevel="3">
      <c r="A62" s="209" t="s">
        <v>237</v>
      </c>
      <c r="B62" s="210"/>
      <c r="C62" s="210"/>
      <c r="D62" s="211" t="s">
        <v>238</v>
      </c>
      <c r="E62" s="212" t="s">
        <v>239</v>
      </c>
      <c r="F62" s="213" t="s">
        <v>134</v>
      </c>
      <c r="G62" s="214">
        <v>16.974</v>
      </c>
      <c r="H62" s="215">
        <v>33.380000000000003</v>
      </c>
      <c r="I62" s="215">
        <f>ROUND(G62*H62,2)</f>
        <v>566.59</v>
      </c>
      <c r="J62" s="223">
        <v>20</v>
      </c>
      <c r="K62" s="177">
        <v>8</v>
      </c>
      <c r="L62" s="177" t="s">
        <v>104</v>
      </c>
    </row>
    <row r="63" spans="1:12" ht="12.75" outlineLevel="3">
      <c r="A63" s="208" t="s">
        <v>240</v>
      </c>
      <c r="B63" s="202"/>
      <c r="C63" s="202"/>
      <c r="D63" s="203" t="s">
        <v>241</v>
      </c>
      <c r="E63" s="204" t="s">
        <v>242</v>
      </c>
      <c r="F63" s="205" t="s">
        <v>134</v>
      </c>
      <c r="G63" s="206">
        <v>3</v>
      </c>
      <c r="H63" s="207">
        <v>29.17</v>
      </c>
      <c r="I63" s="207">
        <f>ROUND(G63*H63,2)</f>
        <v>87.51</v>
      </c>
      <c r="J63" s="224">
        <v>20</v>
      </c>
      <c r="K63" s="177">
        <v>8</v>
      </c>
      <c r="L63" s="177" t="s">
        <v>104</v>
      </c>
    </row>
    <row r="64" spans="1:12" ht="13.5" outlineLevel="3" thickBot="1">
      <c r="A64" s="216" t="s">
        <v>243</v>
      </c>
      <c r="B64" s="217"/>
      <c r="C64" s="217"/>
      <c r="D64" s="218" t="s">
        <v>244</v>
      </c>
      <c r="E64" s="219" t="s">
        <v>245</v>
      </c>
      <c r="F64" s="220" t="s">
        <v>134</v>
      </c>
      <c r="G64" s="221">
        <v>3</v>
      </c>
      <c r="H64" s="222">
        <v>30.6</v>
      </c>
      <c r="I64" s="222">
        <f>ROUND(G64*H64,2)</f>
        <v>91.8</v>
      </c>
      <c r="J64" s="225">
        <v>20</v>
      </c>
      <c r="K64" s="177">
        <v>8</v>
      </c>
      <c r="L64" s="177" t="s">
        <v>104</v>
      </c>
    </row>
    <row r="65" spans="1:12" ht="13.5" outlineLevel="2" thickBot="1">
      <c r="A65" s="194"/>
      <c r="B65" s="195"/>
      <c r="C65" s="195"/>
      <c r="D65" s="196" t="s">
        <v>94</v>
      </c>
      <c r="E65" s="197" t="s">
        <v>246</v>
      </c>
      <c r="F65" s="194"/>
      <c r="G65" s="198"/>
      <c r="H65" s="199"/>
      <c r="I65" s="199">
        <f>SUBTOTAL(9,I66:I97)</f>
        <v>42772.740000000005</v>
      </c>
      <c r="J65" s="200"/>
      <c r="K65" s="201"/>
      <c r="L65" s="201" t="s">
        <v>100</v>
      </c>
    </row>
    <row r="66" spans="1:12" ht="12.75" outlineLevel="3">
      <c r="A66" s="209" t="s">
        <v>247</v>
      </c>
      <c r="B66" s="210"/>
      <c r="C66" s="210"/>
      <c r="D66" s="211" t="s">
        <v>248</v>
      </c>
      <c r="E66" s="212" t="s">
        <v>249</v>
      </c>
      <c r="F66" s="213" t="s">
        <v>108</v>
      </c>
      <c r="G66" s="214">
        <v>358.7</v>
      </c>
      <c r="H66" s="215">
        <v>3.32</v>
      </c>
      <c r="I66" s="215">
        <f t="shared" ref="I66:I97" si="2">ROUND(G66*H66,2)</f>
        <v>1190.8800000000001</v>
      </c>
      <c r="J66" s="223">
        <v>20</v>
      </c>
      <c r="K66" s="177">
        <v>8</v>
      </c>
      <c r="L66" s="177" t="s">
        <v>104</v>
      </c>
    </row>
    <row r="67" spans="1:12" ht="12.75" outlineLevel="3">
      <c r="A67" s="208" t="s">
        <v>250</v>
      </c>
      <c r="B67" s="202"/>
      <c r="C67" s="202"/>
      <c r="D67" s="203" t="s">
        <v>251</v>
      </c>
      <c r="E67" s="204" t="s">
        <v>252</v>
      </c>
      <c r="F67" s="205" t="s">
        <v>108</v>
      </c>
      <c r="G67" s="206">
        <v>400.05</v>
      </c>
      <c r="H67" s="207">
        <v>3.75</v>
      </c>
      <c r="I67" s="207">
        <f t="shared" si="2"/>
        <v>1500.19</v>
      </c>
      <c r="J67" s="224">
        <v>20</v>
      </c>
      <c r="K67" s="177">
        <v>8</v>
      </c>
      <c r="L67" s="177" t="s">
        <v>104</v>
      </c>
    </row>
    <row r="68" spans="1:12" ht="12.75" outlineLevel="3">
      <c r="A68" s="208" t="s">
        <v>253</v>
      </c>
      <c r="B68" s="202"/>
      <c r="C68" s="202"/>
      <c r="D68" s="203" t="s">
        <v>254</v>
      </c>
      <c r="E68" s="204" t="s">
        <v>255</v>
      </c>
      <c r="F68" s="205" t="s">
        <v>108</v>
      </c>
      <c r="G68" s="206">
        <v>146.08000000000001</v>
      </c>
      <c r="H68" s="207">
        <v>4.38</v>
      </c>
      <c r="I68" s="207">
        <f t="shared" si="2"/>
        <v>639.83000000000004</v>
      </c>
      <c r="J68" s="224">
        <v>20</v>
      </c>
      <c r="K68" s="177">
        <v>8</v>
      </c>
      <c r="L68" s="177" t="s">
        <v>104</v>
      </c>
    </row>
    <row r="69" spans="1:12" ht="12.75" outlineLevel="3">
      <c r="A69" s="208" t="s">
        <v>256</v>
      </c>
      <c r="B69" s="202"/>
      <c r="C69" s="202"/>
      <c r="D69" s="203" t="s">
        <v>257</v>
      </c>
      <c r="E69" s="204" t="s">
        <v>258</v>
      </c>
      <c r="F69" s="205" t="s">
        <v>108</v>
      </c>
      <c r="G69" s="206">
        <v>376.63499999999999</v>
      </c>
      <c r="H69" s="207">
        <v>8.0299999999999994</v>
      </c>
      <c r="I69" s="207">
        <f t="shared" si="2"/>
        <v>3024.38</v>
      </c>
      <c r="J69" s="224">
        <v>20</v>
      </c>
      <c r="K69" s="177">
        <v>8</v>
      </c>
      <c r="L69" s="177" t="s">
        <v>104</v>
      </c>
    </row>
    <row r="70" spans="1:12" ht="12.75" outlineLevel="3">
      <c r="A70" s="208" t="s">
        <v>259</v>
      </c>
      <c r="B70" s="202"/>
      <c r="C70" s="202"/>
      <c r="D70" s="203" t="s">
        <v>260</v>
      </c>
      <c r="E70" s="204" t="s">
        <v>261</v>
      </c>
      <c r="F70" s="205" t="s">
        <v>134</v>
      </c>
      <c r="G70" s="206">
        <v>59.4</v>
      </c>
      <c r="H70" s="207">
        <v>30.6</v>
      </c>
      <c r="I70" s="207">
        <f t="shared" si="2"/>
        <v>1817.64</v>
      </c>
      <c r="J70" s="224">
        <v>20</v>
      </c>
      <c r="K70" s="177">
        <v>8</v>
      </c>
      <c r="L70" s="177" t="s">
        <v>104</v>
      </c>
    </row>
    <row r="71" spans="1:12" ht="12.75" outlineLevel="3">
      <c r="A71" s="208" t="s">
        <v>262</v>
      </c>
      <c r="B71" s="202"/>
      <c r="C71" s="202"/>
      <c r="D71" s="203" t="s">
        <v>263</v>
      </c>
      <c r="E71" s="204" t="s">
        <v>264</v>
      </c>
      <c r="F71" s="205" t="s">
        <v>108</v>
      </c>
      <c r="G71" s="206">
        <v>132.80000000000001</v>
      </c>
      <c r="H71" s="207">
        <v>1</v>
      </c>
      <c r="I71" s="207">
        <f t="shared" si="2"/>
        <v>132.80000000000001</v>
      </c>
      <c r="J71" s="224">
        <v>20</v>
      </c>
      <c r="K71" s="177">
        <v>8</v>
      </c>
      <c r="L71" s="177" t="s">
        <v>104</v>
      </c>
    </row>
    <row r="72" spans="1:12" ht="12.75" outlineLevel="3">
      <c r="A72" s="208" t="s">
        <v>265</v>
      </c>
      <c r="B72" s="202"/>
      <c r="C72" s="202"/>
      <c r="D72" s="203" t="s">
        <v>266</v>
      </c>
      <c r="E72" s="204" t="s">
        <v>267</v>
      </c>
      <c r="F72" s="205" t="s">
        <v>108</v>
      </c>
      <c r="G72" s="206">
        <v>358.7</v>
      </c>
      <c r="H72" s="207">
        <v>2</v>
      </c>
      <c r="I72" s="207">
        <f t="shared" si="2"/>
        <v>717.4</v>
      </c>
      <c r="J72" s="224">
        <v>20</v>
      </c>
      <c r="K72" s="177">
        <v>8</v>
      </c>
      <c r="L72" s="177" t="s">
        <v>104</v>
      </c>
    </row>
    <row r="73" spans="1:12" ht="12.75" outlineLevel="3">
      <c r="A73" s="208" t="s">
        <v>268</v>
      </c>
      <c r="B73" s="202"/>
      <c r="C73" s="202"/>
      <c r="D73" s="203" t="s">
        <v>269</v>
      </c>
      <c r="E73" s="204" t="s">
        <v>270</v>
      </c>
      <c r="F73" s="205" t="s">
        <v>108</v>
      </c>
      <c r="G73" s="206">
        <v>523.44000000000005</v>
      </c>
      <c r="H73" s="207">
        <v>9.49</v>
      </c>
      <c r="I73" s="207">
        <f t="shared" si="2"/>
        <v>4967.45</v>
      </c>
      <c r="J73" s="224">
        <v>20</v>
      </c>
      <c r="K73" s="177">
        <v>8</v>
      </c>
      <c r="L73" s="177" t="s">
        <v>104</v>
      </c>
    </row>
    <row r="74" spans="1:12" ht="12.75" outlineLevel="3">
      <c r="A74" s="208" t="s">
        <v>271</v>
      </c>
      <c r="B74" s="202"/>
      <c r="C74" s="202"/>
      <c r="D74" s="203" t="s">
        <v>272</v>
      </c>
      <c r="E74" s="204" t="s">
        <v>273</v>
      </c>
      <c r="F74" s="205" t="s">
        <v>108</v>
      </c>
      <c r="G74" s="206">
        <v>1689.22</v>
      </c>
      <c r="H74" s="207">
        <v>0.42</v>
      </c>
      <c r="I74" s="207">
        <f t="shared" si="2"/>
        <v>709.47</v>
      </c>
      <c r="J74" s="224">
        <v>20</v>
      </c>
      <c r="K74" s="177">
        <v>8</v>
      </c>
      <c r="L74" s="177" t="s">
        <v>104</v>
      </c>
    </row>
    <row r="75" spans="1:12" ht="12.75" outlineLevel="3">
      <c r="A75" s="208" t="s">
        <v>274</v>
      </c>
      <c r="B75" s="202"/>
      <c r="C75" s="202"/>
      <c r="D75" s="203" t="s">
        <v>275</v>
      </c>
      <c r="E75" s="204" t="s">
        <v>276</v>
      </c>
      <c r="F75" s="205" t="s">
        <v>108</v>
      </c>
      <c r="G75" s="206">
        <v>1689.22</v>
      </c>
      <c r="H75" s="207">
        <v>10.78</v>
      </c>
      <c r="I75" s="207">
        <f t="shared" si="2"/>
        <v>18209.79</v>
      </c>
      <c r="J75" s="224">
        <v>20</v>
      </c>
      <c r="K75" s="177">
        <v>8</v>
      </c>
      <c r="L75" s="177" t="s">
        <v>104</v>
      </c>
    </row>
    <row r="76" spans="1:12" ht="12.75" outlineLevel="3">
      <c r="A76" s="208" t="s">
        <v>277</v>
      </c>
      <c r="B76" s="202"/>
      <c r="C76" s="202"/>
      <c r="D76" s="203" t="s">
        <v>278</v>
      </c>
      <c r="E76" s="204" t="s">
        <v>279</v>
      </c>
      <c r="F76" s="205" t="s">
        <v>108</v>
      </c>
      <c r="G76" s="206">
        <v>381</v>
      </c>
      <c r="H76" s="207">
        <v>12.05</v>
      </c>
      <c r="I76" s="207">
        <f t="shared" si="2"/>
        <v>4591.05</v>
      </c>
      <c r="J76" s="224">
        <v>20</v>
      </c>
      <c r="K76" s="177">
        <v>8</v>
      </c>
      <c r="L76" s="177" t="s">
        <v>104</v>
      </c>
    </row>
    <row r="77" spans="1:12" ht="22.5" outlineLevel="3">
      <c r="A77" s="208" t="s">
        <v>280</v>
      </c>
      <c r="B77" s="202"/>
      <c r="C77" s="202"/>
      <c r="D77" s="203" t="s">
        <v>281</v>
      </c>
      <c r="E77" s="204" t="s">
        <v>282</v>
      </c>
      <c r="F77" s="205" t="s">
        <v>108</v>
      </c>
      <c r="G77" s="206">
        <v>132.80000000000001</v>
      </c>
      <c r="H77" s="207">
        <v>12.33</v>
      </c>
      <c r="I77" s="207">
        <f t="shared" si="2"/>
        <v>1637.42</v>
      </c>
      <c r="J77" s="224">
        <v>20</v>
      </c>
      <c r="K77" s="177">
        <v>8</v>
      </c>
      <c r="L77" s="177" t="s">
        <v>104</v>
      </c>
    </row>
    <row r="78" spans="1:12" ht="22.5" outlineLevel="3">
      <c r="A78" s="208" t="s">
        <v>283</v>
      </c>
      <c r="B78" s="202"/>
      <c r="C78" s="202"/>
      <c r="D78" s="203" t="s">
        <v>284</v>
      </c>
      <c r="E78" s="204" t="s">
        <v>285</v>
      </c>
      <c r="F78" s="205" t="s">
        <v>286</v>
      </c>
      <c r="G78" s="206">
        <v>3</v>
      </c>
      <c r="H78" s="207">
        <v>0.01</v>
      </c>
      <c r="I78" s="207">
        <f t="shared" si="2"/>
        <v>0.03</v>
      </c>
      <c r="J78" s="224">
        <v>20</v>
      </c>
      <c r="K78" s="177">
        <v>8</v>
      </c>
      <c r="L78" s="177" t="s">
        <v>104</v>
      </c>
    </row>
    <row r="79" spans="1:12" ht="22.5" outlineLevel="3">
      <c r="A79" s="208" t="s">
        <v>287</v>
      </c>
      <c r="B79" s="202"/>
      <c r="C79" s="202"/>
      <c r="D79" s="203" t="s">
        <v>288</v>
      </c>
      <c r="E79" s="204" t="s">
        <v>289</v>
      </c>
      <c r="F79" s="205" t="s">
        <v>286</v>
      </c>
      <c r="G79" s="206">
        <v>3</v>
      </c>
      <c r="H79" s="207">
        <v>0.01</v>
      </c>
      <c r="I79" s="207">
        <f t="shared" si="2"/>
        <v>0.03</v>
      </c>
      <c r="J79" s="224">
        <v>20</v>
      </c>
      <c r="K79" s="177">
        <v>8</v>
      </c>
      <c r="L79" s="177" t="s">
        <v>104</v>
      </c>
    </row>
    <row r="80" spans="1:12" ht="22.5" outlineLevel="3">
      <c r="A80" s="208" t="s">
        <v>290</v>
      </c>
      <c r="B80" s="202"/>
      <c r="C80" s="202"/>
      <c r="D80" s="203" t="s">
        <v>291</v>
      </c>
      <c r="E80" s="204" t="s">
        <v>292</v>
      </c>
      <c r="F80" s="205" t="s">
        <v>286</v>
      </c>
      <c r="G80" s="206">
        <v>3</v>
      </c>
      <c r="H80" s="207">
        <v>0.01</v>
      </c>
      <c r="I80" s="207">
        <f t="shared" si="2"/>
        <v>0.03</v>
      </c>
      <c r="J80" s="224">
        <v>20</v>
      </c>
      <c r="K80" s="177">
        <v>8</v>
      </c>
      <c r="L80" s="177" t="s">
        <v>104</v>
      </c>
    </row>
    <row r="81" spans="1:12" ht="22.5" outlineLevel="3">
      <c r="A81" s="208" t="s">
        <v>293</v>
      </c>
      <c r="B81" s="202"/>
      <c r="C81" s="202"/>
      <c r="D81" s="203" t="s">
        <v>294</v>
      </c>
      <c r="E81" s="204" t="s">
        <v>295</v>
      </c>
      <c r="F81" s="205" t="s">
        <v>286</v>
      </c>
      <c r="G81" s="206">
        <v>3</v>
      </c>
      <c r="H81" s="207">
        <v>0.01</v>
      </c>
      <c r="I81" s="207">
        <f t="shared" si="2"/>
        <v>0.03</v>
      </c>
      <c r="J81" s="224">
        <v>20</v>
      </c>
      <c r="K81" s="177">
        <v>8</v>
      </c>
      <c r="L81" s="177" t="s">
        <v>104</v>
      </c>
    </row>
    <row r="82" spans="1:12" ht="22.5" outlineLevel="3">
      <c r="A82" s="208" t="s">
        <v>296</v>
      </c>
      <c r="B82" s="202"/>
      <c r="C82" s="202"/>
      <c r="D82" s="203" t="s">
        <v>297</v>
      </c>
      <c r="E82" s="204" t="s">
        <v>298</v>
      </c>
      <c r="F82" s="205" t="s">
        <v>286</v>
      </c>
      <c r="G82" s="206">
        <v>3</v>
      </c>
      <c r="H82" s="207">
        <v>0.01</v>
      </c>
      <c r="I82" s="207">
        <f t="shared" si="2"/>
        <v>0.03</v>
      </c>
      <c r="J82" s="224">
        <v>20</v>
      </c>
      <c r="K82" s="177">
        <v>8</v>
      </c>
      <c r="L82" s="177" t="s">
        <v>104</v>
      </c>
    </row>
    <row r="83" spans="1:12" ht="22.5" outlineLevel="3">
      <c r="A83" s="208" t="s">
        <v>299</v>
      </c>
      <c r="B83" s="202"/>
      <c r="C83" s="202"/>
      <c r="D83" s="203" t="s">
        <v>300</v>
      </c>
      <c r="E83" s="204" t="s">
        <v>301</v>
      </c>
      <c r="F83" s="205" t="s">
        <v>286</v>
      </c>
      <c r="G83" s="206">
        <v>3</v>
      </c>
      <c r="H83" s="207">
        <v>0.01</v>
      </c>
      <c r="I83" s="207">
        <f t="shared" si="2"/>
        <v>0.03</v>
      </c>
      <c r="J83" s="224">
        <v>20</v>
      </c>
      <c r="K83" s="177">
        <v>8</v>
      </c>
      <c r="L83" s="177" t="s">
        <v>104</v>
      </c>
    </row>
    <row r="84" spans="1:12" ht="22.5" outlineLevel="3">
      <c r="A84" s="208" t="s">
        <v>302</v>
      </c>
      <c r="B84" s="202"/>
      <c r="C84" s="202"/>
      <c r="D84" s="203" t="s">
        <v>303</v>
      </c>
      <c r="E84" s="204" t="s">
        <v>304</v>
      </c>
      <c r="F84" s="205" t="s">
        <v>286</v>
      </c>
      <c r="G84" s="206">
        <v>1</v>
      </c>
      <c r="H84" s="207">
        <v>0.01</v>
      </c>
      <c r="I84" s="207">
        <f t="shared" si="2"/>
        <v>0.01</v>
      </c>
      <c r="J84" s="224">
        <v>20</v>
      </c>
      <c r="K84" s="177">
        <v>8</v>
      </c>
      <c r="L84" s="177" t="s">
        <v>104</v>
      </c>
    </row>
    <row r="85" spans="1:12" ht="22.5" outlineLevel="3">
      <c r="A85" s="208" t="s">
        <v>305</v>
      </c>
      <c r="B85" s="202"/>
      <c r="C85" s="202"/>
      <c r="D85" s="203" t="s">
        <v>306</v>
      </c>
      <c r="E85" s="204" t="s">
        <v>307</v>
      </c>
      <c r="F85" s="205" t="s">
        <v>286</v>
      </c>
      <c r="G85" s="206">
        <v>1</v>
      </c>
      <c r="H85" s="207">
        <v>0.01</v>
      </c>
      <c r="I85" s="207">
        <f t="shared" si="2"/>
        <v>0.01</v>
      </c>
      <c r="J85" s="224">
        <v>20</v>
      </c>
      <c r="K85" s="177">
        <v>8</v>
      </c>
      <c r="L85" s="177" t="s">
        <v>104</v>
      </c>
    </row>
    <row r="86" spans="1:12" ht="12.75" outlineLevel="3">
      <c r="A86" s="208" t="s">
        <v>308</v>
      </c>
      <c r="B86" s="202"/>
      <c r="C86" s="202"/>
      <c r="D86" s="203" t="s">
        <v>309</v>
      </c>
      <c r="E86" s="204" t="s">
        <v>310</v>
      </c>
      <c r="F86" s="205" t="s">
        <v>286</v>
      </c>
      <c r="G86" s="206">
        <v>3</v>
      </c>
      <c r="H86" s="207">
        <v>0.01</v>
      </c>
      <c r="I86" s="207">
        <f t="shared" si="2"/>
        <v>0.03</v>
      </c>
      <c r="J86" s="224">
        <v>20</v>
      </c>
      <c r="K86" s="177">
        <v>8</v>
      </c>
      <c r="L86" s="177" t="s">
        <v>104</v>
      </c>
    </row>
    <row r="87" spans="1:12" ht="12.75" outlineLevel="3">
      <c r="A87" s="208" t="s">
        <v>311</v>
      </c>
      <c r="B87" s="202"/>
      <c r="C87" s="202"/>
      <c r="D87" s="203" t="s">
        <v>312</v>
      </c>
      <c r="E87" s="204" t="s">
        <v>313</v>
      </c>
      <c r="F87" s="205" t="s">
        <v>286</v>
      </c>
      <c r="G87" s="206">
        <v>3</v>
      </c>
      <c r="H87" s="207">
        <v>0.01</v>
      </c>
      <c r="I87" s="207">
        <f t="shared" si="2"/>
        <v>0.03</v>
      </c>
      <c r="J87" s="224">
        <v>20</v>
      </c>
      <c r="K87" s="177">
        <v>8</v>
      </c>
      <c r="L87" s="177" t="s">
        <v>104</v>
      </c>
    </row>
    <row r="88" spans="1:12" ht="12.75" outlineLevel="3">
      <c r="A88" s="208" t="s">
        <v>314</v>
      </c>
      <c r="B88" s="202"/>
      <c r="C88" s="202"/>
      <c r="D88" s="203" t="s">
        <v>315</v>
      </c>
      <c r="E88" s="204" t="s">
        <v>316</v>
      </c>
      <c r="F88" s="205" t="s">
        <v>286</v>
      </c>
      <c r="G88" s="206">
        <v>3</v>
      </c>
      <c r="H88" s="207">
        <v>0.01</v>
      </c>
      <c r="I88" s="207">
        <f t="shared" si="2"/>
        <v>0.03</v>
      </c>
      <c r="J88" s="224">
        <v>20</v>
      </c>
      <c r="K88" s="177">
        <v>8</v>
      </c>
      <c r="L88" s="177" t="s">
        <v>104</v>
      </c>
    </row>
    <row r="89" spans="1:12" ht="12.75" outlineLevel="3">
      <c r="A89" s="208" t="s">
        <v>317</v>
      </c>
      <c r="B89" s="202"/>
      <c r="C89" s="202"/>
      <c r="D89" s="203" t="s">
        <v>318</v>
      </c>
      <c r="E89" s="204" t="s">
        <v>319</v>
      </c>
      <c r="F89" s="205" t="s">
        <v>286</v>
      </c>
      <c r="G89" s="206">
        <v>1</v>
      </c>
      <c r="H89" s="207">
        <v>0.01</v>
      </c>
      <c r="I89" s="207">
        <f t="shared" si="2"/>
        <v>0.01</v>
      </c>
      <c r="J89" s="224">
        <v>20</v>
      </c>
      <c r="K89" s="177">
        <v>8</v>
      </c>
      <c r="L89" s="177" t="s">
        <v>104</v>
      </c>
    </row>
    <row r="90" spans="1:12" ht="12.75" outlineLevel="3">
      <c r="A90" s="208" t="s">
        <v>320</v>
      </c>
      <c r="B90" s="202"/>
      <c r="C90" s="202"/>
      <c r="D90" s="203" t="s">
        <v>321</v>
      </c>
      <c r="E90" s="204" t="s">
        <v>322</v>
      </c>
      <c r="F90" s="205" t="s">
        <v>286</v>
      </c>
      <c r="G90" s="206">
        <v>1</v>
      </c>
      <c r="H90" s="207">
        <v>0.01</v>
      </c>
      <c r="I90" s="207">
        <f t="shared" si="2"/>
        <v>0.01</v>
      </c>
      <c r="J90" s="224">
        <v>20</v>
      </c>
      <c r="K90" s="177">
        <v>8</v>
      </c>
      <c r="L90" s="177" t="s">
        <v>104</v>
      </c>
    </row>
    <row r="91" spans="1:12" ht="12.75" outlineLevel="3">
      <c r="A91" s="208" t="s">
        <v>323</v>
      </c>
      <c r="B91" s="202"/>
      <c r="C91" s="202"/>
      <c r="D91" s="203" t="s">
        <v>324</v>
      </c>
      <c r="E91" s="204" t="s">
        <v>325</v>
      </c>
      <c r="F91" s="205" t="s">
        <v>286</v>
      </c>
      <c r="G91" s="206">
        <v>40</v>
      </c>
      <c r="H91" s="207">
        <v>0.01</v>
      </c>
      <c r="I91" s="207">
        <f t="shared" si="2"/>
        <v>0.4</v>
      </c>
      <c r="J91" s="224">
        <v>20</v>
      </c>
      <c r="K91" s="177">
        <v>8</v>
      </c>
      <c r="L91" s="177" t="s">
        <v>104</v>
      </c>
    </row>
    <row r="92" spans="1:12" ht="12.75" outlineLevel="3">
      <c r="A92" s="208" t="s">
        <v>326</v>
      </c>
      <c r="B92" s="202"/>
      <c r="C92" s="202"/>
      <c r="D92" s="203" t="s">
        <v>327</v>
      </c>
      <c r="E92" s="204" t="s">
        <v>328</v>
      </c>
      <c r="F92" s="205" t="s">
        <v>286</v>
      </c>
      <c r="G92" s="206">
        <v>30</v>
      </c>
      <c r="H92" s="207">
        <v>0.01</v>
      </c>
      <c r="I92" s="207">
        <f t="shared" si="2"/>
        <v>0.3</v>
      </c>
      <c r="J92" s="224">
        <v>20</v>
      </c>
      <c r="K92" s="177">
        <v>8</v>
      </c>
      <c r="L92" s="177" t="s">
        <v>104</v>
      </c>
    </row>
    <row r="93" spans="1:12" ht="12.75" outlineLevel="3">
      <c r="A93" s="208" t="s">
        <v>329</v>
      </c>
      <c r="B93" s="202"/>
      <c r="C93" s="202"/>
      <c r="D93" s="203" t="s">
        <v>330</v>
      </c>
      <c r="E93" s="204" t="s">
        <v>331</v>
      </c>
      <c r="F93" s="205" t="s">
        <v>286</v>
      </c>
      <c r="G93" s="206">
        <v>240</v>
      </c>
      <c r="H93" s="207">
        <v>0.01</v>
      </c>
      <c r="I93" s="207">
        <f t="shared" si="2"/>
        <v>2.4</v>
      </c>
      <c r="J93" s="224">
        <v>20</v>
      </c>
      <c r="K93" s="177">
        <v>8</v>
      </c>
      <c r="L93" s="177" t="s">
        <v>104</v>
      </c>
    </row>
    <row r="94" spans="1:12" ht="12.75" outlineLevel="3">
      <c r="A94" s="208" t="s">
        <v>332</v>
      </c>
      <c r="B94" s="202"/>
      <c r="C94" s="202"/>
      <c r="D94" s="203" t="s">
        <v>333</v>
      </c>
      <c r="E94" s="204" t="s">
        <v>334</v>
      </c>
      <c r="F94" s="205" t="s">
        <v>286</v>
      </c>
      <c r="G94" s="206">
        <v>240</v>
      </c>
      <c r="H94" s="207">
        <v>0.01</v>
      </c>
      <c r="I94" s="207">
        <f t="shared" si="2"/>
        <v>2.4</v>
      </c>
      <c r="J94" s="224">
        <v>20</v>
      </c>
      <c r="K94" s="177">
        <v>8</v>
      </c>
      <c r="L94" s="177" t="s">
        <v>104</v>
      </c>
    </row>
    <row r="95" spans="1:12" ht="12.75" outlineLevel="3">
      <c r="A95" s="208" t="s">
        <v>335</v>
      </c>
      <c r="B95" s="202"/>
      <c r="C95" s="202"/>
      <c r="D95" s="203" t="s">
        <v>336</v>
      </c>
      <c r="E95" s="204" t="s">
        <v>337</v>
      </c>
      <c r="F95" s="205" t="s">
        <v>286</v>
      </c>
      <c r="G95" s="206">
        <v>240</v>
      </c>
      <c r="H95" s="207">
        <v>0.01</v>
      </c>
      <c r="I95" s="207">
        <f t="shared" si="2"/>
        <v>2.4</v>
      </c>
      <c r="J95" s="224">
        <v>20</v>
      </c>
      <c r="K95" s="177">
        <v>8</v>
      </c>
      <c r="L95" s="177" t="s">
        <v>104</v>
      </c>
    </row>
    <row r="96" spans="1:12" ht="12.75" outlineLevel="3">
      <c r="A96" s="208" t="s">
        <v>338</v>
      </c>
      <c r="B96" s="202"/>
      <c r="C96" s="202"/>
      <c r="D96" s="203" t="s">
        <v>339</v>
      </c>
      <c r="E96" s="204" t="s">
        <v>340</v>
      </c>
      <c r="F96" s="205" t="s">
        <v>286</v>
      </c>
      <c r="G96" s="206">
        <v>3</v>
      </c>
      <c r="H96" s="207">
        <v>0.01</v>
      </c>
      <c r="I96" s="207">
        <f t="shared" si="2"/>
        <v>0.03</v>
      </c>
      <c r="J96" s="224">
        <v>20</v>
      </c>
      <c r="K96" s="177">
        <v>8</v>
      </c>
      <c r="L96" s="177" t="s">
        <v>104</v>
      </c>
    </row>
    <row r="97" spans="1:12" ht="23.25" outlineLevel="3" thickBot="1">
      <c r="A97" s="216" t="s">
        <v>341</v>
      </c>
      <c r="B97" s="217"/>
      <c r="C97" s="217"/>
      <c r="D97" s="218" t="s">
        <v>342</v>
      </c>
      <c r="E97" s="219" t="s">
        <v>343</v>
      </c>
      <c r="F97" s="220" t="s">
        <v>127</v>
      </c>
      <c r="G97" s="221">
        <v>20</v>
      </c>
      <c r="H97" s="222">
        <v>181.31</v>
      </c>
      <c r="I97" s="222">
        <f t="shared" si="2"/>
        <v>3626.2</v>
      </c>
      <c r="J97" s="225">
        <v>20</v>
      </c>
      <c r="K97" s="177">
        <v>8</v>
      </c>
      <c r="L97" s="177" t="s">
        <v>104</v>
      </c>
    </row>
    <row r="98" spans="1:12" ht="13.5" outlineLevel="2" thickBot="1">
      <c r="A98" s="194"/>
      <c r="B98" s="195"/>
      <c r="C98" s="195"/>
      <c r="D98" s="196" t="s">
        <v>94</v>
      </c>
      <c r="E98" s="197" t="s">
        <v>344</v>
      </c>
      <c r="F98" s="194"/>
      <c r="G98" s="198"/>
      <c r="H98" s="199"/>
      <c r="I98" s="199">
        <f>SUBTOTAL(9,I99:I112)</f>
        <v>2881.0499999999997</v>
      </c>
      <c r="J98" s="200"/>
      <c r="K98" s="201"/>
      <c r="L98" s="201" t="s">
        <v>100</v>
      </c>
    </row>
    <row r="99" spans="1:12" ht="22.5" outlineLevel="3">
      <c r="A99" s="209" t="s">
        <v>345</v>
      </c>
      <c r="B99" s="210"/>
      <c r="C99" s="210"/>
      <c r="D99" s="211" t="s">
        <v>346</v>
      </c>
      <c r="E99" s="212" t="s">
        <v>347</v>
      </c>
      <c r="F99" s="213" t="s">
        <v>127</v>
      </c>
      <c r="G99" s="214">
        <v>6</v>
      </c>
      <c r="H99" s="215">
        <v>10.27</v>
      </c>
      <c r="I99" s="215">
        <f t="shared" ref="I99:I112" si="3">ROUND(G99*H99,2)</f>
        <v>61.62</v>
      </c>
      <c r="J99" s="223">
        <v>20</v>
      </c>
      <c r="K99" s="177">
        <v>8</v>
      </c>
      <c r="L99" s="177" t="s">
        <v>104</v>
      </c>
    </row>
    <row r="100" spans="1:12" ht="22.5" outlineLevel="3">
      <c r="A100" s="208" t="s">
        <v>348</v>
      </c>
      <c r="B100" s="202"/>
      <c r="C100" s="202"/>
      <c r="D100" s="203" t="s">
        <v>349</v>
      </c>
      <c r="E100" s="204" t="s">
        <v>350</v>
      </c>
      <c r="F100" s="205" t="s">
        <v>286</v>
      </c>
      <c r="G100" s="206">
        <v>3</v>
      </c>
      <c r="H100" s="207">
        <v>8.2200000000000006</v>
      </c>
      <c r="I100" s="207">
        <f t="shared" si="3"/>
        <v>24.66</v>
      </c>
      <c r="J100" s="224">
        <v>20</v>
      </c>
      <c r="K100" s="177">
        <v>8</v>
      </c>
      <c r="L100" s="177" t="s">
        <v>104</v>
      </c>
    </row>
    <row r="101" spans="1:12" ht="12.75" outlineLevel="3">
      <c r="A101" s="208" t="s">
        <v>351</v>
      </c>
      <c r="B101" s="202"/>
      <c r="C101" s="202"/>
      <c r="D101" s="203" t="s">
        <v>352</v>
      </c>
      <c r="E101" s="204" t="s">
        <v>353</v>
      </c>
      <c r="F101" s="205" t="s">
        <v>286</v>
      </c>
      <c r="G101" s="206">
        <v>3</v>
      </c>
      <c r="H101" s="207">
        <v>7.72</v>
      </c>
      <c r="I101" s="207">
        <f t="shared" si="3"/>
        <v>23.16</v>
      </c>
      <c r="J101" s="224">
        <v>20</v>
      </c>
      <c r="K101" s="177">
        <v>8</v>
      </c>
      <c r="L101" s="177" t="s">
        <v>104</v>
      </c>
    </row>
    <row r="102" spans="1:12" ht="22.5" outlineLevel="3">
      <c r="A102" s="208" t="s">
        <v>354</v>
      </c>
      <c r="B102" s="202"/>
      <c r="C102" s="202"/>
      <c r="D102" s="203" t="s">
        <v>355</v>
      </c>
      <c r="E102" s="204" t="s">
        <v>356</v>
      </c>
      <c r="F102" s="205" t="s">
        <v>286</v>
      </c>
      <c r="G102" s="206">
        <v>3</v>
      </c>
      <c r="H102" s="207">
        <v>8.2200000000000006</v>
      </c>
      <c r="I102" s="207">
        <f t="shared" si="3"/>
        <v>24.66</v>
      </c>
      <c r="J102" s="224">
        <v>20</v>
      </c>
      <c r="K102" s="177">
        <v>8</v>
      </c>
      <c r="L102" s="177" t="s">
        <v>104</v>
      </c>
    </row>
    <row r="103" spans="1:12" ht="22.5" outlineLevel="3">
      <c r="A103" s="208" t="s">
        <v>357</v>
      </c>
      <c r="B103" s="202"/>
      <c r="C103" s="202"/>
      <c r="D103" s="203" t="s">
        <v>358</v>
      </c>
      <c r="E103" s="204" t="s">
        <v>359</v>
      </c>
      <c r="F103" s="205" t="s">
        <v>286</v>
      </c>
      <c r="G103" s="206">
        <v>3</v>
      </c>
      <c r="H103" s="207">
        <v>8.2200000000000006</v>
      </c>
      <c r="I103" s="207">
        <f t="shared" si="3"/>
        <v>24.66</v>
      </c>
      <c r="J103" s="224">
        <v>20</v>
      </c>
      <c r="K103" s="177">
        <v>8</v>
      </c>
      <c r="L103" s="177" t="s">
        <v>104</v>
      </c>
    </row>
    <row r="104" spans="1:12" ht="12.75" outlineLevel="3">
      <c r="A104" s="208" t="s">
        <v>360</v>
      </c>
      <c r="B104" s="202"/>
      <c r="C104" s="202"/>
      <c r="D104" s="203" t="s">
        <v>361</v>
      </c>
      <c r="E104" s="204" t="s">
        <v>362</v>
      </c>
      <c r="F104" s="205" t="s">
        <v>286</v>
      </c>
      <c r="G104" s="206">
        <v>3</v>
      </c>
      <c r="H104" s="207">
        <v>18.18</v>
      </c>
      <c r="I104" s="207">
        <f t="shared" si="3"/>
        <v>54.54</v>
      </c>
      <c r="J104" s="224">
        <v>20</v>
      </c>
      <c r="K104" s="177">
        <v>8</v>
      </c>
      <c r="L104" s="177" t="s">
        <v>104</v>
      </c>
    </row>
    <row r="105" spans="1:12" ht="12.75" outlineLevel="3">
      <c r="A105" s="208" t="s">
        <v>363</v>
      </c>
      <c r="B105" s="202"/>
      <c r="C105" s="202"/>
      <c r="D105" s="203" t="s">
        <v>364</v>
      </c>
      <c r="E105" s="204" t="s">
        <v>365</v>
      </c>
      <c r="F105" s="205" t="s">
        <v>286</v>
      </c>
      <c r="G105" s="206">
        <v>2</v>
      </c>
      <c r="H105" s="207">
        <v>36.36</v>
      </c>
      <c r="I105" s="207">
        <f t="shared" si="3"/>
        <v>72.72</v>
      </c>
      <c r="J105" s="224">
        <v>20</v>
      </c>
      <c r="K105" s="177">
        <v>8</v>
      </c>
      <c r="L105" s="177" t="s">
        <v>104</v>
      </c>
    </row>
    <row r="106" spans="1:12" ht="12.75" outlineLevel="3">
      <c r="A106" s="208" t="s">
        <v>366</v>
      </c>
      <c r="B106" s="202"/>
      <c r="C106" s="202"/>
      <c r="D106" s="203" t="s">
        <v>367</v>
      </c>
      <c r="E106" s="204" t="s">
        <v>368</v>
      </c>
      <c r="F106" s="205" t="s">
        <v>286</v>
      </c>
      <c r="G106" s="206">
        <v>6</v>
      </c>
      <c r="H106" s="207">
        <v>51.36</v>
      </c>
      <c r="I106" s="207">
        <f t="shared" si="3"/>
        <v>308.16000000000003</v>
      </c>
      <c r="J106" s="224">
        <v>20</v>
      </c>
      <c r="K106" s="177">
        <v>8</v>
      </c>
      <c r="L106" s="177" t="s">
        <v>104</v>
      </c>
    </row>
    <row r="107" spans="1:12" ht="12.75" outlineLevel="3">
      <c r="A107" s="208" t="s">
        <v>369</v>
      </c>
      <c r="B107" s="202"/>
      <c r="C107" s="202"/>
      <c r="D107" s="203" t="s">
        <v>370</v>
      </c>
      <c r="E107" s="204" t="s">
        <v>371</v>
      </c>
      <c r="F107" s="205" t="s">
        <v>286</v>
      </c>
      <c r="G107" s="206">
        <v>3</v>
      </c>
      <c r="H107" s="207">
        <v>110.86</v>
      </c>
      <c r="I107" s="207">
        <f t="shared" si="3"/>
        <v>332.58</v>
      </c>
      <c r="J107" s="224">
        <v>20</v>
      </c>
      <c r="K107" s="177">
        <v>8</v>
      </c>
      <c r="L107" s="177" t="s">
        <v>104</v>
      </c>
    </row>
    <row r="108" spans="1:12" ht="12.75" outlineLevel="3">
      <c r="A108" s="208" t="s">
        <v>372</v>
      </c>
      <c r="B108" s="202"/>
      <c r="C108" s="202"/>
      <c r="D108" s="203" t="s">
        <v>373</v>
      </c>
      <c r="E108" s="204" t="s">
        <v>374</v>
      </c>
      <c r="F108" s="205" t="s">
        <v>286</v>
      </c>
      <c r="G108" s="206">
        <v>6</v>
      </c>
      <c r="H108" s="207">
        <v>133.72</v>
      </c>
      <c r="I108" s="207">
        <f t="shared" si="3"/>
        <v>802.32</v>
      </c>
      <c r="J108" s="224">
        <v>20</v>
      </c>
      <c r="K108" s="177">
        <v>8</v>
      </c>
      <c r="L108" s="177" t="s">
        <v>104</v>
      </c>
    </row>
    <row r="109" spans="1:12" ht="12.75" outlineLevel="3">
      <c r="A109" s="208" t="s">
        <v>375</v>
      </c>
      <c r="B109" s="202"/>
      <c r="C109" s="202"/>
      <c r="D109" s="203" t="s">
        <v>376</v>
      </c>
      <c r="E109" s="204" t="s">
        <v>377</v>
      </c>
      <c r="F109" s="205" t="s">
        <v>286</v>
      </c>
      <c r="G109" s="206">
        <v>3</v>
      </c>
      <c r="H109" s="207">
        <v>14.2</v>
      </c>
      <c r="I109" s="207">
        <f t="shared" si="3"/>
        <v>42.6</v>
      </c>
      <c r="J109" s="224">
        <v>20</v>
      </c>
      <c r="K109" s="177">
        <v>8</v>
      </c>
      <c r="L109" s="177" t="s">
        <v>104</v>
      </c>
    </row>
    <row r="110" spans="1:12" ht="12.75" outlineLevel="3">
      <c r="A110" s="208" t="s">
        <v>378</v>
      </c>
      <c r="B110" s="202"/>
      <c r="C110" s="202"/>
      <c r="D110" s="203" t="s">
        <v>379</v>
      </c>
      <c r="E110" s="204" t="s">
        <v>380</v>
      </c>
      <c r="F110" s="205" t="s">
        <v>286</v>
      </c>
      <c r="G110" s="206">
        <v>3</v>
      </c>
      <c r="H110" s="207">
        <v>61.63</v>
      </c>
      <c r="I110" s="207">
        <f t="shared" si="3"/>
        <v>184.89</v>
      </c>
      <c r="J110" s="224">
        <v>20</v>
      </c>
      <c r="K110" s="177">
        <v>8</v>
      </c>
      <c r="L110" s="177" t="s">
        <v>104</v>
      </c>
    </row>
    <row r="111" spans="1:12" ht="12.75" outlineLevel="3">
      <c r="A111" s="208" t="s">
        <v>381</v>
      </c>
      <c r="B111" s="202"/>
      <c r="C111" s="202"/>
      <c r="D111" s="203" t="s">
        <v>382</v>
      </c>
      <c r="E111" s="204" t="s">
        <v>383</v>
      </c>
      <c r="F111" s="205" t="s">
        <v>286</v>
      </c>
      <c r="G111" s="206">
        <v>6</v>
      </c>
      <c r="H111" s="207">
        <v>102.72</v>
      </c>
      <c r="I111" s="207">
        <f t="shared" si="3"/>
        <v>616.32000000000005</v>
      </c>
      <c r="J111" s="224">
        <v>20</v>
      </c>
      <c r="K111" s="177">
        <v>8</v>
      </c>
      <c r="L111" s="177" t="s">
        <v>104</v>
      </c>
    </row>
    <row r="112" spans="1:12" ht="13.5" outlineLevel="3" thickBot="1">
      <c r="A112" s="216" t="s">
        <v>384</v>
      </c>
      <c r="B112" s="217"/>
      <c r="C112" s="217"/>
      <c r="D112" s="218" t="s">
        <v>385</v>
      </c>
      <c r="E112" s="219" t="s">
        <v>386</v>
      </c>
      <c r="F112" s="220" t="s">
        <v>286</v>
      </c>
      <c r="G112" s="221">
        <v>3</v>
      </c>
      <c r="H112" s="222">
        <v>102.72</v>
      </c>
      <c r="I112" s="222">
        <f t="shared" si="3"/>
        <v>308.16000000000003</v>
      </c>
      <c r="J112" s="225">
        <v>20</v>
      </c>
      <c r="K112" s="177">
        <v>8</v>
      </c>
      <c r="L112" s="177" t="s">
        <v>104</v>
      </c>
    </row>
    <row r="113" spans="1:12" ht="13.5" outlineLevel="2" thickBot="1">
      <c r="A113" s="194"/>
      <c r="B113" s="195"/>
      <c r="C113" s="195"/>
      <c r="D113" s="196" t="s">
        <v>94</v>
      </c>
      <c r="E113" s="197" t="s">
        <v>387</v>
      </c>
      <c r="F113" s="194"/>
      <c r="G113" s="198"/>
      <c r="H113" s="199"/>
      <c r="I113" s="199">
        <f>SUBTOTAL(9,I114:I136)</f>
        <v>20732.689999999999</v>
      </c>
      <c r="J113" s="200"/>
      <c r="K113" s="201"/>
      <c r="L113" s="201" t="s">
        <v>100</v>
      </c>
    </row>
    <row r="114" spans="1:12" ht="12.75" outlineLevel="3">
      <c r="A114" s="209" t="s">
        <v>388</v>
      </c>
      <c r="B114" s="210"/>
      <c r="C114" s="210"/>
      <c r="D114" s="211" t="s">
        <v>389</v>
      </c>
      <c r="E114" s="212" t="s">
        <v>390</v>
      </c>
      <c r="F114" s="213" t="s">
        <v>286</v>
      </c>
      <c r="G114" s="214">
        <v>1</v>
      </c>
      <c r="H114" s="215">
        <v>106.94</v>
      </c>
      <c r="I114" s="215">
        <f t="shared" ref="I114:I136" si="4">ROUND(G114*H114,2)</f>
        <v>106.94</v>
      </c>
      <c r="J114" s="223">
        <v>20</v>
      </c>
      <c r="K114" s="177">
        <v>8</v>
      </c>
      <c r="L114" s="177" t="s">
        <v>104</v>
      </c>
    </row>
    <row r="115" spans="1:12" ht="12.75" outlineLevel="3">
      <c r="A115" s="208" t="s">
        <v>391</v>
      </c>
      <c r="B115" s="202"/>
      <c r="C115" s="202"/>
      <c r="D115" s="203" t="s">
        <v>392</v>
      </c>
      <c r="E115" s="204" t="s">
        <v>393</v>
      </c>
      <c r="F115" s="205" t="s">
        <v>394</v>
      </c>
      <c r="G115" s="206">
        <v>1</v>
      </c>
      <c r="H115" s="207">
        <v>594.1</v>
      </c>
      <c r="I115" s="207">
        <f t="shared" si="4"/>
        <v>594.1</v>
      </c>
      <c r="J115" s="224">
        <v>20</v>
      </c>
      <c r="K115" s="177">
        <v>8</v>
      </c>
      <c r="L115" s="177" t="s">
        <v>104</v>
      </c>
    </row>
    <row r="116" spans="1:12" ht="22.5" outlineLevel="3">
      <c r="A116" s="208" t="s">
        <v>395</v>
      </c>
      <c r="B116" s="202"/>
      <c r="C116" s="202"/>
      <c r="D116" s="203" t="s">
        <v>396</v>
      </c>
      <c r="E116" s="204" t="s">
        <v>397</v>
      </c>
      <c r="F116" s="205" t="s">
        <v>127</v>
      </c>
      <c r="G116" s="206">
        <v>227</v>
      </c>
      <c r="H116" s="207">
        <v>0.77</v>
      </c>
      <c r="I116" s="207">
        <f t="shared" si="4"/>
        <v>174.79</v>
      </c>
      <c r="J116" s="224">
        <v>20</v>
      </c>
      <c r="K116" s="177">
        <v>8</v>
      </c>
      <c r="L116" s="177" t="s">
        <v>104</v>
      </c>
    </row>
    <row r="117" spans="1:12" ht="12.75" outlineLevel="3">
      <c r="A117" s="208" t="s">
        <v>398</v>
      </c>
      <c r="B117" s="202"/>
      <c r="C117" s="202"/>
      <c r="D117" s="203" t="s">
        <v>399</v>
      </c>
      <c r="E117" s="204" t="s">
        <v>400</v>
      </c>
      <c r="F117" s="205" t="s">
        <v>108</v>
      </c>
      <c r="G117" s="206">
        <v>18</v>
      </c>
      <c r="H117" s="207">
        <v>7.13</v>
      </c>
      <c r="I117" s="207">
        <f t="shared" si="4"/>
        <v>128.34</v>
      </c>
      <c r="J117" s="224">
        <v>20</v>
      </c>
      <c r="K117" s="177">
        <v>8</v>
      </c>
      <c r="L117" s="177" t="s">
        <v>104</v>
      </c>
    </row>
    <row r="118" spans="1:12" ht="22.5" outlineLevel="3">
      <c r="A118" s="208" t="s">
        <v>401</v>
      </c>
      <c r="B118" s="202"/>
      <c r="C118" s="202"/>
      <c r="D118" s="203" t="s">
        <v>402</v>
      </c>
      <c r="E118" s="204" t="s">
        <v>403</v>
      </c>
      <c r="F118" s="205" t="s">
        <v>127</v>
      </c>
      <c r="G118" s="206">
        <v>227</v>
      </c>
      <c r="H118" s="207">
        <v>0.24</v>
      </c>
      <c r="I118" s="207">
        <f t="shared" si="4"/>
        <v>54.48</v>
      </c>
      <c r="J118" s="224">
        <v>20</v>
      </c>
      <c r="K118" s="177">
        <v>8</v>
      </c>
      <c r="L118" s="177" t="s">
        <v>104</v>
      </c>
    </row>
    <row r="119" spans="1:12" ht="22.5" outlineLevel="3">
      <c r="A119" s="208" t="s">
        <v>404</v>
      </c>
      <c r="B119" s="202"/>
      <c r="C119" s="202"/>
      <c r="D119" s="203" t="s">
        <v>405</v>
      </c>
      <c r="E119" s="204" t="s">
        <v>406</v>
      </c>
      <c r="F119" s="205" t="s">
        <v>108</v>
      </c>
      <c r="G119" s="206">
        <v>18</v>
      </c>
      <c r="H119" s="207">
        <v>1.19</v>
      </c>
      <c r="I119" s="207">
        <f t="shared" si="4"/>
        <v>21.42</v>
      </c>
      <c r="J119" s="224">
        <v>20</v>
      </c>
      <c r="K119" s="177">
        <v>8</v>
      </c>
      <c r="L119" s="177" t="s">
        <v>104</v>
      </c>
    </row>
    <row r="120" spans="1:12" ht="22.5" outlineLevel="3">
      <c r="A120" s="208" t="s">
        <v>407</v>
      </c>
      <c r="B120" s="202"/>
      <c r="C120" s="202"/>
      <c r="D120" s="203" t="s">
        <v>408</v>
      </c>
      <c r="E120" s="204" t="s">
        <v>409</v>
      </c>
      <c r="F120" s="205" t="s">
        <v>127</v>
      </c>
      <c r="G120" s="206">
        <v>60</v>
      </c>
      <c r="H120" s="207">
        <v>12.33</v>
      </c>
      <c r="I120" s="207">
        <f t="shared" si="4"/>
        <v>739.8</v>
      </c>
      <c r="J120" s="224">
        <v>20</v>
      </c>
      <c r="K120" s="177">
        <v>8</v>
      </c>
      <c r="L120" s="177" t="s">
        <v>104</v>
      </c>
    </row>
    <row r="121" spans="1:12" ht="12.75" outlineLevel="3">
      <c r="A121" s="208" t="s">
        <v>410</v>
      </c>
      <c r="B121" s="202"/>
      <c r="C121" s="202"/>
      <c r="D121" s="203" t="s">
        <v>411</v>
      </c>
      <c r="E121" s="204" t="s">
        <v>412</v>
      </c>
      <c r="F121" s="205" t="s">
        <v>286</v>
      </c>
      <c r="G121" s="206">
        <v>63</v>
      </c>
      <c r="H121" s="207">
        <v>1.83</v>
      </c>
      <c r="I121" s="207">
        <f t="shared" si="4"/>
        <v>115.29</v>
      </c>
      <c r="J121" s="224">
        <v>20</v>
      </c>
      <c r="K121" s="177">
        <v>8</v>
      </c>
      <c r="L121" s="177" t="s">
        <v>104</v>
      </c>
    </row>
    <row r="122" spans="1:12" ht="12.75" outlineLevel="3">
      <c r="A122" s="208" t="s">
        <v>413</v>
      </c>
      <c r="B122" s="202"/>
      <c r="C122" s="202"/>
      <c r="D122" s="203" t="s">
        <v>414</v>
      </c>
      <c r="E122" s="204" t="s">
        <v>415</v>
      </c>
      <c r="F122" s="205" t="s">
        <v>286</v>
      </c>
      <c r="G122" s="206">
        <v>241.5</v>
      </c>
      <c r="H122" s="207">
        <v>5.0999999999999996</v>
      </c>
      <c r="I122" s="207">
        <f t="shared" si="4"/>
        <v>1231.6500000000001</v>
      </c>
      <c r="J122" s="224">
        <v>20</v>
      </c>
      <c r="K122" s="177">
        <v>8</v>
      </c>
      <c r="L122" s="177" t="s">
        <v>104</v>
      </c>
    </row>
    <row r="123" spans="1:12" ht="22.5" outlineLevel="3">
      <c r="A123" s="208" t="s">
        <v>416</v>
      </c>
      <c r="B123" s="202"/>
      <c r="C123" s="202"/>
      <c r="D123" s="203" t="s">
        <v>417</v>
      </c>
      <c r="E123" s="204" t="s">
        <v>418</v>
      </c>
      <c r="F123" s="205" t="s">
        <v>127</v>
      </c>
      <c r="G123" s="206">
        <v>230</v>
      </c>
      <c r="H123" s="207">
        <v>14.38</v>
      </c>
      <c r="I123" s="207">
        <f t="shared" si="4"/>
        <v>3307.4</v>
      </c>
      <c r="J123" s="224">
        <v>20</v>
      </c>
      <c r="K123" s="177">
        <v>8</v>
      </c>
      <c r="L123" s="177" t="s">
        <v>104</v>
      </c>
    </row>
    <row r="124" spans="1:12" ht="12.75" outlineLevel="3">
      <c r="A124" s="208" t="s">
        <v>419</v>
      </c>
      <c r="B124" s="202"/>
      <c r="C124" s="202"/>
      <c r="D124" s="203" t="s">
        <v>420</v>
      </c>
      <c r="E124" s="204" t="s">
        <v>421</v>
      </c>
      <c r="F124" s="205" t="s">
        <v>134</v>
      </c>
      <c r="G124" s="206">
        <v>27.2</v>
      </c>
      <c r="H124" s="207">
        <v>0.01</v>
      </c>
      <c r="I124" s="207">
        <f t="shared" si="4"/>
        <v>0.27</v>
      </c>
      <c r="J124" s="224">
        <v>20</v>
      </c>
      <c r="K124" s="177">
        <v>8</v>
      </c>
      <c r="L124" s="177" t="s">
        <v>104</v>
      </c>
    </row>
    <row r="125" spans="1:12" ht="12.75" outlineLevel="3">
      <c r="A125" s="208" t="s">
        <v>422</v>
      </c>
      <c r="B125" s="202"/>
      <c r="C125" s="202"/>
      <c r="D125" s="203" t="s">
        <v>423</v>
      </c>
      <c r="E125" s="204" t="s">
        <v>424</v>
      </c>
      <c r="F125" s="205" t="s">
        <v>127</v>
      </c>
      <c r="G125" s="206">
        <v>450</v>
      </c>
      <c r="H125" s="207">
        <v>4.12</v>
      </c>
      <c r="I125" s="207">
        <f t="shared" si="4"/>
        <v>1854</v>
      </c>
      <c r="J125" s="224">
        <v>20</v>
      </c>
      <c r="K125" s="177">
        <v>8</v>
      </c>
      <c r="L125" s="177" t="s">
        <v>104</v>
      </c>
    </row>
    <row r="126" spans="1:12" ht="12.75" outlineLevel="3">
      <c r="A126" s="208" t="s">
        <v>425</v>
      </c>
      <c r="B126" s="202"/>
      <c r="C126" s="202"/>
      <c r="D126" s="203" t="s">
        <v>426</v>
      </c>
      <c r="E126" s="204" t="s">
        <v>427</v>
      </c>
      <c r="F126" s="205" t="s">
        <v>286</v>
      </c>
      <c r="G126" s="206">
        <v>11</v>
      </c>
      <c r="H126" s="207">
        <v>5.44</v>
      </c>
      <c r="I126" s="207">
        <f t="shared" si="4"/>
        <v>59.84</v>
      </c>
      <c r="J126" s="224">
        <v>20</v>
      </c>
      <c r="K126" s="177">
        <v>8</v>
      </c>
      <c r="L126" s="177" t="s">
        <v>104</v>
      </c>
    </row>
    <row r="127" spans="1:12" ht="12.75" outlineLevel="3">
      <c r="A127" s="208" t="s">
        <v>428</v>
      </c>
      <c r="B127" s="202"/>
      <c r="C127" s="202"/>
      <c r="D127" s="203" t="s">
        <v>429</v>
      </c>
      <c r="E127" s="204" t="s">
        <v>430</v>
      </c>
      <c r="F127" s="205" t="s">
        <v>108</v>
      </c>
      <c r="G127" s="206">
        <v>358.7</v>
      </c>
      <c r="H127" s="207">
        <v>11.3</v>
      </c>
      <c r="I127" s="207">
        <f t="shared" si="4"/>
        <v>4053.31</v>
      </c>
      <c r="J127" s="224">
        <v>20</v>
      </c>
      <c r="K127" s="177">
        <v>8</v>
      </c>
      <c r="L127" s="177" t="s">
        <v>104</v>
      </c>
    </row>
    <row r="128" spans="1:12" ht="12.75" outlineLevel="3">
      <c r="A128" s="208" t="s">
        <v>431</v>
      </c>
      <c r="B128" s="202"/>
      <c r="C128" s="202"/>
      <c r="D128" s="203" t="s">
        <v>432</v>
      </c>
      <c r="E128" s="204" t="s">
        <v>433</v>
      </c>
      <c r="F128" s="205" t="s">
        <v>286</v>
      </c>
      <c r="G128" s="206">
        <v>1569.0609999999999</v>
      </c>
      <c r="H128" s="207">
        <v>2.4300000000000002</v>
      </c>
      <c r="I128" s="207">
        <f t="shared" si="4"/>
        <v>3812.82</v>
      </c>
      <c r="J128" s="224">
        <v>20</v>
      </c>
      <c r="K128" s="177">
        <v>8</v>
      </c>
      <c r="L128" s="177" t="s">
        <v>104</v>
      </c>
    </row>
    <row r="129" spans="1:12" ht="12.75" outlineLevel="3">
      <c r="A129" s="208" t="s">
        <v>434</v>
      </c>
      <c r="B129" s="202"/>
      <c r="C129" s="202"/>
      <c r="D129" s="203" t="s">
        <v>435</v>
      </c>
      <c r="E129" s="204" t="s">
        <v>436</v>
      </c>
      <c r="F129" s="205" t="s">
        <v>108</v>
      </c>
      <c r="G129" s="206">
        <v>161</v>
      </c>
      <c r="H129" s="207">
        <v>1.63</v>
      </c>
      <c r="I129" s="207">
        <f t="shared" si="4"/>
        <v>262.43</v>
      </c>
      <c r="J129" s="224">
        <v>20</v>
      </c>
      <c r="K129" s="177">
        <v>8</v>
      </c>
      <c r="L129" s="177" t="s">
        <v>104</v>
      </c>
    </row>
    <row r="130" spans="1:12" ht="12.75" outlineLevel="3">
      <c r="A130" s="208" t="s">
        <v>437</v>
      </c>
      <c r="B130" s="202"/>
      <c r="C130" s="202"/>
      <c r="D130" s="203" t="s">
        <v>438</v>
      </c>
      <c r="E130" s="204" t="s">
        <v>439</v>
      </c>
      <c r="F130" s="205" t="s">
        <v>440</v>
      </c>
      <c r="G130" s="206">
        <v>390.37799999999999</v>
      </c>
      <c r="H130" s="207">
        <v>2.85</v>
      </c>
      <c r="I130" s="207">
        <f t="shared" si="4"/>
        <v>1112.58</v>
      </c>
      <c r="J130" s="224">
        <v>20</v>
      </c>
      <c r="K130" s="177">
        <v>8</v>
      </c>
      <c r="L130" s="177" t="s">
        <v>104</v>
      </c>
    </row>
    <row r="131" spans="1:12" ht="12.75" outlineLevel="3">
      <c r="A131" s="208" t="s">
        <v>441</v>
      </c>
      <c r="B131" s="202"/>
      <c r="C131" s="202"/>
      <c r="D131" s="203" t="s">
        <v>442</v>
      </c>
      <c r="E131" s="204" t="s">
        <v>443</v>
      </c>
      <c r="F131" s="205" t="s">
        <v>440</v>
      </c>
      <c r="G131" s="206">
        <v>3513.402</v>
      </c>
      <c r="H131" s="207">
        <v>0.48</v>
      </c>
      <c r="I131" s="207">
        <f t="shared" si="4"/>
        <v>1686.43</v>
      </c>
      <c r="J131" s="224">
        <v>20</v>
      </c>
      <c r="K131" s="177">
        <v>8</v>
      </c>
      <c r="L131" s="177" t="s">
        <v>104</v>
      </c>
    </row>
    <row r="132" spans="1:12" ht="12.75" outlineLevel="3">
      <c r="A132" s="208" t="s">
        <v>444</v>
      </c>
      <c r="B132" s="202"/>
      <c r="C132" s="202"/>
      <c r="D132" s="203" t="s">
        <v>445</v>
      </c>
      <c r="E132" s="204" t="s">
        <v>446</v>
      </c>
      <c r="F132" s="205" t="s">
        <v>440</v>
      </c>
      <c r="G132" s="206">
        <v>390.37799999999999</v>
      </c>
      <c r="H132" s="207">
        <v>0.88</v>
      </c>
      <c r="I132" s="207">
        <f t="shared" si="4"/>
        <v>343.53</v>
      </c>
      <c r="J132" s="224">
        <v>20</v>
      </c>
      <c r="K132" s="177">
        <v>8</v>
      </c>
      <c r="L132" s="177" t="s">
        <v>104</v>
      </c>
    </row>
    <row r="133" spans="1:12" ht="22.5" outlineLevel="3">
      <c r="A133" s="208" t="s">
        <v>447</v>
      </c>
      <c r="B133" s="202"/>
      <c r="C133" s="202"/>
      <c r="D133" s="203" t="s">
        <v>448</v>
      </c>
      <c r="E133" s="204" t="s">
        <v>449</v>
      </c>
      <c r="F133" s="205" t="s">
        <v>440</v>
      </c>
      <c r="G133" s="206">
        <v>390.37799999999999</v>
      </c>
      <c r="H133" s="207">
        <v>0.01</v>
      </c>
      <c r="I133" s="207">
        <f t="shared" si="4"/>
        <v>3.9</v>
      </c>
      <c r="J133" s="224">
        <v>20</v>
      </c>
      <c r="K133" s="177">
        <v>8</v>
      </c>
      <c r="L133" s="177" t="s">
        <v>104</v>
      </c>
    </row>
    <row r="134" spans="1:12" ht="12.75" outlineLevel="3">
      <c r="A134" s="208" t="s">
        <v>450</v>
      </c>
      <c r="B134" s="202"/>
      <c r="C134" s="202"/>
      <c r="D134" s="203" t="s">
        <v>451</v>
      </c>
      <c r="E134" s="204" t="s">
        <v>452</v>
      </c>
      <c r="F134" s="205" t="s">
        <v>134</v>
      </c>
      <c r="G134" s="206">
        <v>465.32499999999999</v>
      </c>
      <c r="H134" s="207">
        <v>0.01</v>
      </c>
      <c r="I134" s="207">
        <f t="shared" si="4"/>
        <v>4.6500000000000004</v>
      </c>
      <c r="J134" s="224">
        <v>20</v>
      </c>
      <c r="K134" s="177">
        <v>8</v>
      </c>
      <c r="L134" s="177" t="s">
        <v>104</v>
      </c>
    </row>
    <row r="135" spans="1:12" ht="12.75" outlineLevel="3">
      <c r="A135" s="208" t="s">
        <v>453</v>
      </c>
      <c r="B135" s="202"/>
      <c r="C135" s="202"/>
      <c r="D135" s="203" t="s">
        <v>454</v>
      </c>
      <c r="E135" s="204" t="s">
        <v>455</v>
      </c>
      <c r="F135" s="205" t="s">
        <v>440</v>
      </c>
      <c r="G135" s="206">
        <v>485.2</v>
      </c>
      <c r="H135" s="207">
        <v>0.68</v>
      </c>
      <c r="I135" s="207">
        <f t="shared" si="4"/>
        <v>329.94</v>
      </c>
      <c r="J135" s="224">
        <v>20</v>
      </c>
      <c r="K135" s="177">
        <v>8</v>
      </c>
      <c r="L135" s="177" t="s">
        <v>104</v>
      </c>
    </row>
    <row r="136" spans="1:12" ht="13.5" outlineLevel="3" thickBot="1">
      <c r="A136" s="216" t="s">
        <v>456</v>
      </c>
      <c r="B136" s="217"/>
      <c r="C136" s="217"/>
      <c r="D136" s="218" t="s">
        <v>457</v>
      </c>
      <c r="E136" s="219" t="s">
        <v>458</v>
      </c>
      <c r="F136" s="220" t="s">
        <v>440</v>
      </c>
      <c r="G136" s="221">
        <v>2826.096</v>
      </c>
      <c r="H136" s="222">
        <v>0.26</v>
      </c>
      <c r="I136" s="222">
        <f t="shared" si="4"/>
        <v>734.78</v>
      </c>
      <c r="J136" s="225">
        <v>20</v>
      </c>
      <c r="K136" s="177">
        <v>8</v>
      </c>
      <c r="L136" s="177" t="s">
        <v>104</v>
      </c>
    </row>
    <row r="137" spans="1:12" ht="12.75">
      <c r="A137" s="178"/>
      <c r="B137" s="179"/>
      <c r="C137" s="179"/>
      <c r="D137" s="180" t="s">
        <v>94</v>
      </c>
      <c r="E137" s="181"/>
      <c r="F137" s="178"/>
      <c r="G137" s="182"/>
      <c r="H137" s="183"/>
      <c r="I137" s="183"/>
      <c r="J137" s="184"/>
      <c r="K137" s="185"/>
      <c r="L137" s="185" t="s">
        <v>96</v>
      </c>
    </row>
    <row r="138" spans="1:12" ht="12.75">
      <c r="A138" s="226"/>
      <c r="B138" s="227"/>
      <c r="C138" s="227"/>
      <c r="D138" s="227"/>
      <c r="E138" s="228" t="s">
        <v>459</v>
      </c>
      <c r="F138" s="226"/>
      <c r="G138" s="229"/>
      <c r="H138" s="230"/>
      <c r="I138" s="230">
        <f>SUBTOTAL(9,I14:I137)</f>
        <v>103726.01999999993</v>
      </c>
      <c r="J138" s="231"/>
      <c r="K138" s="232"/>
      <c r="L138" s="232" t="s">
        <v>35</v>
      </c>
    </row>
  </sheetData>
  <printOptions horizontalCentered="1"/>
  <pageMargins left="0.78740157480314965" right="0.78740157480314965" top="0.78740157480314965" bottom="0.78740157480314965" header="0.39370078740157483" footer="0.39370078740157483"/>
  <pageSetup paperSize="9" scale="66" fitToHeight="0" orientation="portrait" r:id="rId1"/>
  <headerFooter alignWithMargins="0">
    <oddFooter>&amp;C&amp;8- &amp;P/&amp;N -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Krycí list rozpočtu</vt:lpstr>
      <vt:lpstr>Rekapitulácia rozpočtu</vt:lpstr>
      <vt:lpstr>Rozpočet</vt:lpstr>
      <vt:lpstr>'Rekapitulácia rozpočtu'!Názvy_tlače</vt:lpstr>
      <vt:lpstr>Rozpočet!Názvy_tlače</vt:lpstr>
      <vt:lpstr>'Rekapitulácia rozpočtu'!Oblasť_tlače</vt:lpstr>
      <vt:lpstr>Rozpočet!Oblasť_tlače</vt:lpstr>
    </vt:vector>
  </TitlesOfParts>
  <Company>BRVZ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Vojtisek</dc:creator>
  <cp:lastModifiedBy>Janka Sumichrastova</cp:lastModifiedBy>
  <cp:lastPrinted>2021-11-23T12:30:12Z</cp:lastPrinted>
  <dcterms:created xsi:type="dcterms:W3CDTF">2021-11-23T12:18:57Z</dcterms:created>
  <dcterms:modified xsi:type="dcterms:W3CDTF">2021-11-23T12:30:35Z</dcterms:modified>
</cp:coreProperties>
</file>