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Sečovská Polianka Veterná\E mail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514" sheetId="3" r:id="rId3"/>
    <sheet name="Rekap 13514" sheetId="4" r:id="rId4"/>
    <sheet name="SO 13514" sheetId="5" r:id="rId5"/>
    <sheet name="Kryci_list 13515" sheetId="6" r:id="rId6"/>
    <sheet name="Rekap 13515" sheetId="7" r:id="rId7"/>
    <sheet name="SO 13515" sheetId="8" r:id="rId8"/>
  </sheets>
  <definedNames>
    <definedName name="_xlnm.Print_Titles" localSheetId="3">'Rekap 13514'!$9:$9</definedName>
    <definedName name="_xlnm.Print_Titles" localSheetId="6">'Rekap 13515'!$9:$9</definedName>
    <definedName name="_xlnm.Print_Titles" localSheetId="4">'SO 13514'!$8:$8</definedName>
    <definedName name="_xlnm.Print_Titles" localSheetId="7">'SO 13515'!$8:$8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D18" i="2"/>
  <c r="E17" i="2"/>
  <c r="F9" i="1"/>
  <c r="J16" i="2" s="1"/>
  <c r="J20" i="2" s="1"/>
  <c r="D9" i="1"/>
  <c r="J18" i="2" s="1"/>
  <c r="E8" i="1"/>
  <c r="E7" i="1"/>
  <c r="E9" i="1" s="1"/>
  <c r="J17" i="2" s="1"/>
  <c r="J17" i="6"/>
  <c r="Z66" i="8"/>
  <c r="S63" i="8"/>
  <c r="F14" i="7" s="1"/>
  <c r="P63" i="8"/>
  <c r="E14" i="7" s="1"/>
  <c r="M63" i="8"/>
  <c r="C14" i="7" s="1"/>
  <c r="K62" i="8"/>
  <c r="J62" i="8"/>
  <c r="L62" i="8"/>
  <c r="L63" i="8" s="1"/>
  <c r="B14" i="7" s="1"/>
  <c r="I62" i="8"/>
  <c r="I63" i="8" s="1"/>
  <c r="D14" i="7" s="1"/>
  <c r="S59" i="8"/>
  <c r="F13" i="7" s="1"/>
  <c r="K58" i="8"/>
  <c r="J58" i="8"/>
  <c r="P58" i="8"/>
  <c r="M58" i="8"/>
  <c r="I58" i="8"/>
  <c r="K57" i="8"/>
  <c r="J57" i="8"/>
  <c r="M57" i="8"/>
  <c r="I57" i="8"/>
  <c r="K56" i="8"/>
  <c r="J56" i="8"/>
  <c r="M56" i="8"/>
  <c r="I56" i="8"/>
  <c r="K55" i="8"/>
  <c r="J55" i="8"/>
  <c r="P55" i="8"/>
  <c r="M55" i="8"/>
  <c r="I55" i="8"/>
  <c r="K54" i="8"/>
  <c r="J54" i="8"/>
  <c r="L54" i="8"/>
  <c r="I54" i="8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I50" i="8"/>
  <c r="K49" i="8"/>
  <c r="J49" i="8"/>
  <c r="P49" i="8"/>
  <c r="L49" i="8"/>
  <c r="I49" i="8"/>
  <c r="K48" i="8"/>
  <c r="J48" i="8"/>
  <c r="P48" i="8"/>
  <c r="L48" i="8"/>
  <c r="I48" i="8"/>
  <c r="K47" i="8"/>
  <c r="J47" i="8"/>
  <c r="P47" i="8"/>
  <c r="L47" i="8"/>
  <c r="I47" i="8"/>
  <c r="K46" i="8"/>
  <c r="J46" i="8"/>
  <c r="L46" i="8"/>
  <c r="I46" i="8"/>
  <c r="K45" i="8"/>
  <c r="J45" i="8"/>
  <c r="P45" i="8"/>
  <c r="L45" i="8"/>
  <c r="I45" i="8"/>
  <c r="K44" i="8"/>
  <c r="J44" i="8"/>
  <c r="P44" i="8"/>
  <c r="L44" i="8"/>
  <c r="I44" i="8"/>
  <c r="K43" i="8"/>
  <c r="J43" i="8"/>
  <c r="P43" i="8"/>
  <c r="P59" i="8" s="1"/>
  <c r="E13" i="7" s="1"/>
  <c r="L43" i="8"/>
  <c r="I43" i="8"/>
  <c r="I59" i="8" s="1"/>
  <c r="D13" i="7" s="1"/>
  <c r="S40" i="8"/>
  <c r="F12" i="7" s="1"/>
  <c r="H40" i="8"/>
  <c r="M40" i="8"/>
  <c r="C12" i="7" s="1"/>
  <c r="K39" i="8"/>
  <c r="J39" i="8"/>
  <c r="L39" i="8"/>
  <c r="I39" i="8"/>
  <c r="K38" i="8"/>
  <c r="J38" i="8"/>
  <c r="L38" i="8"/>
  <c r="I38" i="8"/>
  <c r="K37" i="8"/>
  <c r="J37" i="8"/>
  <c r="P37" i="8"/>
  <c r="L37" i="8"/>
  <c r="I37" i="8"/>
  <c r="K36" i="8"/>
  <c r="J36" i="8"/>
  <c r="L36" i="8"/>
  <c r="I36" i="8"/>
  <c r="K35" i="8"/>
  <c r="J35" i="8"/>
  <c r="L35" i="8"/>
  <c r="I35" i="8"/>
  <c r="K34" i="8"/>
  <c r="I30" i="6" s="1"/>
  <c r="J30" i="6" s="1"/>
  <c r="J34" i="8"/>
  <c r="L34" i="8"/>
  <c r="I34" i="8"/>
  <c r="K33" i="8"/>
  <c r="J33" i="8"/>
  <c r="P33" i="8"/>
  <c r="L33" i="8"/>
  <c r="I33" i="8"/>
  <c r="K32" i="8"/>
  <c r="J32" i="8"/>
  <c r="P32" i="8"/>
  <c r="L32" i="8"/>
  <c r="I32" i="8"/>
  <c r="K31" i="8"/>
  <c r="J31" i="8"/>
  <c r="P31" i="8"/>
  <c r="P40" i="8" s="1"/>
  <c r="E12" i="7" s="1"/>
  <c r="L31" i="8"/>
  <c r="I31" i="8"/>
  <c r="K30" i="8"/>
  <c r="J30" i="8"/>
  <c r="L30" i="8"/>
  <c r="I30" i="8"/>
  <c r="K29" i="8"/>
  <c r="J29" i="8"/>
  <c r="L29" i="8"/>
  <c r="I29" i="8"/>
  <c r="S26" i="8"/>
  <c r="S65" i="8" s="1"/>
  <c r="F15" i="7" s="1"/>
  <c r="K25" i="8"/>
  <c r="J25" i="8"/>
  <c r="P25" i="8"/>
  <c r="M25" i="8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P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66" i="8" s="1"/>
  <c r="K8" i="1" s="1"/>
  <c r="J11" i="8"/>
  <c r="L11" i="8"/>
  <c r="I11" i="8"/>
  <c r="J20" i="6"/>
  <c r="J17" i="3"/>
  <c r="Z91" i="5"/>
  <c r="S88" i="5"/>
  <c r="S90" i="5" s="1"/>
  <c r="F20" i="4" s="1"/>
  <c r="P88" i="5"/>
  <c r="P90" i="5" s="1"/>
  <c r="E20" i="4" s="1"/>
  <c r="M88" i="5"/>
  <c r="M90" i="5" s="1"/>
  <c r="C20" i="4" s="1"/>
  <c r="E17" i="3" s="1"/>
  <c r="K87" i="5"/>
  <c r="J87" i="5"/>
  <c r="L87" i="5"/>
  <c r="L88" i="5" s="1"/>
  <c r="B19" i="4" s="1"/>
  <c r="I87" i="5"/>
  <c r="F15" i="4"/>
  <c r="S81" i="5"/>
  <c r="P81" i="5"/>
  <c r="E15" i="4" s="1"/>
  <c r="H81" i="5"/>
  <c r="M81" i="5"/>
  <c r="C15" i="4" s="1"/>
  <c r="K80" i="5"/>
  <c r="J80" i="5"/>
  <c r="L80" i="5"/>
  <c r="L81" i="5" s="1"/>
  <c r="B15" i="4" s="1"/>
  <c r="I80" i="5"/>
  <c r="I81" i="5" s="1"/>
  <c r="D15" i="4" s="1"/>
  <c r="S77" i="5"/>
  <c r="F14" i="4" s="1"/>
  <c r="K76" i="5"/>
  <c r="J76" i="5"/>
  <c r="P76" i="5"/>
  <c r="M76" i="5"/>
  <c r="I76" i="5"/>
  <c r="K75" i="5"/>
  <c r="J75" i="5"/>
  <c r="M75" i="5"/>
  <c r="I75" i="5"/>
  <c r="K74" i="5"/>
  <c r="J74" i="5"/>
  <c r="M74" i="5"/>
  <c r="I74" i="5"/>
  <c r="K73" i="5"/>
  <c r="J73" i="5"/>
  <c r="P73" i="5"/>
  <c r="M73" i="5"/>
  <c r="M77" i="5" s="1"/>
  <c r="C14" i="4" s="1"/>
  <c r="I73" i="5"/>
  <c r="K72" i="5"/>
  <c r="J72" i="5"/>
  <c r="L72" i="5"/>
  <c r="I72" i="5"/>
  <c r="K71" i="5"/>
  <c r="J71" i="5"/>
  <c r="L71" i="5"/>
  <c r="I71" i="5"/>
  <c r="K70" i="5"/>
  <c r="J70" i="5"/>
  <c r="L70" i="5"/>
  <c r="I70" i="5"/>
  <c r="K69" i="5"/>
  <c r="J69" i="5"/>
  <c r="L69" i="5"/>
  <c r="I69" i="5"/>
  <c r="K68" i="5"/>
  <c r="J68" i="5"/>
  <c r="L68" i="5"/>
  <c r="I68" i="5"/>
  <c r="K67" i="5"/>
  <c r="J67" i="5"/>
  <c r="L67" i="5"/>
  <c r="I67" i="5"/>
  <c r="K66" i="5"/>
  <c r="J66" i="5"/>
  <c r="L66" i="5"/>
  <c r="I66" i="5"/>
  <c r="K65" i="5"/>
  <c r="J65" i="5"/>
  <c r="P65" i="5"/>
  <c r="L65" i="5"/>
  <c r="I65" i="5"/>
  <c r="K64" i="5"/>
  <c r="J64" i="5"/>
  <c r="P64" i="5"/>
  <c r="L64" i="5"/>
  <c r="I64" i="5"/>
  <c r="K63" i="5"/>
  <c r="J63" i="5"/>
  <c r="P63" i="5"/>
  <c r="L63" i="5"/>
  <c r="I63" i="5"/>
  <c r="K62" i="5"/>
  <c r="J62" i="5"/>
  <c r="P62" i="5"/>
  <c r="L62" i="5"/>
  <c r="I62" i="5"/>
  <c r="K61" i="5"/>
  <c r="J61" i="5"/>
  <c r="L61" i="5"/>
  <c r="I61" i="5"/>
  <c r="K60" i="5"/>
  <c r="J60" i="5"/>
  <c r="L60" i="5"/>
  <c r="I60" i="5"/>
  <c r="K59" i="5"/>
  <c r="J59" i="5"/>
  <c r="P59" i="5"/>
  <c r="L59" i="5"/>
  <c r="I59" i="5"/>
  <c r="K58" i="5"/>
  <c r="J58" i="5"/>
  <c r="P58" i="5"/>
  <c r="L58" i="5"/>
  <c r="I58" i="5"/>
  <c r="K57" i="5"/>
  <c r="J57" i="5"/>
  <c r="P57" i="5"/>
  <c r="L57" i="5"/>
  <c r="I57" i="5"/>
  <c r="K56" i="5"/>
  <c r="J56" i="5"/>
  <c r="P56" i="5"/>
  <c r="L56" i="5"/>
  <c r="I56" i="5"/>
  <c r="K55" i="5"/>
  <c r="J55" i="5"/>
  <c r="P55" i="5"/>
  <c r="P77" i="5" s="1"/>
  <c r="E14" i="4" s="1"/>
  <c r="L55" i="5"/>
  <c r="I55" i="5"/>
  <c r="I77" i="5" s="1"/>
  <c r="D14" i="4" s="1"/>
  <c r="S52" i="5"/>
  <c r="F13" i="4" s="1"/>
  <c r="K51" i="5"/>
  <c r="J51" i="5"/>
  <c r="P51" i="5"/>
  <c r="M51" i="5"/>
  <c r="M52" i="5" s="1"/>
  <c r="C13" i="4" s="1"/>
  <c r="I51" i="5"/>
  <c r="K50" i="5"/>
  <c r="J50" i="5"/>
  <c r="P50" i="5"/>
  <c r="L50" i="5"/>
  <c r="I50" i="5"/>
  <c r="K49" i="5"/>
  <c r="J49" i="5"/>
  <c r="P49" i="5"/>
  <c r="P52" i="5" s="1"/>
  <c r="E13" i="4" s="1"/>
  <c r="L49" i="5"/>
  <c r="L52" i="5" s="1"/>
  <c r="B13" i="4" s="1"/>
  <c r="I49" i="5"/>
  <c r="C12" i="4"/>
  <c r="S46" i="5"/>
  <c r="F12" i="4" s="1"/>
  <c r="H46" i="5"/>
  <c r="M46" i="5"/>
  <c r="K45" i="5"/>
  <c r="J45" i="5"/>
  <c r="L45" i="5"/>
  <c r="I45" i="5"/>
  <c r="K44" i="5"/>
  <c r="J44" i="5"/>
  <c r="L44" i="5"/>
  <c r="I44" i="5"/>
  <c r="K43" i="5"/>
  <c r="J43" i="5"/>
  <c r="L43" i="5"/>
  <c r="I43" i="5"/>
  <c r="K42" i="5"/>
  <c r="J42" i="5"/>
  <c r="P42" i="5"/>
  <c r="L42" i="5"/>
  <c r="I42" i="5"/>
  <c r="K41" i="5"/>
  <c r="J41" i="5"/>
  <c r="L41" i="5"/>
  <c r="I41" i="5"/>
  <c r="K40" i="5"/>
  <c r="J40" i="5"/>
  <c r="L40" i="5"/>
  <c r="I40" i="5"/>
  <c r="K39" i="5"/>
  <c r="J39" i="5"/>
  <c r="L39" i="5"/>
  <c r="I39" i="5"/>
  <c r="K38" i="5"/>
  <c r="J38" i="5"/>
  <c r="P38" i="5"/>
  <c r="L38" i="5"/>
  <c r="I38" i="5"/>
  <c r="K37" i="5"/>
  <c r="J37" i="5"/>
  <c r="P37" i="5"/>
  <c r="L37" i="5"/>
  <c r="I37" i="5"/>
  <c r="K36" i="5"/>
  <c r="J36" i="5"/>
  <c r="P36" i="5"/>
  <c r="L36" i="5"/>
  <c r="I36" i="5"/>
  <c r="K35" i="5"/>
  <c r="J35" i="5"/>
  <c r="P35" i="5"/>
  <c r="L35" i="5"/>
  <c r="I35" i="5"/>
  <c r="K34" i="5"/>
  <c r="J34" i="5"/>
  <c r="P34" i="5"/>
  <c r="P46" i="5" s="1"/>
  <c r="E12" i="4" s="1"/>
  <c r="L34" i="5"/>
  <c r="I34" i="5"/>
  <c r="K33" i="5"/>
  <c r="J33" i="5"/>
  <c r="L33" i="5"/>
  <c r="I33" i="5"/>
  <c r="K32" i="5"/>
  <c r="J32" i="5"/>
  <c r="L32" i="5"/>
  <c r="I32" i="5"/>
  <c r="F11" i="4"/>
  <c r="S29" i="5"/>
  <c r="K28" i="5"/>
  <c r="J28" i="5"/>
  <c r="P28" i="5"/>
  <c r="M28" i="5"/>
  <c r="H29" i="5" s="1"/>
  <c r="I28" i="5"/>
  <c r="K27" i="5"/>
  <c r="J27" i="5"/>
  <c r="L27" i="5"/>
  <c r="I27" i="5"/>
  <c r="K26" i="5"/>
  <c r="J26" i="5"/>
  <c r="L26" i="5"/>
  <c r="I26" i="5"/>
  <c r="K25" i="5"/>
  <c r="J25" i="5"/>
  <c r="L25" i="5"/>
  <c r="I25" i="5"/>
  <c r="K24" i="5"/>
  <c r="J24" i="5"/>
  <c r="L24" i="5"/>
  <c r="I24" i="5"/>
  <c r="K23" i="5"/>
  <c r="J23" i="5"/>
  <c r="P23" i="5"/>
  <c r="L23" i="5"/>
  <c r="I23" i="5"/>
  <c r="K22" i="5"/>
  <c r="J22" i="5"/>
  <c r="L22" i="5"/>
  <c r="I22" i="5"/>
  <c r="K21" i="5"/>
  <c r="J21" i="5"/>
  <c r="L21" i="5"/>
  <c r="I21" i="5"/>
  <c r="K20" i="5"/>
  <c r="J20" i="5"/>
  <c r="L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J11" i="5"/>
  <c r="L11" i="5"/>
  <c r="I11" i="5"/>
  <c r="J20" i="3"/>
  <c r="L59" i="8" l="1"/>
  <c r="B13" i="7" s="1"/>
  <c r="M59" i="8"/>
  <c r="C13" i="7" s="1"/>
  <c r="H52" i="5"/>
  <c r="I46" i="5"/>
  <c r="D12" i="4" s="1"/>
  <c r="I52" i="5"/>
  <c r="D13" i="4" s="1"/>
  <c r="L77" i="5"/>
  <c r="B14" i="4" s="1"/>
  <c r="L40" i="8"/>
  <c r="B12" i="7" s="1"/>
  <c r="I40" i="8"/>
  <c r="D12" i="7" s="1"/>
  <c r="L46" i="5"/>
  <c r="B12" i="4" s="1"/>
  <c r="I30" i="3"/>
  <c r="J30" i="3" s="1"/>
  <c r="K91" i="5"/>
  <c r="K7" i="1" s="1"/>
  <c r="M65" i="8"/>
  <c r="C15" i="7" s="1"/>
  <c r="E16" i="6" s="1"/>
  <c r="L26" i="8"/>
  <c r="B11" i="7" s="1"/>
  <c r="H26" i="8"/>
  <c r="H59" i="8"/>
  <c r="M66" i="8"/>
  <c r="C17" i="7" s="1"/>
  <c r="S66" i="8"/>
  <c r="F17" i="7" s="1"/>
  <c r="I26" i="8"/>
  <c r="D11" i="7" s="1"/>
  <c r="M26" i="8"/>
  <c r="C11" i="7" s="1"/>
  <c r="P26" i="8"/>
  <c r="E11" i="7" s="1"/>
  <c r="F11" i="7"/>
  <c r="H65" i="8"/>
  <c r="I29" i="5"/>
  <c r="D11" i="4" s="1"/>
  <c r="M29" i="5"/>
  <c r="C11" i="4" s="1"/>
  <c r="P29" i="5"/>
  <c r="E11" i="4" s="1"/>
  <c r="H77" i="5"/>
  <c r="M83" i="5"/>
  <c r="C16" i="4" s="1"/>
  <c r="E16" i="3" s="1"/>
  <c r="S83" i="5"/>
  <c r="F16" i="4" s="1"/>
  <c r="I88" i="5"/>
  <c r="D19" i="4" s="1"/>
  <c r="C19" i="4"/>
  <c r="E19" i="4"/>
  <c r="L90" i="5"/>
  <c r="B20" i="4" s="1"/>
  <c r="D17" i="3" s="1"/>
  <c r="D17" i="2" s="1"/>
  <c r="H91" i="5"/>
  <c r="L29" i="5"/>
  <c r="B11" i="4" s="1"/>
  <c r="I83" i="5"/>
  <c r="D16" i="4" s="1"/>
  <c r="F16" i="3" s="1"/>
  <c r="P83" i="5"/>
  <c r="E16" i="4" s="1"/>
  <c r="F19" i="4"/>
  <c r="H90" i="5"/>
  <c r="M91" i="5" l="1"/>
  <c r="C22" i="4" s="1"/>
  <c r="H83" i="5"/>
  <c r="E16" i="2"/>
  <c r="I90" i="5"/>
  <c r="D20" i="4" s="1"/>
  <c r="F17" i="3" s="1"/>
  <c r="F17" i="2" s="1"/>
  <c r="L65" i="8"/>
  <c r="B15" i="7" s="1"/>
  <c r="D16" i="6" s="1"/>
  <c r="L83" i="5"/>
  <c r="B16" i="4" s="1"/>
  <c r="D16" i="3" s="1"/>
  <c r="D16" i="2" s="1"/>
  <c r="P65" i="8"/>
  <c r="E15" i="7" s="1"/>
  <c r="I65" i="8"/>
  <c r="D15" i="7" s="1"/>
  <c r="F16" i="6" s="1"/>
  <c r="F16" i="2" s="1"/>
  <c r="F20" i="2" s="1"/>
  <c r="H66" i="8"/>
  <c r="P66" i="8"/>
  <c r="E17" i="7" s="1"/>
  <c r="L66" i="8"/>
  <c r="B17" i="7" s="1"/>
  <c r="J24" i="3"/>
  <c r="F24" i="3"/>
  <c r="F23" i="3"/>
  <c r="F20" i="3"/>
  <c r="J22" i="3"/>
  <c r="P91" i="5"/>
  <c r="E22" i="4" s="1"/>
  <c r="L91" i="5"/>
  <c r="B22" i="4" s="1"/>
  <c r="S91" i="5"/>
  <c r="F22" i="4" s="1"/>
  <c r="I91" i="5"/>
  <c r="F22" i="3"/>
  <c r="J23" i="3"/>
  <c r="D22" i="4" l="1"/>
  <c r="B7" i="1"/>
  <c r="J24" i="6"/>
  <c r="J24" i="2" s="1"/>
  <c r="J23" i="6"/>
  <c r="J23" i="2" s="1"/>
  <c r="F20" i="6"/>
  <c r="J22" i="6"/>
  <c r="J22" i="2" s="1"/>
  <c r="F24" i="6"/>
  <c r="F24" i="2" s="1"/>
  <c r="F22" i="6"/>
  <c r="F22" i="2" s="1"/>
  <c r="F23" i="6"/>
  <c r="F23" i="2" s="1"/>
  <c r="I66" i="8"/>
  <c r="J26" i="3"/>
  <c r="J26" i="2" l="1"/>
  <c r="J28" i="2" s="1"/>
  <c r="D17" i="7"/>
  <c r="B8" i="1"/>
  <c r="B9" i="1" s="1"/>
  <c r="J28" i="3"/>
  <c r="I29" i="3" s="1"/>
  <c r="J29" i="3" s="1"/>
  <c r="J31" i="3" s="1"/>
  <c r="C7" i="1"/>
  <c r="G7" i="1"/>
  <c r="J26" i="6"/>
  <c r="J28" i="6" l="1"/>
  <c r="C8" i="1"/>
  <c r="C9" i="1" s="1"/>
  <c r="I29" i="6"/>
  <c r="J29" i="6" s="1"/>
  <c r="J31" i="6" s="1"/>
  <c r="G8" i="1" l="1"/>
  <c r="G9" i="1" s="1"/>
  <c r="B10" i="1" s="1"/>
  <c r="G10" i="1" s="1"/>
  <c r="I29" i="2" l="1"/>
  <c r="J29" i="2" s="1"/>
  <c r="B11" i="1"/>
  <c r="I30" i="2" s="1"/>
  <c r="J30" i="2" s="1"/>
  <c r="J31" i="2" l="1"/>
  <c r="G11" i="1"/>
  <c r="G12" i="1" s="1"/>
</calcChain>
</file>

<file path=xl/sharedStrings.xml><?xml version="1.0" encoding="utf-8"?>
<sst xmlns="http://schemas.openxmlformats.org/spreadsheetml/2006/main" count="715" uniqueCount="231">
  <si>
    <t>Rekapitulácia rozpočtu</t>
  </si>
  <si>
    <t>Stavba Stavebné úpravy a udržiavacie práce MK na Veternej ulici v obci Seč. Polianka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</si>
  <si>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</si>
  <si>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</si>
  <si>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</si>
  <si>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</si>
  <si>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</si>
  <si>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</si>
  <si>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</si>
  <si>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</si>
  <si>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</si>
  <si>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</si>
  <si>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Miestná komunikácia</t>
  </si>
  <si>
    <t>SO 02 Parkovisko</t>
  </si>
  <si>
    <t>Krycí list rozpočtu</t>
  </si>
  <si>
    <t xml:space="preserve">Miesto:  </t>
  </si>
  <si>
    <t>Objekt SO 01 Miestná komunikácia</t>
  </si>
  <si>
    <t xml:space="preserve">Ks: </t>
  </si>
  <si>
    <t xml:space="preserve">Zákazka: </t>
  </si>
  <si>
    <t>Spracoval: Ing. Ján Halgaš</t>
  </si>
  <si>
    <t xml:space="preserve">Dňa </t>
  </si>
  <si>
    <t>01.11.2018</t>
  </si>
  <si>
    <t>Odberateľ: Obec Sečovská Polianka</t>
  </si>
  <si>
    <t xml:space="preserve">IČO: </t>
  </si>
  <si>
    <t xml:space="preserve">DIČ: </t>
  </si>
  <si>
    <t xml:space="preserve">Dodávateľ: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</si>
  <si>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</si>
  <si>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</si>
  <si>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</si>
  <si>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</si>
  <si>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</si>
  <si>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</si>
  <si>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</si>
  <si>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</si>
  <si>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</si>
  <si>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</si>
  <si>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</si>
  <si>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</si>
  <si>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</si>
  <si>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</si>
  <si>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</si>
  <si>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</si>
  <si>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</si>
  <si>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</si>
  <si>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</si>
  <si>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</si>
  <si>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</si>
  <si>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</si>
  <si>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</si>
  <si>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</si>
  <si>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</si>
  <si>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</si>
  <si>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</si>
  <si>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</si>
  <si>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</si>
  <si>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</si>
  <si>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</si>
  <si>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</si>
  <si>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</si>
  <si>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</si>
  <si>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</si>
  <si>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</si>
  <si>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</si>
  <si>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01.11.2018</t>
  </si>
  <si>
    <t>Prehľad rozpočtových nákladov</t>
  </si>
  <si>
    <t>Práce HSV</t>
  </si>
  <si>
    <t>ZEMNÉ PRÁCE</t>
  </si>
  <si>
    <t>SPEVNENÉ PLOCHY</t>
  </si>
  <si>
    <t>POTRUBNÉ ROZVODY</t>
  </si>
  <si>
    <t>OSTATNÉ PRÁCE</t>
  </si>
  <si>
    <t>PRESUNY HMÔT</t>
  </si>
  <si>
    <t>Práce PSV</t>
  </si>
  <si>
    <t>ZTI-VNÚTORNA KANALIZÁCIA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</si>
  <si>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</si>
  <si>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</si>
  <si>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</si>
  <si>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</si>
  <si>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</si>
  <si>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</si>
  <si>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</si>
  <si>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</si>
  <si>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</si>
  <si>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</si>
  <si>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</si>
  <si>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 1/A 1</t>
  </si>
  <si>
    <t xml:space="preserve"> 122201102</t>
  </si>
  <si>
    <t xml:space="preserve">Odkopávka a prekopávka nezapažená v hornine 3,nad 100 do 1000 m3   </t>
  </si>
  <si>
    <t>m3</t>
  </si>
  <si>
    <t xml:space="preserve"> 122201109</t>
  </si>
  <si>
    <t xml:space="preserve">Príplatok k cenám za lepivosť horniny   </t>
  </si>
  <si>
    <t xml:space="preserve"> 132201101</t>
  </si>
  <si>
    <t xml:space="preserve">Výkop ryhy do šírky 600 mm v horn.3 do 100 m3   </t>
  </si>
  <si>
    <t xml:space="preserve"> 132201109</t>
  </si>
  <si>
    <t xml:space="preserve"> 162301122</t>
  </si>
  <si>
    <t xml:space="preserve">Vodorovné premiestnenie výkopku tr.1-4 do 3000 m   </t>
  </si>
  <si>
    <t xml:space="preserve"> 162501123</t>
  </si>
  <si>
    <t xml:space="preserve">Príplatok za každých ďalších 1000 m horniny 1-4 po spevnenj ceste   </t>
  </si>
  <si>
    <t xml:space="preserve"> 167101102</t>
  </si>
  <si>
    <t xml:space="preserve">Nakladanie neuľahnutého výkopku z hornín tr.1-4 nad 100 do 1000 m3   </t>
  </si>
  <si>
    <t xml:space="preserve"> 171209002</t>
  </si>
  <si>
    <t xml:space="preserve">Poplatok za uskladnenie sypaniny   </t>
  </si>
  <si>
    <t>t</t>
  </si>
  <si>
    <t xml:space="preserve"> 181101102</t>
  </si>
  <si>
    <t xml:space="preserve">Úprava pláne v zárezoch v hornine 1-4 so zhutnením   </t>
  </si>
  <si>
    <t>m2</t>
  </si>
  <si>
    <t>221/B 1</t>
  </si>
  <si>
    <t xml:space="preserve"> 113107212</t>
  </si>
  <si>
    <t xml:space="preserve">Odstránenie podkladu alebo krytu nad 200 m2 z kameniva ťaženého, hr. vrstvy 100 do 200 mm 0,240t   </t>
  </si>
  <si>
    <t xml:space="preserve"> 113107231</t>
  </si>
  <si>
    <t xml:space="preserve">Odstránenie podkladu alebo krytu nad 200 m2 z betónu prostého, hr. vrstvy do 150 mm 0,225 t   </t>
  </si>
  <si>
    <t xml:space="preserve"> 113107241</t>
  </si>
  <si>
    <t xml:space="preserve">Odstránenie podkladu alebo krytu nad 200 m2 asfaltového hr.vrstvy do 50 mm 0,098t   </t>
  </si>
  <si>
    <t xml:space="preserve"> 113151314</t>
  </si>
  <si>
    <t xml:space="preserve">Odstránenie asfaltového podkladu alebo krytu frézovaním, v ploche nad 500 m2,pruh nad 750 mm,s prek.hr.40 mm,  -0,12700t   </t>
  </si>
  <si>
    <t xml:space="preserve"> 113202111</t>
  </si>
  <si>
    <t xml:space="preserve">Vytrhanie obrúb, s vybúraním lôžka, z krajníkov alebo obrubníkov stojatých 0,145 t   </t>
  </si>
  <si>
    <t>m</t>
  </si>
  <si>
    <t>231/A 2</t>
  </si>
  <si>
    <t xml:space="preserve"> 182001111</t>
  </si>
  <si>
    <t xml:space="preserve">Plošná úprava terénu pri nerovnostiach terénu nad 50-100mm v rovine alebo na svahu do 1:5   </t>
  </si>
  <si>
    <t xml:space="preserve"> 182303111</t>
  </si>
  <si>
    <t xml:space="preserve">Doplnenie ornice hrúbky do 50 mm, v rovine alebo na svahu do 1:5   </t>
  </si>
  <si>
    <t>R/RE</t>
  </si>
  <si>
    <t xml:space="preserve"> 9790931111</t>
  </si>
  <si>
    <t xml:space="preserve">Uloženie výkopku na skládku s hrubým urovnaním bez zhutnenia   </t>
  </si>
  <si>
    <t>S/S60</t>
  </si>
  <si>
    <t xml:space="preserve"> 5812110000</t>
  </si>
  <si>
    <t xml:space="preserve">Ornica, vrátane dopravy na stavenisko   </t>
  </si>
  <si>
    <t xml:space="preserve">  6/B 1</t>
  </si>
  <si>
    <t xml:space="preserve"> 979093111</t>
  </si>
  <si>
    <t xml:space="preserve">Uloženie sutiny na skládku s hrubým urovnaním bez zhutnenia   </t>
  </si>
  <si>
    <t xml:space="preserve"> 13/B 1</t>
  </si>
  <si>
    <t xml:space="preserve"> 979089012</t>
  </si>
  <si>
    <t xml:space="preserve">Poplatok za uskladnenie SO   </t>
  </si>
  <si>
    <t>221/A 1</t>
  </si>
  <si>
    <t xml:space="preserve"> 564261111</t>
  </si>
  <si>
    <t xml:space="preserve">Podklad alebo podsyp zo štrkopiesku s rozprestretím, vlhčením a zhutnením, po zhutnení hr. 200 mm   </t>
  </si>
  <si>
    <t xml:space="preserve"> 564831111</t>
  </si>
  <si>
    <t xml:space="preserve">Podklad zo štrkopiesku zhutnením po zhutnení hr. 100 mm (lôžko pod obruby)   </t>
  </si>
  <si>
    <t xml:space="preserve"> 567115113</t>
  </si>
  <si>
    <t xml:space="preserve">Podklad z prostého betónu tr.B 10 hr.100 mm - chodníky   </t>
  </si>
  <si>
    <t xml:space="preserve"> 567125115</t>
  </si>
  <si>
    <t xml:space="preserve">Podklad z prostého betónu tr.B 10 hr.150 mm - pojazdná pl.   </t>
  </si>
  <si>
    <t xml:space="preserve"> 573211111</t>
  </si>
  <si>
    <t xml:space="preserve">Postrek asfaltový spojovací bez posypu kamenivom z asfaltu cestného v množstve od 0,50 do 0,70 kg/m2   </t>
  </si>
  <si>
    <t xml:space="preserve"> 979082213</t>
  </si>
  <si>
    <t xml:space="preserve">Odvoz sutiny a vybúraných hmôt na skládku do 1 km   </t>
  </si>
  <si>
    <t xml:space="preserve"> 979082219</t>
  </si>
  <si>
    <t xml:space="preserve">Odvoz sutiny a vybúraných hmôt na skládku za každý ďalší 1 km   </t>
  </si>
  <si>
    <t xml:space="preserve"> 979087213</t>
  </si>
  <si>
    <t xml:space="preserve">Nakladanie na dopravné prostriedky pre vodorovnú dopravu vybúraných hmôt   </t>
  </si>
  <si>
    <t>221/C 1</t>
  </si>
  <si>
    <t xml:space="preserve"> 572713112</t>
  </si>
  <si>
    <t xml:space="preserve">Vyrovnanie povrchu s rozprestr. hmôt a zhutnením podkladov kamenivom obaleným asfaltom (OK)   </t>
  </si>
  <si>
    <t xml:space="preserve"> 577134111</t>
  </si>
  <si>
    <t xml:space="preserve">Asfaltový betón vrstva obrusná AC 8 O v pruhu š. do 3 m z nemodifik. asfaltu tr. II, po zhutnení hr. 40 mm   </t>
  </si>
  <si>
    <t xml:space="preserve"> 577144231</t>
  </si>
  <si>
    <t xml:space="preserve">Asfaltový betón vrstva obrusná AC 11 O v pruhu š. do 3 m z nemodifik. asfaltu tr. II, po zhutnení hr. 50 mm   </t>
  </si>
  <si>
    <t xml:space="preserve"> 577154231</t>
  </si>
  <si>
    <t xml:space="preserve">Asfaltový betón vrstva obrusná AC 11 O v pruhu š. do 3 m z nemodifik. asfaltu tr. II, po zhutnení hr. 60 mm   </t>
  </si>
  <si>
    <t xml:space="preserve"> 899232111</t>
  </si>
  <si>
    <t xml:space="preserve">Výšková úprava uličného vstupu alebo vpuste do 200 mm znížením / zvýšením mreže (poklopu)   </t>
  </si>
  <si>
    <t>ks</t>
  </si>
  <si>
    <t>271/A 3</t>
  </si>
  <si>
    <t xml:space="preserve"> 895941111</t>
  </si>
  <si>
    <t xml:space="preserve">Zriadenie kanalizačného vpustu uličného z betónových dielcov typ UV-50, UVB-50+ napojenie do šachty   </t>
  </si>
  <si>
    <t>S/S50</t>
  </si>
  <si>
    <t xml:space="preserve"> 5524360050</t>
  </si>
  <si>
    <t xml:space="preserve">Vpusť uličný, trieda  D-400 kN   </t>
  </si>
  <si>
    <t xml:space="preserve"> 914001111</t>
  </si>
  <si>
    <t xml:space="preserve">Osadenie a montáž cestnej zvislej dopravnej značky na stľpik, stľp, konzolu alebo objekt   </t>
  </si>
  <si>
    <t xml:space="preserve"> 915711111</t>
  </si>
  <si>
    <t xml:space="preserve">Vodorovné značenie krytu striekané farbou deliacich čiar šírky 125 mm   </t>
  </si>
  <si>
    <t xml:space="preserve"> 915719111</t>
  </si>
  <si>
    <t xml:space="preserve">Príplatok k cene za reflexnú úpravu balotinovú deliacich čiar šírky 125 mm   </t>
  </si>
  <si>
    <t xml:space="preserve"> 915721111</t>
  </si>
  <si>
    <t xml:space="preserve">Vodorovné značenie krytu striekané farbou stopčiar, zebier, tieňov, šípok nápisov, prechodov a pod.   </t>
  </si>
  <si>
    <t xml:space="preserve"> 915729111</t>
  </si>
  <si>
    <t xml:space="preserve">Príplatok za reflexnú úpravu balotinovú stopčiar, zebier, tieňov, šípok nápisov, prechodov a pod.   </t>
  </si>
  <si>
    <t xml:space="preserve"> 915791111</t>
  </si>
  <si>
    <t xml:space="preserve">Predznačenie pre značenie striekané farbou z náterových hmôt deliace čiary, vodiace prúžky   </t>
  </si>
  <si>
    <t xml:space="preserve"> 915791112</t>
  </si>
  <si>
    <t xml:space="preserve">Predznačenie pre vodorovné značenie striekané farbou alebo vykonávané z náterových hmôt   </t>
  </si>
  <si>
    <t xml:space="preserve"> 916561111</t>
  </si>
  <si>
    <t xml:space="preserve">Osadenie záhon. obrubníka betónového, s bočnou oporou   </t>
  </si>
  <si>
    <t xml:space="preserve"> 917762111</t>
  </si>
  <si>
    <t xml:space="preserve">Osadenie chodník. obrubníka betónového stojatého s bočnou oporou z betónu prostého   </t>
  </si>
  <si>
    <t xml:space="preserve"> 918101111</t>
  </si>
  <si>
    <t xml:space="preserve">Lôžko pod obrub., krajníky alebo obruby z dlažob. kociek z betónu prostého tr. C 10/12,5   </t>
  </si>
  <si>
    <t xml:space="preserve"> 919735111</t>
  </si>
  <si>
    <t xml:space="preserve">Rezanie existujúceho asfaltového krytu alebo podkladu hĺbky do 50 mm - pozdĺž exist. parkoviska   </t>
  </si>
  <si>
    <t xml:space="preserve"> 938909311</t>
  </si>
  <si>
    <t xml:space="preserve">Odstránenie blata, prachu alebo hlineného nánosu, z povrchu podkladu alebo krytu bet. alebo asfalt.   </t>
  </si>
  <si>
    <t xml:space="preserve"> 000300031</t>
  </si>
  <si>
    <t xml:space="preserve">Geodetické práce - vykonávané po výstavbe zameranie skutočného vyhotovenia stavby   </t>
  </si>
  <si>
    <t>eur</t>
  </si>
  <si>
    <t xml:space="preserve"> 000600053</t>
  </si>
  <si>
    <t xml:space="preserve">Vytýčenie inžinierských sietí   </t>
  </si>
  <si>
    <t>súb.</t>
  </si>
  <si>
    <t xml:space="preserve"> 4044781420</t>
  </si>
  <si>
    <t xml:space="preserve">P1 „Daj prednosť v jazde !“ pozinkovaná, základný rozmer 900 mm, fólia RA1   </t>
  </si>
  <si>
    <t xml:space="preserve"> 4044789520</t>
  </si>
  <si>
    <t xml:space="preserve">IP6 „Priechod pre chodcov“,pozink.dopr.značka, základný rozmer 500x500 mm, fólia RA1   </t>
  </si>
  <si>
    <t xml:space="preserve"> 59217451001</t>
  </si>
  <si>
    <t xml:space="preserve">Obrubník betónový 100x20x10 cm   </t>
  </si>
  <si>
    <t>kus</t>
  </si>
  <si>
    <t xml:space="preserve"> 915914111</t>
  </si>
  <si>
    <t xml:space="preserve">Dočasné dopravné značenie - označenie obchádzok a obmedzení (montáž, osadenie, demontáž)   </t>
  </si>
  <si>
    <t>S/S40</t>
  </si>
  <si>
    <t xml:space="preserve"> 4044777000</t>
  </si>
  <si>
    <t xml:space="preserve">Stĺpik pre dopravnú značku - Zn, f60 mm / 2,5 m   </t>
  </si>
  <si>
    <t xml:space="preserve"> 4044777004</t>
  </si>
  <si>
    <t xml:space="preserve">Objímka, f60 mm   </t>
  </si>
  <si>
    <t xml:space="preserve"> 4044777006</t>
  </si>
  <si>
    <t xml:space="preserve">Stĺpik viečko, f60 mm   </t>
  </si>
  <si>
    <t>S/S70</t>
  </si>
  <si>
    <t xml:space="preserve"> 5921745100</t>
  </si>
  <si>
    <t xml:space="preserve">Obrubník betónový ABO 1-15 100x15x26 cm   </t>
  </si>
  <si>
    <t xml:space="preserve"> 998225111</t>
  </si>
  <si>
    <t xml:space="preserve">Presun hmôt pre pozemnú komunikáciu a letisko s krytom asfaltovým akejkoľvek dĺžky objektu   </t>
  </si>
  <si>
    <t>721/C 1</t>
  </si>
  <si>
    <t xml:space="preserve"> 721300922</t>
  </si>
  <si>
    <t xml:space="preserve">Prečistenie ležatých zvodov do DN 300   </t>
  </si>
  <si>
    <t>Objekt SO 02 Parkovisko</t>
  </si>
  <si>
    <t xml:space="preserve"> 4044789670</t>
  </si>
  <si>
    <t xml:space="preserve">IP13a „Parkovisko – parkovacie miesta s kolmým státím“,pozink.dopr.značka, základný rozmer 500x700 mm, fólia RA1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</si>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</sst>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  <xf numFmtId="166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tabSelected="1" workbookViewId="0">
      <selection activeCell="A16" sqref="A16:XFD26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8" t="s">
        <v>12</v>
      </c>
      <c r="B7" s="179">
        <f>'SO 13514'!I91-Rekapitulácia!D7</f>
        <v>0</v>
      </c>
      <c r="C7" s="179">
        <f>'Kryci_list 13514'!J26</f>
        <v>0</v>
      </c>
      <c r="D7" s="179">
        <v>0</v>
      </c>
      <c r="E7" s="179">
        <f>'Kryci_list 13514'!J17</f>
        <v>0</v>
      </c>
      <c r="F7" s="179">
        <v>0</v>
      </c>
      <c r="G7" s="179">
        <f>B7+C7+D7+E7+F7</f>
        <v>0</v>
      </c>
      <c r="K7">
        <f>'SO 13514'!K91</f>
        <v>0</v>
      </c>
      <c r="Q7">
        <v>30.126000000000001</v>
      </c>
    </row>
    <row r="8" spans="1:26" x14ac:dyDescent="0.25">
      <c r="A8" s="70" t="s">
        <v>13</v>
      </c>
      <c r="B8" s="77">
        <f>'SO 13515'!I66-Rekapitulácia!D8</f>
        <v>0</v>
      </c>
      <c r="C8" s="77">
        <f>'Kryci_list 13515'!J26</f>
        <v>0</v>
      </c>
      <c r="D8" s="77">
        <v>0</v>
      </c>
      <c r="E8" s="77">
        <f>'Kryci_list 13515'!J17</f>
        <v>0</v>
      </c>
      <c r="F8" s="77">
        <v>0</v>
      </c>
      <c r="G8" s="77">
        <f>B8+C8+D8+E8+F8</f>
        <v>0</v>
      </c>
      <c r="K8">
        <f>'SO 13515'!K66</f>
        <v>0</v>
      </c>
      <c r="Q8">
        <v>30.126000000000001</v>
      </c>
    </row>
    <row r="9" spans="1:26" x14ac:dyDescent="0.25">
      <c r="A9" s="185" t="s">
        <v>226</v>
      </c>
      <c r="B9" s="186">
        <f>SUM(B7:B8)</f>
        <v>0</v>
      </c>
      <c r="C9" s="186">
        <f>SUM(C7:C8)</f>
        <v>0</v>
      </c>
      <c r="D9" s="186">
        <f>SUM(D7:D8)</f>
        <v>0</v>
      </c>
      <c r="E9" s="186">
        <f>SUM(E7:E8)</f>
        <v>0</v>
      </c>
      <c r="F9" s="186">
        <f>SUM(F7:F8)</f>
        <v>0</v>
      </c>
      <c r="G9" s="186">
        <f>SUM(G7:G8)-SUM(Z7:Z8)</f>
        <v>0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 x14ac:dyDescent="0.25">
      <c r="A10" s="183" t="s">
        <v>227</v>
      </c>
      <c r="B10" s="184">
        <f>G9-SUM(Rekapitulácia!K7:'Rekapitulácia'!K8)*1</f>
        <v>0</v>
      </c>
      <c r="C10" s="184"/>
      <c r="D10" s="184"/>
      <c r="E10" s="184"/>
      <c r="F10" s="184"/>
      <c r="G10" s="184">
        <f>ROUND(((ROUND(B10,2)*20)/100),2)*1</f>
        <v>0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5" t="s">
        <v>228</v>
      </c>
      <c r="B11" s="181">
        <f>(G9-B10)</f>
        <v>0</v>
      </c>
      <c r="C11" s="181"/>
      <c r="D11" s="181"/>
      <c r="E11" s="181"/>
      <c r="F11" s="181"/>
      <c r="G11" s="181">
        <f>ROUND(((ROUND(B11,2)*0)/100),2)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5" t="s">
        <v>229</v>
      </c>
      <c r="B12" s="181"/>
      <c r="C12" s="181"/>
      <c r="D12" s="181"/>
      <c r="E12" s="181"/>
      <c r="F12" s="181"/>
      <c r="G12" s="181">
        <f>SUM(G9:G11)</f>
        <v>0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0"/>
      <c r="B13" s="182"/>
      <c r="C13" s="182"/>
      <c r="D13" s="182"/>
      <c r="E13" s="182"/>
      <c r="F13" s="182"/>
      <c r="G13" s="182"/>
    </row>
    <row r="14" spans="1:26" x14ac:dyDescent="0.25">
      <c r="A14" s="10"/>
      <c r="B14" s="182"/>
      <c r="C14" s="182"/>
      <c r="D14" s="182"/>
      <c r="E14" s="182"/>
      <c r="F14" s="182"/>
      <c r="G14" s="182"/>
    </row>
    <row r="15" spans="1:26" x14ac:dyDescent="0.25">
      <c r="A15" s="10"/>
      <c r="B15" s="182"/>
      <c r="C15" s="182"/>
      <c r="D15" s="182"/>
      <c r="E15" s="182"/>
      <c r="F15" s="182"/>
      <c r="G15" s="182"/>
    </row>
    <row r="16" spans="1:26" x14ac:dyDescent="0.25">
      <c r="A16" s="10"/>
      <c r="B16" s="182"/>
      <c r="C16" s="182"/>
      <c r="D16" s="182"/>
      <c r="E16" s="182"/>
      <c r="F16" s="182"/>
      <c r="G16" s="182"/>
    </row>
    <row r="17" spans="1:7" x14ac:dyDescent="0.25">
      <c r="A17" s="10"/>
      <c r="B17" s="182"/>
      <c r="C17" s="182"/>
      <c r="D17" s="182"/>
      <c r="E17" s="182"/>
      <c r="F17" s="182"/>
      <c r="G17" s="182"/>
    </row>
    <row r="18" spans="1:7" x14ac:dyDescent="0.25">
      <c r="A18" s="10"/>
      <c r="B18" s="182"/>
      <c r="C18" s="182"/>
      <c r="D18" s="182"/>
      <c r="E18" s="182"/>
      <c r="F18" s="182"/>
      <c r="G18" s="182"/>
    </row>
    <row r="19" spans="1:7" x14ac:dyDescent="0.25">
      <c r="A19" s="10"/>
      <c r="B19" s="182"/>
      <c r="C19" s="182"/>
      <c r="D19" s="182"/>
      <c r="E19" s="182"/>
      <c r="F19" s="182"/>
      <c r="G19" s="182"/>
    </row>
    <row r="20" spans="1:7" x14ac:dyDescent="0.25">
      <c r="A20" s="10"/>
      <c r="B20" s="182"/>
      <c r="C20" s="182"/>
      <c r="D20" s="182"/>
      <c r="E20" s="182"/>
      <c r="F20" s="182"/>
      <c r="G20" s="182"/>
    </row>
    <row r="21" spans="1:7" x14ac:dyDescent="0.25">
      <c r="A21" s="10"/>
      <c r="B21" s="182"/>
      <c r="C21" s="182"/>
      <c r="D21" s="182"/>
      <c r="E21" s="182"/>
      <c r="F21" s="182"/>
      <c r="G21" s="182"/>
    </row>
    <row r="22" spans="1:7" x14ac:dyDescent="0.25">
      <c r="A22" s="10"/>
      <c r="B22" s="182"/>
      <c r="C22" s="182"/>
      <c r="D22" s="182"/>
      <c r="E22" s="182"/>
      <c r="F22" s="182"/>
      <c r="G22" s="182"/>
    </row>
    <row r="23" spans="1:7" x14ac:dyDescent="0.25">
      <c r="A23" s="10"/>
      <c r="B23" s="182"/>
      <c r="C23" s="182"/>
      <c r="D23" s="182"/>
      <c r="E23" s="182"/>
      <c r="F23" s="182"/>
      <c r="G23" s="182"/>
    </row>
    <row r="24" spans="1:7" x14ac:dyDescent="0.25">
      <c r="A24" s="1"/>
      <c r="B24" s="149"/>
      <c r="C24" s="149"/>
      <c r="D24" s="149"/>
      <c r="E24" s="149"/>
      <c r="F24" s="149"/>
      <c r="G24" s="149"/>
    </row>
    <row r="25" spans="1:7" x14ac:dyDescent="0.25">
      <c r="A25" s="1"/>
      <c r="B25" s="149"/>
      <c r="C25" s="149"/>
      <c r="D25" s="149"/>
      <c r="E25" s="149"/>
      <c r="F25" s="149"/>
      <c r="G25" s="149"/>
    </row>
    <row r="26" spans="1:7" x14ac:dyDescent="0.25">
      <c r="A26" s="1"/>
      <c r="B26" s="149"/>
      <c r="C26" s="149"/>
      <c r="D26" s="149"/>
      <c r="E26" s="149"/>
      <c r="F26" s="149"/>
      <c r="G26" s="149"/>
    </row>
    <row r="27" spans="1:7" x14ac:dyDescent="0.25">
      <c r="A27" s="1"/>
      <c r="B27" s="149"/>
      <c r="C27" s="149"/>
      <c r="D27" s="149"/>
      <c r="E27" s="149"/>
      <c r="F27" s="149"/>
      <c r="G27" s="149"/>
    </row>
    <row r="28" spans="1:7" x14ac:dyDescent="0.25">
      <c r="A28" s="1"/>
      <c r="B28" s="149"/>
      <c r="C28" s="149"/>
      <c r="D28" s="149"/>
      <c r="E28" s="149"/>
      <c r="F28" s="149"/>
      <c r="G28" s="149"/>
    </row>
    <row r="29" spans="1:7" x14ac:dyDescent="0.25">
      <c r="A29" s="1"/>
      <c r="B29" s="149"/>
      <c r="C29" s="149"/>
      <c r="D29" s="149"/>
      <c r="E29" s="149"/>
      <c r="F29" s="149"/>
      <c r="G29" s="149"/>
    </row>
    <row r="30" spans="1:7" x14ac:dyDescent="0.25">
      <c r="A30" s="1"/>
      <c r="B30" s="149"/>
      <c r="C30" s="149"/>
      <c r="D30" s="149"/>
      <c r="E30" s="149"/>
      <c r="F30" s="149"/>
      <c r="G30" s="149"/>
    </row>
    <row r="31" spans="1:7" x14ac:dyDescent="0.25">
      <c r="A31" s="1"/>
      <c r="B31" s="149"/>
      <c r="C31" s="149"/>
      <c r="D31" s="149"/>
      <c r="E31" s="149"/>
      <c r="F31" s="149"/>
      <c r="G31" s="149"/>
    </row>
    <row r="32" spans="1:7" x14ac:dyDescent="0.25">
      <c r="A32" s="1"/>
      <c r="B32" s="149"/>
      <c r="C32" s="149"/>
      <c r="D32" s="149"/>
      <c r="E32" s="149"/>
      <c r="F32" s="149"/>
      <c r="G32" s="149"/>
    </row>
    <row r="33" spans="1:7" x14ac:dyDescent="0.25">
      <c r="A33" s="1"/>
      <c r="B33" s="149"/>
      <c r="C33" s="149"/>
      <c r="D33" s="149"/>
      <c r="E33" s="149"/>
      <c r="F33" s="149"/>
      <c r="G33" s="149"/>
    </row>
    <row r="34" spans="1:7" x14ac:dyDescent="0.25">
      <c r="A34" s="1"/>
      <c r="B34" s="149"/>
      <c r="C34" s="149"/>
      <c r="D34" s="149"/>
      <c r="E34" s="149"/>
      <c r="F34" s="149"/>
      <c r="G34" s="149"/>
    </row>
    <row r="35" spans="1:7" x14ac:dyDescent="0.25">
      <c r="A35" s="1"/>
      <c r="B35" s="149"/>
      <c r="C35" s="149"/>
      <c r="D35" s="149"/>
      <c r="E35" s="149"/>
      <c r="F35" s="149"/>
      <c r="G35" s="149"/>
    </row>
    <row r="36" spans="1:7" x14ac:dyDescent="0.25">
      <c r="A36" s="1"/>
      <c r="B36" s="149"/>
      <c r="C36" s="149"/>
      <c r="D36" s="149"/>
      <c r="E36" s="149"/>
      <c r="F36" s="149"/>
      <c r="G36" s="149"/>
    </row>
    <row r="37" spans="1:7" x14ac:dyDescent="0.25">
      <c r="A37" s="1"/>
      <c r="B37" s="149"/>
      <c r="C37" s="149"/>
      <c r="D37" s="149"/>
      <c r="E37" s="149"/>
      <c r="F37" s="149"/>
      <c r="G37" s="149"/>
    </row>
    <row r="38" spans="1:7" x14ac:dyDescent="0.25">
      <c r="A38" s="1"/>
      <c r="B38" s="149"/>
      <c r="C38" s="149"/>
      <c r="D38" s="149"/>
      <c r="E38" s="149"/>
      <c r="F38" s="149"/>
      <c r="G38" s="149"/>
    </row>
    <row r="39" spans="1:7" x14ac:dyDescent="0.25">
      <c r="A39" s="1"/>
      <c r="B39" s="149"/>
      <c r="C39" s="149"/>
      <c r="D39" s="149"/>
      <c r="E39" s="149"/>
      <c r="F39" s="149"/>
      <c r="G39" s="149"/>
    </row>
    <row r="40" spans="1:7" x14ac:dyDescent="0.25">
      <c r="B40" s="180"/>
      <c r="C40" s="180"/>
      <c r="D40" s="180"/>
      <c r="E40" s="180"/>
      <c r="F40" s="180"/>
      <c r="G40" s="180"/>
    </row>
    <row r="41" spans="1:7" x14ac:dyDescent="0.25">
      <c r="B41" s="180"/>
      <c r="C41" s="180"/>
      <c r="D41" s="180"/>
      <c r="E41" s="180"/>
      <c r="F41" s="180"/>
      <c r="G41" s="180"/>
    </row>
    <row r="42" spans="1:7" x14ac:dyDescent="0.25">
      <c r="B42" s="180"/>
      <c r="C42" s="180"/>
      <c r="D42" s="180"/>
      <c r="E42" s="180"/>
      <c r="F42" s="180"/>
      <c r="G42" s="180"/>
    </row>
    <row r="43" spans="1:7" x14ac:dyDescent="0.25">
      <c r="B43" s="180"/>
      <c r="C43" s="180"/>
      <c r="D43" s="180"/>
      <c r="E43" s="180"/>
      <c r="F43" s="180"/>
      <c r="G43" s="180"/>
    </row>
    <row r="44" spans="1:7" x14ac:dyDescent="0.25">
      <c r="B44" s="180"/>
      <c r="C44" s="180"/>
      <c r="D44" s="180"/>
      <c r="E44" s="180"/>
      <c r="F44" s="180"/>
      <c r="G44" s="180"/>
    </row>
    <row r="45" spans="1:7" x14ac:dyDescent="0.25">
      <c r="B45" s="180"/>
      <c r="C45" s="180"/>
      <c r="D45" s="180"/>
      <c r="E45" s="180"/>
      <c r="F45" s="180"/>
      <c r="G45" s="180"/>
    </row>
    <row r="46" spans="1:7" x14ac:dyDescent="0.25">
      <c r="B46" s="180"/>
      <c r="C46" s="180"/>
      <c r="D46" s="180"/>
      <c r="E46" s="180"/>
      <c r="F46" s="180"/>
      <c r="G46" s="180"/>
    </row>
    <row r="47" spans="1:7" x14ac:dyDescent="0.25">
      <c r="B47" s="180"/>
      <c r="C47" s="180"/>
      <c r="D47" s="180"/>
      <c r="E47" s="180"/>
      <c r="F47" s="180"/>
      <c r="G47" s="180"/>
    </row>
    <row r="48" spans="1:7" x14ac:dyDescent="0.25">
      <c r="B48" s="180"/>
      <c r="C48" s="180"/>
      <c r="D48" s="180"/>
      <c r="E48" s="180"/>
      <c r="F48" s="180"/>
      <c r="G48" s="180"/>
    </row>
    <row r="49" spans="2:7" x14ac:dyDescent="0.25">
      <c r="B49" s="180"/>
      <c r="C49" s="180"/>
      <c r="D49" s="180"/>
      <c r="E49" s="180"/>
      <c r="F49" s="180"/>
      <c r="G49" s="180"/>
    </row>
    <row r="50" spans="2:7" x14ac:dyDescent="0.25">
      <c r="B50" s="180"/>
      <c r="C50" s="180"/>
      <c r="D50" s="180"/>
      <c r="E50" s="180"/>
      <c r="F50" s="180"/>
      <c r="G50" s="180"/>
    </row>
    <row r="51" spans="2:7" x14ac:dyDescent="0.25">
      <c r="B51" s="180"/>
      <c r="C51" s="180"/>
      <c r="D51" s="180"/>
      <c r="E51" s="180"/>
      <c r="F51" s="180"/>
      <c r="G51" s="180"/>
    </row>
    <row r="52" spans="2:7" x14ac:dyDescent="0.25">
      <c r="B52" s="180"/>
      <c r="C52" s="180"/>
      <c r="D52" s="180"/>
      <c r="E52" s="180"/>
      <c r="F52" s="180"/>
      <c r="G52" s="180"/>
    </row>
    <row r="53" spans="2:7" x14ac:dyDescent="0.25">
      <c r="B53" s="180"/>
      <c r="C53" s="180"/>
      <c r="D53" s="180"/>
      <c r="E53" s="180"/>
      <c r="F53" s="180"/>
      <c r="G53" s="180"/>
    </row>
    <row r="54" spans="2:7" x14ac:dyDescent="0.25">
      <c r="B54" s="180"/>
      <c r="C54" s="180"/>
      <c r="D54" s="180"/>
      <c r="E54" s="180"/>
      <c r="F54" s="180"/>
      <c r="G54" s="180"/>
    </row>
    <row r="55" spans="2:7" x14ac:dyDescent="0.25">
      <c r="B55" s="180"/>
      <c r="C55" s="180"/>
      <c r="D55" s="180"/>
      <c r="E55" s="180"/>
      <c r="F55" s="180"/>
      <c r="G55" s="180"/>
    </row>
    <row r="56" spans="2:7" x14ac:dyDescent="0.25">
      <c r="B56" s="180"/>
      <c r="C56" s="180"/>
      <c r="D56" s="180"/>
      <c r="E56" s="180"/>
      <c r="F56" s="180"/>
      <c r="G56" s="180"/>
    </row>
    <row r="57" spans="2:7" x14ac:dyDescent="0.25">
      <c r="B57" s="180"/>
      <c r="C57" s="180"/>
      <c r="D57" s="180"/>
      <c r="E57" s="180"/>
      <c r="F57" s="180"/>
      <c r="G57" s="180"/>
    </row>
    <row r="58" spans="2:7" x14ac:dyDescent="0.25">
      <c r="B58" s="180"/>
      <c r="C58" s="180"/>
      <c r="D58" s="180"/>
      <c r="E58" s="180"/>
      <c r="F58" s="180"/>
      <c r="G58" s="180"/>
    </row>
    <row r="59" spans="2:7" x14ac:dyDescent="0.25">
      <c r="B59" s="180"/>
      <c r="C59" s="180"/>
      <c r="D59" s="180"/>
      <c r="E59" s="180"/>
      <c r="F59" s="180"/>
      <c r="G59" s="180"/>
    </row>
    <row r="60" spans="2:7" x14ac:dyDescent="0.25">
      <c r="B60" s="180"/>
      <c r="C60" s="180"/>
      <c r="D60" s="180"/>
      <c r="E60" s="180"/>
      <c r="F60" s="180"/>
      <c r="G60" s="180"/>
    </row>
    <row r="61" spans="2:7" x14ac:dyDescent="0.25">
      <c r="B61" s="180"/>
      <c r="C61" s="180"/>
      <c r="D61" s="180"/>
      <c r="E61" s="180"/>
      <c r="F61" s="180"/>
      <c r="G61" s="180"/>
    </row>
    <row r="62" spans="2:7" x14ac:dyDescent="0.25">
      <c r="B62" s="180"/>
      <c r="C62" s="180"/>
      <c r="D62" s="180"/>
      <c r="E62" s="180"/>
      <c r="F62" s="180"/>
      <c r="G62" s="180"/>
    </row>
    <row r="63" spans="2:7" x14ac:dyDescent="0.25">
      <c r="B63" s="180"/>
      <c r="C63" s="180"/>
      <c r="D63" s="180"/>
      <c r="E63" s="180"/>
      <c r="F63" s="180"/>
      <c r="G63" s="180"/>
    </row>
    <row r="64" spans="2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  <row r="77" spans="2:7" x14ac:dyDescent="0.25">
      <c r="B77" s="180"/>
      <c r="C77" s="180"/>
      <c r="D77" s="180"/>
      <c r="E77" s="180"/>
      <c r="F77" s="180"/>
      <c r="G77" s="180"/>
    </row>
    <row r="78" spans="2:7" x14ac:dyDescent="0.25">
      <c r="B78" s="180"/>
      <c r="C78" s="180"/>
      <c r="D78" s="180"/>
      <c r="E78" s="180"/>
      <c r="F78" s="180"/>
      <c r="G78" s="180"/>
    </row>
    <row r="79" spans="2:7" x14ac:dyDescent="0.25">
      <c r="B79" s="180"/>
      <c r="C79" s="180"/>
      <c r="D79" s="180"/>
      <c r="E79" s="180"/>
      <c r="F79" s="180"/>
      <c r="G79" s="180"/>
    </row>
    <row r="80" spans="2:7" x14ac:dyDescent="0.25">
      <c r="B80" s="180"/>
      <c r="C80" s="180"/>
      <c r="D80" s="180"/>
      <c r="E80" s="180"/>
      <c r="F80" s="180"/>
      <c r="G80" s="180"/>
    </row>
    <row r="81" spans="2:7" x14ac:dyDescent="0.25">
      <c r="B81" s="180"/>
      <c r="C81" s="180"/>
      <c r="D81" s="180"/>
      <c r="E81" s="180"/>
      <c r="F81" s="180"/>
      <c r="G81" s="180"/>
    </row>
    <row r="82" spans="2:7" x14ac:dyDescent="0.25">
      <c r="B82" s="180"/>
      <c r="C82" s="180"/>
      <c r="D82" s="180"/>
      <c r="E82" s="180"/>
      <c r="F82" s="180"/>
      <c r="G82" s="180"/>
    </row>
    <row r="83" spans="2:7" x14ac:dyDescent="0.25">
      <c r="B83" s="180"/>
      <c r="C83" s="180"/>
      <c r="D83" s="180"/>
      <c r="E83" s="180"/>
      <c r="F83" s="180"/>
      <c r="G83" s="180"/>
    </row>
    <row r="84" spans="2:7" x14ac:dyDescent="0.25">
      <c r="B84" s="180"/>
      <c r="C84" s="180"/>
      <c r="D84" s="180"/>
      <c r="E84" s="180"/>
      <c r="F84" s="180"/>
      <c r="G84" s="180"/>
    </row>
    <row r="85" spans="2:7" x14ac:dyDescent="0.25">
      <c r="B85" s="180"/>
      <c r="C85" s="180"/>
      <c r="D85" s="180"/>
      <c r="E85" s="180"/>
      <c r="F85" s="180"/>
      <c r="G85" s="180"/>
    </row>
    <row r="86" spans="2:7" x14ac:dyDescent="0.25">
      <c r="B86" s="180"/>
      <c r="C86" s="180"/>
      <c r="D86" s="180"/>
      <c r="E86" s="180"/>
      <c r="F86" s="180"/>
      <c r="G86" s="180"/>
    </row>
    <row r="87" spans="2:7" x14ac:dyDescent="0.25">
      <c r="B87" s="180"/>
      <c r="C87" s="180"/>
      <c r="D87" s="180"/>
      <c r="E87" s="180"/>
      <c r="F87" s="180"/>
      <c r="G87" s="180"/>
    </row>
    <row r="88" spans="2:7" x14ac:dyDescent="0.25">
      <c r="B88" s="180"/>
      <c r="C88" s="180"/>
      <c r="D88" s="180"/>
      <c r="E88" s="180"/>
      <c r="F88" s="180"/>
      <c r="G88" s="180"/>
    </row>
    <row r="89" spans="2:7" x14ac:dyDescent="0.25">
      <c r="B89" s="180"/>
      <c r="C89" s="180"/>
      <c r="D89" s="180"/>
      <c r="E89" s="180"/>
      <c r="F89" s="180"/>
      <c r="G89" s="180"/>
    </row>
    <row r="90" spans="2:7" x14ac:dyDescent="0.25">
      <c r="B90" s="180"/>
      <c r="C90" s="180"/>
      <c r="D90" s="180"/>
      <c r="E90" s="180"/>
      <c r="F90" s="180"/>
      <c r="G90" s="180"/>
    </row>
    <row r="91" spans="2:7" x14ac:dyDescent="0.25">
      <c r="B91" s="180"/>
      <c r="C91" s="180"/>
      <c r="D91" s="180"/>
      <c r="E91" s="180"/>
      <c r="F91" s="180"/>
      <c r="G91" s="180"/>
    </row>
    <row r="92" spans="2:7" x14ac:dyDescent="0.25">
      <c r="B92" s="180"/>
      <c r="C92" s="180"/>
      <c r="D92" s="180"/>
      <c r="E92" s="180"/>
      <c r="F92" s="180"/>
      <c r="G92" s="180"/>
    </row>
    <row r="93" spans="2:7" x14ac:dyDescent="0.25">
      <c r="B93" s="180"/>
      <c r="C93" s="180"/>
      <c r="D93" s="180"/>
      <c r="E93" s="180"/>
      <c r="F93" s="180"/>
      <c r="G93" s="180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230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'Kryci_list 13514'!D16+'Kryci_list 13515'!D16</f>
        <v>0</v>
      </c>
      <c r="E16" s="97">
        <f>'Kryci_list 13514'!E16+'Kryci_list 13515'!E16</f>
        <v>0</v>
      </c>
      <c r="F16" s="106">
        <f>'Kryci_list 13514'!F16+'Kryci_list 13515'!F16</f>
        <v>0</v>
      </c>
      <c r="G16" s="60">
        <v>6</v>
      </c>
      <c r="H16" s="115" t="s">
        <v>34</v>
      </c>
      <c r="I16" s="129"/>
      <c r="J16" s="126">
        <f>Rekapitulácia!F9</f>
        <v>0</v>
      </c>
    </row>
    <row r="17" spans="1:10" ht="18" customHeight="1" x14ac:dyDescent="0.25">
      <c r="A17" s="11"/>
      <c r="B17" s="67">
        <v>2</v>
      </c>
      <c r="C17" s="71" t="s">
        <v>29</v>
      </c>
      <c r="D17" s="78">
        <f>'Kryci_list 13514'!D17+'Kryci_list 13515'!D17</f>
        <v>0</v>
      </c>
      <c r="E17" s="76">
        <f>'Kryci_list 13514'!E17+'Kryci_list 13515'!E17</f>
        <v>0</v>
      </c>
      <c r="F17" s="81">
        <f>'Kryci_list 13514'!F17+'Kryci_list 13515'!F17</f>
        <v>0</v>
      </c>
      <c r="G17" s="61">
        <v>7</v>
      </c>
      <c r="H17" s="116" t="s">
        <v>35</v>
      </c>
      <c r="I17" s="129"/>
      <c r="J17" s="127">
        <f>Rekapitulácia!E9</f>
        <v>0</v>
      </c>
    </row>
    <row r="18" spans="1:10" ht="18" customHeight="1" x14ac:dyDescent="0.25">
      <c r="A18" s="11"/>
      <c r="B18" s="68">
        <v>3</v>
      </c>
      <c r="C18" s="72" t="s">
        <v>30</v>
      </c>
      <c r="D18" s="79">
        <f>'Kryci_list 13514'!D18+'Kryci_list 13515'!D18</f>
        <v>0</v>
      </c>
      <c r="E18" s="77">
        <f>'Kryci_list 13514'!E18+'Kryci_list 13515'!E18</f>
        <v>0</v>
      </c>
      <c r="F18" s="82">
        <f>'Kryci_list 13514'!F18+'Kryci_list 13515'!F18</f>
        <v>0</v>
      </c>
      <c r="G18" s="61">
        <v>8</v>
      </c>
      <c r="H18" s="116" t="s">
        <v>36</v>
      </c>
      <c r="I18" s="129"/>
      <c r="J18" s="127">
        <f>Rekapitulácia!D9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45</v>
      </c>
      <c r="D22" s="87"/>
      <c r="E22" s="90"/>
      <c r="F22" s="81">
        <f>'Kryci_list 13514'!F22+'Kryci_list 13515'!F22</f>
        <v>0</v>
      </c>
      <c r="G22" s="60">
        <v>16</v>
      </c>
      <c r="H22" s="115" t="s">
        <v>51</v>
      </c>
      <c r="I22" s="129"/>
      <c r="J22" s="126">
        <f>'Kryci_list 13514'!J22+'Kryci_list 13515'!J22</f>
        <v>0</v>
      </c>
    </row>
    <row r="23" spans="1:10" ht="18" customHeight="1" x14ac:dyDescent="0.25">
      <c r="A23" s="11"/>
      <c r="B23" s="61">
        <v>12</v>
      </c>
      <c r="C23" s="64" t="s">
        <v>46</v>
      </c>
      <c r="D23" s="66"/>
      <c r="E23" s="90"/>
      <c r="F23" s="82">
        <f>'Kryci_list 13514'!F23+'Kryci_list 13515'!F23</f>
        <v>0</v>
      </c>
      <c r="G23" s="61">
        <v>17</v>
      </c>
      <c r="H23" s="116" t="s">
        <v>52</v>
      </c>
      <c r="I23" s="129"/>
      <c r="J23" s="127">
        <f>'Kryci_list 13514'!J23+'Kryci_list 13515'!J23</f>
        <v>0</v>
      </c>
    </row>
    <row r="24" spans="1:10" ht="18" customHeight="1" x14ac:dyDescent="0.25">
      <c r="A24" s="11"/>
      <c r="B24" s="61">
        <v>13</v>
      </c>
      <c r="C24" s="64" t="s">
        <v>47</v>
      </c>
      <c r="D24" s="66"/>
      <c r="E24" s="90"/>
      <c r="F24" s="82">
        <f>'Kryci_list 13514'!F24+'Kryci_list 13515'!F24</f>
        <v>0</v>
      </c>
      <c r="G24" s="61">
        <v>18</v>
      </c>
      <c r="H24" s="116" t="s">
        <v>53</v>
      </c>
      <c r="I24" s="129"/>
      <c r="J24" s="127">
        <f>'Kryci_list 13514'!J24+'Kryci_list 13515'!J24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Rekapitulácia!B10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Rekapitulácia!B11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42</v>
      </c>
      <c r="I31" s="28"/>
      <c r="J31" s="191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7" t="s">
        <v>43</v>
      </c>
      <c r="H32" s="188"/>
      <c r="I32" s="189"/>
      <c r="J32" s="190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5"/>
      <c r="G33" s="14"/>
      <c r="H33" s="141" t="s">
        <v>58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13514'!B16</f>
        <v>0</v>
      </c>
      <c r="E16" s="97">
        <f>'Rekap 13514'!C16</f>
        <v>0</v>
      </c>
      <c r="F16" s="106">
        <f>'Rekap 13514'!D16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13514'!B20</f>
        <v>0</v>
      </c>
      <c r="E17" s="76">
        <f>'Rekap 13514'!C20</f>
        <v>0</v>
      </c>
      <c r="F17" s="81">
        <f>'Rekap 13514'!D20</f>
        <v>0</v>
      </c>
      <c r="G17" s="61">
        <v>7</v>
      </c>
      <c r="H17" s="116" t="s">
        <v>35</v>
      </c>
      <c r="I17" s="129"/>
      <c r="J17" s="127">
        <f>'SO 13514'!Z91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13514'!K9:'SO 13514'!K90)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13514'!K9:'SO 13514'!K90)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13514'!L29</f>
        <v>0</v>
      </c>
      <c r="C11" s="157">
        <f>'SO 13514'!M29</f>
        <v>0</v>
      </c>
      <c r="D11" s="157">
        <f>'SO 13514'!I29</f>
        <v>0</v>
      </c>
      <c r="E11" s="158">
        <f>'SO 13514'!P29</f>
        <v>137.21</v>
      </c>
      <c r="F11" s="158">
        <f>'SO 13514'!S29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13514'!L46</f>
        <v>0</v>
      </c>
      <c r="C12" s="157">
        <f>'SO 13514'!M46</f>
        <v>0</v>
      </c>
      <c r="D12" s="157">
        <f>'SO 13514'!I46</f>
        <v>0</v>
      </c>
      <c r="E12" s="158">
        <f>'SO 13514'!P46</f>
        <v>2361.91</v>
      </c>
      <c r="F12" s="158">
        <f>'SO 13514'!S46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68</v>
      </c>
      <c r="B13" s="157">
        <f>'SO 13514'!L52</f>
        <v>0</v>
      </c>
      <c r="C13" s="157">
        <f>'SO 13514'!M52</f>
        <v>0</v>
      </c>
      <c r="D13" s="157">
        <f>'SO 13514'!I52</f>
        <v>0</v>
      </c>
      <c r="E13" s="158">
        <f>'SO 13514'!P52</f>
        <v>28.79</v>
      </c>
      <c r="F13" s="158">
        <f>'SO 13514'!S52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69</v>
      </c>
      <c r="B14" s="157">
        <f>'SO 13514'!L77</f>
        <v>0</v>
      </c>
      <c r="C14" s="157">
        <f>'SO 13514'!M77</f>
        <v>0</v>
      </c>
      <c r="D14" s="157">
        <f>'SO 13514'!I77</f>
        <v>0</v>
      </c>
      <c r="E14" s="158">
        <f>'SO 13514'!P77</f>
        <v>754.59</v>
      </c>
      <c r="F14" s="158">
        <f>'SO 13514'!S77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70</v>
      </c>
      <c r="B15" s="157">
        <f>'SO 13514'!L81</f>
        <v>0</v>
      </c>
      <c r="C15" s="157">
        <f>'SO 13514'!M81</f>
        <v>0</v>
      </c>
      <c r="D15" s="157">
        <f>'SO 13514'!I81</f>
        <v>0</v>
      </c>
      <c r="E15" s="158">
        <f>'SO 13514'!P81</f>
        <v>0</v>
      </c>
      <c r="F15" s="158">
        <f>'SO 13514'!S81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2" t="s">
        <v>65</v>
      </c>
      <c r="B16" s="159">
        <f>'SO 13514'!L83</f>
        <v>0</v>
      </c>
      <c r="C16" s="159">
        <f>'SO 13514'!M83</f>
        <v>0</v>
      </c>
      <c r="D16" s="159">
        <f>'SO 13514'!I83</f>
        <v>0</v>
      </c>
      <c r="E16" s="160">
        <f>'SO 13514'!P83</f>
        <v>3282.5</v>
      </c>
      <c r="F16" s="160">
        <f>'SO 13514'!S83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"/>
      <c r="B17" s="149"/>
      <c r="C17" s="149"/>
      <c r="D17" s="149"/>
      <c r="E17" s="148"/>
      <c r="F17" s="148"/>
    </row>
    <row r="18" spans="1:26" x14ac:dyDescent="0.25">
      <c r="A18" s="2" t="s">
        <v>71</v>
      </c>
      <c r="B18" s="159"/>
      <c r="C18" s="157"/>
      <c r="D18" s="157"/>
      <c r="E18" s="158"/>
      <c r="F18" s="158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72</v>
      </c>
      <c r="B19" s="157">
        <f>'SO 13514'!L88</f>
        <v>0</v>
      </c>
      <c r="C19" s="157">
        <f>'SO 13514'!M88</f>
        <v>0</v>
      </c>
      <c r="D19" s="157">
        <f>'SO 13514'!I88</f>
        <v>0</v>
      </c>
      <c r="E19" s="158">
        <f>'SO 13514'!P88</f>
        <v>0</v>
      </c>
      <c r="F19" s="158">
        <f>'SO 13514'!S88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2" t="s">
        <v>71</v>
      </c>
      <c r="B20" s="159">
        <f>'SO 13514'!L90</f>
        <v>0</v>
      </c>
      <c r="C20" s="159">
        <f>'SO 13514'!M90</f>
        <v>0</v>
      </c>
      <c r="D20" s="159">
        <f>'SO 13514'!I90</f>
        <v>0</v>
      </c>
      <c r="E20" s="160">
        <f>'SO 13514'!P90</f>
        <v>0</v>
      </c>
      <c r="F20" s="160">
        <f>'SO 13514'!S90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2" t="s">
        <v>73</v>
      </c>
      <c r="B22" s="159">
        <f>'SO 13514'!L91</f>
        <v>0</v>
      </c>
      <c r="C22" s="159">
        <f>'SO 13514'!M91</f>
        <v>0</v>
      </c>
      <c r="D22" s="159">
        <f>'SO 13514'!I91</f>
        <v>0</v>
      </c>
      <c r="E22" s="160">
        <f>'SO 13514'!P91</f>
        <v>3282.5</v>
      </c>
      <c r="F22" s="160">
        <f>'SO 13514'!S91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workbookViewId="0">
      <pane ySplit="8" topLeftCell="A87" activePane="bottomLeft" state="frozen"/>
      <selection pane="bottomLeft" activeCell="G11" sqref="G11:G29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8.855468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74</v>
      </c>
      <c r="B8" s="164" t="s">
        <v>75</v>
      </c>
      <c r="C8" s="164" t="s">
        <v>76</v>
      </c>
      <c r="D8" s="164" t="s">
        <v>77</v>
      </c>
      <c r="E8" s="164" t="s">
        <v>78</v>
      </c>
      <c r="F8" s="164" t="s">
        <v>79</v>
      </c>
      <c r="G8" s="164" t="s">
        <v>80</v>
      </c>
      <c r="H8" s="164" t="s">
        <v>55</v>
      </c>
      <c r="I8" s="164" t="s">
        <v>81</v>
      </c>
      <c r="J8" s="164"/>
      <c r="K8" s="164"/>
      <c r="L8" s="164"/>
      <c r="M8" s="164"/>
      <c r="N8" s="164"/>
      <c r="O8" s="164"/>
      <c r="P8" s="164" t="s">
        <v>82</v>
      </c>
      <c r="Q8" s="161"/>
      <c r="R8" s="161"/>
      <c r="S8" s="164" t="s">
        <v>83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84</v>
      </c>
      <c r="C11" s="172" t="s">
        <v>85</v>
      </c>
      <c r="D11" s="168" t="s">
        <v>86</v>
      </c>
      <c r="E11" s="168" t="s">
        <v>87</v>
      </c>
      <c r="F11" s="169">
        <v>58.5</v>
      </c>
      <c r="G11" s="170"/>
      <c r="H11" s="170"/>
      <c r="I11" s="170">
        <f t="shared" ref="I11:I28" si="0">ROUND(F11*(G11+H11),2)</f>
        <v>0</v>
      </c>
      <c r="J11" s="168">
        <f t="shared" ref="J11:J28" si="1">ROUND(F11*(N11),2)</f>
        <v>163.80000000000001</v>
      </c>
      <c r="K11" s="1">
        <f t="shared" ref="K11:K28" si="2">ROUND(F11*(O11),2)</f>
        <v>0</v>
      </c>
      <c r="L11" s="1">
        <f t="shared" ref="L11:L27" si="3">ROUND(F11*(G11),2)</f>
        <v>0</v>
      </c>
      <c r="M11" s="1"/>
      <c r="N11" s="1">
        <v>2.8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84</v>
      </c>
      <c r="C12" s="172" t="s">
        <v>88</v>
      </c>
      <c r="D12" s="168" t="s">
        <v>89</v>
      </c>
      <c r="E12" s="168" t="s">
        <v>87</v>
      </c>
      <c r="F12" s="169">
        <v>58.5</v>
      </c>
      <c r="G12" s="170"/>
      <c r="H12" s="170"/>
      <c r="I12" s="170">
        <f t="shared" si="0"/>
        <v>0</v>
      </c>
      <c r="J12" s="168">
        <f t="shared" si="1"/>
        <v>35.1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84</v>
      </c>
      <c r="C13" s="172" t="s">
        <v>90</v>
      </c>
      <c r="D13" s="168" t="s">
        <v>91</v>
      </c>
      <c r="E13" s="168" t="s">
        <v>87</v>
      </c>
      <c r="F13" s="169">
        <v>482.24</v>
      </c>
      <c r="G13" s="170"/>
      <c r="H13" s="170"/>
      <c r="I13" s="170">
        <f t="shared" si="0"/>
        <v>0</v>
      </c>
      <c r="J13" s="168">
        <f t="shared" si="1"/>
        <v>2025.41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84</v>
      </c>
      <c r="C14" s="172" t="s">
        <v>92</v>
      </c>
      <c r="D14" s="168" t="s">
        <v>89</v>
      </c>
      <c r="E14" s="168" t="s">
        <v>87</v>
      </c>
      <c r="F14" s="169">
        <v>482.24</v>
      </c>
      <c r="G14" s="170"/>
      <c r="H14" s="170"/>
      <c r="I14" s="170">
        <f t="shared" si="0"/>
        <v>0</v>
      </c>
      <c r="J14" s="168">
        <f t="shared" si="1"/>
        <v>385.79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84</v>
      </c>
      <c r="C15" s="172" t="s">
        <v>93</v>
      </c>
      <c r="D15" s="168" t="s">
        <v>94</v>
      </c>
      <c r="E15" s="168" t="s">
        <v>87</v>
      </c>
      <c r="F15" s="169">
        <v>540.74</v>
      </c>
      <c r="G15" s="170"/>
      <c r="H15" s="170"/>
      <c r="I15" s="170">
        <f t="shared" si="0"/>
        <v>0</v>
      </c>
      <c r="J15" s="168">
        <f t="shared" si="1"/>
        <v>1892.59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84</v>
      </c>
      <c r="C16" s="172" t="s">
        <v>95</v>
      </c>
      <c r="D16" s="168" t="s">
        <v>96</v>
      </c>
      <c r="E16" s="168" t="s">
        <v>87</v>
      </c>
      <c r="F16" s="169">
        <v>540.74</v>
      </c>
      <c r="G16" s="170"/>
      <c r="H16" s="170"/>
      <c r="I16" s="170">
        <f t="shared" si="0"/>
        <v>0</v>
      </c>
      <c r="J16" s="168">
        <f t="shared" si="1"/>
        <v>535.33000000000004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84</v>
      </c>
      <c r="C17" s="172" t="s">
        <v>97</v>
      </c>
      <c r="D17" s="168" t="s">
        <v>98</v>
      </c>
      <c r="E17" s="168" t="s">
        <v>87</v>
      </c>
      <c r="F17" s="169">
        <v>540.74</v>
      </c>
      <c r="G17" s="170"/>
      <c r="H17" s="170"/>
      <c r="I17" s="170">
        <f t="shared" si="0"/>
        <v>0</v>
      </c>
      <c r="J17" s="168">
        <f t="shared" si="1"/>
        <v>1524.89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84</v>
      </c>
      <c r="C18" s="172" t="s">
        <v>99</v>
      </c>
      <c r="D18" s="168" t="s">
        <v>100</v>
      </c>
      <c r="E18" s="168" t="s">
        <v>101</v>
      </c>
      <c r="F18" s="193">
        <v>1081.48</v>
      </c>
      <c r="G18" s="170"/>
      <c r="H18" s="170"/>
      <c r="I18" s="170">
        <f t="shared" si="0"/>
        <v>0</v>
      </c>
      <c r="J18" s="168">
        <f t="shared" si="1"/>
        <v>8651.84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84</v>
      </c>
      <c r="C19" s="172" t="s">
        <v>102</v>
      </c>
      <c r="D19" s="168" t="s">
        <v>103</v>
      </c>
      <c r="E19" s="168" t="s">
        <v>104</v>
      </c>
      <c r="F19" s="169">
        <v>1400.6</v>
      </c>
      <c r="G19" s="170"/>
      <c r="H19" s="170"/>
      <c r="I19" s="170">
        <f t="shared" si="0"/>
        <v>0</v>
      </c>
      <c r="J19" s="168">
        <f t="shared" si="1"/>
        <v>1050.45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7"/>
      <c r="Q19" s="173"/>
      <c r="R19" s="173"/>
      <c r="S19" s="167"/>
      <c r="Z19">
        <v>0</v>
      </c>
    </row>
    <row r="20" spans="1:26" ht="24.95" customHeight="1" x14ac:dyDescent="0.25">
      <c r="A20" s="171"/>
      <c r="B20" s="168" t="s">
        <v>105</v>
      </c>
      <c r="C20" s="172" t="s">
        <v>106</v>
      </c>
      <c r="D20" s="168" t="s">
        <v>107</v>
      </c>
      <c r="E20" s="168" t="s">
        <v>104</v>
      </c>
      <c r="F20" s="169">
        <v>195</v>
      </c>
      <c r="G20" s="170"/>
      <c r="H20" s="170"/>
      <c r="I20" s="170">
        <f t="shared" si="0"/>
        <v>0</v>
      </c>
      <c r="J20" s="168">
        <f t="shared" si="1"/>
        <v>546</v>
      </c>
      <c r="K20" s="1">
        <f t="shared" si="2"/>
        <v>0</v>
      </c>
      <c r="L20" s="1">
        <f t="shared" si="3"/>
        <v>0</v>
      </c>
      <c r="M20" s="1"/>
      <c r="N20" s="1">
        <v>2.8</v>
      </c>
      <c r="O20" s="1"/>
      <c r="P20" s="167"/>
      <c r="Q20" s="173"/>
      <c r="R20" s="173"/>
      <c r="S20" s="167"/>
      <c r="Z20">
        <v>0</v>
      </c>
    </row>
    <row r="21" spans="1:26" ht="24.95" customHeight="1" x14ac:dyDescent="0.25">
      <c r="A21" s="171"/>
      <c r="B21" s="168" t="s">
        <v>105</v>
      </c>
      <c r="C21" s="172" t="s">
        <v>108</v>
      </c>
      <c r="D21" s="168" t="s">
        <v>109</v>
      </c>
      <c r="E21" s="168" t="s">
        <v>104</v>
      </c>
      <c r="F21" s="169">
        <v>195</v>
      </c>
      <c r="G21" s="170"/>
      <c r="H21" s="170"/>
      <c r="I21" s="170">
        <f t="shared" si="0"/>
        <v>0</v>
      </c>
      <c r="J21" s="168">
        <f t="shared" si="1"/>
        <v>1365</v>
      </c>
      <c r="K21" s="1">
        <f t="shared" si="2"/>
        <v>0</v>
      </c>
      <c r="L21" s="1">
        <f t="shared" si="3"/>
        <v>0</v>
      </c>
      <c r="M21" s="1"/>
      <c r="N21" s="1">
        <v>7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105</v>
      </c>
      <c r="C22" s="172" t="s">
        <v>110</v>
      </c>
      <c r="D22" s="168" t="s">
        <v>111</v>
      </c>
      <c r="E22" s="168" t="s">
        <v>104</v>
      </c>
      <c r="F22" s="169">
        <v>195</v>
      </c>
      <c r="G22" s="170"/>
      <c r="H22" s="170"/>
      <c r="I22" s="170">
        <f t="shared" si="0"/>
        <v>0</v>
      </c>
      <c r="J22" s="168">
        <f t="shared" si="1"/>
        <v>458.25</v>
      </c>
      <c r="K22" s="1">
        <f t="shared" si="2"/>
        <v>0</v>
      </c>
      <c r="L22" s="1">
        <f t="shared" si="3"/>
        <v>0</v>
      </c>
      <c r="M22" s="1"/>
      <c r="N22" s="1">
        <v>2.35</v>
      </c>
      <c r="O22" s="1"/>
      <c r="P22" s="167"/>
      <c r="Q22" s="173"/>
      <c r="R22" s="173"/>
      <c r="S22" s="167"/>
      <c r="Z22">
        <v>0</v>
      </c>
    </row>
    <row r="23" spans="1:26" ht="35.1" customHeight="1" x14ac:dyDescent="0.25">
      <c r="A23" s="171"/>
      <c r="B23" s="168" t="s">
        <v>105</v>
      </c>
      <c r="C23" s="172" t="s">
        <v>112</v>
      </c>
      <c r="D23" s="168" t="s">
        <v>113</v>
      </c>
      <c r="E23" s="168" t="s">
        <v>104</v>
      </c>
      <c r="F23" s="169">
        <v>7085</v>
      </c>
      <c r="G23" s="170"/>
      <c r="H23" s="170"/>
      <c r="I23" s="170">
        <f t="shared" si="0"/>
        <v>0</v>
      </c>
      <c r="J23" s="168">
        <f t="shared" si="1"/>
        <v>24797.5</v>
      </c>
      <c r="K23" s="1">
        <f t="shared" si="2"/>
        <v>0</v>
      </c>
      <c r="L23" s="1">
        <f t="shared" si="3"/>
        <v>0</v>
      </c>
      <c r="M23" s="1"/>
      <c r="N23" s="1">
        <v>3.5</v>
      </c>
      <c r="O23" s="1"/>
      <c r="P23" s="167">
        <f>ROUND(F23*(R23),3)</f>
        <v>0.21299999999999999</v>
      </c>
      <c r="Q23" s="173"/>
      <c r="R23" s="173">
        <v>3.0000000000000004E-5</v>
      </c>
      <c r="S23" s="167"/>
      <c r="Z23">
        <v>0</v>
      </c>
    </row>
    <row r="24" spans="1:26" ht="24.95" customHeight="1" x14ac:dyDescent="0.25">
      <c r="A24" s="171"/>
      <c r="B24" s="168" t="s">
        <v>105</v>
      </c>
      <c r="C24" s="172" t="s">
        <v>114</v>
      </c>
      <c r="D24" s="168" t="s">
        <v>115</v>
      </c>
      <c r="E24" s="168" t="s">
        <v>116</v>
      </c>
      <c r="F24" s="169">
        <v>3021</v>
      </c>
      <c r="G24" s="170"/>
      <c r="H24" s="170"/>
      <c r="I24" s="170">
        <f t="shared" si="0"/>
        <v>0</v>
      </c>
      <c r="J24" s="168">
        <f t="shared" si="1"/>
        <v>10573.5</v>
      </c>
      <c r="K24" s="1">
        <f t="shared" si="2"/>
        <v>0</v>
      </c>
      <c r="L24" s="1">
        <f t="shared" si="3"/>
        <v>0</v>
      </c>
      <c r="M24" s="1"/>
      <c r="N24" s="1">
        <v>3.5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117</v>
      </c>
      <c r="C25" s="172" t="s">
        <v>118</v>
      </c>
      <c r="D25" s="168" t="s">
        <v>119</v>
      </c>
      <c r="E25" s="168" t="s">
        <v>104</v>
      </c>
      <c r="F25" s="169">
        <v>1507</v>
      </c>
      <c r="G25" s="170"/>
      <c r="H25" s="170"/>
      <c r="I25" s="170">
        <f t="shared" si="0"/>
        <v>0</v>
      </c>
      <c r="J25" s="168">
        <f t="shared" si="1"/>
        <v>2637.25</v>
      </c>
      <c r="K25" s="1">
        <f t="shared" si="2"/>
        <v>0</v>
      </c>
      <c r="L25" s="1">
        <f t="shared" si="3"/>
        <v>0</v>
      </c>
      <c r="M25" s="1"/>
      <c r="N25" s="1">
        <v>1.75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/>
      <c r="B26" s="168" t="s">
        <v>117</v>
      </c>
      <c r="C26" s="172" t="s">
        <v>120</v>
      </c>
      <c r="D26" s="168" t="s">
        <v>121</v>
      </c>
      <c r="E26" s="168" t="s">
        <v>104</v>
      </c>
      <c r="F26" s="169">
        <v>1507</v>
      </c>
      <c r="G26" s="170"/>
      <c r="H26" s="170"/>
      <c r="I26" s="170">
        <f t="shared" si="0"/>
        <v>0</v>
      </c>
      <c r="J26" s="168">
        <f t="shared" si="1"/>
        <v>3767.5</v>
      </c>
      <c r="K26" s="1">
        <f t="shared" si="2"/>
        <v>0</v>
      </c>
      <c r="L26" s="1">
        <f t="shared" si="3"/>
        <v>0</v>
      </c>
      <c r="M26" s="1"/>
      <c r="N26" s="1">
        <v>2.5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122</v>
      </c>
      <c r="C27" s="172" t="s">
        <v>123</v>
      </c>
      <c r="D27" s="168" t="s">
        <v>124</v>
      </c>
      <c r="E27" s="168" t="s">
        <v>101</v>
      </c>
      <c r="F27" s="169">
        <v>540.74</v>
      </c>
      <c r="G27" s="170"/>
      <c r="H27" s="170"/>
      <c r="I27" s="170">
        <f t="shared" si="0"/>
        <v>0</v>
      </c>
      <c r="J27" s="168">
        <f t="shared" si="1"/>
        <v>713.78</v>
      </c>
      <c r="K27" s="1">
        <f t="shared" si="2"/>
        <v>0</v>
      </c>
      <c r="L27" s="1">
        <f t="shared" si="3"/>
        <v>0</v>
      </c>
      <c r="M27" s="1"/>
      <c r="N27" s="1">
        <v>1.32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125</v>
      </c>
      <c r="C28" s="172" t="s">
        <v>126</v>
      </c>
      <c r="D28" s="168" t="s">
        <v>127</v>
      </c>
      <c r="E28" s="168" t="s">
        <v>101</v>
      </c>
      <c r="F28" s="169">
        <v>137</v>
      </c>
      <c r="G28" s="170"/>
      <c r="H28" s="170"/>
      <c r="I28" s="170">
        <f t="shared" si="0"/>
        <v>0</v>
      </c>
      <c r="J28" s="168">
        <f t="shared" si="1"/>
        <v>1644</v>
      </c>
      <c r="K28" s="1">
        <f t="shared" si="2"/>
        <v>0</v>
      </c>
      <c r="L28" s="1"/>
      <c r="M28" s="1">
        <f>ROUND(F28*(G28),2)</f>
        <v>0</v>
      </c>
      <c r="N28" s="1">
        <v>12</v>
      </c>
      <c r="O28" s="1"/>
      <c r="P28" s="167">
        <f>ROUND(F28*(R28),3)</f>
        <v>137</v>
      </c>
      <c r="Q28" s="173"/>
      <c r="R28" s="173">
        <v>1</v>
      </c>
      <c r="S28" s="167"/>
      <c r="Z28">
        <v>0</v>
      </c>
    </row>
    <row r="29" spans="1:26" x14ac:dyDescent="0.25">
      <c r="A29" s="156"/>
      <c r="B29" s="156"/>
      <c r="C29" s="156"/>
      <c r="D29" s="156" t="s">
        <v>66</v>
      </c>
      <c r="E29" s="156"/>
      <c r="F29" s="167"/>
      <c r="G29" s="159"/>
      <c r="H29" s="159">
        <f>ROUND((SUM(M10:M28))/1,2)</f>
        <v>0</v>
      </c>
      <c r="I29" s="159">
        <f>ROUND((SUM(I10:I28))/1,2)</f>
        <v>0</v>
      </c>
      <c r="J29" s="156"/>
      <c r="K29" s="156"/>
      <c r="L29" s="156">
        <f>ROUND((SUM(L10:L28))/1,2)</f>
        <v>0</v>
      </c>
      <c r="M29" s="156">
        <f>ROUND((SUM(M10:M28))/1,2)</f>
        <v>0</v>
      </c>
      <c r="N29" s="156"/>
      <c r="O29" s="156"/>
      <c r="P29" s="174">
        <f>ROUND((SUM(P10:P28))/1,2)</f>
        <v>137.21</v>
      </c>
      <c r="Q29" s="153"/>
      <c r="R29" s="153"/>
      <c r="S29" s="174">
        <f>ROUND((SUM(S10:S28))/1,2)</f>
        <v>0</v>
      </c>
      <c r="T29" s="153"/>
      <c r="U29" s="153"/>
      <c r="V29" s="153"/>
      <c r="W29" s="153"/>
      <c r="X29" s="153"/>
      <c r="Y29" s="153"/>
      <c r="Z29" s="153"/>
    </row>
    <row r="30" spans="1:26" x14ac:dyDescent="0.25">
      <c r="A30" s="1"/>
      <c r="B30" s="1"/>
      <c r="C30" s="1"/>
      <c r="D30" s="1"/>
      <c r="E30" s="1"/>
      <c r="F30" s="163"/>
      <c r="G30" s="149"/>
      <c r="H30" s="149"/>
      <c r="I30" s="149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6"/>
      <c r="B31" s="156"/>
      <c r="C31" s="156"/>
      <c r="D31" s="156" t="s">
        <v>67</v>
      </c>
      <c r="E31" s="156"/>
      <c r="F31" s="167"/>
      <c r="G31" s="157"/>
      <c r="H31" s="157"/>
      <c r="I31" s="157"/>
      <c r="J31" s="156"/>
      <c r="K31" s="156"/>
      <c r="L31" s="156"/>
      <c r="M31" s="156"/>
      <c r="N31" s="156"/>
      <c r="O31" s="156"/>
      <c r="P31" s="156"/>
      <c r="Q31" s="153"/>
      <c r="R31" s="153"/>
      <c r="S31" s="156"/>
      <c r="T31" s="153"/>
      <c r="U31" s="153"/>
      <c r="V31" s="153"/>
      <c r="W31" s="153"/>
      <c r="X31" s="153"/>
      <c r="Y31" s="153"/>
      <c r="Z31" s="153"/>
    </row>
    <row r="32" spans="1:26" ht="24.95" customHeight="1" x14ac:dyDescent="0.25">
      <c r="A32" s="171"/>
      <c r="B32" s="168" t="s">
        <v>128</v>
      </c>
      <c r="C32" s="172" t="s">
        <v>129</v>
      </c>
      <c r="D32" s="168" t="s">
        <v>130</v>
      </c>
      <c r="E32" s="168" t="s">
        <v>101</v>
      </c>
      <c r="F32" s="193">
        <v>1447.625</v>
      </c>
      <c r="G32" s="170"/>
      <c r="H32" s="170"/>
      <c r="I32" s="170">
        <f t="shared" ref="I32:I45" si="4">ROUND(F32*(G32+H32),2)</f>
        <v>0</v>
      </c>
      <c r="J32" s="168">
        <f t="shared" ref="J32:J45" si="5">ROUND(F32*(N32),2)</f>
        <v>694.86</v>
      </c>
      <c r="K32" s="1">
        <f t="shared" ref="K32:K45" si="6">ROUND(F32*(O32),2)</f>
        <v>0</v>
      </c>
      <c r="L32" s="1">
        <f t="shared" ref="L32:L45" si="7">ROUND(F32*(G32),2)</f>
        <v>0</v>
      </c>
      <c r="M32" s="1"/>
      <c r="N32" s="1">
        <v>0.48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131</v>
      </c>
      <c r="C33" s="172" t="s">
        <v>132</v>
      </c>
      <c r="D33" s="168" t="s">
        <v>133</v>
      </c>
      <c r="E33" s="168" t="s">
        <v>101</v>
      </c>
      <c r="F33" s="193">
        <v>1447.625</v>
      </c>
      <c r="G33" s="170"/>
      <c r="H33" s="170"/>
      <c r="I33" s="170">
        <f t="shared" si="4"/>
        <v>0</v>
      </c>
      <c r="J33" s="168">
        <f t="shared" si="5"/>
        <v>11581</v>
      </c>
      <c r="K33" s="1">
        <f t="shared" si="6"/>
        <v>0</v>
      </c>
      <c r="L33" s="1">
        <f t="shared" si="7"/>
        <v>0</v>
      </c>
      <c r="M33" s="1"/>
      <c r="N33" s="1">
        <v>8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134</v>
      </c>
      <c r="C34" s="172" t="s">
        <v>135</v>
      </c>
      <c r="D34" s="168" t="s">
        <v>136</v>
      </c>
      <c r="E34" s="168" t="s">
        <v>104</v>
      </c>
      <c r="F34" s="193">
        <v>2848</v>
      </c>
      <c r="G34" s="170"/>
      <c r="H34" s="170"/>
      <c r="I34" s="170">
        <f t="shared" si="4"/>
        <v>0</v>
      </c>
      <c r="J34" s="168">
        <f t="shared" si="5"/>
        <v>15948.8</v>
      </c>
      <c r="K34" s="1">
        <f t="shared" si="6"/>
        <v>0</v>
      </c>
      <c r="L34" s="1">
        <f t="shared" si="7"/>
        <v>0</v>
      </c>
      <c r="M34" s="1"/>
      <c r="N34" s="1">
        <v>5.6</v>
      </c>
      <c r="O34" s="1"/>
      <c r="P34" s="167">
        <f>ROUND(F34*(R34),3)</f>
        <v>1152.8989999999999</v>
      </c>
      <c r="Q34" s="173"/>
      <c r="R34" s="173">
        <v>0.40481</v>
      </c>
      <c r="S34" s="167"/>
      <c r="Z34">
        <v>0</v>
      </c>
    </row>
    <row r="35" spans="1:26" ht="24.95" customHeight="1" x14ac:dyDescent="0.25">
      <c r="A35" s="171"/>
      <c r="B35" s="168" t="s">
        <v>134</v>
      </c>
      <c r="C35" s="172" t="s">
        <v>137</v>
      </c>
      <c r="D35" s="168" t="s">
        <v>138</v>
      </c>
      <c r="E35" s="168" t="s">
        <v>104</v>
      </c>
      <c r="F35" s="169">
        <v>1205.5999999999999</v>
      </c>
      <c r="G35" s="170"/>
      <c r="H35" s="170"/>
      <c r="I35" s="170">
        <f t="shared" si="4"/>
        <v>0</v>
      </c>
      <c r="J35" s="168">
        <f t="shared" si="5"/>
        <v>3014</v>
      </c>
      <c r="K35" s="1">
        <f t="shared" si="6"/>
        <v>0</v>
      </c>
      <c r="L35" s="1">
        <f t="shared" si="7"/>
        <v>0</v>
      </c>
      <c r="M35" s="1"/>
      <c r="N35" s="1">
        <v>2.5</v>
      </c>
      <c r="O35" s="1"/>
      <c r="P35" s="167">
        <f>ROUND(F35*(R35),3)</f>
        <v>227.94300000000001</v>
      </c>
      <c r="Q35" s="173"/>
      <c r="R35" s="173">
        <v>0.18906999999999999</v>
      </c>
      <c r="S35" s="167"/>
      <c r="Z35">
        <v>0</v>
      </c>
    </row>
    <row r="36" spans="1:26" ht="24.95" customHeight="1" x14ac:dyDescent="0.25">
      <c r="A36" s="171"/>
      <c r="B36" s="168" t="s">
        <v>134</v>
      </c>
      <c r="C36" s="172" t="s">
        <v>139</v>
      </c>
      <c r="D36" s="168" t="s">
        <v>140</v>
      </c>
      <c r="E36" s="168" t="s">
        <v>104</v>
      </c>
      <c r="F36" s="169">
        <v>843</v>
      </c>
      <c r="G36" s="170"/>
      <c r="H36" s="170"/>
      <c r="I36" s="170">
        <f t="shared" si="4"/>
        <v>0</v>
      </c>
      <c r="J36" s="168">
        <f t="shared" si="5"/>
        <v>8008.5</v>
      </c>
      <c r="K36" s="1">
        <f t="shared" si="6"/>
        <v>0</v>
      </c>
      <c r="L36" s="1">
        <f t="shared" si="7"/>
        <v>0</v>
      </c>
      <c r="M36" s="1"/>
      <c r="N36" s="1">
        <v>9.5</v>
      </c>
      <c r="O36" s="1"/>
      <c r="P36" s="167">
        <f>ROUND(F36*(R36),3)</f>
        <v>196.84899999999999</v>
      </c>
      <c r="Q36" s="173"/>
      <c r="R36" s="173">
        <v>0.23351000000000002</v>
      </c>
      <c r="S36" s="167"/>
      <c r="Z36">
        <v>0</v>
      </c>
    </row>
    <row r="37" spans="1:26" ht="24.95" customHeight="1" x14ac:dyDescent="0.25">
      <c r="A37" s="171"/>
      <c r="B37" s="168" t="s">
        <v>134</v>
      </c>
      <c r="C37" s="172" t="s">
        <v>141</v>
      </c>
      <c r="D37" s="168" t="s">
        <v>142</v>
      </c>
      <c r="E37" s="168" t="s">
        <v>104</v>
      </c>
      <c r="F37" s="169">
        <v>775</v>
      </c>
      <c r="G37" s="170"/>
      <c r="H37" s="170"/>
      <c r="I37" s="170">
        <f t="shared" si="4"/>
        <v>0</v>
      </c>
      <c r="J37" s="168">
        <f t="shared" si="5"/>
        <v>10462.5</v>
      </c>
      <c r="K37" s="1">
        <f t="shared" si="6"/>
        <v>0</v>
      </c>
      <c r="L37" s="1">
        <f t="shared" si="7"/>
        <v>0</v>
      </c>
      <c r="M37" s="1"/>
      <c r="N37" s="1">
        <v>13.5</v>
      </c>
      <c r="O37" s="1"/>
      <c r="P37" s="167">
        <f>ROUND(F37*(R37),3)</f>
        <v>250.93700000000001</v>
      </c>
      <c r="Q37" s="173"/>
      <c r="R37" s="173">
        <v>0.32379000000000002</v>
      </c>
      <c r="S37" s="167"/>
      <c r="Z37">
        <v>0</v>
      </c>
    </row>
    <row r="38" spans="1:26" ht="24.95" customHeight="1" x14ac:dyDescent="0.25">
      <c r="A38" s="171"/>
      <c r="B38" s="168" t="s">
        <v>134</v>
      </c>
      <c r="C38" s="172" t="s">
        <v>143</v>
      </c>
      <c r="D38" s="168" t="s">
        <v>144</v>
      </c>
      <c r="E38" s="168" t="s">
        <v>104</v>
      </c>
      <c r="F38" s="169">
        <v>14560</v>
      </c>
      <c r="G38" s="170"/>
      <c r="H38" s="170"/>
      <c r="I38" s="170">
        <f t="shared" si="4"/>
        <v>0</v>
      </c>
      <c r="J38" s="168">
        <f t="shared" si="5"/>
        <v>12376</v>
      </c>
      <c r="K38" s="1">
        <f t="shared" si="6"/>
        <v>0</v>
      </c>
      <c r="L38" s="1">
        <f t="shared" si="7"/>
        <v>0</v>
      </c>
      <c r="M38" s="1"/>
      <c r="N38" s="1">
        <v>0.85</v>
      </c>
      <c r="O38" s="1"/>
      <c r="P38" s="167">
        <f>ROUND(F38*(R38),3)</f>
        <v>8.8819999999999997</v>
      </c>
      <c r="Q38" s="173"/>
      <c r="R38" s="173">
        <v>6.0999999999999997E-4</v>
      </c>
      <c r="S38" s="167"/>
      <c r="Z38">
        <v>0</v>
      </c>
    </row>
    <row r="39" spans="1:26" ht="24.95" customHeight="1" x14ac:dyDescent="0.25">
      <c r="A39" s="171"/>
      <c r="B39" s="168" t="s">
        <v>105</v>
      </c>
      <c r="C39" s="172" t="s">
        <v>145</v>
      </c>
      <c r="D39" s="168" t="s">
        <v>146</v>
      </c>
      <c r="E39" s="168" t="s">
        <v>101</v>
      </c>
      <c r="F39" s="193">
        <v>1447.625</v>
      </c>
      <c r="G39" s="170"/>
      <c r="H39" s="170"/>
      <c r="I39" s="170">
        <f t="shared" si="4"/>
        <v>0</v>
      </c>
      <c r="J39" s="168">
        <f t="shared" si="5"/>
        <v>4342.88</v>
      </c>
      <c r="K39" s="1">
        <f t="shared" si="6"/>
        <v>0</v>
      </c>
      <c r="L39" s="1">
        <f t="shared" si="7"/>
        <v>0</v>
      </c>
      <c r="M39" s="1"/>
      <c r="N39" s="1">
        <v>3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105</v>
      </c>
      <c r="C40" s="172" t="s">
        <v>147</v>
      </c>
      <c r="D40" s="168" t="s">
        <v>148</v>
      </c>
      <c r="E40" s="168" t="s">
        <v>101</v>
      </c>
      <c r="F40" s="193">
        <v>13028.625</v>
      </c>
      <c r="G40" s="170"/>
      <c r="H40" s="170"/>
      <c r="I40" s="170">
        <f t="shared" si="4"/>
        <v>0</v>
      </c>
      <c r="J40" s="168">
        <f t="shared" si="5"/>
        <v>4560.0200000000004</v>
      </c>
      <c r="K40" s="1">
        <f t="shared" si="6"/>
        <v>0</v>
      </c>
      <c r="L40" s="1">
        <f t="shared" si="7"/>
        <v>0</v>
      </c>
      <c r="M40" s="1"/>
      <c r="N40" s="1">
        <v>0.35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105</v>
      </c>
      <c r="C41" s="172" t="s">
        <v>149</v>
      </c>
      <c r="D41" s="168" t="s">
        <v>150</v>
      </c>
      <c r="E41" s="168" t="s">
        <v>101</v>
      </c>
      <c r="F41" s="193">
        <v>1447.625</v>
      </c>
      <c r="G41" s="170"/>
      <c r="H41" s="170"/>
      <c r="I41" s="170">
        <f t="shared" si="4"/>
        <v>0</v>
      </c>
      <c r="J41" s="168">
        <f t="shared" si="5"/>
        <v>4125.7299999999996</v>
      </c>
      <c r="K41" s="1">
        <f t="shared" si="6"/>
        <v>0</v>
      </c>
      <c r="L41" s="1">
        <f t="shared" si="7"/>
        <v>0</v>
      </c>
      <c r="M41" s="1"/>
      <c r="N41" s="1">
        <v>2.85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151</v>
      </c>
      <c r="C42" s="172" t="s">
        <v>152</v>
      </c>
      <c r="D42" s="168" t="s">
        <v>153</v>
      </c>
      <c r="E42" s="168" t="s">
        <v>101</v>
      </c>
      <c r="F42" s="169">
        <v>510.12</v>
      </c>
      <c r="G42" s="170"/>
      <c r="H42" s="170"/>
      <c r="I42" s="170">
        <f t="shared" si="4"/>
        <v>0</v>
      </c>
      <c r="J42" s="168">
        <f t="shared" si="5"/>
        <v>45910.8</v>
      </c>
      <c r="K42" s="1">
        <f t="shared" si="6"/>
        <v>0</v>
      </c>
      <c r="L42" s="1">
        <f t="shared" si="7"/>
        <v>0</v>
      </c>
      <c r="M42" s="1"/>
      <c r="N42" s="1">
        <v>90</v>
      </c>
      <c r="O42" s="1"/>
      <c r="P42" s="167">
        <f>ROUND(F42*(R42),3)</f>
        <v>524.40300000000002</v>
      </c>
      <c r="Q42" s="173"/>
      <c r="R42" s="173">
        <v>1.028</v>
      </c>
      <c r="S42" s="167"/>
      <c r="Z42">
        <v>0</v>
      </c>
    </row>
    <row r="43" spans="1:26" ht="24.95" customHeight="1" x14ac:dyDescent="0.25">
      <c r="A43" s="171"/>
      <c r="B43" s="168" t="s">
        <v>122</v>
      </c>
      <c r="C43" s="172" t="s">
        <v>154</v>
      </c>
      <c r="D43" s="194" t="s">
        <v>155</v>
      </c>
      <c r="E43" s="168" t="s">
        <v>104</v>
      </c>
      <c r="F43" s="169">
        <v>7280</v>
      </c>
      <c r="G43" s="170"/>
      <c r="H43" s="170"/>
      <c r="I43" s="170">
        <f t="shared" si="4"/>
        <v>0</v>
      </c>
      <c r="J43" s="168">
        <f t="shared" si="5"/>
        <v>65520</v>
      </c>
      <c r="K43" s="1">
        <f t="shared" si="6"/>
        <v>0</v>
      </c>
      <c r="L43" s="1">
        <f t="shared" si="7"/>
        <v>0</v>
      </c>
      <c r="M43" s="1"/>
      <c r="N43" s="1">
        <v>9</v>
      </c>
      <c r="O43" s="1"/>
      <c r="P43" s="167"/>
      <c r="Q43" s="173"/>
      <c r="R43" s="173"/>
      <c r="S43" s="167"/>
      <c r="Z43">
        <v>0</v>
      </c>
    </row>
    <row r="44" spans="1:26" ht="23.25" x14ac:dyDescent="0.25">
      <c r="A44" s="171"/>
      <c r="B44" s="168" t="s">
        <v>122</v>
      </c>
      <c r="C44" s="172" t="s">
        <v>156</v>
      </c>
      <c r="D44" s="168" t="s">
        <v>157</v>
      </c>
      <c r="E44" s="168" t="s">
        <v>104</v>
      </c>
      <c r="F44" s="169">
        <v>1618</v>
      </c>
      <c r="G44" s="170"/>
      <c r="H44" s="170"/>
      <c r="I44" s="170">
        <f t="shared" si="4"/>
        <v>0</v>
      </c>
      <c r="J44" s="168">
        <f t="shared" si="5"/>
        <v>17798</v>
      </c>
      <c r="K44" s="1">
        <f t="shared" si="6"/>
        <v>0</v>
      </c>
      <c r="L44" s="1">
        <f t="shared" si="7"/>
        <v>0</v>
      </c>
      <c r="M44" s="1"/>
      <c r="N44" s="1">
        <v>11</v>
      </c>
      <c r="O44" s="1"/>
      <c r="P44" s="167"/>
      <c r="Q44" s="173"/>
      <c r="R44" s="173"/>
      <c r="S44" s="167"/>
      <c r="Z44">
        <v>0</v>
      </c>
    </row>
    <row r="45" spans="1:26" ht="23.25" x14ac:dyDescent="0.25">
      <c r="A45" s="171"/>
      <c r="B45" s="168" t="s">
        <v>122</v>
      </c>
      <c r="C45" s="172" t="s">
        <v>158</v>
      </c>
      <c r="D45" s="168" t="s">
        <v>159</v>
      </c>
      <c r="E45" s="168" t="s">
        <v>104</v>
      </c>
      <c r="F45" s="193">
        <v>615</v>
      </c>
      <c r="G45" s="170"/>
      <c r="H45" s="170"/>
      <c r="I45" s="170">
        <f t="shared" si="4"/>
        <v>0</v>
      </c>
      <c r="J45" s="168">
        <f t="shared" si="5"/>
        <v>7404.6</v>
      </c>
      <c r="K45" s="1">
        <f t="shared" si="6"/>
        <v>0</v>
      </c>
      <c r="L45" s="1">
        <f t="shared" si="7"/>
        <v>0</v>
      </c>
      <c r="M45" s="1"/>
      <c r="N45" s="1">
        <v>12.04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67</v>
      </c>
      <c r="E46" s="156"/>
      <c r="F46" s="167"/>
      <c r="G46" s="159"/>
      <c r="H46" s="159">
        <f>ROUND((SUM(M31:M45))/1,2)</f>
        <v>0</v>
      </c>
      <c r="I46" s="159">
        <f>ROUND((SUM(I31:I45))/1,2)</f>
        <v>0</v>
      </c>
      <c r="J46" s="156"/>
      <c r="K46" s="156"/>
      <c r="L46" s="156">
        <f>ROUND((SUM(L31:L45))/1,2)</f>
        <v>0</v>
      </c>
      <c r="M46" s="156">
        <f>ROUND((SUM(M31:M45))/1,2)</f>
        <v>0</v>
      </c>
      <c r="N46" s="156"/>
      <c r="O46" s="156"/>
      <c r="P46" s="174">
        <f>ROUND((SUM(P31:P45))/1,2)</f>
        <v>2361.91</v>
      </c>
      <c r="Q46" s="153"/>
      <c r="R46" s="153"/>
      <c r="S46" s="174">
        <f>ROUND((SUM(S31:S45))/1,2)</f>
        <v>0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156" t="s">
        <v>68</v>
      </c>
      <c r="E48" s="156"/>
      <c r="F48" s="167"/>
      <c r="G48" s="157"/>
      <c r="H48" s="157"/>
      <c r="I48" s="157"/>
      <c r="J48" s="156"/>
      <c r="K48" s="156"/>
      <c r="L48" s="156"/>
      <c r="M48" s="156"/>
      <c r="N48" s="156"/>
      <c r="O48" s="156"/>
      <c r="P48" s="156"/>
      <c r="Q48" s="153"/>
      <c r="R48" s="153"/>
      <c r="S48" s="156"/>
      <c r="T48" s="153"/>
      <c r="U48" s="153"/>
      <c r="V48" s="153"/>
      <c r="W48" s="153"/>
      <c r="X48" s="153"/>
      <c r="Y48" s="153"/>
      <c r="Z48" s="153"/>
    </row>
    <row r="49" spans="1:26" ht="24.95" customHeight="1" x14ac:dyDescent="0.25">
      <c r="A49" s="171"/>
      <c r="B49" s="168" t="s">
        <v>151</v>
      </c>
      <c r="C49" s="172" t="s">
        <v>160</v>
      </c>
      <c r="D49" s="168" t="s">
        <v>161</v>
      </c>
      <c r="E49" s="168" t="s">
        <v>162</v>
      </c>
      <c r="F49" s="169">
        <v>79</v>
      </c>
      <c r="G49" s="170"/>
      <c r="H49" s="170"/>
      <c r="I49" s="170">
        <f>ROUND(F49*(G49+H49),2)</f>
        <v>0</v>
      </c>
      <c r="J49" s="168">
        <f>ROUND(F49*(N49),2)</f>
        <v>9875</v>
      </c>
      <c r="K49" s="1">
        <f>ROUND(F49*(O49),2)</f>
        <v>0</v>
      </c>
      <c r="L49" s="1">
        <f>ROUND(F49*(G49),2)</f>
        <v>0</v>
      </c>
      <c r="M49" s="1"/>
      <c r="N49" s="1">
        <v>125</v>
      </c>
      <c r="O49" s="1"/>
      <c r="P49" s="167">
        <f>ROUND(F49*(R49),3)</f>
        <v>26.071999999999999</v>
      </c>
      <c r="Q49" s="173"/>
      <c r="R49" s="173">
        <v>0.33001999999999998</v>
      </c>
      <c r="S49" s="167"/>
      <c r="Z49">
        <v>0</v>
      </c>
    </row>
    <row r="50" spans="1:26" ht="24.95" customHeight="1" x14ac:dyDescent="0.25">
      <c r="A50" s="171"/>
      <c r="B50" s="168" t="s">
        <v>163</v>
      </c>
      <c r="C50" s="172" t="s">
        <v>164</v>
      </c>
      <c r="D50" s="168" t="s">
        <v>165</v>
      </c>
      <c r="E50" s="168" t="s">
        <v>162</v>
      </c>
      <c r="F50" s="169">
        <v>6</v>
      </c>
      <c r="G50" s="170"/>
      <c r="H50" s="170"/>
      <c r="I50" s="170">
        <f>ROUND(F50*(G50+H50),2)</f>
        <v>0</v>
      </c>
      <c r="J50" s="168">
        <f>ROUND(F50*(N50),2)</f>
        <v>2712</v>
      </c>
      <c r="K50" s="1">
        <f>ROUND(F50*(O50),2)</f>
        <v>0</v>
      </c>
      <c r="L50" s="1">
        <f>ROUND(F50*(G50),2)</f>
        <v>0</v>
      </c>
      <c r="M50" s="1"/>
      <c r="N50" s="1">
        <v>452</v>
      </c>
      <c r="O50" s="1"/>
      <c r="P50" s="167">
        <f>ROUND(F50*(R50),3)</f>
        <v>2.0470000000000002</v>
      </c>
      <c r="Q50" s="173"/>
      <c r="R50" s="173">
        <v>0.34110000000000001</v>
      </c>
      <c r="S50" s="167"/>
      <c r="Z50">
        <v>0</v>
      </c>
    </row>
    <row r="51" spans="1:26" ht="24.95" customHeight="1" x14ac:dyDescent="0.25">
      <c r="A51" s="171"/>
      <c r="B51" s="168" t="s">
        <v>166</v>
      </c>
      <c r="C51" s="172" t="s">
        <v>167</v>
      </c>
      <c r="D51" s="168" t="s">
        <v>168</v>
      </c>
      <c r="E51" s="168" t="s">
        <v>162</v>
      </c>
      <c r="F51" s="169">
        <v>6</v>
      </c>
      <c r="G51" s="170"/>
      <c r="H51" s="170"/>
      <c r="I51" s="170">
        <f>ROUND(F51*(G51+H51),2)</f>
        <v>0</v>
      </c>
      <c r="J51" s="168">
        <f>ROUND(F51*(N51),2)</f>
        <v>1410</v>
      </c>
      <c r="K51" s="1">
        <f>ROUND(F51*(O51),2)</f>
        <v>0</v>
      </c>
      <c r="L51" s="1"/>
      <c r="M51" s="1">
        <f>ROUND(F51*(G51),2)</f>
        <v>0</v>
      </c>
      <c r="N51" s="1">
        <v>235</v>
      </c>
      <c r="O51" s="1"/>
      <c r="P51" s="167">
        <f>ROUND(F51*(R51),3)</f>
        <v>0.67200000000000004</v>
      </c>
      <c r="Q51" s="173"/>
      <c r="R51" s="173">
        <v>0.112</v>
      </c>
      <c r="S51" s="167"/>
      <c r="Z51">
        <v>0</v>
      </c>
    </row>
    <row r="52" spans="1:26" x14ac:dyDescent="0.25">
      <c r="A52" s="156"/>
      <c r="B52" s="156"/>
      <c r="C52" s="156"/>
      <c r="D52" s="156" t="s">
        <v>68</v>
      </c>
      <c r="E52" s="156"/>
      <c r="F52" s="167"/>
      <c r="G52" s="159"/>
      <c r="H52" s="159">
        <f>ROUND((SUM(M48:M51))/1,2)</f>
        <v>0</v>
      </c>
      <c r="I52" s="159">
        <f>ROUND((SUM(I48:I51))/1,2)</f>
        <v>0</v>
      </c>
      <c r="J52" s="156"/>
      <c r="K52" s="156"/>
      <c r="L52" s="156">
        <f>ROUND((SUM(L48:L51))/1,2)</f>
        <v>0</v>
      </c>
      <c r="M52" s="156">
        <f>ROUND((SUM(M48:M51))/1,2)</f>
        <v>0</v>
      </c>
      <c r="N52" s="156"/>
      <c r="O52" s="156"/>
      <c r="P52" s="174">
        <f>ROUND((SUM(P48:P51))/1,2)</f>
        <v>28.79</v>
      </c>
      <c r="Q52" s="153"/>
      <c r="R52" s="153"/>
      <c r="S52" s="174">
        <f>ROUND((SUM(S48:S51))/1,2)</f>
        <v>0</v>
      </c>
      <c r="T52" s="153"/>
      <c r="U52" s="153"/>
      <c r="V52" s="153"/>
      <c r="W52" s="153"/>
      <c r="X52" s="153"/>
      <c r="Y52" s="153"/>
      <c r="Z52" s="153"/>
    </row>
    <row r="53" spans="1:26" x14ac:dyDescent="0.25">
      <c r="A53" s="1"/>
      <c r="B53" s="1"/>
      <c r="C53" s="1"/>
      <c r="D53" s="1"/>
      <c r="E53" s="1"/>
      <c r="F53" s="163"/>
      <c r="G53" s="149"/>
      <c r="H53" s="149"/>
      <c r="I53" s="149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56"/>
      <c r="B54" s="156"/>
      <c r="C54" s="156"/>
      <c r="D54" s="156" t="s">
        <v>69</v>
      </c>
      <c r="E54" s="156"/>
      <c r="F54" s="167"/>
      <c r="G54" s="157"/>
      <c r="H54" s="157"/>
      <c r="I54" s="157"/>
      <c r="J54" s="156"/>
      <c r="K54" s="156"/>
      <c r="L54" s="156"/>
      <c r="M54" s="156"/>
      <c r="N54" s="156"/>
      <c r="O54" s="156"/>
      <c r="P54" s="156"/>
      <c r="Q54" s="153"/>
      <c r="R54" s="153"/>
      <c r="S54" s="156"/>
      <c r="T54" s="153"/>
      <c r="U54" s="153"/>
      <c r="V54" s="153"/>
      <c r="W54" s="153"/>
      <c r="X54" s="153"/>
      <c r="Y54" s="153"/>
      <c r="Z54" s="153"/>
    </row>
    <row r="55" spans="1:26" ht="24.95" customHeight="1" x14ac:dyDescent="0.25">
      <c r="A55" s="171"/>
      <c r="B55" s="168" t="s">
        <v>134</v>
      </c>
      <c r="C55" s="172" t="s">
        <v>169</v>
      </c>
      <c r="D55" s="168" t="s">
        <v>170</v>
      </c>
      <c r="E55" s="168" t="s">
        <v>162</v>
      </c>
      <c r="F55" s="169">
        <v>4</v>
      </c>
      <c r="G55" s="170"/>
      <c r="H55" s="170"/>
      <c r="I55" s="170">
        <f t="shared" ref="I55:I76" si="8">ROUND(F55*(G55+H55),2)</f>
        <v>0</v>
      </c>
      <c r="J55" s="168">
        <f t="shared" ref="J55:J76" si="9">ROUND(F55*(N55),2)</f>
        <v>66.16</v>
      </c>
      <c r="K55" s="1">
        <f t="shared" ref="K55:K76" si="10">ROUND(F55*(O55),2)</f>
        <v>0</v>
      </c>
      <c r="L55" s="1">
        <f t="shared" ref="L55:L72" si="11">ROUND(F55*(G55),2)</f>
        <v>0</v>
      </c>
      <c r="M55" s="1"/>
      <c r="N55" s="1">
        <v>16.54</v>
      </c>
      <c r="O55" s="1"/>
      <c r="P55" s="167">
        <f>ROUND(F55*(R55),3)</f>
        <v>0.90700000000000003</v>
      </c>
      <c r="Q55" s="173"/>
      <c r="R55" s="173">
        <v>0.22684000000000001</v>
      </c>
      <c r="S55" s="167"/>
      <c r="Z55">
        <v>0</v>
      </c>
    </row>
    <row r="56" spans="1:26" ht="24.95" customHeight="1" x14ac:dyDescent="0.25">
      <c r="A56" s="171"/>
      <c r="B56" s="168" t="s">
        <v>134</v>
      </c>
      <c r="C56" s="172" t="s">
        <v>171</v>
      </c>
      <c r="D56" s="168" t="s">
        <v>172</v>
      </c>
      <c r="E56" s="168" t="s">
        <v>116</v>
      </c>
      <c r="F56" s="169">
        <v>1100</v>
      </c>
      <c r="G56" s="170"/>
      <c r="H56" s="170"/>
      <c r="I56" s="170">
        <f t="shared" si="8"/>
        <v>0</v>
      </c>
      <c r="J56" s="168">
        <f t="shared" si="9"/>
        <v>891</v>
      </c>
      <c r="K56" s="1">
        <f t="shared" si="10"/>
        <v>0</v>
      </c>
      <c r="L56" s="1">
        <f t="shared" si="11"/>
        <v>0</v>
      </c>
      <c r="M56" s="1"/>
      <c r="N56" s="1">
        <v>0.81</v>
      </c>
      <c r="O56" s="1"/>
      <c r="P56" s="167">
        <f>ROUND(F56*(R56),3)</f>
        <v>9.9000000000000005E-2</v>
      </c>
      <c r="Q56" s="173"/>
      <c r="R56" s="173">
        <v>9.0000000000000006E-5</v>
      </c>
      <c r="S56" s="167"/>
      <c r="Z56">
        <v>0</v>
      </c>
    </row>
    <row r="57" spans="1:26" ht="24.95" customHeight="1" x14ac:dyDescent="0.25">
      <c r="A57" s="171"/>
      <c r="B57" s="168" t="s">
        <v>134</v>
      </c>
      <c r="C57" s="172" t="s">
        <v>173</v>
      </c>
      <c r="D57" s="168" t="s">
        <v>174</v>
      </c>
      <c r="E57" s="168" t="s">
        <v>116</v>
      </c>
      <c r="F57" s="169">
        <v>1100</v>
      </c>
      <c r="G57" s="170"/>
      <c r="H57" s="170"/>
      <c r="I57" s="170">
        <f t="shared" si="8"/>
        <v>0</v>
      </c>
      <c r="J57" s="168">
        <f t="shared" si="9"/>
        <v>187</v>
      </c>
      <c r="K57" s="1">
        <f t="shared" si="10"/>
        <v>0</v>
      </c>
      <c r="L57" s="1">
        <f t="shared" si="11"/>
        <v>0</v>
      </c>
      <c r="M57" s="1"/>
      <c r="N57" s="1">
        <v>0.17</v>
      </c>
      <c r="O57" s="1"/>
      <c r="P57" s="167">
        <f>ROUND(F57*(R57),3)</f>
        <v>4.3999999999999997E-2</v>
      </c>
      <c r="Q57" s="173"/>
      <c r="R57" s="173">
        <v>4.0000000000000003E-5</v>
      </c>
      <c r="S57" s="167"/>
      <c r="Z57">
        <v>0</v>
      </c>
    </row>
    <row r="58" spans="1:26" ht="24.95" customHeight="1" x14ac:dyDescent="0.25">
      <c r="A58" s="171"/>
      <c r="B58" s="168" t="s">
        <v>134</v>
      </c>
      <c r="C58" s="172" t="s">
        <v>175</v>
      </c>
      <c r="D58" s="168" t="s">
        <v>176</v>
      </c>
      <c r="E58" s="168" t="s">
        <v>104</v>
      </c>
      <c r="F58" s="169">
        <v>30</v>
      </c>
      <c r="G58" s="170"/>
      <c r="H58" s="170"/>
      <c r="I58" s="170">
        <f t="shared" si="8"/>
        <v>0</v>
      </c>
      <c r="J58" s="168">
        <f t="shared" si="9"/>
        <v>429.9</v>
      </c>
      <c r="K58" s="1">
        <f t="shared" si="10"/>
        <v>0</v>
      </c>
      <c r="L58" s="1">
        <f t="shared" si="11"/>
        <v>0</v>
      </c>
      <c r="M58" s="1"/>
      <c r="N58" s="1">
        <v>14.33</v>
      </c>
      <c r="O58" s="1"/>
      <c r="P58" s="167">
        <f>ROUND(F58*(R58),3)</f>
        <v>0.02</v>
      </c>
      <c r="Q58" s="173"/>
      <c r="R58" s="173">
        <v>6.6E-4</v>
      </c>
      <c r="S58" s="167"/>
      <c r="Z58">
        <v>0</v>
      </c>
    </row>
    <row r="59" spans="1:26" ht="24.95" customHeight="1" x14ac:dyDescent="0.25">
      <c r="A59" s="171"/>
      <c r="B59" s="168" t="s">
        <v>134</v>
      </c>
      <c r="C59" s="172" t="s">
        <v>177</v>
      </c>
      <c r="D59" s="168" t="s">
        <v>178</v>
      </c>
      <c r="E59" s="168" t="s">
        <v>104</v>
      </c>
      <c r="F59" s="169">
        <v>30</v>
      </c>
      <c r="G59" s="170"/>
      <c r="H59" s="170"/>
      <c r="I59" s="170">
        <f t="shared" si="8"/>
        <v>0</v>
      </c>
      <c r="J59" s="168">
        <f t="shared" si="9"/>
        <v>17.7</v>
      </c>
      <c r="K59" s="1">
        <f t="shared" si="10"/>
        <v>0</v>
      </c>
      <c r="L59" s="1">
        <f t="shared" si="11"/>
        <v>0</v>
      </c>
      <c r="M59" s="1"/>
      <c r="N59" s="1">
        <v>0.59</v>
      </c>
      <c r="O59" s="1"/>
      <c r="P59" s="167">
        <f>ROUND(F59*(R59),3)</f>
        <v>0.01</v>
      </c>
      <c r="Q59" s="173"/>
      <c r="R59" s="173">
        <v>3.2000000000000003E-4</v>
      </c>
      <c r="S59" s="167"/>
      <c r="Z59">
        <v>0</v>
      </c>
    </row>
    <row r="60" spans="1:26" ht="24.95" customHeight="1" x14ac:dyDescent="0.25">
      <c r="A60" s="171"/>
      <c r="B60" s="168" t="s">
        <v>134</v>
      </c>
      <c r="C60" s="172" t="s">
        <v>179</v>
      </c>
      <c r="D60" s="168" t="s">
        <v>180</v>
      </c>
      <c r="E60" s="168" t="s">
        <v>116</v>
      </c>
      <c r="F60" s="169">
        <v>1100</v>
      </c>
      <c r="G60" s="170"/>
      <c r="H60" s="170"/>
      <c r="I60" s="170">
        <f t="shared" si="8"/>
        <v>0</v>
      </c>
      <c r="J60" s="168">
        <f t="shared" si="9"/>
        <v>176</v>
      </c>
      <c r="K60" s="1">
        <f t="shared" si="10"/>
        <v>0</v>
      </c>
      <c r="L60" s="1">
        <f t="shared" si="11"/>
        <v>0</v>
      </c>
      <c r="M60" s="1"/>
      <c r="N60" s="1">
        <v>0.16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134</v>
      </c>
      <c r="C61" s="172" t="s">
        <v>181</v>
      </c>
      <c r="D61" s="168" t="s">
        <v>182</v>
      </c>
      <c r="E61" s="168" t="s">
        <v>104</v>
      </c>
      <c r="F61" s="169">
        <v>30</v>
      </c>
      <c r="G61" s="170"/>
      <c r="H61" s="170"/>
      <c r="I61" s="170">
        <f t="shared" si="8"/>
        <v>0</v>
      </c>
      <c r="J61" s="168">
        <f t="shared" si="9"/>
        <v>46.5</v>
      </c>
      <c r="K61" s="1">
        <f t="shared" si="10"/>
        <v>0</v>
      </c>
      <c r="L61" s="1">
        <f t="shared" si="11"/>
        <v>0</v>
      </c>
      <c r="M61" s="1"/>
      <c r="N61" s="1">
        <v>1.55</v>
      </c>
      <c r="O61" s="1"/>
      <c r="P61" s="167"/>
      <c r="Q61" s="173"/>
      <c r="R61" s="173"/>
      <c r="S61" s="167"/>
      <c r="Z61">
        <v>0</v>
      </c>
    </row>
    <row r="62" spans="1:26" ht="24.95" customHeight="1" x14ac:dyDescent="0.25">
      <c r="A62" s="171"/>
      <c r="B62" s="168" t="s">
        <v>134</v>
      </c>
      <c r="C62" s="172" t="s">
        <v>183</v>
      </c>
      <c r="D62" s="168" t="s">
        <v>184</v>
      </c>
      <c r="E62" s="168" t="s">
        <v>116</v>
      </c>
      <c r="F62" s="169">
        <v>830</v>
      </c>
      <c r="G62" s="170"/>
      <c r="H62" s="170"/>
      <c r="I62" s="170">
        <f t="shared" si="8"/>
        <v>0</v>
      </c>
      <c r="J62" s="168">
        <f t="shared" si="9"/>
        <v>9960</v>
      </c>
      <c r="K62" s="1">
        <f t="shared" si="10"/>
        <v>0</v>
      </c>
      <c r="L62" s="1">
        <f t="shared" si="11"/>
        <v>0</v>
      </c>
      <c r="M62" s="1"/>
      <c r="N62" s="1">
        <v>12</v>
      </c>
      <c r="O62" s="1"/>
      <c r="P62" s="167">
        <f>ROUND(F62*(R62),3)</f>
        <v>81.307000000000002</v>
      </c>
      <c r="Q62" s="173"/>
      <c r="R62" s="173">
        <v>9.7960000000000005E-2</v>
      </c>
      <c r="S62" s="167"/>
      <c r="Z62">
        <v>0</v>
      </c>
    </row>
    <row r="63" spans="1:26" ht="24.95" customHeight="1" x14ac:dyDescent="0.25">
      <c r="A63" s="171"/>
      <c r="B63" s="168" t="s">
        <v>134</v>
      </c>
      <c r="C63" s="172" t="s">
        <v>185</v>
      </c>
      <c r="D63" s="168" t="s">
        <v>186</v>
      </c>
      <c r="E63" s="168" t="s">
        <v>116</v>
      </c>
      <c r="F63" s="169">
        <v>2184</v>
      </c>
      <c r="G63" s="170"/>
      <c r="H63" s="170"/>
      <c r="I63" s="170">
        <f t="shared" si="8"/>
        <v>0</v>
      </c>
      <c r="J63" s="168">
        <f t="shared" si="9"/>
        <v>30576</v>
      </c>
      <c r="K63" s="1">
        <f t="shared" si="10"/>
        <v>0</v>
      </c>
      <c r="L63" s="1">
        <f t="shared" si="11"/>
        <v>0</v>
      </c>
      <c r="M63" s="1"/>
      <c r="N63" s="1">
        <v>14</v>
      </c>
      <c r="O63" s="1"/>
      <c r="P63" s="167">
        <f>ROUND(F63*(R63),3)</f>
        <v>358.24200000000002</v>
      </c>
      <c r="Q63" s="173"/>
      <c r="R63" s="173">
        <v>0.16403000000000001</v>
      </c>
      <c r="S63" s="167"/>
      <c r="Z63">
        <v>0</v>
      </c>
    </row>
    <row r="64" spans="1:26" ht="24.95" customHeight="1" x14ac:dyDescent="0.25">
      <c r="A64" s="171"/>
      <c r="B64" s="168" t="s">
        <v>134</v>
      </c>
      <c r="C64" s="172" t="s">
        <v>187</v>
      </c>
      <c r="D64" s="168" t="s">
        <v>188</v>
      </c>
      <c r="E64" s="168" t="s">
        <v>87</v>
      </c>
      <c r="F64" s="169">
        <v>120.56</v>
      </c>
      <c r="G64" s="170"/>
      <c r="H64" s="170"/>
      <c r="I64" s="170">
        <f t="shared" si="8"/>
        <v>0</v>
      </c>
      <c r="J64" s="168">
        <f t="shared" si="9"/>
        <v>10247.6</v>
      </c>
      <c r="K64" s="1">
        <f t="shared" si="10"/>
        <v>0</v>
      </c>
      <c r="L64" s="1">
        <f t="shared" si="11"/>
        <v>0</v>
      </c>
      <c r="M64" s="1"/>
      <c r="N64" s="1">
        <v>85</v>
      </c>
      <c r="O64" s="1"/>
      <c r="P64" s="167">
        <f>ROUND(F64*(R64),3)</f>
        <v>265.363</v>
      </c>
      <c r="Q64" s="173"/>
      <c r="R64" s="173">
        <v>2.2010900000000002</v>
      </c>
      <c r="S64" s="167"/>
      <c r="Z64">
        <v>0</v>
      </c>
    </row>
    <row r="65" spans="1:26" ht="24.95" customHeight="1" x14ac:dyDescent="0.25">
      <c r="A65" s="171"/>
      <c r="B65" s="168" t="s">
        <v>105</v>
      </c>
      <c r="C65" s="172" t="s">
        <v>189</v>
      </c>
      <c r="D65" s="168" t="s">
        <v>190</v>
      </c>
      <c r="E65" s="168" t="s">
        <v>116</v>
      </c>
      <c r="F65" s="169">
        <v>3014</v>
      </c>
      <c r="G65" s="170"/>
      <c r="H65" s="170"/>
      <c r="I65" s="170">
        <f t="shared" si="8"/>
        <v>0</v>
      </c>
      <c r="J65" s="168">
        <f t="shared" si="9"/>
        <v>9644.7999999999993</v>
      </c>
      <c r="K65" s="1">
        <f t="shared" si="10"/>
        <v>0</v>
      </c>
      <c r="L65" s="1">
        <f t="shared" si="11"/>
        <v>0</v>
      </c>
      <c r="M65" s="1"/>
      <c r="N65" s="1">
        <v>3.2</v>
      </c>
      <c r="O65" s="1"/>
      <c r="P65" s="167">
        <f>ROUND(F65*(R65),3)</f>
        <v>0.06</v>
      </c>
      <c r="Q65" s="173"/>
      <c r="R65" s="173">
        <v>2.0000000000000002E-5</v>
      </c>
      <c r="S65" s="167"/>
      <c r="Z65">
        <v>0</v>
      </c>
    </row>
    <row r="66" spans="1:26" ht="24.95" customHeight="1" x14ac:dyDescent="0.25">
      <c r="A66" s="171"/>
      <c r="B66" s="168" t="s">
        <v>151</v>
      </c>
      <c r="C66" s="172" t="s">
        <v>191</v>
      </c>
      <c r="D66" s="168" t="s">
        <v>192</v>
      </c>
      <c r="E66" s="168" t="s">
        <v>104</v>
      </c>
      <c r="F66" s="169">
        <v>7085</v>
      </c>
      <c r="G66" s="170"/>
      <c r="H66" s="170"/>
      <c r="I66" s="170">
        <f t="shared" si="8"/>
        <v>0</v>
      </c>
      <c r="J66" s="168">
        <f t="shared" si="9"/>
        <v>2834</v>
      </c>
      <c r="K66" s="1">
        <f t="shared" si="10"/>
        <v>0</v>
      </c>
      <c r="L66" s="1">
        <f t="shared" si="11"/>
        <v>0</v>
      </c>
      <c r="M66" s="1"/>
      <c r="N66" s="1">
        <v>0.4</v>
      </c>
      <c r="O66" s="1"/>
      <c r="P66" s="167"/>
      <c r="Q66" s="173"/>
      <c r="R66" s="173"/>
      <c r="S66" s="167"/>
      <c r="Z66">
        <v>0</v>
      </c>
    </row>
    <row r="67" spans="1:26" ht="24.95" customHeight="1" x14ac:dyDescent="0.25">
      <c r="A67" s="171"/>
      <c r="B67" s="168" t="s">
        <v>122</v>
      </c>
      <c r="C67" s="172" t="s">
        <v>193</v>
      </c>
      <c r="D67" s="168" t="s">
        <v>194</v>
      </c>
      <c r="E67" s="168" t="s">
        <v>195</v>
      </c>
      <c r="F67" s="169">
        <v>1</v>
      </c>
      <c r="G67" s="170"/>
      <c r="H67" s="170"/>
      <c r="I67" s="170">
        <f t="shared" si="8"/>
        <v>0</v>
      </c>
      <c r="J67" s="168">
        <f t="shared" si="9"/>
        <v>1500</v>
      </c>
      <c r="K67" s="1">
        <f t="shared" si="10"/>
        <v>0</v>
      </c>
      <c r="L67" s="1">
        <f t="shared" si="11"/>
        <v>0</v>
      </c>
      <c r="M67" s="1"/>
      <c r="N67" s="1">
        <v>1500</v>
      </c>
      <c r="O67" s="1"/>
      <c r="P67" s="167"/>
      <c r="Q67" s="173"/>
      <c r="R67" s="173"/>
      <c r="S67" s="167"/>
      <c r="Z67">
        <v>0</v>
      </c>
    </row>
    <row r="68" spans="1:26" ht="24.95" customHeight="1" x14ac:dyDescent="0.25">
      <c r="A68" s="171"/>
      <c r="B68" s="168" t="s">
        <v>122</v>
      </c>
      <c r="C68" s="172" t="s">
        <v>196</v>
      </c>
      <c r="D68" s="168" t="s">
        <v>197</v>
      </c>
      <c r="E68" s="168" t="s">
        <v>198</v>
      </c>
      <c r="F68" s="169">
        <v>1</v>
      </c>
      <c r="G68" s="170"/>
      <c r="H68" s="170"/>
      <c r="I68" s="170">
        <f t="shared" si="8"/>
        <v>0</v>
      </c>
      <c r="J68" s="168">
        <f t="shared" si="9"/>
        <v>750</v>
      </c>
      <c r="K68" s="1">
        <f t="shared" si="10"/>
        <v>0</v>
      </c>
      <c r="L68" s="1">
        <f t="shared" si="11"/>
        <v>0</v>
      </c>
      <c r="M68" s="1"/>
      <c r="N68" s="1">
        <v>750</v>
      </c>
      <c r="O68" s="1"/>
      <c r="P68" s="167"/>
      <c r="Q68" s="173"/>
      <c r="R68" s="173"/>
      <c r="S68" s="167"/>
      <c r="Z68">
        <v>0</v>
      </c>
    </row>
    <row r="69" spans="1:26" ht="24.95" customHeight="1" x14ac:dyDescent="0.25">
      <c r="A69" s="171"/>
      <c r="B69" s="168" t="s">
        <v>122</v>
      </c>
      <c r="C69" s="172" t="s">
        <v>199</v>
      </c>
      <c r="D69" s="168" t="s">
        <v>200</v>
      </c>
      <c r="E69" s="168" t="s">
        <v>162</v>
      </c>
      <c r="F69" s="169">
        <v>2</v>
      </c>
      <c r="G69" s="170"/>
      <c r="H69" s="170"/>
      <c r="I69" s="170">
        <f t="shared" si="8"/>
        <v>0</v>
      </c>
      <c r="J69" s="168">
        <f t="shared" si="9"/>
        <v>60.48</v>
      </c>
      <c r="K69" s="1">
        <f t="shared" si="10"/>
        <v>0</v>
      </c>
      <c r="L69" s="1">
        <f t="shared" si="11"/>
        <v>0</v>
      </c>
      <c r="M69" s="1"/>
      <c r="N69" s="1">
        <v>30.24</v>
      </c>
      <c r="O69" s="1"/>
      <c r="P69" s="167"/>
      <c r="Q69" s="173"/>
      <c r="R69" s="173"/>
      <c r="S69" s="167"/>
      <c r="Z69">
        <v>0</v>
      </c>
    </row>
    <row r="70" spans="1:26" ht="24.95" customHeight="1" x14ac:dyDescent="0.25">
      <c r="A70" s="171"/>
      <c r="B70" s="168" t="s">
        <v>122</v>
      </c>
      <c r="C70" s="172" t="s">
        <v>201</v>
      </c>
      <c r="D70" s="168" t="s">
        <v>202</v>
      </c>
      <c r="E70" s="168" t="s">
        <v>162</v>
      </c>
      <c r="F70" s="169">
        <v>2</v>
      </c>
      <c r="G70" s="170"/>
      <c r="H70" s="170"/>
      <c r="I70" s="170">
        <f t="shared" si="8"/>
        <v>0</v>
      </c>
      <c r="J70" s="168">
        <f t="shared" si="9"/>
        <v>50.42</v>
      </c>
      <c r="K70" s="1">
        <f t="shared" si="10"/>
        <v>0</v>
      </c>
      <c r="L70" s="1">
        <f t="shared" si="11"/>
        <v>0</v>
      </c>
      <c r="M70" s="1"/>
      <c r="N70" s="1">
        <v>25.21</v>
      </c>
      <c r="O70" s="1"/>
      <c r="P70" s="167"/>
      <c r="Q70" s="173"/>
      <c r="R70" s="173"/>
      <c r="S70" s="167"/>
      <c r="Z70">
        <v>0</v>
      </c>
    </row>
    <row r="71" spans="1:26" ht="24.95" customHeight="1" x14ac:dyDescent="0.25">
      <c r="A71" s="171"/>
      <c r="B71" s="168" t="s">
        <v>122</v>
      </c>
      <c r="C71" s="172" t="s">
        <v>203</v>
      </c>
      <c r="D71" s="168" t="s">
        <v>204</v>
      </c>
      <c r="E71" s="168" t="s">
        <v>205</v>
      </c>
      <c r="F71" s="169">
        <v>838.3</v>
      </c>
      <c r="G71" s="170"/>
      <c r="H71" s="170"/>
      <c r="I71" s="170">
        <f t="shared" si="8"/>
        <v>0</v>
      </c>
      <c r="J71" s="168">
        <f t="shared" si="9"/>
        <v>2162.81</v>
      </c>
      <c r="K71" s="1">
        <f t="shared" si="10"/>
        <v>0</v>
      </c>
      <c r="L71" s="1">
        <f t="shared" si="11"/>
        <v>0</v>
      </c>
      <c r="M71" s="1"/>
      <c r="N71" s="1">
        <v>2.58</v>
      </c>
      <c r="O71" s="1"/>
      <c r="P71" s="167"/>
      <c r="Q71" s="173"/>
      <c r="R71" s="173"/>
      <c r="S71" s="167"/>
      <c r="Z71">
        <v>0</v>
      </c>
    </row>
    <row r="72" spans="1:26" ht="24.95" customHeight="1" x14ac:dyDescent="0.25">
      <c r="A72" s="171"/>
      <c r="B72" s="168" t="s">
        <v>122</v>
      </c>
      <c r="C72" s="172" t="s">
        <v>206</v>
      </c>
      <c r="D72" s="168" t="s">
        <v>207</v>
      </c>
      <c r="E72" s="168" t="s">
        <v>198</v>
      </c>
      <c r="F72" s="169">
        <v>1</v>
      </c>
      <c r="G72" s="170"/>
      <c r="H72" s="170"/>
      <c r="I72" s="170">
        <f t="shared" si="8"/>
        <v>0</v>
      </c>
      <c r="J72" s="168">
        <f t="shared" si="9"/>
        <v>500</v>
      </c>
      <c r="K72" s="1">
        <f t="shared" si="10"/>
        <v>0</v>
      </c>
      <c r="L72" s="1">
        <f t="shared" si="11"/>
        <v>0</v>
      </c>
      <c r="M72" s="1"/>
      <c r="N72" s="1">
        <v>500</v>
      </c>
      <c r="O72" s="1"/>
      <c r="P72" s="167"/>
      <c r="Q72" s="173"/>
      <c r="R72" s="173"/>
      <c r="S72" s="167"/>
      <c r="Z72">
        <v>0</v>
      </c>
    </row>
    <row r="73" spans="1:26" ht="24.95" customHeight="1" x14ac:dyDescent="0.25">
      <c r="A73" s="171"/>
      <c r="B73" s="168" t="s">
        <v>208</v>
      </c>
      <c r="C73" s="172" t="s">
        <v>209</v>
      </c>
      <c r="D73" s="168" t="s">
        <v>210</v>
      </c>
      <c r="E73" s="168" t="s">
        <v>162</v>
      </c>
      <c r="F73" s="169">
        <v>4</v>
      </c>
      <c r="G73" s="170"/>
      <c r="H73" s="170"/>
      <c r="I73" s="170">
        <f t="shared" si="8"/>
        <v>0</v>
      </c>
      <c r="J73" s="168">
        <f t="shared" si="9"/>
        <v>66</v>
      </c>
      <c r="K73" s="1">
        <f t="shared" si="10"/>
        <v>0</v>
      </c>
      <c r="L73" s="1"/>
      <c r="M73" s="1">
        <f>ROUND(F73*(G73),2)</f>
        <v>0</v>
      </c>
      <c r="N73" s="1">
        <v>16.5</v>
      </c>
      <c r="O73" s="1"/>
      <c r="P73" s="167">
        <f>ROUND(F73*(R73),3)</f>
        <v>6.0000000000000001E-3</v>
      </c>
      <c r="Q73" s="173"/>
      <c r="R73" s="173">
        <v>1.4E-3</v>
      </c>
      <c r="S73" s="167"/>
      <c r="Z73">
        <v>0</v>
      </c>
    </row>
    <row r="74" spans="1:26" ht="24.95" customHeight="1" x14ac:dyDescent="0.25">
      <c r="A74" s="171"/>
      <c r="B74" s="168" t="s">
        <v>208</v>
      </c>
      <c r="C74" s="172" t="s">
        <v>211</v>
      </c>
      <c r="D74" s="168" t="s">
        <v>212</v>
      </c>
      <c r="E74" s="168" t="s">
        <v>162</v>
      </c>
      <c r="F74" s="169">
        <v>8</v>
      </c>
      <c r="G74" s="170"/>
      <c r="H74" s="170"/>
      <c r="I74" s="170">
        <f t="shared" si="8"/>
        <v>0</v>
      </c>
      <c r="J74" s="168">
        <f t="shared" si="9"/>
        <v>20</v>
      </c>
      <c r="K74" s="1">
        <f t="shared" si="10"/>
        <v>0</v>
      </c>
      <c r="L74" s="1"/>
      <c r="M74" s="1">
        <f>ROUND(F74*(G74),2)</f>
        <v>0</v>
      </c>
      <c r="N74" s="1">
        <v>2.5</v>
      </c>
      <c r="O74" s="1"/>
      <c r="P74" s="167"/>
      <c r="Q74" s="173"/>
      <c r="R74" s="173"/>
      <c r="S74" s="167"/>
      <c r="Z74">
        <v>0</v>
      </c>
    </row>
    <row r="75" spans="1:26" ht="24.95" customHeight="1" x14ac:dyDescent="0.25">
      <c r="A75" s="171"/>
      <c r="B75" s="168" t="s">
        <v>208</v>
      </c>
      <c r="C75" s="172" t="s">
        <v>213</v>
      </c>
      <c r="D75" s="168" t="s">
        <v>214</v>
      </c>
      <c r="E75" s="168" t="s">
        <v>162</v>
      </c>
      <c r="F75" s="169">
        <v>4</v>
      </c>
      <c r="G75" s="170"/>
      <c r="H75" s="170"/>
      <c r="I75" s="170">
        <f t="shared" si="8"/>
        <v>0</v>
      </c>
      <c r="J75" s="168">
        <f t="shared" si="9"/>
        <v>2.8</v>
      </c>
      <c r="K75" s="1">
        <f t="shared" si="10"/>
        <v>0</v>
      </c>
      <c r="L75" s="1"/>
      <c r="M75" s="1">
        <f>ROUND(F75*(G75),2)</f>
        <v>0</v>
      </c>
      <c r="N75" s="1">
        <v>0.7</v>
      </c>
      <c r="O75" s="1"/>
      <c r="P75" s="167"/>
      <c r="Q75" s="173"/>
      <c r="R75" s="173"/>
      <c r="S75" s="167"/>
      <c r="Z75">
        <v>0</v>
      </c>
    </row>
    <row r="76" spans="1:26" ht="24.95" customHeight="1" x14ac:dyDescent="0.25">
      <c r="A76" s="171"/>
      <c r="B76" s="168" t="s">
        <v>215</v>
      </c>
      <c r="C76" s="172" t="s">
        <v>216</v>
      </c>
      <c r="D76" s="168" t="s">
        <v>217</v>
      </c>
      <c r="E76" s="168" t="s">
        <v>162</v>
      </c>
      <c r="F76" s="169">
        <v>2205.84</v>
      </c>
      <c r="G76" s="170"/>
      <c r="H76" s="170"/>
      <c r="I76" s="170">
        <f t="shared" si="8"/>
        <v>0</v>
      </c>
      <c r="J76" s="168">
        <f t="shared" si="9"/>
        <v>9926.2800000000007</v>
      </c>
      <c r="K76" s="1">
        <f t="shared" si="10"/>
        <v>0</v>
      </c>
      <c r="L76" s="1"/>
      <c r="M76" s="1">
        <f>ROUND(F76*(G76),2)</f>
        <v>0</v>
      </c>
      <c r="N76" s="1">
        <v>4.5</v>
      </c>
      <c r="O76" s="1"/>
      <c r="P76" s="167">
        <f>ROUND(F76*(R76),3)</f>
        <v>48.527999999999999</v>
      </c>
      <c r="Q76" s="173"/>
      <c r="R76" s="173">
        <v>2.1999999999999999E-2</v>
      </c>
      <c r="S76" s="167"/>
      <c r="Z76">
        <v>0</v>
      </c>
    </row>
    <row r="77" spans="1:26" x14ac:dyDescent="0.25">
      <c r="A77" s="156"/>
      <c r="B77" s="156"/>
      <c r="C77" s="156"/>
      <c r="D77" s="156" t="s">
        <v>69</v>
      </c>
      <c r="E77" s="156"/>
      <c r="F77" s="167"/>
      <c r="G77" s="159"/>
      <c r="H77" s="159">
        <f>ROUND((SUM(M54:M76))/1,2)</f>
        <v>0</v>
      </c>
      <c r="I77" s="159">
        <f>ROUND((SUM(I54:I76))/1,2)</f>
        <v>0</v>
      </c>
      <c r="J77" s="156"/>
      <c r="K77" s="156"/>
      <c r="L77" s="156">
        <f>ROUND((SUM(L54:L76))/1,2)</f>
        <v>0</v>
      </c>
      <c r="M77" s="156">
        <f>ROUND((SUM(M54:M76))/1,2)</f>
        <v>0</v>
      </c>
      <c r="N77" s="156"/>
      <c r="O77" s="156"/>
      <c r="P77" s="174">
        <f>ROUND((SUM(P54:P76))/1,2)</f>
        <v>754.59</v>
      </c>
      <c r="Q77" s="153"/>
      <c r="R77" s="153"/>
      <c r="S77" s="174">
        <f>ROUND((SUM(S54:S76))/1,2)</f>
        <v>0</v>
      </c>
      <c r="T77" s="153"/>
      <c r="U77" s="153"/>
      <c r="V77" s="153"/>
      <c r="W77" s="153"/>
      <c r="X77" s="153"/>
      <c r="Y77" s="153"/>
      <c r="Z77" s="153"/>
    </row>
    <row r="78" spans="1:26" x14ac:dyDescent="0.25">
      <c r="A78" s="1"/>
      <c r="B78" s="1"/>
      <c r="C78" s="1"/>
      <c r="D78" s="1"/>
      <c r="E78" s="1"/>
      <c r="F78" s="163"/>
      <c r="G78" s="149"/>
      <c r="H78" s="149"/>
      <c r="I78" s="149"/>
      <c r="J78" s="1"/>
      <c r="K78" s="1"/>
      <c r="L78" s="1"/>
      <c r="M78" s="1"/>
      <c r="N78" s="1"/>
      <c r="O78" s="1"/>
      <c r="P78" s="1"/>
      <c r="S78" s="1"/>
    </row>
    <row r="79" spans="1:26" x14ac:dyDescent="0.25">
      <c r="A79" s="156"/>
      <c r="B79" s="156"/>
      <c r="C79" s="156"/>
      <c r="D79" s="156" t="s">
        <v>70</v>
      </c>
      <c r="E79" s="156"/>
      <c r="F79" s="167"/>
      <c r="G79" s="157"/>
      <c r="H79" s="157"/>
      <c r="I79" s="157"/>
      <c r="J79" s="156"/>
      <c r="K79" s="156"/>
      <c r="L79" s="156"/>
      <c r="M79" s="156"/>
      <c r="N79" s="156"/>
      <c r="O79" s="156"/>
      <c r="P79" s="156"/>
      <c r="Q79" s="153"/>
      <c r="R79" s="153"/>
      <c r="S79" s="156"/>
      <c r="T79" s="153"/>
      <c r="U79" s="153"/>
      <c r="V79" s="153"/>
      <c r="W79" s="153"/>
      <c r="X79" s="153"/>
      <c r="Y79" s="153"/>
      <c r="Z79" s="153"/>
    </row>
    <row r="80" spans="1:26" ht="24.95" customHeight="1" x14ac:dyDescent="0.25">
      <c r="A80" s="171"/>
      <c r="B80" s="168" t="s">
        <v>134</v>
      </c>
      <c r="C80" s="172" t="s">
        <v>218</v>
      </c>
      <c r="D80" s="168" t="s">
        <v>219</v>
      </c>
      <c r="E80" s="168" t="s">
        <v>101</v>
      </c>
      <c r="F80" s="169">
        <v>3462.2260000000001</v>
      </c>
      <c r="G80" s="170"/>
      <c r="H80" s="170"/>
      <c r="I80" s="170">
        <f>ROUND(F80*(G80+H80),2)</f>
        <v>0</v>
      </c>
      <c r="J80" s="168">
        <f>ROUND(F80*(N80),2)</f>
        <v>7409.16</v>
      </c>
      <c r="K80" s="1">
        <f>ROUND(F80*(O80),2)</f>
        <v>0</v>
      </c>
      <c r="L80" s="1">
        <f>ROUND(F80*(G80),2)</f>
        <v>0</v>
      </c>
      <c r="M80" s="1"/>
      <c r="N80" s="1">
        <v>2.14</v>
      </c>
      <c r="O80" s="1"/>
      <c r="P80" s="167"/>
      <c r="Q80" s="173"/>
      <c r="R80" s="173"/>
      <c r="S80" s="167"/>
      <c r="Z80">
        <v>0</v>
      </c>
    </row>
    <row r="81" spans="1:26" x14ac:dyDescent="0.25">
      <c r="A81" s="156"/>
      <c r="B81" s="156"/>
      <c r="C81" s="156"/>
      <c r="D81" s="156" t="s">
        <v>70</v>
      </c>
      <c r="E81" s="156"/>
      <c r="F81" s="167"/>
      <c r="G81" s="159"/>
      <c r="H81" s="159">
        <f>ROUND((SUM(M79:M80))/1,2)</f>
        <v>0</v>
      </c>
      <c r="I81" s="159">
        <f>ROUND((SUM(I79:I80))/1,2)</f>
        <v>0</v>
      </c>
      <c r="J81" s="156"/>
      <c r="K81" s="156"/>
      <c r="L81" s="156">
        <f>ROUND((SUM(L79:L80))/1,2)</f>
        <v>0</v>
      </c>
      <c r="M81" s="156">
        <f>ROUND((SUM(M79:M80))/1,2)</f>
        <v>0</v>
      </c>
      <c r="N81" s="156"/>
      <c r="O81" s="156"/>
      <c r="P81" s="174">
        <f>ROUND((SUM(P79:P80))/1,2)</f>
        <v>0</v>
      </c>
      <c r="Q81" s="153"/>
      <c r="R81" s="153"/>
      <c r="S81" s="174">
        <f>ROUND((SUM(S79:S80))/1,2)</f>
        <v>0</v>
      </c>
      <c r="T81" s="153"/>
      <c r="U81" s="153"/>
      <c r="V81" s="153"/>
      <c r="W81" s="153"/>
      <c r="X81" s="153"/>
      <c r="Y81" s="153"/>
      <c r="Z81" s="153"/>
    </row>
    <row r="82" spans="1:26" x14ac:dyDescent="0.25">
      <c r="A82" s="1"/>
      <c r="B82" s="1"/>
      <c r="C82" s="1"/>
      <c r="D82" s="1"/>
      <c r="E82" s="1"/>
      <c r="F82" s="163"/>
      <c r="G82" s="149"/>
      <c r="H82" s="149"/>
      <c r="I82" s="149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6"/>
      <c r="B83" s="156"/>
      <c r="C83" s="156"/>
      <c r="D83" s="2" t="s">
        <v>65</v>
      </c>
      <c r="E83" s="156"/>
      <c r="F83" s="167"/>
      <c r="G83" s="159"/>
      <c r="H83" s="159">
        <f>ROUND((SUM(M9:M82))/2,2)</f>
        <v>0</v>
      </c>
      <c r="I83" s="159">
        <f>ROUND((SUM(I9:I82))/2,2)</f>
        <v>0</v>
      </c>
      <c r="J83" s="157"/>
      <c r="K83" s="156"/>
      <c r="L83" s="157">
        <f>ROUND((SUM(L9:L82))/2,2)</f>
        <v>0</v>
      </c>
      <c r="M83" s="157">
        <f>ROUND((SUM(M9:M82))/2,2)</f>
        <v>0</v>
      </c>
      <c r="N83" s="156"/>
      <c r="O83" s="156"/>
      <c r="P83" s="174">
        <f>ROUND((SUM(P9:P82))/2,2)</f>
        <v>3282.5</v>
      </c>
      <c r="S83" s="174">
        <f>ROUND((SUM(S9:S82))/2,2)</f>
        <v>0</v>
      </c>
    </row>
    <row r="84" spans="1:26" x14ac:dyDescent="0.25">
      <c r="A84" s="1"/>
      <c r="B84" s="1"/>
      <c r="C84" s="1"/>
      <c r="D84" s="1"/>
      <c r="E84" s="1"/>
      <c r="F84" s="163"/>
      <c r="G84" s="149"/>
      <c r="H84" s="149"/>
      <c r="I84" s="149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56"/>
      <c r="B85" s="156"/>
      <c r="C85" s="156"/>
      <c r="D85" s="2" t="s">
        <v>71</v>
      </c>
      <c r="E85" s="156"/>
      <c r="F85" s="167"/>
      <c r="G85" s="157"/>
      <c r="H85" s="157"/>
      <c r="I85" s="157"/>
      <c r="J85" s="156"/>
      <c r="K85" s="156"/>
      <c r="L85" s="156"/>
      <c r="M85" s="156"/>
      <c r="N85" s="156"/>
      <c r="O85" s="156"/>
      <c r="P85" s="156"/>
      <c r="Q85" s="153"/>
      <c r="R85" s="153"/>
      <c r="S85" s="156"/>
      <c r="T85" s="153"/>
      <c r="U85" s="153"/>
      <c r="V85" s="153"/>
      <c r="W85" s="153"/>
      <c r="X85" s="153"/>
      <c r="Y85" s="153"/>
      <c r="Z85" s="153"/>
    </row>
    <row r="86" spans="1:26" x14ac:dyDescent="0.25">
      <c r="A86" s="156"/>
      <c r="B86" s="156"/>
      <c r="C86" s="156"/>
      <c r="D86" s="156" t="s">
        <v>72</v>
      </c>
      <c r="E86" s="156"/>
      <c r="F86" s="167"/>
      <c r="G86" s="157"/>
      <c r="H86" s="157"/>
      <c r="I86" s="157"/>
      <c r="J86" s="156"/>
      <c r="K86" s="156"/>
      <c r="L86" s="156"/>
      <c r="M86" s="156"/>
      <c r="N86" s="156"/>
      <c r="O86" s="156"/>
      <c r="P86" s="156"/>
      <c r="Q86" s="153"/>
      <c r="R86" s="153"/>
      <c r="S86" s="156"/>
      <c r="T86" s="153"/>
      <c r="U86" s="153"/>
      <c r="V86" s="153"/>
      <c r="W86" s="153"/>
      <c r="X86" s="153"/>
      <c r="Y86" s="153"/>
      <c r="Z86" s="153"/>
    </row>
    <row r="87" spans="1:26" ht="24.95" customHeight="1" x14ac:dyDescent="0.25">
      <c r="A87" s="171"/>
      <c r="B87" s="168" t="s">
        <v>220</v>
      </c>
      <c r="C87" s="172" t="s">
        <v>221</v>
      </c>
      <c r="D87" s="168" t="s">
        <v>222</v>
      </c>
      <c r="E87" s="168" t="s">
        <v>116</v>
      </c>
      <c r="F87" s="169">
        <v>1100</v>
      </c>
      <c r="G87" s="170"/>
      <c r="H87" s="170"/>
      <c r="I87" s="170">
        <f>ROUND(F87*(G87+H87),2)</f>
        <v>0</v>
      </c>
      <c r="J87" s="168">
        <f>ROUND(F87*(N87),2)</f>
        <v>6391</v>
      </c>
      <c r="K87" s="1">
        <f>ROUND(F87*(O87),2)</f>
        <v>0</v>
      </c>
      <c r="L87" s="1">
        <f>ROUND(F87*(G87),2)</f>
        <v>0</v>
      </c>
      <c r="M87" s="1"/>
      <c r="N87" s="1">
        <v>5.8100000000000005</v>
      </c>
      <c r="O87" s="1"/>
      <c r="P87" s="167"/>
      <c r="Q87" s="173"/>
      <c r="R87" s="173"/>
      <c r="S87" s="167"/>
      <c r="Z87">
        <v>0</v>
      </c>
    </row>
    <row r="88" spans="1:26" x14ac:dyDescent="0.25">
      <c r="A88" s="156"/>
      <c r="B88" s="156"/>
      <c r="C88" s="156"/>
      <c r="D88" s="156" t="s">
        <v>72</v>
      </c>
      <c r="E88" s="156"/>
      <c r="F88" s="167"/>
      <c r="G88" s="159"/>
      <c r="H88" s="159"/>
      <c r="I88" s="159">
        <f>ROUND((SUM(I86:I87))/1,2)</f>
        <v>0</v>
      </c>
      <c r="J88" s="156"/>
      <c r="K88" s="156"/>
      <c r="L88" s="156">
        <f>ROUND((SUM(L86:L87))/1,2)</f>
        <v>0</v>
      </c>
      <c r="M88" s="156">
        <f>ROUND((SUM(M86:M87))/1,2)</f>
        <v>0</v>
      </c>
      <c r="N88" s="156"/>
      <c r="O88" s="156"/>
      <c r="P88" s="174">
        <f>ROUND((SUM(P86:P87))/1,2)</f>
        <v>0</v>
      </c>
      <c r="S88" s="167">
        <f>ROUND((SUM(S86:S87))/1,2)</f>
        <v>0</v>
      </c>
    </row>
    <row r="89" spans="1:26" x14ac:dyDescent="0.25">
      <c r="A89" s="1"/>
      <c r="B89" s="1"/>
      <c r="C89" s="1"/>
      <c r="D89" s="1"/>
      <c r="E89" s="1"/>
      <c r="F89" s="163"/>
      <c r="G89" s="149"/>
      <c r="H89" s="149"/>
      <c r="I89" s="149"/>
      <c r="J89" s="1"/>
      <c r="K89" s="1"/>
      <c r="L89" s="1"/>
      <c r="M89" s="1"/>
      <c r="N89" s="1"/>
      <c r="O89" s="1"/>
      <c r="P89" s="1"/>
      <c r="S89" s="1"/>
    </row>
    <row r="90" spans="1:26" x14ac:dyDescent="0.25">
      <c r="A90" s="156"/>
      <c r="B90" s="156"/>
      <c r="C90" s="156"/>
      <c r="D90" s="2" t="s">
        <v>71</v>
      </c>
      <c r="E90" s="156"/>
      <c r="F90" s="167"/>
      <c r="G90" s="159"/>
      <c r="H90" s="159">
        <f>ROUND((SUM(M85:M89))/2,2)</f>
        <v>0</v>
      </c>
      <c r="I90" s="159">
        <f>ROUND((SUM(I85:I89))/2,2)</f>
        <v>0</v>
      </c>
      <c r="J90" s="156"/>
      <c r="K90" s="156"/>
      <c r="L90" s="156">
        <f>ROUND((SUM(L85:L89))/2,2)</f>
        <v>0</v>
      </c>
      <c r="M90" s="156">
        <f>ROUND((SUM(M85:M89))/2,2)</f>
        <v>0</v>
      </c>
      <c r="N90" s="156"/>
      <c r="O90" s="156"/>
      <c r="P90" s="174">
        <f>ROUND((SUM(P85:P89))/2,2)</f>
        <v>0</v>
      </c>
      <c r="S90" s="174">
        <f>ROUND((SUM(S85:S89))/2,2)</f>
        <v>0</v>
      </c>
    </row>
    <row r="91" spans="1:26" x14ac:dyDescent="0.25">
      <c r="A91" s="175"/>
      <c r="B91" s="175"/>
      <c r="C91" s="175"/>
      <c r="D91" s="175" t="s">
        <v>73</v>
      </c>
      <c r="E91" s="175"/>
      <c r="F91" s="176"/>
      <c r="G91" s="177"/>
      <c r="H91" s="177">
        <f>ROUND((SUM(M9:M90))/3,2)</f>
        <v>0</v>
      </c>
      <c r="I91" s="177">
        <f>ROUND((SUM(I9:I90))/3,2)</f>
        <v>0</v>
      </c>
      <c r="J91" s="175"/>
      <c r="K91" s="175">
        <f>ROUND((SUM(K9:K90))/3,2)</f>
        <v>0</v>
      </c>
      <c r="L91" s="175">
        <f>ROUND((SUM(L9:L90))/3,2)</f>
        <v>0</v>
      </c>
      <c r="M91" s="175">
        <f>ROUND((SUM(M9:M90))/3,2)</f>
        <v>0</v>
      </c>
      <c r="N91" s="175"/>
      <c r="O91" s="175"/>
      <c r="P91" s="192">
        <f>ROUND((SUM(P9:P90))/3,2)</f>
        <v>3282.5</v>
      </c>
      <c r="S91" s="176">
        <f>ROUND((SUM(S9:S90))/3,2)</f>
        <v>0</v>
      </c>
      <c r="Z91">
        <f>(SUM(Z9:Z90))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/ SO 01 Miestná komunikácia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223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13515'!B15</f>
        <v>0</v>
      </c>
      <c r="E16" s="97">
        <f>'Rekap 13515'!C15</f>
        <v>0</v>
      </c>
      <c r="F16" s="106">
        <f>'Rekap 13515'!D15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/>
      <c r="E17" s="76"/>
      <c r="F17" s="81"/>
      <c r="G17" s="61">
        <v>7</v>
      </c>
      <c r="H17" s="116" t="s">
        <v>35</v>
      </c>
      <c r="I17" s="129"/>
      <c r="J17" s="127">
        <f>'SO 13515'!Z66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13515'!K9:'SO 13515'!K65)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13515'!K9:'SO 13515'!K65)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223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13515'!L26</f>
        <v>0</v>
      </c>
      <c r="C11" s="157">
        <f>'SO 13515'!M26</f>
        <v>0</v>
      </c>
      <c r="D11" s="157">
        <f>'SO 13515'!I26</f>
        <v>0</v>
      </c>
      <c r="E11" s="158">
        <f>'SO 13515'!P26</f>
        <v>7.73</v>
      </c>
      <c r="F11" s="158">
        <f>'SO 13515'!S26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13515'!L40</f>
        <v>0</v>
      </c>
      <c r="C12" s="157">
        <f>'SO 13515'!M40</f>
        <v>0</v>
      </c>
      <c r="D12" s="157">
        <f>'SO 13515'!I40</f>
        <v>0</v>
      </c>
      <c r="E12" s="158">
        <f>'SO 13515'!P40</f>
        <v>358.28</v>
      </c>
      <c r="F12" s="158">
        <f>'SO 13515'!S40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69</v>
      </c>
      <c r="B13" s="157">
        <f>'SO 13515'!L59</f>
        <v>0</v>
      </c>
      <c r="C13" s="157">
        <f>'SO 13515'!M59</f>
        <v>0</v>
      </c>
      <c r="D13" s="157">
        <f>'SO 13515'!I59</f>
        <v>0</v>
      </c>
      <c r="E13" s="158">
        <f>'SO 13515'!P59</f>
        <v>54.38</v>
      </c>
      <c r="F13" s="158">
        <f>'SO 13515'!S59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70</v>
      </c>
      <c r="B14" s="157">
        <f>'SO 13515'!L63</f>
        <v>0</v>
      </c>
      <c r="C14" s="157">
        <f>'SO 13515'!M63</f>
        <v>0</v>
      </c>
      <c r="D14" s="157">
        <f>'SO 13515'!I63</f>
        <v>0</v>
      </c>
      <c r="E14" s="158">
        <f>'SO 13515'!P63</f>
        <v>0</v>
      </c>
      <c r="F14" s="158">
        <f>'SO 13515'!S63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2" t="s">
        <v>65</v>
      </c>
      <c r="B15" s="159">
        <f>'SO 13515'!L65</f>
        <v>0</v>
      </c>
      <c r="C15" s="159">
        <f>'SO 13515'!M65</f>
        <v>0</v>
      </c>
      <c r="D15" s="159">
        <f>'SO 13515'!I65</f>
        <v>0</v>
      </c>
      <c r="E15" s="160">
        <f>'SO 13515'!P65</f>
        <v>420.39</v>
      </c>
      <c r="F15" s="160">
        <f>'SO 13515'!S65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26" x14ac:dyDescent="0.25">
      <c r="A17" s="2" t="s">
        <v>73</v>
      </c>
      <c r="B17" s="159">
        <f>'SO 13515'!L66</f>
        <v>0</v>
      </c>
      <c r="C17" s="159">
        <f>'SO 13515'!M66</f>
        <v>0</v>
      </c>
      <c r="D17" s="159">
        <f>'SO 13515'!I66</f>
        <v>0</v>
      </c>
      <c r="E17" s="160">
        <f>'SO 13515'!P66</f>
        <v>420.39</v>
      </c>
      <c r="F17" s="160">
        <f>'SO 13515'!S66</f>
        <v>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"/>
      <c r="B18" s="149"/>
      <c r="C18" s="149"/>
      <c r="D18" s="149"/>
      <c r="E18" s="148"/>
      <c r="F18" s="148"/>
    </row>
    <row r="19" spans="1:26" x14ac:dyDescent="0.25">
      <c r="A19" s="1"/>
      <c r="B19" s="149"/>
      <c r="C19" s="149"/>
      <c r="D19" s="149"/>
      <c r="E19" s="148"/>
      <c r="F19" s="148"/>
    </row>
    <row r="20" spans="1:26" x14ac:dyDescent="0.25">
      <c r="A20" s="1"/>
      <c r="B20" s="149"/>
      <c r="C20" s="149"/>
      <c r="D20" s="149"/>
      <c r="E20" s="148"/>
      <c r="F20" s="148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pane ySplit="8" topLeftCell="A45" activePane="bottomLeft" state="frozen"/>
      <selection pane="bottomLeft" activeCell="G11" sqref="G11:G65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8.855468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74</v>
      </c>
      <c r="B8" s="164" t="s">
        <v>75</v>
      </c>
      <c r="C8" s="164" t="s">
        <v>76</v>
      </c>
      <c r="D8" s="164" t="s">
        <v>77</v>
      </c>
      <c r="E8" s="164" t="s">
        <v>78</v>
      </c>
      <c r="F8" s="164" t="s">
        <v>79</v>
      </c>
      <c r="G8" s="164" t="s">
        <v>80</v>
      </c>
      <c r="H8" s="164" t="s">
        <v>55</v>
      </c>
      <c r="I8" s="164" t="s">
        <v>81</v>
      </c>
      <c r="J8" s="164"/>
      <c r="K8" s="164"/>
      <c r="L8" s="164"/>
      <c r="M8" s="164"/>
      <c r="N8" s="164"/>
      <c r="O8" s="164"/>
      <c r="P8" s="164" t="s">
        <v>82</v>
      </c>
      <c r="Q8" s="161"/>
      <c r="R8" s="161"/>
      <c r="S8" s="164" t="s">
        <v>83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84</v>
      </c>
      <c r="C11" s="172" t="s">
        <v>85</v>
      </c>
      <c r="D11" s="168" t="s">
        <v>86</v>
      </c>
      <c r="E11" s="168" t="s">
        <v>87</v>
      </c>
      <c r="F11" s="169">
        <v>210</v>
      </c>
      <c r="G11" s="170"/>
      <c r="H11" s="170"/>
      <c r="I11" s="170">
        <f t="shared" ref="I11:I25" si="0">ROUND(F11*(G11+H11),2)</f>
        <v>0</v>
      </c>
      <c r="J11" s="168">
        <f t="shared" ref="J11:J25" si="1">ROUND(F11*(N11),2)</f>
        <v>588</v>
      </c>
      <c r="K11" s="1">
        <f t="shared" ref="K11:K25" si="2">ROUND(F11*(O11),2)</f>
        <v>0</v>
      </c>
      <c r="L11" s="1">
        <f t="shared" ref="L11:L24" si="3">ROUND(F11*(G11),2)</f>
        <v>0</v>
      </c>
      <c r="M11" s="1"/>
      <c r="N11" s="1">
        <v>2.8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84</v>
      </c>
      <c r="C12" s="172" t="s">
        <v>88</v>
      </c>
      <c r="D12" s="168" t="s">
        <v>89</v>
      </c>
      <c r="E12" s="168" t="s">
        <v>87</v>
      </c>
      <c r="F12" s="169">
        <v>100</v>
      </c>
      <c r="G12" s="170"/>
      <c r="H12" s="170"/>
      <c r="I12" s="170">
        <f t="shared" si="0"/>
        <v>0</v>
      </c>
      <c r="J12" s="168">
        <f t="shared" si="1"/>
        <v>60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84</v>
      </c>
      <c r="C13" s="172" t="s">
        <v>90</v>
      </c>
      <c r="D13" s="168" t="s">
        <v>91</v>
      </c>
      <c r="E13" s="168" t="s">
        <v>87</v>
      </c>
      <c r="F13" s="169">
        <v>34</v>
      </c>
      <c r="G13" s="170"/>
      <c r="H13" s="170"/>
      <c r="I13" s="170">
        <f t="shared" si="0"/>
        <v>0</v>
      </c>
      <c r="J13" s="168">
        <f t="shared" si="1"/>
        <v>142.80000000000001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84</v>
      </c>
      <c r="C14" s="172" t="s">
        <v>92</v>
      </c>
      <c r="D14" s="168" t="s">
        <v>89</v>
      </c>
      <c r="E14" s="168" t="s">
        <v>87</v>
      </c>
      <c r="F14" s="169">
        <v>40</v>
      </c>
      <c r="G14" s="170"/>
      <c r="H14" s="170"/>
      <c r="I14" s="170">
        <f t="shared" si="0"/>
        <v>0</v>
      </c>
      <c r="J14" s="168">
        <f t="shared" si="1"/>
        <v>32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84</v>
      </c>
      <c r="C15" s="172" t="s">
        <v>93</v>
      </c>
      <c r="D15" s="168" t="s">
        <v>94</v>
      </c>
      <c r="E15" s="168" t="s">
        <v>87</v>
      </c>
      <c r="F15" s="169">
        <v>244</v>
      </c>
      <c r="G15" s="170"/>
      <c r="H15" s="170"/>
      <c r="I15" s="170">
        <f t="shared" si="0"/>
        <v>0</v>
      </c>
      <c r="J15" s="168">
        <f t="shared" si="1"/>
        <v>854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84</v>
      </c>
      <c r="C16" s="172" t="s">
        <v>95</v>
      </c>
      <c r="D16" s="168" t="s">
        <v>96</v>
      </c>
      <c r="E16" s="168" t="s">
        <v>87</v>
      </c>
      <c r="F16" s="169">
        <v>244</v>
      </c>
      <c r="G16" s="170"/>
      <c r="H16" s="170"/>
      <c r="I16" s="170">
        <f t="shared" si="0"/>
        <v>0</v>
      </c>
      <c r="J16" s="168">
        <f t="shared" si="1"/>
        <v>241.56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84</v>
      </c>
      <c r="C17" s="172" t="s">
        <v>97</v>
      </c>
      <c r="D17" s="168" t="s">
        <v>98</v>
      </c>
      <c r="E17" s="168" t="s">
        <v>87</v>
      </c>
      <c r="F17" s="169">
        <v>244</v>
      </c>
      <c r="G17" s="170"/>
      <c r="H17" s="170"/>
      <c r="I17" s="170">
        <f t="shared" si="0"/>
        <v>0</v>
      </c>
      <c r="J17" s="168">
        <f t="shared" si="1"/>
        <v>688.08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84</v>
      </c>
      <c r="C18" s="172" t="s">
        <v>99</v>
      </c>
      <c r="D18" s="168" t="s">
        <v>100</v>
      </c>
      <c r="E18" s="168" t="s">
        <v>101</v>
      </c>
      <c r="F18" s="169">
        <v>244</v>
      </c>
      <c r="G18" s="170"/>
      <c r="H18" s="170"/>
      <c r="I18" s="170">
        <f t="shared" si="0"/>
        <v>0</v>
      </c>
      <c r="J18" s="168">
        <f t="shared" si="1"/>
        <v>1952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84</v>
      </c>
      <c r="C19" s="172" t="s">
        <v>102</v>
      </c>
      <c r="D19" s="168" t="s">
        <v>103</v>
      </c>
      <c r="E19" s="168" t="s">
        <v>104</v>
      </c>
      <c r="F19" s="169">
        <v>488</v>
      </c>
      <c r="G19" s="170"/>
      <c r="H19" s="170"/>
      <c r="I19" s="170">
        <f t="shared" si="0"/>
        <v>0</v>
      </c>
      <c r="J19" s="168">
        <f t="shared" si="1"/>
        <v>366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7"/>
      <c r="Q19" s="173"/>
      <c r="R19" s="173"/>
      <c r="S19" s="167"/>
      <c r="Z19">
        <v>0</v>
      </c>
    </row>
    <row r="20" spans="1:26" ht="35.1" customHeight="1" x14ac:dyDescent="0.25">
      <c r="A20" s="171"/>
      <c r="B20" s="168" t="s">
        <v>105</v>
      </c>
      <c r="C20" s="172" t="s">
        <v>112</v>
      </c>
      <c r="D20" s="168" t="s">
        <v>113</v>
      </c>
      <c r="E20" s="168" t="s">
        <v>104</v>
      </c>
      <c r="F20" s="169">
        <v>210</v>
      </c>
      <c r="G20" s="170"/>
      <c r="H20" s="170"/>
      <c r="I20" s="170">
        <f t="shared" si="0"/>
        <v>0</v>
      </c>
      <c r="J20" s="168">
        <f t="shared" si="1"/>
        <v>735</v>
      </c>
      <c r="K20" s="1">
        <f t="shared" si="2"/>
        <v>0</v>
      </c>
      <c r="L20" s="1">
        <f t="shared" si="3"/>
        <v>0</v>
      </c>
      <c r="M20" s="1"/>
      <c r="N20" s="1">
        <v>3.5</v>
      </c>
      <c r="O20" s="1"/>
      <c r="P20" s="167">
        <f>ROUND(F20*(R20),3)</f>
        <v>6.0000000000000001E-3</v>
      </c>
      <c r="Q20" s="173"/>
      <c r="R20" s="173">
        <v>3.0000000000000004E-5</v>
      </c>
      <c r="S20" s="167"/>
      <c r="Z20">
        <v>0</v>
      </c>
    </row>
    <row r="21" spans="1:26" ht="24.95" customHeight="1" x14ac:dyDescent="0.25">
      <c r="A21" s="171"/>
      <c r="B21" s="168" t="s">
        <v>105</v>
      </c>
      <c r="C21" s="172" t="s">
        <v>114</v>
      </c>
      <c r="D21" s="168" t="s">
        <v>115</v>
      </c>
      <c r="E21" s="168" t="s">
        <v>116</v>
      </c>
      <c r="F21" s="169">
        <v>104</v>
      </c>
      <c r="G21" s="170"/>
      <c r="H21" s="170"/>
      <c r="I21" s="170">
        <f t="shared" si="0"/>
        <v>0</v>
      </c>
      <c r="J21" s="168">
        <f t="shared" si="1"/>
        <v>364</v>
      </c>
      <c r="K21" s="1">
        <f t="shared" si="2"/>
        <v>0</v>
      </c>
      <c r="L21" s="1">
        <f t="shared" si="3"/>
        <v>0</v>
      </c>
      <c r="M21" s="1"/>
      <c r="N21" s="1">
        <v>3.5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117</v>
      </c>
      <c r="C22" s="172" t="s">
        <v>118</v>
      </c>
      <c r="D22" s="168" t="s">
        <v>119</v>
      </c>
      <c r="E22" s="168" t="s">
        <v>104</v>
      </c>
      <c r="F22" s="169">
        <v>85</v>
      </c>
      <c r="G22" s="170"/>
      <c r="H22" s="170"/>
      <c r="I22" s="170">
        <f t="shared" si="0"/>
        <v>0</v>
      </c>
      <c r="J22" s="168">
        <f t="shared" si="1"/>
        <v>148.75</v>
      </c>
      <c r="K22" s="1">
        <f t="shared" si="2"/>
        <v>0</v>
      </c>
      <c r="L22" s="1">
        <f t="shared" si="3"/>
        <v>0</v>
      </c>
      <c r="M22" s="1"/>
      <c r="N22" s="1">
        <v>1.75</v>
      </c>
      <c r="O22" s="1"/>
      <c r="P22" s="167"/>
      <c r="Q22" s="173"/>
      <c r="R22" s="173"/>
      <c r="S22" s="167"/>
      <c r="Z22">
        <v>0</v>
      </c>
    </row>
    <row r="23" spans="1:26" ht="24.95" customHeight="1" x14ac:dyDescent="0.25">
      <c r="A23" s="171"/>
      <c r="B23" s="168" t="s">
        <v>117</v>
      </c>
      <c r="C23" s="172" t="s">
        <v>120</v>
      </c>
      <c r="D23" s="168" t="s">
        <v>121</v>
      </c>
      <c r="E23" s="168" t="s">
        <v>104</v>
      </c>
      <c r="F23" s="169">
        <v>85</v>
      </c>
      <c r="G23" s="170"/>
      <c r="H23" s="170"/>
      <c r="I23" s="170">
        <f t="shared" si="0"/>
        <v>0</v>
      </c>
      <c r="J23" s="168">
        <f t="shared" si="1"/>
        <v>212.5</v>
      </c>
      <c r="K23" s="1">
        <f t="shared" si="2"/>
        <v>0</v>
      </c>
      <c r="L23" s="1">
        <f t="shared" si="3"/>
        <v>0</v>
      </c>
      <c r="M23" s="1"/>
      <c r="N23" s="1">
        <v>2.5</v>
      </c>
      <c r="O23" s="1"/>
      <c r="P23" s="167"/>
      <c r="Q23" s="173"/>
      <c r="R23" s="173"/>
      <c r="S23" s="167"/>
      <c r="Z23">
        <v>0</v>
      </c>
    </row>
    <row r="24" spans="1:26" ht="24.95" customHeight="1" x14ac:dyDescent="0.25">
      <c r="A24" s="171"/>
      <c r="B24" s="168" t="s">
        <v>122</v>
      </c>
      <c r="C24" s="172" t="s">
        <v>123</v>
      </c>
      <c r="D24" s="168" t="s">
        <v>124</v>
      </c>
      <c r="E24" s="168" t="s">
        <v>101</v>
      </c>
      <c r="F24" s="169">
        <v>244</v>
      </c>
      <c r="G24" s="170"/>
      <c r="H24" s="170"/>
      <c r="I24" s="170">
        <f t="shared" si="0"/>
        <v>0</v>
      </c>
      <c r="J24" s="168">
        <f t="shared" si="1"/>
        <v>322.08</v>
      </c>
      <c r="K24" s="1">
        <f t="shared" si="2"/>
        <v>0</v>
      </c>
      <c r="L24" s="1">
        <f t="shared" si="3"/>
        <v>0</v>
      </c>
      <c r="M24" s="1"/>
      <c r="N24" s="1">
        <v>1.32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125</v>
      </c>
      <c r="C25" s="172" t="s">
        <v>126</v>
      </c>
      <c r="D25" s="168" t="s">
        <v>127</v>
      </c>
      <c r="E25" s="168" t="s">
        <v>101</v>
      </c>
      <c r="F25" s="169">
        <v>7.7270000000000003</v>
      </c>
      <c r="G25" s="170"/>
      <c r="H25" s="170"/>
      <c r="I25" s="170">
        <f t="shared" si="0"/>
        <v>0</v>
      </c>
      <c r="J25" s="168">
        <f t="shared" si="1"/>
        <v>92.72</v>
      </c>
      <c r="K25" s="1">
        <f t="shared" si="2"/>
        <v>0</v>
      </c>
      <c r="L25" s="1"/>
      <c r="M25" s="1">
        <f>ROUND(F25*(G25),2)</f>
        <v>0</v>
      </c>
      <c r="N25" s="1">
        <v>12</v>
      </c>
      <c r="O25" s="1"/>
      <c r="P25" s="167">
        <f>ROUND(F25*(R25),3)</f>
        <v>7.7270000000000003</v>
      </c>
      <c r="Q25" s="173"/>
      <c r="R25" s="173">
        <v>1</v>
      </c>
      <c r="S25" s="167"/>
      <c r="Z25">
        <v>0</v>
      </c>
    </row>
    <row r="26" spans="1:26" x14ac:dyDescent="0.25">
      <c r="A26" s="156"/>
      <c r="B26" s="156"/>
      <c r="C26" s="156"/>
      <c r="D26" s="156" t="s">
        <v>66</v>
      </c>
      <c r="E26" s="156"/>
      <c r="F26" s="167"/>
      <c r="G26" s="159"/>
      <c r="H26" s="159">
        <f>ROUND((SUM(M10:M25))/1,2)</f>
        <v>0</v>
      </c>
      <c r="I26" s="159">
        <f>ROUND((SUM(I10:I25))/1,2)</f>
        <v>0</v>
      </c>
      <c r="J26" s="156"/>
      <c r="K26" s="156"/>
      <c r="L26" s="156">
        <f>ROUND((SUM(L10:L25))/1,2)</f>
        <v>0</v>
      </c>
      <c r="M26" s="156">
        <f>ROUND((SUM(M10:M25))/1,2)</f>
        <v>0</v>
      </c>
      <c r="N26" s="156"/>
      <c r="O26" s="156"/>
      <c r="P26" s="174">
        <f>ROUND((SUM(P10:P25))/1,2)</f>
        <v>7.73</v>
      </c>
      <c r="Q26" s="153"/>
      <c r="R26" s="153"/>
      <c r="S26" s="174">
        <f>ROUND((SUM(S10:S25))/1,2)</f>
        <v>0</v>
      </c>
      <c r="T26" s="153"/>
      <c r="U26" s="153"/>
      <c r="V26" s="153"/>
      <c r="W26" s="153"/>
      <c r="X26" s="153"/>
      <c r="Y26" s="153"/>
      <c r="Z26" s="153"/>
    </row>
    <row r="27" spans="1:26" x14ac:dyDescent="0.25">
      <c r="A27" s="1"/>
      <c r="B27" s="1"/>
      <c r="C27" s="1"/>
      <c r="D27" s="1"/>
      <c r="E27" s="1"/>
      <c r="F27" s="163"/>
      <c r="G27" s="149"/>
      <c r="H27" s="149"/>
      <c r="I27" s="149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6"/>
      <c r="B28" s="156"/>
      <c r="C28" s="156"/>
      <c r="D28" s="156" t="s">
        <v>67</v>
      </c>
      <c r="E28" s="156"/>
      <c r="F28" s="167"/>
      <c r="G28" s="157"/>
      <c r="H28" s="157"/>
      <c r="I28" s="157"/>
      <c r="J28" s="156"/>
      <c r="K28" s="156"/>
      <c r="L28" s="156"/>
      <c r="M28" s="156"/>
      <c r="N28" s="156"/>
      <c r="O28" s="156"/>
      <c r="P28" s="156"/>
      <c r="Q28" s="153"/>
      <c r="R28" s="153"/>
      <c r="S28" s="156"/>
      <c r="T28" s="153"/>
      <c r="U28" s="153"/>
      <c r="V28" s="153"/>
      <c r="W28" s="153"/>
      <c r="X28" s="153"/>
      <c r="Y28" s="153"/>
      <c r="Z28" s="153"/>
    </row>
    <row r="29" spans="1:26" ht="24.95" customHeight="1" x14ac:dyDescent="0.25">
      <c r="A29" s="171"/>
      <c r="B29" s="168" t="s">
        <v>128</v>
      </c>
      <c r="C29" s="172" t="s">
        <v>129</v>
      </c>
      <c r="D29" s="168" t="s">
        <v>130</v>
      </c>
      <c r="E29" s="168" t="s">
        <v>101</v>
      </c>
      <c r="F29" s="193">
        <v>41.75</v>
      </c>
      <c r="G29" s="170"/>
      <c r="H29" s="170"/>
      <c r="I29" s="170">
        <f t="shared" ref="I29:I39" si="4">ROUND(F29*(G29+H29),2)</f>
        <v>0</v>
      </c>
      <c r="J29" s="168">
        <f t="shared" ref="J29:J39" si="5">ROUND(F29*(N29),2)</f>
        <v>20.04</v>
      </c>
      <c r="K29" s="1">
        <f t="shared" ref="K29:K39" si="6">ROUND(F29*(O29),2)</f>
        <v>0</v>
      </c>
      <c r="L29" s="1">
        <f t="shared" ref="L29:L39" si="7">ROUND(F29*(G29),2)</f>
        <v>0</v>
      </c>
      <c r="M29" s="1"/>
      <c r="N29" s="1">
        <v>0.48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/>
      <c r="B30" s="168" t="s">
        <v>131</v>
      </c>
      <c r="C30" s="172" t="s">
        <v>132</v>
      </c>
      <c r="D30" s="168" t="s">
        <v>133</v>
      </c>
      <c r="E30" s="168" t="s">
        <v>101</v>
      </c>
      <c r="F30" s="193">
        <v>488</v>
      </c>
      <c r="G30" s="170"/>
      <c r="H30" s="170"/>
      <c r="I30" s="170">
        <f t="shared" si="4"/>
        <v>0</v>
      </c>
      <c r="J30" s="168">
        <f t="shared" si="5"/>
        <v>3904</v>
      </c>
      <c r="K30" s="1">
        <f t="shared" si="6"/>
        <v>0</v>
      </c>
      <c r="L30" s="1">
        <f t="shared" si="7"/>
        <v>0</v>
      </c>
      <c r="M30" s="1"/>
      <c r="N30" s="1">
        <v>8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134</v>
      </c>
      <c r="C31" s="172" t="s">
        <v>135</v>
      </c>
      <c r="D31" s="168" t="s">
        <v>136</v>
      </c>
      <c r="E31" s="168" t="s">
        <v>104</v>
      </c>
      <c r="F31" s="169">
        <v>840</v>
      </c>
      <c r="G31" s="170"/>
      <c r="H31" s="170"/>
      <c r="I31" s="170">
        <f t="shared" si="4"/>
        <v>0</v>
      </c>
      <c r="J31" s="168">
        <f t="shared" si="5"/>
        <v>4704</v>
      </c>
      <c r="K31" s="1">
        <f t="shared" si="6"/>
        <v>0</v>
      </c>
      <c r="L31" s="1">
        <f t="shared" si="7"/>
        <v>0</v>
      </c>
      <c r="M31" s="1"/>
      <c r="N31" s="1">
        <v>5.6</v>
      </c>
      <c r="O31" s="1"/>
      <c r="P31" s="167">
        <f>ROUND(F31*(R31),3)</f>
        <v>340.04</v>
      </c>
      <c r="Q31" s="173"/>
      <c r="R31" s="173">
        <v>0.40481</v>
      </c>
      <c r="S31" s="167"/>
      <c r="Z31">
        <v>0</v>
      </c>
    </row>
    <row r="32" spans="1:26" ht="24.95" customHeight="1" x14ac:dyDescent="0.25">
      <c r="A32" s="171"/>
      <c r="B32" s="168" t="s">
        <v>134</v>
      </c>
      <c r="C32" s="172" t="s">
        <v>137</v>
      </c>
      <c r="D32" s="168" t="s">
        <v>138</v>
      </c>
      <c r="E32" s="168" t="s">
        <v>104</v>
      </c>
      <c r="F32" s="169">
        <v>10.199999999999999</v>
      </c>
      <c r="G32" s="170"/>
      <c r="H32" s="170"/>
      <c r="I32" s="170">
        <f t="shared" si="4"/>
        <v>0</v>
      </c>
      <c r="J32" s="168">
        <f t="shared" si="5"/>
        <v>25.5</v>
      </c>
      <c r="K32" s="1">
        <f t="shared" si="6"/>
        <v>0</v>
      </c>
      <c r="L32" s="1">
        <f t="shared" si="7"/>
        <v>0</v>
      </c>
      <c r="M32" s="1"/>
      <c r="N32" s="1">
        <v>2.5</v>
      </c>
      <c r="O32" s="1"/>
      <c r="P32" s="167">
        <f>ROUND(F32*(R32),3)</f>
        <v>1.929</v>
      </c>
      <c r="Q32" s="173"/>
      <c r="R32" s="173">
        <v>0.18906999999999999</v>
      </c>
      <c r="S32" s="167"/>
      <c r="Z32">
        <v>0</v>
      </c>
    </row>
    <row r="33" spans="1:26" ht="24.95" customHeight="1" x14ac:dyDescent="0.25">
      <c r="A33" s="171"/>
      <c r="B33" s="168" t="s">
        <v>134</v>
      </c>
      <c r="C33" s="172" t="s">
        <v>143</v>
      </c>
      <c r="D33" s="168" t="s">
        <v>144</v>
      </c>
      <c r="E33" s="168" t="s">
        <v>104</v>
      </c>
      <c r="F33" s="169">
        <v>1260</v>
      </c>
      <c r="G33" s="170"/>
      <c r="H33" s="170"/>
      <c r="I33" s="170">
        <f t="shared" si="4"/>
        <v>0</v>
      </c>
      <c r="J33" s="168">
        <f t="shared" si="5"/>
        <v>1071</v>
      </c>
      <c r="K33" s="1">
        <f t="shared" si="6"/>
        <v>0</v>
      </c>
      <c r="L33" s="1">
        <f t="shared" si="7"/>
        <v>0</v>
      </c>
      <c r="M33" s="1"/>
      <c r="N33" s="1">
        <v>0.85</v>
      </c>
      <c r="O33" s="1"/>
      <c r="P33" s="167">
        <f>ROUND(F33*(R33),3)</f>
        <v>0.76900000000000002</v>
      </c>
      <c r="Q33" s="173"/>
      <c r="R33" s="173">
        <v>6.0999999999999997E-4</v>
      </c>
      <c r="S33" s="167"/>
      <c r="Z33">
        <v>0</v>
      </c>
    </row>
    <row r="34" spans="1:26" ht="24.95" customHeight="1" x14ac:dyDescent="0.25">
      <c r="A34" s="171"/>
      <c r="B34" s="168" t="s">
        <v>105</v>
      </c>
      <c r="C34" s="172" t="s">
        <v>145</v>
      </c>
      <c r="D34" s="168" t="s">
        <v>146</v>
      </c>
      <c r="E34" s="168" t="s">
        <v>101</v>
      </c>
      <c r="F34" s="193">
        <v>41.75</v>
      </c>
      <c r="G34" s="170"/>
      <c r="H34" s="170"/>
      <c r="I34" s="170">
        <f t="shared" si="4"/>
        <v>0</v>
      </c>
      <c r="J34" s="168">
        <f t="shared" si="5"/>
        <v>125.25</v>
      </c>
      <c r="K34" s="1">
        <f t="shared" si="6"/>
        <v>0</v>
      </c>
      <c r="L34" s="1">
        <f t="shared" si="7"/>
        <v>0</v>
      </c>
      <c r="M34" s="1"/>
      <c r="N34" s="1">
        <v>3</v>
      </c>
      <c r="O34" s="1"/>
      <c r="P34" s="167"/>
      <c r="Q34" s="173"/>
      <c r="R34" s="173"/>
      <c r="S34" s="167"/>
      <c r="Z34">
        <v>0</v>
      </c>
    </row>
    <row r="35" spans="1:26" ht="24.95" customHeight="1" x14ac:dyDescent="0.25">
      <c r="A35" s="171"/>
      <c r="B35" s="168" t="s">
        <v>105</v>
      </c>
      <c r="C35" s="172" t="s">
        <v>147</v>
      </c>
      <c r="D35" s="168" t="s">
        <v>148</v>
      </c>
      <c r="E35" s="168" t="s">
        <v>101</v>
      </c>
      <c r="F35" s="193">
        <v>375.75</v>
      </c>
      <c r="G35" s="170"/>
      <c r="H35" s="170"/>
      <c r="I35" s="170">
        <f t="shared" si="4"/>
        <v>0</v>
      </c>
      <c r="J35" s="168">
        <f t="shared" si="5"/>
        <v>131.51</v>
      </c>
      <c r="K35" s="1">
        <f t="shared" si="6"/>
        <v>0</v>
      </c>
      <c r="L35" s="1">
        <f t="shared" si="7"/>
        <v>0</v>
      </c>
      <c r="M35" s="1"/>
      <c r="N35" s="1">
        <v>0.35</v>
      </c>
      <c r="O35" s="1"/>
      <c r="P35" s="167"/>
      <c r="Q35" s="173"/>
      <c r="R35" s="173"/>
      <c r="S35" s="167"/>
      <c r="Z35">
        <v>0</v>
      </c>
    </row>
    <row r="36" spans="1:26" ht="24.95" customHeight="1" x14ac:dyDescent="0.25">
      <c r="A36" s="171"/>
      <c r="B36" s="168" t="s">
        <v>105</v>
      </c>
      <c r="C36" s="172" t="s">
        <v>149</v>
      </c>
      <c r="D36" s="168" t="s">
        <v>150</v>
      </c>
      <c r="E36" s="168" t="s">
        <v>101</v>
      </c>
      <c r="F36" s="193">
        <v>41.75</v>
      </c>
      <c r="G36" s="170"/>
      <c r="H36" s="170"/>
      <c r="I36" s="170">
        <f t="shared" si="4"/>
        <v>0</v>
      </c>
      <c r="J36" s="168">
        <f t="shared" si="5"/>
        <v>118.99</v>
      </c>
      <c r="K36" s="1">
        <f t="shared" si="6"/>
        <v>0</v>
      </c>
      <c r="L36" s="1">
        <f t="shared" si="7"/>
        <v>0</v>
      </c>
      <c r="M36" s="1"/>
      <c r="N36" s="1">
        <v>2.85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/>
      <c r="B37" s="168" t="s">
        <v>151</v>
      </c>
      <c r="C37" s="172" t="s">
        <v>152</v>
      </c>
      <c r="D37" s="168" t="s">
        <v>153</v>
      </c>
      <c r="E37" s="168" t="s">
        <v>101</v>
      </c>
      <c r="F37" s="169">
        <v>15.12</v>
      </c>
      <c r="G37" s="170"/>
      <c r="H37" s="170"/>
      <c r="I37" s="170">
        <f t="shared" si="4"/>
        <v>0</v>
      </c>
      <c r="J37" s="168">
        <f t="shared" si="5"/>
        <v>1360.8</v>
      </c>
      <c r="K37" s="1">
        <f t="shared" si="6"/>
        <v>0</v>
      </c>
      <c r="L37" s="1">
        <f t="shared" si="7"/>
        <v>0</v>
      </c>
      <c r="M37" s="1"/>
      <c r="N37" s="1">
        <v>90</v>
      </c>
      <c r="O37" s="1"/>
      <c r="P37" s="167">
        <f>ROUND(F37*(R37),3)</f>
        <v>15.542999999999999</v>
      </c>
      <c r="Q37" s="173"/>
      <c r="R37" s="173">
        <v>1.028</v>
      </c>
      <c r="S37" s="167"/>
      <c r="Z37">
        <v>0</v>
      </c>
    </row>
    <row r="38" spans="1:26" ht="24.95" customHeight="1" x14ac:dyDescent="0.25">
      <c r="A38" s="171"/>
      <c r="B38" s="168" t="s">
        <v>122</v>
      </c>
      <c r="C38" s="172" t="s">
        <v>154</v>
      </c>
      <c r="D38" s="168" t="s">
        <v>155</v>
      </c>
      <c r="E38" s="168" t="s">
        <v>104</v>
      </c>
      <c r="F38" s="169">
        <v>630</v>
      </c>
      <c r="G38" s="170"/>
      <c r="H38" s="170"/>
      <c r="I38" s="170">
        <f t="shared" si="4"/>
        <v>0</v>
      </c>
      <c r="J38" s="168">
        <f t="shared" si="5"/>
        <v>5670</v>
      </c>
      <c r="K38" s="1">
        <f t="shared" si="6"/>
        <v>0</v>
      </c>
      <c r="L38" s="1">
        <f t="shared" si="7"/>
        <v>0</v>
      </c>
      <c r="M38" s="1"/>
      <c r="N38" s="1">
        <v>9</v>
      </c>
      <c r="O38" s="1"/>
      <c r="P38" s="167"/>
      <c r="Q38" s="173"/>
      <c r="R38" s="173"/>
      <c r="S38" s="167"/>
      <c r="Z38">
        <v>0</v>
      </c>
    </row>
    <row r="39" spans="1:26" ht="23.25" x14ac:dyDescent="0.25">
      <c r="A39" s="171"/>
      <c r="B39" s="168" t="s">
        <v>122</v>
      </c>
      <c r="C39" s="172" t="s">
        <v>158</v>
      </c>
      <c r="D39" s="168" t="s">
        <v>159</v>
      </c>
      <c r="E39" s="168" t="s">
        <v>104</v>
      </c>
      <c r="F39" s="169">
        <v>420</v>
      </c>
      <c r="G39" s="170"/>
      <c r="H39" s="170"/>
      <c r="I39" s="170">
        <f t="shared" si="4"/>
        <v>0</v>
      </c>
      <c r="J39" s="168">
        <f t="shared" si="5"/>
        <v>5056.8</v>
      </c>
      <c r="K39" s="1">
        <f t="shared" si="6"/>
        <v>0</v>
      </c>
      <c r="L39" s="1">
        <f t="shared" si="7"/>
        <v>0</v>
      </c>
      <c r="M39" s="1"/>
      <c r="N39" s="1">
        <v>12.04</v>
      </c>
      <c r="O39" s="1"/>
      <c r="P39" s="167"/>
      <c r="Q39" s="173"/>
      <c r="R39" s="173"/>
      <c r="S39" s="167"/>
      <c r="Z39">
        <v>0</v>
      </c>
    </row>
    <row r="40" spans="1:26" x14ac:dyDescent="0.25">
      <c r="A40" s="156"/>
      <c r="B40" s="156"/>
      <c r="C40" s="156"/>
      <c r="D40" s="156" t="s">
        <v>67</v>
      </c>
      <c r="E40" s="156"/>
      <c r="F40" s="167"/>
      <c r="G40" s="159"/>
      <c r="H40" s="159">
        <f>ROUND((SUM(M28:M39))/1,2)</f>
        <v>0</v>
      </c>
      <c r="I40" s="159">
        <f>ROUND((SUM(I28:I39))/1,2)</f>
        <v>0</v>
      </c>
      <c r="J40" s="156"/>
      <c r="K40" s="156"/>
      <c r="L40" s="156">
        <f>ROUND((SUM(L28:L39))/1,2)</f>
        <v>0</v>
      </c>
      <c r="M40" s="156">
        <f>ROUND((SUM(M28:M39))/1,2)</f>
        <v>0</v>
      </c>
      <c r="N40" s="156"/>
      <c r="O40" s="156"/>
      <c r="P40" s="174">
        <f>ROUND((SUM(P28:P39))/1,2)</f>
        <v>358.28</v>
      </c>
      <c r="Q40" s="153"/>
      <c r="R40" s="153"/>
      <c r="S40" s="174">
        <f>ROUND((SUM(S28:S39))/1,2)</f>
        <v>0</v>
      </c>
      <c r="T40" s="153"/>
      <c r="U40" s="153"/>
      <c r="V40" s="153"/>
      <c r="W40" s="153"/>
      <c r="X40" s="153"/>
      <c r="Y40" s="153"/>
      <c r="Z40" s="153"/>
    </row>
    <row r="41" spans="1:26" x14ac:dyDescent="0.25">
      <c r="A41" s="1"/>
      <c r="B41" s="1"/>
      <c r="C41" s="1"/>
      <c r="D41" s="1"/>
      <c r="E41" s="1"/>
      <c r="F41" s="163"/>
      <c r="G41" s="149"/>
      <c r="H41" s="149"/>
      <c r="I41" s="149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6"/>
      <c r="B42" s="156"/>
      <c r="C42" s="156"/>
      <c r="D42" s="156" t="s">
        <v>69</v>
      </c>
      <c r="E42" s="156"/>
      <c r="F42" s="167"/>
      <c r="G42" s="157"/>
      <c r="H42" s="157"/>
      <c r="I42" s="157"/>
      <c r="J42" s="156"/>
      <c r="K42" s="156"/>
      <c r="L42" s="156"/>
      <c r="M42" s="156"/>
      <c r="N42" s="156"/>
      <c r="O42" s="156"/>
      <c r="P42" s="156"/>
      <c r="Q42" s="153"/>
      <c r="R42" s="153"/>
      <c r="S42" s="156"/>
      <c r="T42" s="153"/>
      <c r="U42" s="153"/>
      <c r="V42" s="153"/>
      <c r="W42" s="153"/>
      <c r="X42" s="153"/>
      <c r="Y42" s="153"/>
      <c r="Z42" s="153"/>
    </row>
    <row r="43" spans="1:26" ht="24.95" customHeight="1" x14ac:dyDescent="0.25">
      <c r="A43" s="171"/>
      <c r="B43" s="168" t="s">
        <v>134</v>
      </c>
      <c r="C43" s="172" t="s">
        <v>169</v>
      </c>
      <c r="D43" s="168" t="s">
        <v>170</v>
      </c>
      <c r="E43" s="168" t="s">
        <v>162</v>
      </c>
      <c r="F43" s="169">
        <v>1</v>
      </c>
      <c r="G43" s="170"/>
      <c r="H43" s="170"/>
      <c r="I43" s="170">
        <f t="shared" ref="I43:I58" si="8">ROUND(F43*(G43+H43),2)</f>
        <v>0</v>
      </c>
      <c r="J43" s="168">
        <f t="shared" ref="J43:J58" si="9">ROUND(F43*(N43),2)</f>
        <v>16.54</v>
      </c>
      <c r="K43" s="1">
        <f t="shared" ref="K43:K58" si="10">ROUND(F43*(O43),2)</f>
        <v>0</v>
      </c>
      <c r="L43" s="1">
        <f t="shared" ref="L43:L54" si="11">ROUND(F43*(G43),2)</f>
        <v>0</v>
      </c>
      <c r="M43" s="1"/>
      <c r="N43" s="1">
        <v>16.54</v>
      </c>
      <c r="O43" s="1"/>
      <c r="P43" s="167">
        <f>ROUND(F43*(R43),3)</f>
        <v>0.22700000000000001</v>
      </c>
      <c r="Q43" s="173"/>
      <c r="R43" s="173">
        <v>0.22684000000000001</v>
      </c>
      <c r="S43" s="167"/>
      <c r="Z43">
        <v>0</v>
      </c>
    </row>
    <row r="44" spans="1:26" ht="24.95" customHeight="1" x14ac:dyDescent="0.25">
      <c r="A44" s="171"/>
      <c r="B44" s="168" t="s">
        <v>134</v>
      </c>
      <c r="C44" s="172" t="s">
        <v>171</v>
      </c>
      <c r="D44" s="168" t="s">
        <v>172</v>
      </c>
      <c r="E44" s="168" t="s">
        <v>116</v>
      </c>
      <c r="F44" s="169">
        <v>250</v>
      </c>
      <c r="G44" s="170"/>
      <c r="H44" s="170"/>
      <c r="I44" s="170">
        <f t="shared" si="8"/>
        <v>0</v>
      </c>
      <c r="J44" s="168">
        <f t="shared" si="9"/>
        <v>202.5</v>
      </c>
      <c r="K44" s="1">
        <f t="shared" si="10"/>
        <v>0</v>
      </c>
      <c r="L44" s="1">
        <f t="shared" si="11"/>
        <v>0</v>
      </c>
      <c r="M44" s="1"/>
      <c r="N44" s="1">
        <v>0.81</v>
      </c>
      <c r="O44" s="1"/>
      <c r="P44" s="167">
        <f>ROUND(F44*(R44),3)</f>
        <v>2.3E-2</v>
      </c>
      <c r="Q44" s="173"/>
      <c r="R44" s="173">
        <v>9.0000000000000006E-5</v>
      </c>
      <c r="S44" s="167"/>
      <c r="Z44">
        <v>0</v>
      </c>
    </row>
    <row r="45" spans="1:26" ht="24.95" customHeight="1" x14ac:dyDescent="0.25">
      <c r="A45" s="171"/>
      <c r="B45" s="168" t="s">
        <v>134</v>
      </c>
      <c r="C45" s="172" t="s">
        <v>173</v>
      </c>
      <c r="D45" s="168" t="s">
        <v>174</v>
      </c>
      <c r="E45" s="168" t="s">
        <v>116</v>
      </c>
      <c r="F45" s="169">
        <v>250</v>
      </c>
      <c r="G45" s="170"/>
      <c r="H45" s="170"/>
      <c r="I45" s="170">
        <f t="shared" si="8"/>
        <v>0</v>
      </c>
      <c r="J45" s="168">
        <f t="shared" si="9"/>
        <v>42.5</v>
      </c>
      <c r="K45" s="1">
        <f t="shared" si="10"/>
        <v>0</v>
      </c>
      <c r="L45" s="1">
        <f t="shared" si="11"/>
        <v>0</v>
      </c>
      <c r="M45" s="1"/>
      <c r="N45" s="1">
        <v>0.17</v>
      </c>
      <c r="O45" s="1"/>
      <c r="P45" s="167">
        <f>ROUND(F45*(R45),3)</f>
        <v>0.01</v>
      </c>
      <c r="Q45" s="173"/>
      <c r="R45" s="173">
        <v>4.0000000000000003E-5</v>
      </c>
      <c r="S45" s="167"/>
      <c r="Z45">
        <v>0</v>
      </c>
    </row>
    <row r="46" spans="1:26" ht="24.95" customHeight="1" x14ac:dyDescent="0.25">
      <c r="A46" s="171"/>
      <c r="B46" s="168" t="s">
        <v>134</v>
      </c>
      <c r="C46" s="172" t="s">
        <v>179</v>
      </c>
      <c r="D46" s="168" t="s">
        <v>180</v>
      </c>
      <c r="E46" s="168" t="s">
        <v>116</v>
      </c>
      <c r="F46" s="169">
        <v>250</v>
      </c>
      <c r="G46" s="170"/>
      <c r="H46" s="170"/>
      <c r="I46" s="170">
        <f t="shared" si="8"/>
        <v>0</v>
      </c>
      <c r="J46" s="168">
        <f t="shared" si="9"/>
        <v>40</v>
      </c>
      <c r="K46" s="1">
        <f t="shared" si="10"/>
        <v>0</v>
      </c>
      <c r="L46" s="1">
        <f t="shared" si="11"/>
        <v>0</v>
      </c>
      <c r="M46" s="1"/>
      <c r="N46" s="1">
        <v>0.16</v>
      </c>
      <c r="O46" s="1"/>
      <c r="P46" s="167"/>
      <c r="Q46" s="173"/>
      <c r="R46" s="173"/>
      <c r="S46" s="167"/>
      <c r="Z46">
        <v>0</v>
      </c>
    </row>
    <row r="47" spans="1:26" ht="24.95" customHeight="1" x14ac:dyDescent="0.25">
      <c r="A47" s="171"/>
      <c r="B47" s="168" t="s">
        <v>134</v>
      </c>
      <c r="C47" s="172" t="s">
        <v>185</v>
      </c>
      <c r="D47" s="168" t="s">
        <v>186</v>
      </c>
      <c r="E47" s="168" t="s">
        <v>116</v>
      </c>
      <c r="F47" s="169">
        <v>170</v>
      </c>
      <c r="G47" s="170"/>
      <c r="H47" s="170"/>
      <c r="I47" s="170">
        <f t="shared" si="8"/>
        <v>0</v>
      </c>
      <c r="J47" s="168">
        <f t="shared" si="9"/>
        <v>2380</v>
      </c>
      <c r="K47" s="1">
        <f t="shared" si="10"/>
        <v>0</v>
      </c>
      <c r="L47" s="1">
        <f t="shared" si="11"/>
        <v>0</v>
      </c>
      <c r="M47" s="1"/>
      <c r="N47" s="1">
        <v>14</v>
      </c>
      <c r="O47" s="1"/>
      <c r="P47" s="167">
        <f>ROUND(F47*(R47),3)</f>
        <v>27.885000000000002</v>
      </c>
      <c r="Q47" s="173"/>
      <c r="R47" s="173">
        <v>0.16403000000000001</v>
      </c>
      <c r="S47" s="167"/>
      <c r="Z47">
        <v>0</v>
      </c>
    </row>
    <row r="48" spans="1:26" ht="24.95" customHeight="1" x14ac:dyDescent="0.25">
      <c r="A48" s="171"/>
      <c r="B48" s="168" t="s">
        <v>134</v>
      </c>
      <c r="C48" s="172" t="s">
        <v>187</v>
      </c>
      <c r="D48" s="168" t="s">
        <v>188</v>
      </c>
      <c r="E48" s="168" t="s">
        <v>87</v>
      </c>
      <c r="F48" s="169">
        <v>10.199999999999999</v>
      </c>
      <c r="G48" s="170"/>
      <c r="H48" s="170"/>
      <c r="I48" s="170">
        <f t="shared" si="8"/>
        <v>0</v>
      </c>
      <c r="J48" s="168">
        <f t="shared" si="9"/>
        <v>867</v>
      </c>
      <c r="K48" s="1">
        <f t="shared" si="10"/>
        <v>0</v>
      </c>
      <c r="L48" s="1">
        <f t="shared" si="11"/>
        <v>0</v>
      </c>
      <c r="M48" s="1"/>
      <c r="N48" s="1">
        <v>85</v>
      </c>
      <c r="O48" s="1"/>
      <c r="P48" s="167">
        <f>ROUND(F48*(R48),3)</f>
        <v>22.451000000000001</v>
      </c>
      <c r="Q48" s="173"/>
      <c r="R48" s="173">
        <v>2.2010900000000002</v>
      </c>
      <c r="S48" s="167"/>
      <c r="Z48">
        <v>0</v>
      </c>
    </row>
    <row r="49" spans="1:26" ht="24.95" customHeight="1" x14ac:dyDescent="0.25">
      <c r="A49" s="171"/>
      <c r="B49" s="168" t="s">
        <v>105</v>
      </c>
      <c r="C49" s="172" t="s">
        <v>189</v>
      </c>
      <c r="D49" s="168" t="s">
        <v>190</v>
      </c>
      <c r="E49" s="168" t="s">
        <v>116</v>
      </c>
      <c r="F49" s="169">
        <v>104</v>
      </c>
      <c r="G49" s="170"/>
      <c r="H49" s="170"/>
      <c r="I49" s="170">
        <f t="shared" si="8"/>
        <v>0</v>
      </c>
      <c r="J49" s="168">
        <f t="shared" si="9"/>
        <v>332.8</v>
      </c>
      <c r="K49" s="1">
        <f t="shared" si="10"/>
        <v>0</v>
      </c>
      <c r="L49" s="1">
        <f t="shared" si="11"/>
        <v>0</v>
      </c>
      <c r="M49" s="1"/>
      <c r="N49" s="1">
        <v>3.2</v>
      </c>
      <c r="O49" s="1"/>
      <c r="P49" s="167">
        <f>ROUND(F49*(R49),3)</f>
        <v>2E-3</v>
      </c>
      <c r="Q49" s="173"/>
      <c r="R49" s="173">
        <v>2.0000000000000002E-5</v>
      </c>
      <c r="S49" s="167"/>
      <c r="Z49">
        <v>0</v>
      </c>
    </row>
    <row r="50" spans="1:26" ht="24.95" customHeight="1" x14ac:dyDescent="0.25">
      <c r="A50" s="171"/>
      <c r="B50" s="168" t="s">
        <v>151</v>
      </c>
      <c r="C50" s="172" t="s">
        <v>191</v>
      </c>
      <c r="D50" s="168" t="s">
        <v>192</v>
      </c>
      <c r="E50" s="168" t="s">
        <v>104</v>
      </c>
      <c r="F50" s="169">
        <v>420</v>
      </c>
      <c r="G50" s="170"/>
      <c r="H50" s="170"/>
      <c r="I50" s="170">
        <f t="shared" si="8"/>
        <v>0</v>
      </c>
      <c r="J50" s="168">
        <f t="shared" si="9"/>
        <v>168</v>
      </c>
      <c r="K50" s="1">
        <f t="shared" si="10"/>
        <v>0</v>
      </c>
      <c r="L50" s="1">
        <f t="shared" si="11"/>
        <v>0</v>
      </c>
      <c r="M50" s="1"/>
      <c r="N50" s="1">
        <v>0.4</v>
      </c>
      <c r="O50" s="1"/>
      <c r="P50" s="167"/>
      <c r="Q50" s="173"/>
      <c r="R50" s="173"/>
      <c r="S50" s="167"/>
      <c r="Z50">
        <v>0</v>
      </c>
    </row>
    <row r="51" spans="1:26" ht="24.95" customHeight="1" x14ac:dyDescent="0.25">
      <c r="A51" s="171"/>
      <c r="B51" s="168" t="s">
        <v>122</v>
      </c>
      <c r="C51" s="172" t="s">
        <v>193</v>
      </c>
      <c r="D51" s="168" t="s">
        <v>194</v>
      </c>
      <c r="E51" s="168" t="s">
        <v>195</v>
      </c>
      <c r="F51" s="169">
        <v>1</v>
      </c>
      <c r="G51" s="170"/>
      <c r="H51" s="170"/>
      <c r="I51" s="170">
        <f t="shared" si="8"/>
        <v>0</v>
      </c>
      <c r="J51" s="168">
        <f t="shared" si="9"/>
        <v>750</v>
      </c>
      <c r="K51" s="1">
        <f t="shared" si="10"/>
        <v>0</v>
      </c>
      <c r="L51" s="1">
        <f t="shared" si="11"/>
        <v>0</v>
      </c>
      <c r="M51" s="1"/>
      <c r="N51" s="1">
        <v>750</v>
      </c>
      <c r="O51" s="1"/>
      <c r="P51" s="167"/>
      <c r="Q51" s="173"/>
      <c r="R51" s="173"/>
      <c r="S51" s="167"/>
      <c r="Z51">
        <v>0</v>
      </c>
    </row>
    <row r="52" spans="1:26" ht="24.95" customHeight="1" x14ac:dyDescent="0.25">
      <c r="A52" s="171"/>
      <c r="B52" s="168" t="s">
        <v>122</v>
      </c>
      <c r="C52" s="172" t="s">
        <v>196</v>
      </c>
      <c r="D52" s="168" t="s">
        <v>197</v>
      </c>
      <c r="E52" s="168" t="s">
        <v>198</v>
      </c>
      <c r="F52" s="169">
        <v>1</v>
      </c>
      <c r="G52" s="170"/>
      <c r="H52" s="170"/>
      <c r="I52" s="170">
        <f t="shared" si="8"/>
        <v>0</v>
      </c>
      <c r="J52" s="168">
        <f t="shared" si="9"/>
        <v>750</v>
      </c>
      <c r="K52" s="1">
        <f t="shared" si="10"/>
        <v>0</v>
      </c>
      <c r="L52" s="1">
        <f t="shared" si="11"/>
        <v>0</v>
      </c>
      <c r="M52" s="1"/>
      <c r="N52" s="1">
        <v>750</v>
      </c>
      <c r="O52" s="1"/>
      <c r="P52" s="167"/>
      <c r="Q52" s="173"/>
      <c r="R52" s="173"/>
      <c r="S52" s="167"/>
      <c r="Z52">
        <v>0</v>
      </c>
    </row>
    <row r="53" spans="1:26" ht="35.1" customHeight="1" x14ac:dyDescent="0.25">
      <c r="A53" s="171"/>
      <c r="B53" s="168" t="s">
        <v>122</v>
      </c>
      <c r="C53" s="172" t="s">
        <v>224</v>
      </c>
      <c r="D53" s="168" t="s">
        <v>225</v>
      </c>
      <c r="E53" s="168" t="s">
        <v>162</v>
      </c>
      <c r="F53" s="169">
        <v>1</v>
      </c>
      <c r="G53" s="170"/>
      <c r="H53" s="170"/>
      <c r="I53" s="170">
        <f t="shared" si="8"/>
        <v>0</v>
      </c>
      <c r="J53" s="168">
        <f t="shared" si="9"/>
        <v>31.66</v>
      </c>
      <c r="K53" s="1">
        <f t="shared" si="10"/>
        <v>0</v>
      </c>
      <c r="L53" s="1">
        <f t="shared" si="11"/>
        <v>0</v>
      </c>
      <c r="M53" s="1"/>
      <c r="N53" s="1">
        <v>31.66</v>
      </c>
      <c r="O53" s="1"/>
      <c r="P53" s="167"/>
      <c r="Q53" s="173"/>
      <c r="R53" s="173"/>
      <c r="S53" s="167"/>
      <c r="Z53">
        <v>0</v>
      </c>
    </row>
    <row r="54" spans="1:26" ht="24.95" customHeight="1" x14ac:dyDescent="0.25">
      <c r="A54" s="171"/>
      <c r="B54" s="168" t="s">
        <v>122</v>
      </c>
      <c r="C54" s="172" t="s">
        <v>206</v>
      </c>
      <c r="D54" s="168" t="s">
        <v>207</v>
      </c>
      <c r="E54" s="168" t="s">
        <v>198</v>
      </c>
      <c r="F54" s="169">
        <v>1</v>
      </c>
      <c r="G54" s="170"/>
      <c r="H54" s="170"/>
      <c r="I54" s="170">
        <f t="shared" si="8"/>
        <v>0</v>
      </c>
      <c r="J54" s="168">
        <f t="shared" si="9"/>
        <v>500</v>
      </c>
      <c r="K54" s="1">
        <f t="shared" si="10"/>
        <v>0</v>
      </c>
      <c r="L54" s="1">
        <f t="shared" si="11"/>
        <v>0</v>
      </c>
      <c r="M54" s="1"/>
      <c r="N54" s="1">
        <v>500</v>
      </c>
      <c r="O54" s="1"/>
      <c r="P54" s="167"/>
      <c r="Q54" s="173"/>
      <c r="R54" s="173"/>
      <c r="S54" s="167"/>
      <c r="Z54">
        <v>0</v>
      </c>
    </row>
    <row r="55" spans="1:26" ht="24.95" customHeight="1" x14ac:dyDescent="0.25">
      <c r="A55" s="171"/>
      <c r="B55" s="168" t="s">
        <v>208</v>
      </c>
      <c r="C55" s="172" t="s">
        <v>209</v>
      </c>
      <c r="D55" s="168" t="s">
        <v>210</v>
      </c>
      <c r="E55" s="168" t="s">
        <v>162</v>
      </c>
      <c r="F55" s="169">
        <v>1</v>
      </c>
      <c r="G55" s="170"/>
      <c r="H55" s="170"/>
      <c r="I55" s="170">
        <f t="shared" si="8"/>
        <v>0</v>
      </c>
      <c r="J55" s="168">
        <f t="shared" si="9"/>
        <v>16.5</v>
      </c>
      <c r="K55" s="1">
        <f t="shared" si="10"/>
        <v>0</v>
      </c>
      <c r="L55" s="1"/>
      <c r="M55" s="1">
        <f>ROUND(F55*(G55),2)</f>
        <v>0</v>
      </c>
      <c r="N55" s="1">
        <v>16.5</v>
      </c>
      <c r="O55" s="1"/>
      <c r="P55" s="167">
        <f>ROUND(F55*(R55),3)</f>
        <v>1E-3</v>
      </c>
      <c r="Q55" s="173"/>
      <c r="R55" s="173">
        <v>1.4E-3</v>
      </c>
      <c r="S55" s="167"/>
      <c r="Z55">
        <v>0</v>
      </c>
    </row>
    <row r="56" spans="1:26" ht="24.95" customHeight="1" x14ac:dyDescent="0.25">
      <c r="A56" s="171"/>
      <c r="B56" s="168" t="s">
        <v>208</v>
      </c>
      <c r="C56" s="172" t="s">
        <v>211</v>
      </c>
      <c r="D56" s="168" t="s">
        <v>212</v>
      </c>
      <c r="E56" s="168" t="s">
        <v>162</v>
      </c>
      <c r="F56" s="169">
        <v>2</v>
      </c>
      <c r="G56" s="170"/>
      <c r="H56" s="170"/>
      <c r="I56" s="170">
        <f t="shared" si="8"/>
        <v>0</v>
      </c>
      <c r="J56" s="168">
        <f t="shared" si="9"/>
        <v>5</v>
      </c>
      <c r="K56" s="1">
        <f t="shared" si="10"/>
        <v>0</v>
      </c>
      <c r="L56" s="1"/>
      <c r="M56" s="1">
        <f>ROUND(F56*(G56),2)</f>
        <v>0</v>
      </c>
      <c r="N56" s="1">
        <v>2.5</v>
      </c>
      <c r="O56" s="1"/>
      <c r="P56" s="167"/>
      <c r="Q56" s="173"/>
      <c r="R56" s="173"/>
      <c r="S56" s="167"/>
      <c r="Z56">
        <v>0</v>
      </c>
    </row>
    <row r="57" spans="1:26" ht="24.95" customHeight="1" x14ac:dyDescent="0.25">
      <c r="A57" s="171"/>
      <c r="B57" s="168" t="s">
        <v>208</v>
      </c>
      <c r="C57" s="172" t="s">
        <v>213</v>
      </c>
      <c r="D57" s="168" t="s">
        <v>214</v>
      </c>
      <c r="E57" s="168" t="s">
        <v>162</v>
      </c>
      <c r="F57" s="169">
        <v>1</v>
      </c>
      <c r="G57" s="170"/>
      <c r="H57" s="170"/>
      <c r="I57" s="170">
        <f t="shared" si="8"/>
        <v>0</v>
      </c>
      <c r="J57" s="168">
        <f t="shared" si="9"/>
        <v>0.7</v>
      </c>
      <c r="K57" s="1">
        <f t="shared" si="10"/>
        <v>0</v>
      </c>
      <c r="L57" s="1"/>
      <c r="M57" s="1">
        <f>ROUND(F57*(G57),2)</f>
        <v>0</v>
      </c>
      <c r="N57" s="1">
        <v>0.7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/>
      <c r="B58" s="168" t="s">
        <v>215</v>
      </c>
      <c r="C58" s="172" t="s">
        <v>216</v>
      </c>
      <c r="D58" s="168" t="s">
        <v>217</v>
      </c>
      <c r="E58" s="168" t="s">
        <v>162</v>
      </c>
      <c r="F58" s="169">
        <v>171.7</v>
      </c>
      <c r="G58" s="170"/>
      <c r="H58" s="170"/>
      <c r="I58" s="170">
        <f t="shared" si="8"/>
        <v>0</v>
      </c>
      <c r="J58" s="168">
        <f t="shared" si="9"/>
        <v>772.65</v>
      </c>
      <c r="K58" s="1">
        <f t="shared" si="10"/>
        <v>0</v>
      </c>
      <c r="L58" s="1"/>
      <c r="M58" s="1">
        <f>ROUND(F58*(G58),2)</f>
        <v>0</v>
      </c>
      <c r="N58" s="1">
        <v>4.5</v>
      </c>
      <c r="O58" s="1"/>
      <c r="P58" s="167">
        <f>ROUND(F58*(R58),3)</f>
        <v>3.7770000000000001</v>
      </c>
      <c r="Q58" s="173"/>
      <c r="R58" s="173">
        <v>2.1999999999999999E-2</v>
      </c>
      <c r="S58" s="167"/>
      <c r="Z58">
        <v>0</v>
      </c>
    </row>
    <row r="59" spans="1:26" x14ac:dyDescent="0.25">
      <c r="A59" s="156"/>
      <c r="B59" s="156"/>
      <c r="C59" s="156"/>
      <c r="D59" s="156" t="s">
        <v>69</v>
      </c>
      <c r="E59" s="156"/>
      <c r="F59" s="167"/>
      <c r="G59" s="159"/>
      <c r="H59" s="159">
        <f>ROUND((SUM(M42:M58))/1,2)</f>
        <v>0</v>
      </c>
      <c r="I59" s="159">
        <f>ROUND((SUM(I42:I58))/1,2)</f>
        <v>0</v>
      </c>
      <c r="J59" s="156"/>
      <c r="K59" s="156"/>
      <c r="L59" s="156">
        <f>ROUND((SUM(L42:L58))/1,2)</f>
        <v>0</v>
      </c>
      <c r="M59" s="156">
        <f>ROUND((SUM(M42:M58))/1,2)</f>
        <v>0</v>
      </c>
      <c r="N59" s="156"/>
      <c r="O59" s="156"/>
      <c r="P59" s="174">
        <f>ROUND((SUM(P42:P58))/1,2)</f>
        <v>54.38</v>
      </c>
      <c r="Q59" s="153"/>
      <c r="R59" s="153"/>
      <c r="S59" s="174">
        <f>ROUND((SUM(S42:S58))/1,2)</f>
        <v>0</v>
      </c>
      <c r="T59" s="153"/>
      <c r="U59" s="153"/>
      <c r="V59" s="153"/>
      <c r="W59" s="153"/>
      <c r="X59" s="153"/>
      <c r="Y59" s="153"/>
      <c r="Z59" s="153"/>
    </row>
    <row r="60" spans="1:26" x14ac:dyDescent="0.25">
      <c r="A60" s="1"/>
      <c r="B60" s="1"/>
      <c r="C60" s="1"/>
      <c r="D60" s="1"/>
      <c r="E60" s="1"/>
      <c r="F60" s="163"/>
      <c r="G60" s="149"/>
      <c r="H60" s="149"/>
      <c r="I60" s="149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6"/>
      <c r="B61" s="156"/>
      <c r="C61" s="156"/>
      <c r="D61" s="156" t="s">
        <v>70</v>
      </c>
      <c r="E61" s="156"/>
      <c r="F61" s="167"/>
      <c r="G61" s="157"/>
      <c r="H61" s="157"/>
      <c r="I61" s="157"/>
      <c r="J61" s="156"/>
      <c r="K61" s="156"/>
      <c r="L61" s="156"/>
      <c r="M61" s="156"/>
      <c r="N61" s="156"/>
      <c r="O61" s="156"/>
      <c r="P61" s="156"/>
      <c r="Q61" s="153"/>
      <c r="R61" s="153"/>
      <c r="S61" s="156"/>
      <c r="T61" s="153"/>
      <c r="U61" s="153"/>
      <c r="V61" s="153"/>
      <c r="W61" s="153"/>
      <c r="X61" s="153"/>
      <c r="Y61" s="153"/>
      <c r="Z61" s="153"/>
    </row>
    <row r="62" spans="1:26" ht="24.95" customHeight="1" x14ac:dyDescent="0.25">
      <c r="A62" s="171"/>
      <c r="B62" s="168" t="s">
        <v>134</v>
      </c>
      <c r="C62" s="172" t="s">
        <v>218</v>
      </c>
      <c r="D62" s="168" t="s">
        <v>219</v>
      </c>
      <c r="E62" s="168" t="s">
        <v>101</v>
      </c>
      <c r="F62" s="169">
        <v>555.13900000000001</v>
      </c>
      <c r="G62" s="170"/>
      <c r="H62" s="170"/>
      <c r="I62" s="170">
        <f>ROUND(F62*(G62+H62),2)</f>
        <v>0</v>
      </c>
      <c r="J62" s="168">
        <f>ROUND(F62*(N62),2)</f>
        <v>1188</v>
      </c>
      <c r="K62" s="1">
        <f>ROUND(F62*(O62),2)</f>
        <v>0</v>
      </c>
      <c r="L62" s="1">
        <f>ROUND(F62*(G62),2)</f>
        <v>0</v>
      </c>
      <c r="M62" s="1"/>
      <c r="N62" s="1">
        <v>2.14</v>
      </c>
      <c r="O62" s="1"/>
      <c r="P62" s="167"/>
      <c r="Q62" s="173"/>
      <c r="R62" s="173"/>
      <c r="S62" s="167"/>
      <c r="Z62">
        <v>0</v>
      </c>
    </row>
    <row r="63" spans="1:26" x14ac:dyDescent="0.25">
      <c r="A63" s="156"/>
      <c r="B63" s="156"/>
      <c r="C63" s="156"/>
      <c r="D63" s="156" t="s">
        <v>70</v>
      </c>
      <c r="E63" s="156"/>
      <c r="F63" s="167"/>
      <c r="G63" s="159"/>
      <c r="H63" s="159"/>
      <c r="I63" s="159">
        <f>ROUND((SUM(I61:I62))/1,2)</f>
        <v>0</v>
      </c>
      <c r="J63" s="156"/>
      <c r="K63" s="156"/>
      <c r="L63" s="156">
        <f>ROUND((SUM(L61:L62))/1,2)</f>
        <v>0</v>
      </c>
      <c r="M63" s="156">
        <f>ROUND((SUM(M61:M62))/1,2)</f>
        <v>0</v>
      </c>
      <c r="N63" s="156"/>
      <c r="O63" s="156"/>
      <c r="P63" s="174">
        <f>ROUND((SUM(P61:P62))/1,2)</f>
        <v>0</v>
      </c>
      <c r="S63" s="167">
        <f>ROUND((SUM(S61:S62))/1,2)</f>
        <v>0</v>
      </c>
    </row>
    <row r="64" spans="1:26" x14ac:dyDescent="0.25">
      <c r="A64" s="1"/>
      <c r="B64" s="1"/>
      <c r="C64" s="1"/>
      <c r="D64" s="1"/>
      <c r="E64" s="1"/>
      <c r="F64" s="163"/>
      <c r="G64" s="149"/>
      <c r="H64" s="149"/>
      <c r="I64" s="149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56"/>
      <c r="B65" s="156"/>
      <c r="C65" s="156"/>
      <c r="D65" s="2" t="s">
        <v>65</v>
      </c>
      <c r="E65" s="156"/>
      <c r="F65" s="167"/>
      <c r="G65" s="159"/>
      <c r="H65" s="159">
        <f>ROUND((SUM(M9:M64))/2,2)</f>
        <v>0</v>
      </c>
      <c r="I65" s="159">
        <f>ROUND((SUM(I9:I64))/2,2)</f>
        <v>0</v>
      </c>
      <c r="J65" s="156"/>
      <c r="K65" s="156"/>
      <c r="L65" s="156">
        <f>ROUND((SUM(L9:L64))/2,2)</f>
        <v>0</v>
      </c>
      <c r="M65" s="156">
        <f>ROUND((SUM(M9:M64))/2,2)</f>
        <v>0</v>
      </c>
      <c r="N65" s="156"/>
      <c r="O65" s="156"/>
      <c r="P65" s="174">
        <f>ROUND((SUM(P9:P64))/2,2)</f>
        <v>420.39</v>
      </c>
      <c r="S65" s="174">
        <f>ROUND((SUM(S9:S64))/2,2)</f>
        <v>0</v>
      </c>
    </row>
    <row r="66" spans="1:26" x14ac:dyDescent="0.25">
      <c r="A66" s="175"/>
      <c r="B66" s="175"/>
      <c r="C66" s="175"/>
      <c r="D66" s="175" t="s">
        <v>73</v>
      </c>
      <c r="E66" s="175"/>
      <c r="F66" s="176"/>
      <c r="G66" s="177"/>
      <c r="H66" s="177">
        <f>ROUND((SUM(M9:M65))/3,2)</f>
        <v>0</v>
      </c>
      <c r="I66" s="177">
        <f>ROUND((SUM(I9:I65))/3,2)</f>
        <v>0</v>
      </c>
      <c r="J66" s="175"/>
      <c r="K66" s="175">
        <f>ROUND((SUM(K9:K65))/3,2)</f>
        <v>0</v>
      </c>
      <c r="L66" s="175">
        <f>ROUND((SUM(L9:L65))/3,2)</f>
        <v>0</v>
      </c>
      <c r="M66" s="175">
        <f>ROUND((SUM(M9:M65))/3,2)</f>
        <v>0</v>
      </c>
      <c r="N66" s="175"/>
      <c r="O66" s="175"/>
      <c r="P66" s="192">
        <f>ROUND((SUM(P9:P65))/3,2)</f>
        <v>420.39</v>
      </c>
      <c r="S66" s="176">
        <f>ROUND((SUM(S9:S65))/3,2)</f>
        <v>0</v>
      </c>
      <c r="Z66">
        <f>(SUM(Z9:Z65))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/ SO 02 Parkovisko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13514</vt:lpstr>
      <vt:lpstr>Rekap 13514</vt:lpstr>
      <vt:lpstr>SO 13514</vt:lpstr>
      <vt:lpstr>Kryci_list 13515</vt:lpstr>
      <vt:lpstr>Rekap 13515</vt:lpstr>
      <vt:lpstr>SO 13515</vt:lpstr>
      <vt:lpstr>'Rekap 13514'!Názvy_tlače</vt:lpstr>
      <vt:lpstr>'Rekap 13515'!Názvy_tlače</vt:lpstr>
      <vt:lpstr>'SO 13514'!Názvy_tlače</vt:lpstr>
      <vt:lpstr>'SO 13515'!Názvy_tlače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2018-11-01T14:53:19Z</dcterms:created>
  <dcterms:modified xsi:type="dcterms:W3CDTF">2018-12-11T10:57:29Z</dcterms:modified>
</cp:coreProperties>
</file>