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6" tabRatio="500" activeTab="0"/>
  </bookViews>
  <sheets>
    <sheet name="Prehlad" sheetId="1" r:id="rId1"/>
    <sheet name="Figury" sheetId="2" r:id="rId2"/>
    <sheet name="Rekapitulacia" sheetId="3" r:id="rId3"/>
    <sheet name="Kryci list" sheetId="4" r:id="rId4"/>
  </sheets>
  <definedNames>
    <definedName name="Excel_BuiltIn__FilterDatabase">#REF!</definedName>
    <definedName name="Excel_BuiltIn_Print_Area" localSheetId="1">'Figury'!$A:$D</definedName>
    <definedName name="Excel_BuiltIn_Print_Area" localSheetId="3">'Kryci list'!$A:$J</definedName>
    <definedName name="Excel_BuiltIn_Print_Area" localSheetId="0">'Prehlad'!$A:$O</definedName>
    <definedName name="Excel_BuiltIn_Print_Area" localSheetId="2">'Rekapitulacia'!$A:$G</definedName>
    <definedName name="fakt1R">#REF!</definedName>
    <definedName name="_xlnm.Print_Titles" localSheetId="1">'Figury'!$8:$10</definedName>
    <definedName name="_xlnm.Print_Titles" localSheetId="0">'Prehlad'!$8:$10</definedName>
    <definedName name="_xlnm.Print_Titles" localSheetId="2">'Rekapitulacia'!$8:$10</definedName>
  </definedNames>
  <calcPr fullCalcOnLoad="1"/>
</workbook>
</file>

<file path=xl/sharedStrings.xml><?xml version="1.0" encoding="utf-8"?>
<sst xmlns="http://schemas.openxmlformats.org/spreadsheetml/2006/main" count="952" uniqueCount="419">
  <si>
    <t>a</t>
  </si>
  <si>
    <t>Dodávateľ:</t>
  </si>
  <si>
    <t>Odberateľ:</t>
  </si>
  <si>
    <t xml:space="preserve"> </t>
  </si>
  <si>
    <t>DPH</t>
  </si>
  <si>
    <t xml:space="preserve">Odberateľ: </t>
  </si>
  <si>
    <t xml:space="preserve">Spracoval: </t>
  </si>
  <si>
    <t>V module</t>
  </si>
  <si>
    <t>Hlavička1</t>
  </si>
  <si>
    <t>Mena</t>
  </si>
  <si>
    <t>Hlavička2</t>
  </si>
  <si>
    <t>Obdobie</t>
  </si>
  <si>
    <t>Rozpočet</t>
  </si>
  <si>
    <t>Prehľad rozpočtových nákladov v</t>
  </si>
  <si>
    <t>EUR</t>
  </si>
  <si>
    <t xml:space="preserve">Dodávateľ: </t>
  </si>
  <si>
    <t>Čerpanie</t>
  </si>
  <si>
    <t>Súpis vykonaných prác a dodávok v</t>
  </si>
  <si>
    <t>za obdobie</t>
  </si>
  <si>
    <t>Mesiac 2011</t>
  </si>
  <si>
    <t>VK</t>
  </si>
  <si>
    <t>Prehľad kalkulovaných nákladov v</t>
  </si>
  <si>
    <t>VF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</si>
  <si>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</si>
  <si>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</si>
  <si>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</si>
  <si>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</si>
  <si>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</si>
  <si>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</si>
  <si>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</si>
  <si>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Konštrukcie</t>
  </si>
  <si>
    <t>Špecifikovaný</t>
  </si>
  <si>
    <t>Spolu</t>
  </si>
  <si>
    <t>Hmotnosť v tonách</t>
  </si>
  <si>
    <t>Suť v tonách</t>
  </si>
  <si>
    <t>Pozícia</t>
  </si>
  <si>
    <t>Vyňatý</t>
  </si>
  <si>
    <t>Vysoká sadzba</t>
  </si>
  <si>
    <t>Typ</t>
  </si>
  <si>
    <t>Nh</t>
  </si>
  <si>
    <t>X</t>
  </si>
  <si>
    <t>Y</t>
  </si>
  <si>
    <t>Klasifikácia</t>
  </si>
  <si>
    <t>Katalógové</t>
  </si>
  <si>
    <t>AC</t>
  </si>
  <si>
    <t>AD</t>
  </si>
  <si>
    <t>Jedn. cena</t>
  </si>
  <si>
    <t>Index JC</t>
  </si>
  <si>
    <t>Index mn.</t>
  </si>
  <si>
    <t>číslo</t>
  </si>
  <si>
    <t>cen.</t>
  </si>
  <si>
    <t>výkaz-výmer</t>
  </si>
  <si>
    <t>výmera</t>
  </si>
  <si>
    <t>jednotka</t>
  </si>
  <si>
    <t>cena</t>
  </si>
  <si>
    <t>a práce</t>
  </si>
  <si>
    <t>materiál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</si>
  <si>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</si>
  <si>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</si>
  <si>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</si>
  <si>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</si>
  <si>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</si>
  <si>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</si>
  <si>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</si>
  <si>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produkcie</t>
  </si>
  <si>
    <t>ceny</t>
  </si>
  <si>
    <t>Názov figúry</t>
  </si>
  <si>
    <t>Popis figúry</t>
  </si>
  <si>
    <t>Aritmetický výraz</t>
  </si>
  <si>
    <t>Hodnota</t>
  </si>
  <si>
    <t>Rekapitulácia rozpočtu v</t>
  </si>
  <si>
    <t>Rekapitulácia splátky v</t>
  </si>
  <si>
    <t>Rekapitulácia výrobnej kalkulácie v</t>
  </si>
  <si>
    <t>Popis položky, stavebného dielu, remesla</t>
  </si>
  <si>
    <t>Hmotnosť v t</t>
  </si>
  <si>
    <t>Miesto:</t>
  </si>
  <si>
    <t>Krycí list rozpočtu v</t>
  </si>
  <si>
    <t>Krycí list splátky v</t>
  </si>
  <si>
    <t>Krycí list výrobnej kalkulácie v</t>
  </si>
  <si>
    <t xml:space="preserve">Rozpočet: </t>
  </si>
  <si>
    <t>Spracoval:</t>
  </si>
  <si>
    <t>Dňa:</t>
  </si>
  <si>
    <t>IČO:</t>
  </si>
  <si>
    <t>DIČ:</t>
  </si>
  <si>
    <t>Projektant:</t>
  </si>
  <si>
    <t>A</t>
  </si>
  <si>
    <t xml:space="preserve"> ZRN</t>
  </si>
  <si>
    <t>Špecifikovaný materiál</t>
  </si>
  <si>
    <t>Spolu ZRN</t>
  </si>
  <si>
    <t>B</t>
  </si>
  <si>
    <t>IN - Individuálne náklady</t>
  </si>
  <si>
    <t xml:space="preserve"> HSV:</t>
  </si>
  <si>
    <t xml:space="preserve"> PSV:</t>
  </si>
  <si>
    <t xml:space="preserve"> MCE:</t>
  </si>
  <si>
    <t xml:space="preserve"> Iné:</t>
  </si>
  <si>
    <t xml:space="preserve"> Súčet:</t>
  </si>
  <si>
    <t xml:space="preserve">Súčet riadkov 6 až 9: </t>
  </si>
  <si>
    <t>C</t>
  </si>
  <si>
    <t>NUS - náklady umiestnenia stavby</t>
  </si>
  <si>
    <t>D</t>
  </si>
  <si>
    <t>ON - ostatné náklady</t>
  </si>
  <si>
    <t xml:space="preserve"> Ostatné náklady uvedené v rozpočte</t>
  </si>
  <si>
    <t xml:space="preserve">Sučet riadkov 11 až 14: </t>
  </si>
  <si>
    <t xml:space="preserve">Sučet riadkov 16 až 19: </t>
  </si>
  <si>
    <t>projektant, rozpočtár cenár</t>
  </si>
  <si>
    <t>pečiatka:</t>
  </si>
  <si>
    <t>E</t>
  </si>
  <si>
    <t>Celkové náklady</t>
  </si>
  <si>
    <t xml:space="preserve">Súčet riadkov 5, 10, 15 a 20: </t>
  </si>
  <si>
    <t>podpis:</t>
  </si>
  <si>
    <t>dátum:</t>
  </si>
  <si>
    <t xml:space="preserve">Sučet riadkov 21 až 23: </t>
  </si>
  <si>
    <t>F</t>
  </si>
  <si>
    <t>odberateľ, obstarávateľ</t>
  </si>
  <si>
    <t>dodávateľ, zhotoviteľ</t>
  </si>
  <si>
    <t xml:space="preserve">Spracoval:                                         </t>
  </si>
  <si>
    <t xml:space="preserve">Projektant: Stavoprojekt s.r.o.,  Prešov </t>
  </si>
  <si>
    <t xml:space="preserve">JKSO : </t>
  </si>
  <si>
    <t>Dátum: 05.08.2021</t>
  </si>
  <si>
    <t>Stavba :PREŠOV - ZŠ Mirka Nešpora- Rekonštrukcia</t>
  </si>
  <si>
    <t>Objekt :ČASŤ "B" -Pavilón II.</t>
  </si>
  <si>
    <t>Časť : Východ zo šatní</t>
  </si>
  <si>
    <t>Stavoprojekt, s.r.o., Prešov</t>
  </si>
  <si>
    <t xml:space="preserve"> Stavoprojekt, s.r.o., Prešov</t>
  </si>
  <si>
    <t>Prešov</t>
  </si>
  <si>
    <t>JKSO :</t>
  </si>
  <si>
    <t>Zmluva č.: 21065</t>
  </si>
  <si>
    <t>05.08.2021</t>
  </si>
  <si>
    <t xml:space="preserve">Stavoprojekt s.r.o.,  Prešov </t>
  </si>
  <si>
    <t>M3 OP</t>
  </si>
  <si>
    <t>M2 ZP</t>
  </si>
  <si>
    <t>M2 UP</t>
  </si>
  <si>
    <t>M</t>
  </si>
  <si>
    <t xml:space="preserve"> Práce nadčas</t>
  </si>
  <si>
    <t xml:space="preserve"> Murárske výpomoce</t>
  </si>
  <si>
    <t xml:space="preserve"> Bez pevnej podlahy</t>
  </si>
  <si>
    <t xml:space="preserve"> Zariadenie staveniska</t>
  </si>
  <si>
    <t xml:space="preserve"> Prevádzkové vplyvy</t>
  </si>
  <si>
    <t xml:space="preserve"> Sťažené podmienky</t>
  </si>
  <si>
    <t xml:space="preserve"> Inžinierska činnosť</t>
  </si>
  <si>
    <t xml:space="preserve"> Projektové práce</t>
  </si>
  <si>
    <t xml:space="preserve"> DPH  20% z:</t>
  </si>
  <si>
    <t xml:space="preserve"> DPH   0% z:</t>
  </si>
  <si>
    <t xml:space="preserve"> Odpočet - prípočet</t>
  </si>
  <si>
    <t>Zaradenie</t>
  </si>
  <si>
    <t>pre KL</t>
  </si>
  <si>
    <t>Lev0</t>
  </si>
  <si>
    <t>pozícia</t>
  </si>
  <si>
    <t>PRÁCE A DODÁVKY HSV</t>
  </si>
  <si>
    <t>1 - ZEMNE PRÁCE</t>
  </si>
  <si>
    <t>272</t>
  </si>
  <si>
    <t>131211101</t>
  </si>
  <si>
    <t>Hĺbenie jám v hornine 3 ručne</t>
  </si>
  <si>
    <t>m3</t>
  </si>
  <si>
    <t xml:space="preserve">                    </t>
  </si>
  <si>
    <t>13121-1101</t>
  </si>
  <si>
    <t>45.11.21</t>
  </si>
  <si>
    <t>EK</t>
  </si>
  <si>
    <t>S</t>
  </si>
  <si>
    <t>5,00*3,00*0,75 =   11,250</t>
  </si>
  <si>
    <t>132211101</t>
  </si>
  <si>
    <t>Hĺbenie rýh šírka do 60 cm v hornine 3 ručne</t>
  </si>
  <si>
    <t>13221-1101</t>
  </si>
  <si>
    <t>(4,525+1,55)*2*0,40*0,60 =   2,916</t>
  </si>
  <si>
    <t>253</t>
  </si>
  <si>
    <t>162207112</t>
  </si>
  <si>
    <t>Vodor. premiestnenie výkop. horn. 1-4 100 m</t>
  </si>
  <si>
    <t>16220-7112</t>
  </si>
  <si>
    <t>45.11.24</t>
  </si>
  <si>
    <t>(11,25+2,916)*2 =   28,332</t>
  </si>
  <si>
    <t>167106111</t>
  </si>
  <si>
    <t>Nakladanie výkopku horn. 1-7</t>
  </si>
  <si>
    <t>16710-6111</t>
  </si>
  <si>
    <t>45.21.22</t>
  </si>
  <si>
    <t>11,25+2,916 =   14,166</t>
  </si>
  <si>
    <t>001</t>
  </si>
  <si>
    <t>171201205</t>
  </si>
  <si>
    <t>Uloženie sypaniny na medziskládky</t>
  </si>
  <si>
    <t>17120-1204</t>
  </si>
  <si>
    <t>174101001</t>
  </si>
  <si>
    <t>Zásyp zhutnený jám, šachiet, rýh, zárezov alebo okolo objektov do 100 m3</t>
  </si>
  <si>
    <t>17410-1001</t>
  </si>
  <si>
    <t>((5,00*3,00)-(4,525*2,25))*1,25 =   6,023</t>
  </si>
  <si>
    <t>231</t>
  </si>
  <si>
    <t>181101132</t>
  </si>
  <si>
    <t>Úprava pozemku s rozpoj. a prehrnutím zeminy</t>
  </si>
  <si>
    <t>18110-1132</t>
  </si>
  <si>
    <t>11,25+2,916-6,023 =   8,143</t>
  </si>
  <si>
    <t xml:space="preserve">1 - ZEMNE PRÁCE  spolu: </t>
  </si>
  <si>
    <t>2 - ZÁKLADY</t>
  </si>
  <si>
    <t>011</t>
  </si>
  <si>
    <t>274313611</t>
  </si>
  <si>
    <t>Základové pásy z betónu prostého tr. C16/20</t>
  </si>
  <si>
    <t>27431-3611</t>
  </si>
  <si>
    <t>45.25.32</t>
  </si>
  <si>
    <t>(4,525+1,55)*2*0,40*0,50*1,05 =   2,552</t>
  </si>
  <si>
    <t xml:space="preserve">2 - ZÁKLADY  spolu: </t>
  </si>
  <si>
    <t>3 - ZVISLÉ A KOMPLETNÉ KONŠTRUKCIE</t>
  </si>
  <si>
    <t>014</t>
  </si>
  <si>
    <t>310238211</t>
  </si>
  <si>
    <t>Zamurovanie otvoru do 1 m2 v murive akejkoľvek hr. na maltu MVC</t>
  </si>
  <si>
    <t>31023-8211</t>
  </si>
  <si>
    <t>45.25.50</t>
  </si>
  <si>
    <t>0,50*(1,30+2,50)*0,25*1,05 =   0,499</t>
  </si>
  <si>
    <t>311272200</t>
  </si>
  <si>
    <t>Murivo nosné z betónových tvárnic PREMAC DT15 hr. 150mm s výplňou C16/20</t>
  </si>
  <si>
    <t>31127-2200</t>
  </si>
  <si>
    <t>4,525*1,25*1,05 =   5,939</t>
  </si>
  <si>
    <t>311272202</t>
  </si>
  <si>
    <t>Murivo nosné z betónových tvárnic PREMAC DT25 hr. 250mm s výplňou C16/20</t>
  </si>
  <si>
    <t>31127-2202</t>
  </si>
  <si>
    <t>(4,525+1,55)*1,25*0,25*1,05 =   1,993</t>
  </si>
  <si>
    <t>311361821</t>
  </si>
  <si>
    <t>Výstuž nadzákladových múrov nosných BSt 500 (10505)</t>
  </si>
  <si>
    <t>t</t>
  </si>
  <si>
    <t>31136-1821</t>
  </si>
  <si>
    <t>(2,552+5,939)*50*0,001 =   0,425</t>
  </si>
  <si>
    <t>342272536</t>
  </si>
  <si>
    <t>Priečky PPP  hr.150mm</t>
  </si>
  <si>
    <t>m2</t>
  </si>
  <si>
    <t>34227-2536</t>
  </si>
  <si>
    <t>(2,35*3,25-0,80*1,97)*1,05 =   6,365</t>
  </si>
  <si>
    <t>346272113</t>
  </si>
  <si>
    <t>Ochranné primurovky hr. 100 mm z tvárnic DT10</t>
  </si>
  <si>
    <t>34627-2113</t>
  </si>
  <si>
    <t xml:space="preserve">  .  .  </t>
  </si>
  <si>
    <t xml:space="preserve">3 - ZVISLÉ A KOMPLETNÉ KONŠTRUKCIE  spolu: </t>
  </si>
  <si>
    <t>4 - VODOROVNÉ KONŠTRUKCIE</t>
  </si>
  <si>
    <t>430321313</t>
  </si>
  <si>
    <t>Schodišťové konštrukcie zo železobetónu tr. C16/20</t>
  </si>
  <si>
    <t>43032-1313</t>
  </si>
  <si>
    <t>(3,00*1,75*0,15+3,00*0,30*0,15*2+2,25*0,97*0,15+1,75*0,28*0,162*0,5*8)*1,05 =   1,788</t>
  </si>
  <si>
    <t>430361821</t>
  </si>
  <si>
    <t>Výstuž schodišťových konštrukcií BSt 500 (10505)</t>
  </si>
  <si>
    <t>43036-1821</t>
  </si>
  <si>
    <t>1,788*50*0,001 =   0,089</t>
  </si>
  <si>
    <t>431351121</t>
  </si>
  <si>
    <t>Debnenie podest priamočiar. s podpernou konštr. do 4 m zhotovenie</t>
  </si>
  <si>
    <t>43135-1121</t>
  </si>
  <si>
    <t>1,75*0,97 =   1,698</t>
  </si>
  <si>
    <t>433351131</t>
  </si>
  <si>
    <t>Debnenie schodníc priamočiarych s podpernou konštr. do 4 m zhotovenie</t>
  </si>
  <si>
    <t>43335-1131</t>
  </si>
  <si>
    <t>3,00*1,75+3,00*0,15+1,75*0,162*8 =   7,968</t>
  </si>
  <si>
    <t>433351132</t>
  </si>
  <si>
    <t>Debnenie schodníc priamočiarych s podpernou konštr. do 4 m odstránenie</t>
  </si>
  <si>
    <t>43335-1132</t>
  </si>
  <si>
    <t xml:space="preserve">4 - VODOROVNÉ KONŠTRUKCIE  spolu: </t>
  </si>
  <si>
    <t>6 - ÚPRAVY POVRCHOV, PODLAHY, VÝPLNE</t>
  </si>
  <si>
    <t>612421331</t>
  </si>
  <si>
    <t>Oprava vnútorných vápenných omietok stien štukových 10-30%</t>
  </si>
  <si>
    <t>61242-1331</t>
  </si>
  <si>
    <t>45.41.10</t>
  </si>
  <si>
    <t>612474116</t>
  </si>
  <si>
    <t>Omietka vnút. stien zo suchých zmesí na tvárnice Ytong hr. 10mm</t>
  </si>
  <si>
    <t>61247-4116</t>
  </si>
  <si>
    <t>2,35*3,00*2 =   14,100</t>
  </si>
  <si>
    <t>612481118</t>
  </si>
  <si>
    <t>Potiahnutie vnút. stien sklovláknitým pletivom vtlačeným do tmelu</t>
  </si>
  <si>
    <t>61248-1118</t>
  </si>
  <si>
    <t>631313611</t>
  </si>
  <si>
    <t>Mazanina z betónu prostého tr. C16/20 hr. 8-12 cm</t>
  </si>
  <si>
    <t>63131-3611</t>
  </si>
  <si>
    <t>4,525*2,35*0,10*1,05 =   1,117</t>
  </si>
  <si>
    <t>4,20*1,75*0,10*1,05 =   0,772</t>
  </si>
  <si>
    <t>631319173</t>
  </si>
  <si>
    <t>Prípl. za stiahnutie povrchu mazaniny pred vlož. výstuže hr. do 12 cm</t>
  </si>
  <si>
    <t>63131-9173</t>
  </si>
  <si>
    <t>631362162</t>
  </si>
  <si>
    <t>Výstuž betónových mazanín zo zvarovaných sietí Kari d drôtu 6 mm, oko 15 cm</t>
  </si>
  <si>
    <t>63136-2162</t>
  </si>
  <si>
    <t>4,525*2,35*1,20 =   12,761</t>
  </si>
  <si>
    <t>642942111</t>
  </si>
  <si>
    <t>Osadenie dverných zárubní alebo rámov oceľových do 2,5 m2</t>
  </si>
  <si>
    <t>kus</t>
  </si>
  <si>
    <t>64294-2111</t>
  </si>
  <si>
    <t>45.42.11</t>
  </si>
  <si>
    <t>MAT</t>
  </si>
  <si>
    <t>553301241</t>
  </si>
  <si>
    <t>Zárubňa oceľová CGU 80x197x16cm</t>
  </si>
  <si>
    <t>553301240</t>
  </si>
  <si>
    <t>28.12.10</t>
  </si>
  <si>
    <t>EZ</t>
  </si>
  <si>
    <t xml:space="preserve">6 - ÚPRAVY POVRCHOV, PODLAHY, VÝPLNE  spolu: </t>
  </si>
  <si>
    <t>9 - OSTATNÉ KONŠTRUKCIE A PRÁCE</t>
  </si>
  <si>
    <t>003</t>
  </si>
  <si>
    <t>941955002</t>
  </si>
  <si>
    <t>Lešenie ľahké prac. pomocné výš. podlahy do 1,9 m</t>
  </si>
  <si>
    <t>94195-5002</t>
  </si>
  <si>
    <t>45.25.10</t>
  </si>
  <si>
    <t>4,20*1,75 =   7,350</t>
  </si>
  <si>
    <t>952901111</t>
  </si>
  <si>
    <t>Vyčistenie budov byt. alebo občian. výstavby pri výške podlažia do 4 m</t>
  </si>
  <si>
    <t>95290-1111</t>
  </si>
  <si>
    <t>45.45.13</t>
  </si>
  <si>
    <t>013</t>
  </si>
  <si>
    <t>978013141</t>
  </si>
  <si>
    <t>Otlčenie vnút. omietok stien váp. vápenocem. 10- 30 %</t>
  </si>
  <si>
    <t>97801-3141</t>
  </si>
  <si>
    <t>45.11.11</t>
  </si>
  <si>
    <t>(2,80+,60)*2*3,00 =   20,400</t>
  </si>
  <si>
    <t>998991111</t>
  </si>
  <si>
    <t>Presun hmôt pre opravy v objektoch výšky do 25 m</t>
  </si>
  <si>
    <t>99899-1111</t>
  </si>
  <si>
    <t xml:space="preserve">9 - OSTATNÉ KONŠTRUKCIE A PRÁCE  spolu: </t>
  </si>
  <si>
    <t xml:space="preserve">PRÁCE A DODÁVKY HSV  spolu: </t>
  </si>
  <si>
    <t>PRÁCE A DODÁVKY PSV</t>
  </si>
  <si>
    <t>711 - Izolácie proti vode a vlhkosti</t>
  </si>
  <si>
    <t>700</t>
  </si>
  <si>
    <t>711.411-01</t>
  </si>
  <si>
    <t>Izolácia proti tlakovej vode vodorovná 1x asf.modifikovaný pás 1x NP</t>
  </si>
  <si>
    <t>I</t>
  </si>
  <si>
    <t>711.411</t>
  </si>
  <si>
    <t>45.00.00</t>
  </si>
  <si>
    <t>IK</t>
  </si>
  <si>
    <t>4,525*2,35*1,15 =   12,229</t>
  </si>
  <si>
    <t>711.412-01</t>
  </si>
  <si>
    <t>Izolácia proti tlakovej vode zvislá 1x asf.modifikovaný pás 1x NP</t>
  </si>
  <si>
    <t>711.412</t>
  </si>
  <si>
    <t>(4,525*2+2,35)*1,25*1,20 =   17,100</t>
  </si>
  <si>
    <t>711</t>
  </si>
  <si>
    <t>711472051</t>
  </si>
  <si>
    <t>Zhotovenie izolácie tlakovej položením fólie PVC voľne zvislá</t>
  </si>
  <si>
    <t>71147-2051</t>
  </si>
  <si>
    <t>45.22.20</t>
  </si>
  <si>
    <t>(4,525+2,35)*1,50 =   10,313</t>
  </si>
  <si>
    <t>6282F0385</t>
  </si>
  <si>
    <t>Fólia nopová</t>
  </si>
  <si>
    <t>IZ</t>
  </si>
  <si>
    <t>711491176</t>
  </si>
  <si>
    <t>Zhotovenie izolácie - ukončujúci profil,kompl.D+M</t>
  </si>
  <si>
    <t>m</t>
  </si>
  <si>
    <t>71149-1175</t>
  </si>
  <si>
    <t>(4,525+2,35)*1,10 =   7,563</t>
  </si>
  <si>
    <t>998711202</t>
  </si>
  <si>
    <t>Presun hmôt pre izolácie proti vode v objektoch výšky do 12 m</t>
  </si>
  <si>
    <t>99871-1202</t>
  </si>
  <si>
    <t xml:space="preserve">711 - Izolácie proti vode a vlhkosti  spolu: </t>
  </si>
  <si>
    <t>766 - Konštrukcie stolárske</t>
  </si>
  <si>
    <t>766</t>
  </si>
  <si>
    <t>766662112</t>
  </si>
  <si>
    <t>Montáž dvier kompl. otvár. do zamur. zár. 1-krídl. do 0,8m</t>
  </si>
  <si>
    <t>76666-2112</t>
  </si>
  <si>
    <t>611617671</t>
  </si>
  <si>
    <t>Dvere vnútorné zplné foliované s polodrážko 80x197 vč.kovania</t>
  </si>
  <si>
    <t>611617670</t>
  </si>
  <si>
    <t>20.30.11</t>
  </si>
  <si>
    <t>766669913</t>
  </si>
  <si>
    <t>Dokovanie - okopného plechu na dver. krídla</t>
  </si>
  <si>
    <t>76666-9913</t>
  </si>
  <si>
    <t>998766202</t>
  </si>
  <si>
    <t>Presun hmôt pre konštr. stolárske v objektoch výšky do 12 m</t>
  </si>
  <si>
    <t>99876-6202</t>
  </si>
  <si>
    <t>45.42.13</t>
  </si>
  <si>
    <t xml:space="preserve">766 - Konštrukcie stolárske  spolu: </t>
  </si>
  <si>
    <t>767 - Konštrukcie doplnk. kovové stavebné</t>
  </si>
  <si>
    <t>767.595-01</t>
  </si>
  <si>
    <t>Odk.20 Konštrukcia krytého prístrešku na spôsob zimnej záhrady,kompl.D+M</t>
  </si>
  <si>
    <t>767.595</t>
  </si>
  <si>
    <t>"konštrukcia z hlinikových profilov zasklená izolačným dvojsklom 3,65+2,25x2,50" 1 =   1,000</t>
  </si>
  <si>
    <t>"strecha polykarbonát komôrkový  hr.16mm 4,45*2,25"</t>
  </si>
  <si>
    <t>" s dverami š.900mm"</t>
  </si>
  <si>
    <t>767</t>
  </si>
  <si>
    <t>767232343</t>
  </si>
  <si>
    <t>z6 Montáž nerez. zábradlia na schody ukotveného do podlahy</t>
  </si>
  <si>
    <t>76723-2343</t>
  </si>
  <si>
    <t>2,70*2 =   5,400</t>
  </si>
  <si>
    <t>553467851</t>
  </si>
  <si>
    <t>z6 Zábradlie nerezové schodišťové dl.2,70m vč.kotvenia</t>
  </si>
  <si>
    <t>553467850</t>
  </si>
  <si>
    <t>998767202</t>
  </si>
  <si>
    <t>Presun hmôt pre kovové stav. doplnk. konštr. v objektoch výšky do 12 m</t>
  </si>
  <si>
    <t>99876-7202</t>
  </si>
  <si>
    <t>45.42.12</t>
  </si>
  <si>
    <t xml:space="preserve">767 - Konštrukcie doplnk. kovové stavebné  spolu: </t>
  </si>
  <si>
    <t>771 - Podlahy z dlaždíc  keramických</t>
  </si>
  <si>
    <t>771.414-01</t>
  </si>
  <si>
    <t>Dlažba z keramických dlaždíc do tmelu vč.soklíka,kompl.D+M</t>
  </si>
  <si>
    <t>771.414</t>
  </si>
  <si>
    <t>((1,40+1,96+0,84)*1,75+1,75*0,162*8)*1,05 =   10,099</t>
  </si>
  <si>
    <t xml:space="preserve">771 - Podlahy z dlaždíc  keramických  spolu: </t>
  </si>
  <si>
    <t>781 - Obklady z obkladačiek a dosiek</t>
  </si>
  <si>
    <t>781.472</t>
  </si>
  <si>
    <t>Obklady vnútorné keramickés  do tmelu,kompl.D+M</t>
  </si>
  <si>
    <t>((1,75+4,04)*2*1,30-1,00*1,30+1,30*0,16*2)*1,05 =   14,879</t>
  </si>
  <si>
    <t>771</t>
  </si>
  <si>
    <t>998781202</t>
  </si>
  <si>
    <t>Presun hmôt pre obklady keramické v objektoch výšky do 12 m</t>
  </si>
  <si>
    <t>99878-1202</t>
  </si>
  <si>
    <t>45.43.12</t>
  </si>
  <si>
    <t xml:space="preserve">781 - Obklady z obkladačiek a dosiek  spolu: </t>
  </si>
  <si>
    <t>783 - Nátery</t>
  </si>
  <si>
    <t>783</t>
  </si>
  <si>
    <t>783222100</t>
  </si>
  <si>
    <t>Nátery kov. stav. doplnk. konštr. syntet. dvojnásobné</t>
  </si>
  <si>
    <t>78322-2100</t>
  </si>
  <si>
    <t>45.44.21</t>
  </si>
  <si>
    <t>783226100</t>
  </si>
  <si>
    <t>Nátery kov. stav. doplnk. konštr. syntet. základné</t>
  </si>
  <si>
    <t>78322-6100</t>
  </si>
  <si>
    <t>1,25*1 =   1,250</t>
  </si>
  <si>
    <t>783895020</t>
  </si>
  <si>
    <t>Nátery vnút. omiet.  dvojnásobné umývateľné</t>
  </si>
  <si>
    <t>78389-5020</t>
  </si>
  <si>
    <t>(2,80+2,35)*2*1,50 =   15,450</t>
  </si>
  <si>
    <t xml:space="preserve">783 - Nátery  spolu: </t>
  </si>
  <si>
    <t>784 - Maľby</t>
  </si>
  <si>
    <t>784</t>
  </si>
  <si>
    <t>784453111</t>
  </si>
  <si>
    <t>Maľby dizperzné so základným náterom jednofarebné v miestnostnostiach v. do 3.8</t>
  </si>
  <si>
    <t>78445-3111</t>
  </si>
  <si>
    <t>16,00+6,60 =   22,600</t>
  </si>
  <si>
    <t>(2,35*2+2,80+5,60)*2*3,00 =   78,600</t>
  </si>
  <si>
    <t xml:space="preserve">784 - Maľby  spolu: </t>
  </si>
  <si>
    <t xml:space="preserve">PRÁCE A DODÁVKY PSV  spolu: </t>
  </si>
  <si>
    <t>Za rozpočet celkom</t>
  </si>
  <si>
    <t>Figura</t>
  </si>
  <si>
    <t/>
  </si>
  <si>
    <t>f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</si>
</sst>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&quot; Sk&quot;;[Red]\-#,##0&quot; Sk&quot;"/>
    <numFmt numFmtId="167" formatCode="_-* #,##0&quot; Sk&quot;_-;\-* #,##0&quot; Sk&quot;_-;_-* &quot;- Sk&quot;_-;_-@_-"/>
    <numFmt numFmtId="168" formatCode="#,##0&quot; Sk&quot;;\-#,##0&quot; Sk&quot;"/>
    <numFmt numFmtId="169" formatCode="#,##0.00&quot; Sk&quot;;\-#,##0.00&quot; Sk&quot;"/>
    <numFmt numFmtId="170" formatCode="0;0;;"/>
    <numFmt numFmtId="171" formatCode="0\ %"/>
    <numFmt numFmtId="172" formatCode="#,##0.00&quot; Sk&quot;;[Red]\-#,##0.00&quot; Sk&quot;"/>
    <numFmt numFmtId="173" formatCode="\ "/>
    <numFmt numFmtId="174" formatCode="0.00;0;0"/>
    <numFmt numFmtId="175" formatCode="0.0%"/>
    <numFmt numFmtId="176" formatCode="#,##0.000"/>
    <numFmt numFmtId="177" formatCode="#,##0.00000"/>
    <numFmt numFmtId="178" formatCode="0.000"/>
    <numFmt numFmtId="179" formatCode="#,##0.00\ "/>
    <numFmt numFmtId="180" formatCode="0.00\ %"/>
    <numFmt numFmtId="181" formatCode="#,##0\ "/>
    <numFmt numFmtId="182" formatCode="#,##0.0000"/>
  </numFmts>
  <fonts count="44">
    <font>
      <sz val="10"/>
      <name val="Arial"/>
      <family val="0"/>
    </font>
    <font>
      <b/>
      <sz val="7"/>
      <name val="Letter Gothic CE"/>
      <family val="0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b/>
      <sz val="11"/>
      <color indexed="8"/>
      <name val="Calibri"/>
      <family val="0"/>
    </font>
    <font>
      <sz val="10"/>
      <name val="Arial CE"/>
      <family val="0"/>
    </font>
    <font>
      <b/>
      <sz val="18"/>
      <color indexed="62"/>
      <name val="Cambria"/>
      <family val="0"/>
    </font>
    <font>
      <sz val="11"/>
      <color indexed="10"/>
      <name val="Calibri"/>
      <family val="0"/>
    </font>
    <font>
      <sz val="8"/>
      <name val="Arial Narrow"/>
      <family val="0"/>
    </font>
    <font>
      <b/>
      <sz val="8"/>
      <name val="Arial Narrow"/>
      <family val="0"/>
    </font>
    <font>
      <sz val="8"/>
      <color indexed="9"/>
      <name val="Arial Narrow"/>
      <family val="0"/>
    </font>
    <font>
      <b/>
      <sz val="8"/>
      <color indexed="9"/>
      <name val="Arial Narrow"/>
      <family val="0"/>
    </font>
    <font>
      <b/>
      <sz val="10"/>
      <name val="Arial Narrow"/>
      <family val="0"/>
    </font>
    <font>
      <sz val="8"/>
      <color indexed="12"/>
      <name val="Arial Narrow"/>
      <family val="0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55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74">
    <border>
      <left/>
      <right/>
      <top/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hair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hair">
        <color indexed="8"/>
      </right>
      <top style="double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hair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hair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hair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 vertical="center"/>
      <protection/>
    </xf>
    <xf numFmtId="0" fontId="0" fillId="0" borderId="0" applyFill="0" applyBorder="0">
      <alignment vertical="center"/>
      <protection/>
    </xf>
    <xf numFmtId="166" fontId="1" fillId="0" borderId="1">
      <alignment/>
      <protection/>
    </xf>
    <xf numFmtId="0" fontId="0" fillId="0" borderId="1" applyFill="0">
      <alignment/>
      <protection/>
    </xf>
    <xf numFmtId="167" fontId="0" fillId="0" borderId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3" fillId="6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4" fillId="0" borderId="2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" fillId="0" borderId="0">
      <alignment/>
      <protection/>
    </xf>
    <xf numFmtId="0" fontId="28" fillId="29" borderId="0" applyNumberFormat="0" applyBorder="0" applyAlignment="0" applyProtection="0"/>
    <xf numFmtId="0" fontId="29" fillId="30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9" fontId="0" fillId="0" borderId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1" fillId="0" borderId="0" applyBorder="0">
      <alignment vertical="center"/>
      <protection/>
    </xf>
    <xf numFmtId="0" fontId="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10">
      <alignment vertical="center"/>
      <protection/>
    </xf>
    <xf numFmtId="0" fontId="38" fillId="33" borderId="11" applyNumberFormat="0" applyAlignment="0" applyProtection="0"/>
    <xf numFmtId="0" fontId="39" fillId="34" borderId="11" applyNumberFormat="0" applyAlignment="0" applyProtection="0"/>
    <xf numFmtId="0" fontId="40" fillId="34" borderId="12" applyNumberFormat="0" applyAlignment="0" applyProtection="0"/>
    <xf numFmtId="0" fontId="41" fillId="0" borderId="0" applyNumberFormat="0" applyFill="0" applyBorder="0" applyAlignment="0" applyProtection="0"/>
    <xf numFmtId="0" fontId="42" fillId="35" borderId="0" applyNumberFormat="0" applyBorder="0" applyAlignment="0" applyProtection="0"/>
    <xf numFmtId="0" fontId="43" fillId="36" borderId="0" applyNumberFormat="0" applyBorder="0" applyAlignment="0" applyProtection="0"/>
    <xf numFmtId="0" fontId="43" fillId="37" borderId="0" applyNumberFormat="0" applyBorder="0" applyAlignment="0" applyProtection="0"/>
    <xf numFmtId="0" fontId="43" fillId="38" borderId="0" applyNumberFormat="0" applyBorder="0" applyAlignment="0" applyProtection="0"/>
    <xf numFmtId="0" fontId="43" fillId="39" borderId="0" applyNumberFormat="0" applyBorder="0" applyAlignment="0" applyProtection="0"/>
    <xf numFmtId="0" fontId="43" fillId="40" borderId="0" applyNumberFormat="0" applyBorder="0" applyAlignment="0" applyProtection="0"/>
    <xf numFmtId="0" fontId="43" fillId="41" borderId="0" applyNumberFormat="0" applyBorder="0" applyAlignment="0" applyProtection="0"/>
  </cellStyleXfs>
  <cellXfs count="164">
    <xf numFmtId="0" fontId="0" fillId="0" borderId="0" xfId="0" applyAlignment="1">
      <alignment/>
    </xf>
    <xf numFmtId="0" fontId="8" fillId="0" borderId="0" xfId="0" applyFont="1" applyAlignment="1" applyProtection="1">
      <alignment horizontal="right" vertical="top"/>
      <protection/>
    </xf>
    <xf numFmtId="49" fontId="8" fillId="0" borderId="0" xfId="0" applyNumberFormat="1" applyFont="1" applyAlignment="1" applyProtection="1">
      <alignment horizontal="center" vertical="top"/>
      <protection/>
    </xf>
    <xf numFmtId="49" fontId="8" fillId="0" borderId="0" xfId="0" applyNumberFormat="1" applyFont="1" applyAlignment="1" applyProtection="1">
      <alignment vertical="top"/>
      <protection/>
    </xf>
    <xf numFmtId="49" fontId="8" fillId="0" borderId="0" xfId="0" applyNumberFormat="1" applyFont="1" applyAlignment="1" applyProtection="1">
      <alignment horizontal="left" vertical="top" wrapText="1"/>
      <protection/>
    </xf>
    <xf numFmtId="176" fontId="8" fillId="0" borderId="0" xfId="0" applyNumberFormat="1" applyFont="1" applyAlignment="1" applyProtection="1">
      <alignment vertical="top"/>
      <protection/>
    </xf>
    <xf numFmtId="0" fontId="8" fillId="0" borderId="0" xfId="0" applyFont="1" applyAlignment="1" applyProtection="1">
      <alignment vertical="top"/>
      <protection/>
    </xf>
    <xf numFmtId="4" fontId="8" fillId="0" borderId="0" xfId="0" applyNumberFormat="1" applyFont="1" applyAlignment="1" applyProtection="1">
      <alignment vertical="top"/>
      <protection/>
    </xf>
    <xf numFmtId="177" fontId="8" fillId="0" borderId="0" xfId="0" applyNumberFormat="1" applyFont="1" applyAlignment="1" applyProtection="1">
      <alignment vertical="top"/>
      <protection/>
    </xf>
    <xf numFmtId="0" fontId="8" fillId="0" borderId="0" xfId="0" applyFont="1" applyAlignment="1" applyProtection="1">
      <alignment horizontal="center" vertical="top"/>
      <protection/>
    </xf>
    <xf numFmtId="178" fontId="8" fillId="0" borderId="0" xfId="0" applyNumberFormat="1" applyFont="1" applyAlignment="1" applyProtection="1">
      <alignment vertical="top"/>
      <protection/>
    </xf>
    <xf numFmtId="0" fontId="8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4" fontId="8" fillId="0" borderId="0" xfId="0" applyNumberFormat="1" applyFont="1" applyAlignment="1" applyProtection="1">
      <alignment/>
      <protection/>
    </xf>
    <xf numFmtId="177" fontId="8" fillId="0" borderId="0" xfId="0" applyNumberFormat="1" applyFont="1" applyAlignment="1" applyProtection="1">
      <alignment/>
      <protection/>
    </xf>
    <xf numFmtId="176" fontId="8" fillId="0" borderId="0" xfId="0" applyNumberFormat="1" applyFont="1" applyAlignment="1" applyProtection="1">
      <alignment/>
      <protection/>
    </xf>
    <xf numFmtId="0" fontId="10" fillId="0" borderId="0" xfId="71" applyFont="1">
      <alignment/>
      <protection/>
    </xf>
    <xf numFmtId="49" fontId="8" fillId="0" borderId="0" xfId="0" applyNumberFormat="1" applyFont="1" applyAlignment="1" applyProtection="1">
      <alignment/>
      <protection/>
    </xf>
    <xf numFmtId="0" fontId="11" fillId="0" borderId="0" xfId="71" applyFont="1">
      <alignment/>
      <protection/>
    </xf>
    <xf numFmtId="49" fontId="11" fillId="0" borderId="0" xfId="71" applyNumberFormat="1" applyFont="1">
      <alignment/>
      <protection/>
    </xf>
    <xf numFmtId="49" fontId="8" fillId="0" borderId="0" xfId="0" applyNumberFormat="1" applyFont="1" applyAlignment="1" applyProtection="1">
      <alignment horizontal="center"/>
      <protection/>
    </xf>
    <xf numFmtId="49" fontId="8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8" fillId="0" borderId="13" xfId="0" applyFont="1" applyBorder="1" applyAlignment="1" applyProtection="1">
      <alignment horizontal="center"/>
      <protection/>
    </xf>
    <xf numFmtId="0" fontId="8" fillId="0" borderId="14" xfId="0" applyFont="1" applyBorder="1" applyAlignment="1" applyProtection="1">
      <alignment horizontal="center"/>
      <protection/>
    </xf>
    <xf numFmtId="0" fontId="8" fillId="0" borderId="15" xfId="0" applyNumberFormat="1" applyFont="1" applyBorder="1" applyAlignment="1" applyProtection="1">
      <alignment horizontal="center"/>
      <protection/>
    </xf>
    <xf numFmtId="0" fontId="8" fillId="0" borderId="13" xfId="0" applyNumberFormat="1" applyFont="1" applyBorder="1" applyAlignment="1" applyProtection="1">
      <alignment horizontal="center"/>
      <protection/>
    </xf>
    <xf numFmtId="0" fontId="13" fillId="0" borderId="15" xfId="0" applyFont="1" applyBorder="1" applyAlignment="1" applyProtection="1">
      <alignment horizontal="center"/>
      <protection locked="0"/>
    </xf>
    <xf numFmtId="0" fontId="13" fillId="0" borderId="13" xfId="0" applyFont="1" applyBorder="1" applyAlignment="1" applyProtection="1">
      <alignment horizontal="center"/>
      <protection locked="0"/>
    </xf>
    <xf numFmtId="0" fontId="8" fillId="0" borderId="13" xfId="0" applyFont="1" applyBorder="1" applyAlignment="1" applyProtection="1">
      <alignment horizontal="center"/>
      <protection locked="0"/>
    </xf>
    <xf numFmtId="49" fontId="8" fillId="0" borderId="13" xfId="0" applyNumberFormat="1" applyFont="1" applyBorder="1" applyAlignment="1" applyProtection="1">
      <alignment horizontal="left"/>
      <protection/>
    </xf>
    <xf numFmtId="0" fontId="8" fillId="0" borderId="13" xfId="0" applyFont="1" applyBorder="1" applyAlignment="1" applyProtection="1">
      <alignment horizontal="right"/>
      <protection/>
    </xf>
    <xf numFmtId="0" fontId="8" fillId="0" borderId="16" xfId="0" applyFont="1" applyBorder="1" applyAlignment="1" applyProtection="1">
      <alignment horizontal="center"/>
      <protection/>
    </xf>
    <xf numFmtId="0" fontId="8" fillId="0" borderId="16" xfId="0" applyFont="1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horizontal="center"/>
      <protection/>
    </xf>
    <xf numFmtId="0" fontId="8" fillId="0" borderId="17" xfId="0" applyNumberFormat="1" applyFont="1" applyBorder="1" applyAlignment="1" applyProtection="1">
      <alignment horizontal="center"/>
      <protection/>
    </xf>
    <xf numFmtId="0" fontId="8" fillId="0" borderId="16" xfId="0" applyNumberFormat="1" applyFont="1" applyBorder="1" applyAlignment="1" applyProtection="1">
      <alignment horizontal="center"/>
      <protection/>
    </xf>
    <xf numFmtId="0" fontId="13" fillId="0" borderId="17" xfId="0" applyFont="1" applyBorder="1" applyAlignment="1" applyProtection="1">
      <alignment horizontal="center"/>
      <protection locked="0"/>
    </xf>
    <xf numFmtId="0" fontId="13" fillId="0" borderId="16" xfId="0" applyFont="1" applyBorder="1" applyAlignment="1" applyProtection="1">
      <alignment horizontal="center"/>
      <protection locked="0"/>
    </xf>
    <xf numFmtId="0" fontId="8" fillId="0" borderId="16" xfId="0" applyFont="1" applyBorder="1" applyAlignment="1" applyProtection="1">
      <alignment horizontal="center"/>
      <protection locked="0"/>
    </xf>
    <xf numFmtId="176" fontId="8" fillId="0" borderId="16" xfId="0" applyNumberFormat="1" applyFont="1" applyBorder="1" applyAlignment="1" applyProtection="1">
      <alignment/>
      <protection/>
    </xf>
    <xf numFmtId="0" fontId="8" fillId="0" borderId="16" xfId="0" applyFont="1" applyBorder="1" applyAlignment="1" applyProtection="1">
      <alignment/>
      <protection/>
    </xf>
    <xf numFmtId="49" fontId="8" fillId="0" borderId="16" xfId="0" applyNumberFormat="1" applyFont="1" applyBorder="1" applyAlignment="1" applyProtection="1">
      <alignment horizontal="left"/>
      <protection/>
    </xf>
    <xf numFmtId="0" fontId="8" fillId="0" borderId="16" xfId="0" applyFont="1" applyBorder="1" applyAlignment="1" applyProtection="1">
      <alignment horizontal="right"/>
      <protection/>
    </xf>
    <xf numFmtId="49" fontId="8" fillId="0" borderId="0" xfId="0" applyNumberFormat="1" applyFont="1" applyAlignment="1" applyProtection="1">
      <alignment horizontal="left"/>
      <protection locked="0"/>
    </xf>
    <xf numFmtId="176" fontId="8" fillId="0" borderId="0" xfId="0" applyNumberFormat="1" applyFont="1" applyAlignment="1" applyProtection="1">
      <alignment horizontal="right"/>
      <protection locked="0"/>
    </xf>
    <xf numFmtId="0" fontId="9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 horizontal="right"/>
      <protection locked="0"/>
    </xf>
    <xf numFmtId="49" fontId="8" fillId="0" borderId="0" xfId="0" applyNumberFormat="1" applyFont="1" applyAlignment="1" applyProtection="1">
      <alignment horizontal="center"/>
      <protection locked="0"/>
    </xf>
    <xf numFmtId="49" fontId="8" fillId="0" borderId="0" xfId="0" applyNumberFormat="1" applyFont="1" applyAlignment="1" applyProtection="1">
      <alignment/>
      <protection locked="0"/>
    </xf>
    <xf numFmtId="176" fontId="8" fillId="0" borderId="0" xfId="0" applyNumberFormat="1" applyFont="1" applyAlignment="1" applyProtection="1">
      <alignment/>
      <protection locked="0"/>
    </xf>
    <xf numFmtId="0" fontId="8" fillId="0" borderId="13" xfId="0" applyFont="1" applyBorder="1" applyAlignment="1" applyProtection="1">
      <alignment horizontal="left"/>
      <protection locked="0"/>
    </xf>
    <xf numFmtId="0" fontId="8" fillId="0" borderId="15" xfId="0" applyNumberFormat="1" applyFont="1" applyBorder="1" applyAlignment="1" applyProtection="1">
      <alignment horizontal="center"/>
      <protection locked="0"/>
    </xf>
    <xf numFmtId="0" fontId="8" fillId="0" borderId="16" xfId="0" applyFont="1" applyBorder="1" applyAlignment="1" applyProtection="1">
      <alignment horizontal="left"/>
      <protection locked="0"/>
    </xf>
    <xf numFmtId="0" fontId="8" fillId="0" borderId="16" xfId="0" applyFont="1" applyBorder="1" applyAlignment="1" applyProtection="1">
      <alignment horizontal="left" vertical="center"/>
      <protection locked="0"/>
    </xf>
    <xf numFmtId="0" fontId="8" fillId="0" borderId="17" xfId="0" applyNumberFormat="1" applyFont="1" applyBorder="1" applyAlignment="1" applyProtection="1">
      <alignment horizontal="center"/>
      <protection locked="0"/>
    </xf>
    <xf numFmtId="0" fontId="8" fillId="0" borderId="0" xfId="72" applyFont="1">
      <alignment/>
      <protection/>
    </xf>
    <xf numFmtId="0" fontId="8" fillId="0" borderId="0" xfId="72" applyFont="1" applyAlignment="1">
      <alignment horizontal="left" vertical="center"/>
      <protection/>
    </xf>
    <xf numFmtId="0" fontId="12" fillId="0" borderId="0" xfId="71" applyFont="1" applyAlignment="1">
      <alignment horizontal="left" vertical="center"/>
      <protection/>
    </xf>
    <xf numFmtId="0" fontId="8" fillId="0" borderId="18" xfId="72" applyFont="1" applyBorder="1" applyAlignment="1">
      <alignment horizontal="left" vertical="center"/>
      <protection/>
    </xf>
    <xf numFmtId="0" fontId="8" fillId="0" borderId="19" xfId="72" applyFont="1" applyBorder="1" applyAlignment="1">
      <alignment horizontal="left" vertical="center"/>
      <protection/>
    </xf>
    <xf numFmtId="0" fontId="8" fillId="0" borderId="19" xfId="72" applyFont="1" applyBorder="1" applyAlignment="1">
      <alignment horizontal="right" vertical="center"/>
      <protection/>
    </xf>
    <xf numFmtId="0" fontId="8" fillId="0" borderId="20" xfId="72" applyFont="1" applyBorder="1" applyAlignment="1">
      <alignment horizontal="left" vertical="center"/>
      <protection/>
    </xf>
    <xf numFmtId="0" fontId="8" fillId="0" borderId="21" xfId="72" applyFont="1" applyBorder="1" applyAlignment="1">
      <alignment horizontal="left" vertical="center"/>
      <protection/>
    </xf>
    <xf numFmtId="0" fontId="8" fillId="0" borderId="22" xfId="72" applyFont="1" applyBorder="1" applyAlignment="1">
      <alignment horizontal="left" vertical="center"/>
      <protection/>
    </xf>
    <xf numFmtId="0" fontId="8" fillId="0" borderId="22" xfId="72" applyFont="1" applyBorder="1" applyAlignment="1">
      <alignment horizontal="right" vertical="center"/>
      <protection/>
    </xf>
    <xf numFmtId="0" fontId="8" fillId="0" borderId="23" xfId="72" applyFont="1" applyBorder="1" applyAlignment="1">
      <alignment horizontal="left" vertical="center"/>
      <protection/>
    </xf>
    <xf numFmtId="0" fontId="8" fillId="0" borderId="24" xfId="72" applyFont="1" applyBorder="1" applyAlignment="1">
      <alignment horizontal="left" vertical="center"/>
      <protection/>
    </xf>
    <xf numFmtId="0" fontId="8" fillId="0" borderId="25" xfId="72" applyFont="1" applyBorder="1" applyAlignment="1">
      <alignment horizontal="left" vertical="center"/>
      <protection/>
    </xf>
    <xf numFmtId="0" fontId="8" fillId="0" borderId="25" xfId="72" applyFont="1" applyBorder="1" applyAlignment="1">
      <alignment horizontal="right" vertical="center"/>
      <protection/>
    </xf>
    <xf numFmtId="0" fontId="8" fillId="0" borderId="26" xfId="72" applyFont="1" applyBorder="1" applyAlignment="1">
      <alignment horizontal="left" vertical="center"/>
      <protection/>
    </xf>
    <xf numFmtId="0" fontId="8" fillId="0" borderId="27" xfId="72" applyFont="1" applyBorder="1" applyAlignment="1">
      <alignment horizontal="left" vertical="center"/>
      <protection/>
    </xf>
    <xf numFmtId="0" fontId="8" fillId="0" borderId="28" xfId="72" applyFont="1" applyBorder="1" applyAlignment="1">
      <alignment horizontal="left" vertical="center"/>
      <protection/>
    </xf>
    <xf numFmtId="0" fontId="8" fillId="0" borderId="28" xfId="72" applyFont="1" applyBorder="1" applyAlignment="1">
      <alignment horizontal="right" vertical="center"/>
      <protection/>
    </xf>
    <xf numFmtId="0" fontId="8" fillId="0" borderId="29" xfId="72" applyFont="1" applyBorder="1" applyAlignment="1">
      <alignment horizontal="left" vertical="center"/>
      <protection/>
    </xf>
    <xf numFmtId="0" fontId="8" fillId="0" borderId="30" xfId="72" applyFont="1" applyBorder="1" applyAlignment="1">
      <alignment horizontal="left" vertical="center"/>
      <protection/>
    </xf>
    <xf numFmtId="0" fontId="8" fillId="0" borderId="31" xfId="72" applyFont="1" applyBorder="1" applyAlignment="1">
      <alignment horizontal="right" vertical="center"/>
      <protection/>
    </xf>
    <xf numFmtId="0" fontId="8" fillId="0" borderId="31" xfId="72" applyFont="1" applyBorder="1" applyAlignment="1">
      <alignment horizontal="left" vertical="center"/>
      <protection/>
    </xf>
    <xf numFmtId="0" fontId="8" fillId="0" borderId="32" xfId="72" applyFont="1" applyBorder="1" applyAlignment="1">
      <alignment horizontal="left" vertical="center"/>
      <protection/>
    </xf>
    <xf numFmtId="0" fontId="8" fillId="0" borderId="33" xfId="72" applyFont="1" applyBorder="1" applyAlignment="1">
      <alignment horizontal="left" vertical="center"/>
      <protection/>
    </xf>
    <xf numFmtId="0" fontId="8" fillId="0" borderId="34" xfId="72" applyFont="1" applyBorder="1" applyAlignment="1">
      <alignment horizontal="left" vertical="center"/>
      <protection/>
    </xf>
    <xf numFmtId="0" fontId="8" fillId="0" borderId="35" xfId="72" applyFont="1" applyBorder="1" applyAlignment="1">
      <alignment horizontal="left" vertical="center"/>
      <protection/>
    </xf>
    <xf numFmtId="0" fontId="8" fillId="0" borderId="18" xfId="72" applyFont="1" applyBorder="1" applyAlignment="1">
      <alignment horizontal="right" vertical="center"/>
      <protection/>
    </xf>
    <xf numFmtId="3" fontId="8" fillId="0" borderId="36" xfId="72" applyNumberFormat="1" applyFont="1" applyBorder="1" applyAlignment="1">
      <alignment horizontal="right" vertical="center"/>
      <protection/>
    </xf>
    <xf numFmtId="3" fontId="8" fillId="0" borderId="20" xfId="72" applyNumberFormat="1" applyFont="1" applyBorder="1" applyAlignment="1">
      <alignment horizontal="right" vertical="center"/>
      <protection/>
    </xf>
    <xf numFmtId="0" fontId="8" fillId="0" borderId="30" xfId="72" applyFont="1" applyBorder="1" applyAlignment="1">
      <alignment horizontal="right" vertical="center"/>
      <protection/>
    </xf>
    <xf numFmtId="3" fontId="8" fillId="0" borderId="37" xfId="72" applyNumberFormat="1" applyFont="1" applyBorder="1" applyAlignment="1">
      <alignment horizontal="right" vertical="center"/>
      <protection/>
    </xf>
    <xf numFmtId="3" fontId="8" fillId="0" borderId="32" xfId="72" applyNumberFormat="1" applyFont="1" applyBorder="1" applyAlignment="1">
      <alignment horizontal="right" vertical="center"/>
      <protection/>
    </xf>
    <xf numFmtId="0" fontId="8" fillId="0" borderId="33" xfId="72" applyFont="1" applyBorder="1" applyAlignment="1">
      <alignment horizontal="right" vertical="center"/>
      <protection/>
    </xf>
    <xf numFmtId="3" fontId="8" fillId="0" borderId="38" xfId="72" applyNumberFormat="1" applyFont="1" applyBorder="1" applyAlignment="1">
      <alignment horizontal="right" vertical="center"/>
      <protection/>
    </xf>
    <xf numFmtId="0" fontId="8" fillId="0" borderId="34" xfId="72" applyFont="1" applyBorder="1" applyAlignment="1">
      <alignment horizontal="right" vertical="center"/>
      <protection/>
    </xf>
    <xf numFmtId="3" fontId="8" fillId="0" borderId="35" xfId="72" applyNumberFormat="1" applyFont="1" applyBorder="1" applyAlignment="1">
      <alignment horizontal="right" vertical="center"/>
      <protection/>
    </xf>
    <xf numFmtId="0" fontId="9" fillId="0" borderId="39" xfId="72" applyFont="1" applyBorder="1" applyAlignment="1">
      <alignment horizontal="center" vertical="center"/>
      <protection/>
    </xf>
    <xf numFmtId="0" fontId="8" fillId="0" borderId="40" xfId="72" applyFont="1" applyBorder="1" applyAlignment="1">
      <alignment horizontal="left" vertical="center"/>
      <protection/>
    </xf>
    <xf numFmtId="0" fontId="8" fillId="0" borderId="40" xfId="72" applyFont="1" applyBorder="1" applyAlignment="1">
      <alignment horizontal="center" vertical="center"/>
      <protection/>
    </xf>
    <xf numFmtId="0" fontId="8" fillId="0" borderId="41" xfId="72" applyFont="1" applyBorder="1" applyAlignment="1">
      <alignment horizontal="center" vertical="center"/>
      <protection/>
    </xf>
    <xf numFmtId="0" fontId="8" fillId="0" borderId="42" xfId="72" applyFont="1" applyBorder="1" applyAlignment="1">
      <alignment horizontal="center" vertical="center"/>
      <protection/>
    </xf>
    <xf numFmtId="0" fontId="8" fillId="0" borderId="43" xfId="72" applyFont="1" applyBorder="1" applyAlignment="1">
      <alignment horizontal="center" vertical="center"/>
      <protection/>
    </xf>
    <xf numFmtId="0" fontId="8" fillId="0" borderId="44" xfId="72" applyFont="1" applyBorder="1" applyAlignment="1">
      <alignment horizontal="center" vertical="center"/>
      <protection/>
    </xf>
    <xf numFmtId="0" fontId="8" fillId="0" borderId="45" xfId="72" applyFont="1" applyBorder="1" applyAlignment="1">
      <alignment horizontal="center" vertical="center"/>
      <protection/>
    </xf>
    <xf numFmtId="0" fontId="8" fillId="0" borderId="46" xfId="72" applyFont="1" applyBorder="1" applyAlignment="1">
      <alignment horizontal="left" vertical="center"/>
      <protection/>
    </xf>
    <xf numFmtId="0" fontId="8" fillId="0" borderId="47" xfId="72" applyFont="1" applyBorder="1" applyAlignment="1">
      <alignment horizontal="left" vertical="center"/>
      <protection/>
    </xf>
    <xf numFmtId="0" fontId="8" fillId="0" borderId="48" xfId="72" applyNumberFormat="1" applyFont="1" applyBorder="1" applyAlignment="1">
      <alignment horizontal="left" vertical="center"/>
      <protection/>
    </xf>
    <xf numFmtId="0" fontId="8" fillId="0" borderId="49" xfId="72" applyFont="1" applyBorder="1" applyAlignment="1">
      <alignment horizontal="center" vertical="center"/>
      <protection/>
    </xf>
    <xf numFmtId="0" fontId="8" fillId="0" borderId="10" xfId="72" applyFont="1" applyBorder="1" applyAlignment="1">
      <alignment horizontal="left" vertical="center"/>
      <protection/>
    </xf>
    <xf numFmtId="0" fontId="8" fillId="0" borderId="50" xfId="72" applyFont="1" applyBorder="1" applyAlignment="1">
      <alignment horizontal="left" vertical="center"/>
      <protection/>
    </xf>
    <xf numFmtId="0" fontId="8" fillId="0" borderId="51" xfId="72" applyFont="1" applyBorder="1" applyAlignment="1">
      <alignment horizontal="center" vertical="center"/>
      <protection/>
    </xf>
    <xf numFmtId="0" fontId="8" fillId="0" borderId="52" xfId="72" applyFont="1" applyBorder="1" applyAlignment="1">
      <alignment horizontal="left" vertical="center"/>
      <protection/>
    </xf>
    <xf numFmtId="0" fontId="8" fillId="0" borderId="53" xfId="72" applyFont="1" applyBorder="1" applyAlignment="1">
      <alignment horizontal="center" vertical="center"/>
      <protection/>
    </xf>
    <xf numFmtId="0" fontId="8" fillId="0" borderId="54" xfId="72" applyFont="1" applyBorder="1" applyAlignment="1">
      <alignment horizontal="right" vertical="center"/>
      <protection/>
    </xf>
    <xf numFmtId="0" fontId="8" fillId="0" borderId="42" xfId="72" applyFont="1" applyBorder="1" applyAlignment="1">
      <alignment horizontal="left" vertical="center"/>
      <protection/>
    </xf>
    <xf numFmtId="180" fontId="8" fillId="0" borderId="31" xfId="72" applyNumberFormat="1" applyFont="1" applyBorder="1" applyAlignment="1">
      <alignment horizontal="right" vertical="center"/>
      <protection/>
    </xf>
    <xf numFmtId="180" fontId="8" fillId="0" borderId="55" xfId="72" applyNumberFormat="1" applyFont="1" applyBorder="1" applyAlignment="1">
      <alignment horizontal="right" vertical="center"/>
      <protection/>
    </xf>
    <xf numFmtId="0" fontId="8" fillId="0" borderId="56" xfId="72" applyFont="1" applyBorder="1" applyAlignment="1">
      <alignment horizontal="left" vertical="center"/>
      <protection/>
    </xf>
    <xf numFmtId="180" fontId="8" fillId="0" borderId="22" xfId="72" applyNumberFormat="1" applyFont="1" applyBorder="1" applyAlignment="1">
      <alignment horizontal="right" vertical="center"/>
      <protection/>
    </xf>
    <xf numFmtId="180" fontId="8" fillId="0" borderId="56" xfId="72" applyNumberFormat="1" applyFont="1" applyBorder="1" applyAlignment="1">
      <alignment horizontal="right" vertical="center"/>
      <protection/>
    </xf>
    <xf numFmtId="0" fontId="8" fillId="0" borderId="54" xfId="72" applyFont="1" applyBorder="1" applyAlignment="1">
      <alignment horizontal="left" vertical="center"/>
      <protection/>
    </xf>
    <xf numFmtId="0" fontId="8" fillId="0" borderId="53" xfId="72" applyFont="1" applyBorder="1" applyAlignment="1">
      <alignment horizontal="right" vertical="center"/>
      <protection/>
    </xf>
    <xf numFmtId="0" fontId="8" fillId="0" borderId="57" xfId="72" applyFont="1" applyBorder="1" applyAlignment="1">
      <alignment horizontal="center" vertical="center"/>
      <protection/>
    </xf>
    <xf numFmtId="0" fontId="8" fillId="0" borderId="58" xfId="72" applyFont="1" applyBorder="1" applyAlignment="1">
      <alignment horizontal="left" vertical="center"/>
      <protection/>
    </xf>
    <xf numFmtId="0" fontId="8" fillId="0" borderId="58" xfId="72" applyFont="1" applyBorder="1" applyAlignment="1">
      <alignment horizontal="right" vertical="center"/>
      <protection/>
    </xf>
    <xf numFmtId="0" fontId="8" fillId="0" borderId="59" xfId="72" applyFont="1" applyBorder="1" applyAlignment="1">
      <alignment horizontal="right" vertical="center"/>
      <protection/>
    </xf>
    <xf numFmtId="3" fontId="8" fillId="0" borderId="0" xfId="72" applyNumberFormat="1" applyFont="1" applyBorder="1" applyAlignment="1">
      <alignment horizontal="right" vertical="center"/>
      <protection/>
    </xf>
    <xf numFmtId="0" fontId="8" fillId="0" borderId="57" xfId="72" applyFont="1" applyBorder="1" applyAlignment="1">
      <alignment horizontal="left" vertical="center"/>
      <protection/>
    </xf>
    <xf numFmtId="0" fontId="8" fillId="0" borderId="0" xfId="72" applyFont="1" applyBorder="1" applyAlignment="1">
      <alignment horizontal="right" vertical="center"/>
      <protection/>
    </xf>
    <xf numFmtId="0" fontId="8" fillId="0" borderId="0" xfId="72" applyFont="1" applyBorder="1" applyAlignment="1">
      <alignment horizontal="left" vertical="center"/>
      <protection/>
    </xf>
    <xf numFmtId="0" fontId="8" fillId="0" borderId="60" xfId="72" applyFont="1" applyBorder="1" applyAlignment="1">
      <alignment horizontal="right" vertical="center"/>
      <protection/>
    </xf>
    <xf numFmtId="0" fontId="8" fillId="0" borderId="37" xfId="72" applyFont="1" applyBorder="1" applyAlignment="1">
      <alignment horizontal="right" vertical="center"/>
      <protection/>
    </xf>
    <xf numFmtId="3" fontId="8" fillId="0" borderId="60" xfId="72" applyNumberFormat="1" applyFont="1" applyBorder="1" applyAlignment="1">
      <alignment horizontal="right" vertical="center"/>
      <protection/>
    </xf>
    <xf numFmtId="3" fontId="8" fillId="0" borderId="61" xfId="72" applyNumberFormat="1" applyFont="1" applyBorder="1" applyAlignment="1">
      <alignment horizontal="right" vertical="center"/>
      <protection/>
    </xf>
    <xf numFmtId="0" fontId="9" fillId="0" borderId="62" xfId="72" applyFont="1" applyBorder="1" applyAlignment="1">
      <alignment horizontal="center" vertical="center"/>
      <protection/>
    </xf>
    <xf numFmtId="0" fontId="8" fillId="0" borderId="63" xfId="72" applyFont="1" applyBorder="1" applyAlignment="1">
      <alignment horizontal="left" vertical="center"/>
      <protection/>
    </xf>
    <xf numFmtId="0" fontId="8" fillId="0" borderId="64" xfId="72" applyFont="1" applyBorder="1" applyAlignment="1">
      <alignment horizontal="left" vertical="center"/>
      <protection/>
    </xf>
    <xf numFmtId="181" fontId="8" fillId="0" borderId="65" xfId="72" applyNumberFormat="1" applyFont="1" applyBorder="1" applyAlignment="1">
      <alignment horizontal="right" vertical="center"/>
      <protection/>
    </xf>
    <xf numFmtId="0" fontId="8" fillId="0" borderId="66" xfId="72" applyFont="1" applyBorder="1" applyAlignment="1">
      <alignment horizontal="left" vertical="center"/>
      <protection/>
    </xf>
    <xf numFmtId="0" fontId="8" fillId="0" borderId="58" xfId="72" applyFont="1" applyBorder="1" applyAlignment="1">
      <alignment horizontal="center" vertical="center"/>
      <protection/>
    </xf>
    <xf numFmtId="0" fontId="8" fillId="0" borderId="67" xfId="72" applyFont="1" applyBorder="1" applyAlignment="1">
      <alignment horizontal="center" vertical="center"/>
      <protection/>
    </xf>
    <xf numFmtId="0" fontId="8" fillId="0" borderId="68" xfId="72" applyFont="1" applyBorder="1" applyAlignment="1">
      <alignment horizontal="left" vertical="center"/>
      <protection/>
    </xf>
    <xf numFmtId="4" fontId="8" fillId="0" borderId="46" xfId="72" applyNumberFormat="1" applyFont="1" applyBorder="1" applyAlignment="1">
      <alignment horizontal="right" vertical="center"/>
      <protection/>
    </xf>
    <xf numFmtId="4" fontId="8" fillId="0" borderId="69" xfId="72" applyNumberFormat="1" applyFont="1" applyBorder="1" applyAlignment="1">
      <alignment horizontal="right" vertical="center"/>
      <protection/>
    </xf>
    <xf numFmtId="4" fontId="8" fillId="0" borderId="10" xfId="72" applyNumberFormat="1" applyFont="1" applyBorder="1" applyAlignment="1">
      <alignment horizontal="right" vertical="center"/>
      <protection/>
    </xf>
    <xf numFmtId="4" fontId="8" fillId="0" borderId="70" xfId="72" applyNumberFormat="1" applyFont="1" applyBorder="1" applyAlignment="1">
      <alignment horizontal="right" vertical="center"/>
      <protection/>
    </xf>
    <xf numFmtId="4" fontId="8" fillId="0" borderId="71" xfId="72" applyNumberFormat="1" applyFont="1" applyBorder="1" applyAlignment="1">
      <alignment horizontal="right" vertical="center"/>
      <protection/>
    </xf>
    <xf numFmtId="4" fontId="8" fillId="0" borderId="52" xfId="72" applyNumberFormat="1" applyFont="1" applyBorder="1" applyAlignment="1">
      <alignment horizontal="right" vertical="center"/>
      <protection/>
    </xf>
    <xf numFmtId="4" fontId="8" fillId="0" borderId="54" xfId="72" applyNumberFormat="1" applyFont="1" applyBorder="1" applyAlignment="1">
      <alignment horizontal="right" vertical="center"/>
      <protection/>
    </xf>
    <xf numFmtId="4" fontId="8" fillId="0" borderId="72" xfId="72" applyNumberFormat="1" applyFont="1" applyBorder="1" applyAlignment="1">
      <alignment horizontal="right" vertical="center"/>
      <protection/>
    </xf>
    <xf numFmtId="4" fontId="8" fillId="0" borderId="56" xfId="72" applyNumberFormat="1" applyFont="1" applyBorder="1" applyAlignment="1">
      <alignment horizontal="right" vertical="center"/>
      <protection/>
    </xf>
    <xf numFmtId="49" fontId="9" fillId="0" borderId="0" xfId="0" applyNumberFormat="1" applyFont="1" applyAlignment="1" applyProtection="1">
      <alignment vertical="top"/>
      <protection/>
    </xf>
    <xf numFmtId="49" fontId="13" fillId="0" borderId="0" xfId="0" applyNumberFormat="1" applyFont="1" applyAlignment="1" applyProtection="1">
      <alignment horizontal="left" vertical="top" wrapText="1"/>
      <protection/>
    </xf>
    <xf numFmtId="176" fontId="13" fillId="0" borderId="0" xfId="0" applyNumberFormat="1" applyFont="1" applyAlignment="1" applyProtection="1">
      <alignment vertical="top"/>
      <protection/>
    </xf>
    <xf numFmtId="0" fontId="13" fillId="0" borderId="0" xfId="0" applyFont="1" applyAlignment="1" applyProtection="1">
      <alignment vertical="top"/>
      <protection/>
    </xf>
    <xf numFmtId="4" fontId="13" fillId="0" borderId="0" xfId="0" applyNumberFormat="1" applyFont="1" applyAlignment="1" applyProtection="1">
      <alignment vertical="top"/>
      <protection/>
    </xf>
    <xf numFmtId="177" fontId="13" fillId="0" borderId="0" xfId="0" applyNumberFormat="1" applyFont="1" applyAlignment="1" applyProtection="1">
      <alignment vertical="top"/>
      <protection/>
    </xf>
    <xf numFmtId="0" fontId="13" fillId="0" borderId="0" xfId="0" applyFont="1" applyAlignment="1" applyProtection="1">
      <alignment horizontal="center" vertical="top"/>
      <protection/>
    </xf>
    <xf numFmtId="178" fontId="13" fillId="0" borderId="0" xfId="0" applyNumberFormat="1" applyFont="1" applyAlignment="1" applyProtection="1">
      <alignment vertical="top"/>
      <protection/>
    </xf>
    <xf numFmtId="49" fontId="8" fillId="0" borderId="0" xfId="0" applyNumberFormat="1" applyFont="1" applyAlignment="1" applyProtection="1">
      <alignment horizontal="right" vertical="top" wrapText="1"/>
      <protection/>
    </xf>
    <xf numFmtId="4" fontId="9" fillId="0" borderId="0" xfId="0" applyNumberFormat="1" applyFont="1" applyAlignment="1" applyProtection="1">
      <alignment vertical="top"/>
      <protection/>
    </xf>
    <xf numFmtId="177" fontId="9" fillId="0" borderId="0" xfId="0" applyNumberFormat="1" applyFont="1" applyAlignment="1" applyProtection="1">
      <alignment vertical="top"/>
      <protection/>
    </xf>
    <xf numFmtId="176" fontId="9" fillId="0" borderId="0" xfId="0" applyNumberFormat="1" applyFont="1" applyAlignment="1" applyProtection="1">
      <alignment vertical="top"/>
      <protection/>
    </xf>
    <xf numFmtId="49" fontId="10" fillId="0" borderId="0" xfId="71" applyNumberFormat="1" applyFont="1">
      <alignment/>
      <protection/>
    </xf>
    <xf numFmtId="49" fontId="9" fillId="0" borderId="0" xfId="0" applyNumberFormat="1" applyFont="1" applyAlignment="1" applyProtection="1">
      <alignment horizontal="left" vertical="top" wrapText="1"/>
      <protection/>
    </xf>
    <xf numFmtId="0" fontId="8" fillId="0" borderId="14" xfId="0" applyFont="1" applyBorder="1" applyAlignment="1" applyProtection="1">
      <alignment horizontal="center"/>
      <protection/>
    </xf>
    <xf numFmtId="0" fontId="8" fillId="0" borderId="73" xfId="0" applyFont="1" applyBorder="1" applyAlignment="1" applyProtection="1">
      <alignment horizontal="center"/>
      <protection/>
    </xf>
  </cellXfs>
  <cellStyles count="78">
    <cellStyle name="Normal" xfId="0"/>
    <cellStyle name="1 000 Sk" xfId="15"/>
    <cellStyle name="1 000,-  Sk" xfId="16"/>
    <cellStyle name="1 000,- Kč" xfId="17"/>
    <cellStyle name="1 000,- Sk" xfId="18"/>
    <cellStyle name="1000 Sk_fakturuj99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20 % - zvýraznenie1" xfId="26"/>
    <cellStyle name="20 % - zvýraznenie2" xfId="27"/>
    <cellStyle name="20 % - zvýraznenie3" xfId="28"/>
    <cellStyle name="20 % - zvýraznenie4" xfId="29"/>
    <cellStyle name="20 % - zvýraznenie5" xfId="30"/>
    <cellStyle name="20 % - zvýraznenie6" xfId="31"/>
    <cellStyle name="40 % – Zvýraznění1" xfId="32"/>
    <cellStyle name="40 % – Zvýraznění2" xfId="33"/>
    <cellStyle name="40 % – Zvýraznění3" xfId="34"/>
    <cellStyle name="40 % – Zvýraznění4" xfId="35"/>
    <cellStyle name="40 % – Zvýraznění5" xfId="36"/>
    <cellStyle name="40 % – Zvýraznění6" xfId="37"/>
    <cellStyle name="40 % - zvýraznenie1" xfId="38"/>
    <cellStyle name="40 % - zvýraznenie2" xfId="39"/>
    <cellStyle name="40 % - zvýraznenie3" xfId="40"/>
    <cellStyle name="40 % - zvýraznenie4" xfId="41"/>
    <cellStyle name="40 % - zvýraznenie5" xfId="42"/>
    <cellStyle name="40 % - zvýraznenie6" xfId="43"/>
    <cellStyle name="60 % – Zvýraznění1" xfId="44"/>
    <cellStyle name="60 % – Zvýraznění2" xfId="45"/>
    <cellStyle name="60 % – Zvýraznění3" xfId="46"/>
    <cellStyle name="60 % – Zvýraznění4" xfId="47"/>
    <cellStyle name="60 % – Zvýraznění5" xfId="48"/>
    <cellStyle name="60 % – Zvýraznění6" xfId="49"/>
    <cellStyle name="60 % - zvýraznenie1" xfId="50"/>
    <cellStyle name="60 % - zvýraznenie2" xfId="51"/>
    <cellStyle name="60 % - zvýraznenie3" xfId="52"/>
    <cellStyle name="60 % - zvýraznenie4" xfId="53"/>
    <cellStyle name="60 % - zvýraznenie5" xfId="54"/>
    <cellStyle name="60 % - zvýraznenie6" xfId="55"/>
    <cellStyle name="Celkem" xfId="56"/>
    <cellStyle name="Comma" xfId="57"/>
    <cellStyle name="Comma [0]" xfId="58"/>
    <cellStyle name="data" xfId="59"/>
    <cellStyle name="Dobrá" xfId="60"/>
    <cellStyle name="Kontrolná bunka" xfId="61"/>
    <cellStyle name="Currency" xfId="62"/>
    <cellStyle name="Currency [0]" xfId="63"/>
    <cellStyle name="Nadpis 1" xfId="64"/>
    <cellStyle name="Nadpis 2" xfId="65"/>
    <cellStyle name="Nadpis 3" xfId="66"/>
    <cellStyle name="Nadpis 4" xfId="67"/>
    <cellStyle name="Název" xfId="68"/>
    <cellStyle name="Názov" xfId="69"/>
    <cellStyle name="Neutrálna" xfId="70"/>
    <cellStyle name="normálne_KLs" xfId="71"/>
    <cellStyle name="normálne_KLv" xfId="72"/>
    <cellStyle name="Percent" xfId="73"/>
    <cellStyle name="Poznámka" xfId="74"/>
    <cellStyle name="Prepojená bunka" xfId="75"/>
    <cellStyle name="Spolu" xfId="76"/>
    <cellStyle name="TEXT 1" xfId="77"/>
    <cellStyle name="Text upozornění" xfId="78"/>
    <cellStyle name="Text upozornenia" xfId="79"/>
    <cellStyle name="TEXT1" xfId="80"/>
    <cellStyle name="Vstup" xfId="81"/>
    <cellStyle name="Výpočet" xfId="82"/>
    <cellStyle name="Výstup" xfId="83"/>
    <cellStyle name="Vysvetľujúci text" xfId="84"/>
    <cellStyle name="Zlá" xfId="85"/>
    <cellStyle name="Zvýraznenie1" xfId="86"/>
    <cellStyle name="Zvýraznenie2" xfId="87"/>
    <cellStyle name="Zvýraznenie3" xfId="88"/>
    <cellStyle name="Zvýraznenie4" xfId="89"/>
    <cellStyle name="Zvýraznenie5" xfId="90"/>
    <cellStyle name="Zvýraznenie6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9933"/>
      <rgbColor rgb="00800080"/>
      <rgbColor rgb="00008080"/>
      <rgbColor rgb="00C0C0C0"/>
      <rgbColor rgb="00996666"/>
      <rgbColor rgb="009999FF"/>
      <rgbColor rgb="00993366"/>
      <rgbColor rgb="00FFFFC0"/>
      <rgbColor rgb="00CCFFFF"/>
      <rgbColor rgb="00660066"/>
      <rgbColor rgb="00FF8080"/>
      <rgbColor rgb="000066CC"/>
      <rgbColor rgb="00A0E0E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CCC"/>
      <rgbColor rgb="00FFCC99"/>
      <rgbColor rgb="003333CC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533400</xdr:colOff>
      <xdr:row>32</xdr:row>
      <xdr:rowOff>9525</xdr:rowOff>
    </xdr:from>
    <xdr:to>
      <xdr:col>5</xdr:col>
      <xdr:colOff>533400</xdr:colOff>
      <xdr:row>40</xdr:row>
      <xdr:rowOff>228600</xdr:rowOff>
    </xdr:to>
    <xdr:sp>
      <xdr:nvSpPr>
        <xdr:cNvPr id="1" name="Line 1"/>
        <xdr:cNvSpPr>
          <a:spLocks/>
        </xdr:cNvSpPr>
      </xdr:nvSpPr>
      <xdr:spPr>
        <a:xfrm>
          <a:off x="3152775" y="7458075"/>
          <a:ext cx="0" cy="20478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47"/>
  <sheetViews>
    <sheetView showGridLines="0" tabSelected="1" zoomScalePageLayoutView="0" workbookViewId="0" topLeftCell="A1">
      <selection activeCell="G14" sqref="G14"/>
    </sheetView>
  </sheetViews>
  <sheetFormatPr defaultColWidth="9.140625" defaultRowHeight="12.75"/>
  <cols>
    <col min="1" max="1" width="6.7109375" style="1" customWidth="1"/>
    <col min="2" max="2" width="3.7109375" style="2" customWidth="1"/>
    <col min="3" max="3" width="13.00390625" style="3" customWidth="1"/>
    <col min="4" max="4" width="35.7109375" style="4" customWidth="1"/>
    <col min="5" max="5" width="10.7109375" style="5" customWidth="1"/>
    <col min="6" max="6" width="5.28125" style="6" customWidth="1"/>
    <col min="7" max="7" width="8.7109375" style="7" customWidth="1"/>
    <col min="8" max="9" width="9.7109375" style="7" hidden="1" customWidth="1"/>
    <col min="10" max="10" width="9.7109375" style="7" customWidth="1"/>
    <col min="11" max="11" width="7.421875" style="8" hidden="1" customWidth="1"/>
    <col min="12" max="12" width="8.28125" style="8" hidden="1" customWidth="1"/>
    <col min="13" max="13" width="9.140625" style="5" hidden="1" customWidth="1"/>
    <col min="14" max="14" width="7.00390625" style="5" hidden="1" customWidth="1"/>
    <col min="15" max="15" width="3.57421875" style="6" customWidth="1"/>
    <col min="16" max="16" width="12.7109375" style="6" hidden="1" customWidth="1"/>
    <col min="17" max="19" width="13.28125" style="5" hidden="1" customWidth="1"/>
    <col min="20" max="20" width="10.57421875" style="9" hidden="1" customWidth="1"/>
    <col min="21" max="21" width="10.28125" style="9" hidden="1" customWidth="1"/>
    <col min="22" max="22" width="5.7109375" style="9" hidden="1" customWidth="1"/>
    <col min="23" max="23" width="9.140625" style="10" hidden="1" customWidth="1"/>
    <col min="24" max="25" width="5.7109375" style="6" hidden="1" customWidth="1"/>
    <col min="26" max="26" width="7.57421875" style="6" hidden="1" customWidth="1"/>
    <col min="27" max="27" width="24.8515625" style="6" hidden="1" customWidth="1"/>
    <col min="28" max="28" width="4.28125" style="6" hidden="1" customWidth="1"/>
    <col min="29" max="29" width="8.28125" style="6" hidden="1" customWidth="1"/>
    <col min="30" max="30" width="8.7109375" style="6" hidden="1" customWidth="1"/>
    <col min="31" max="34" width="9.140625" style="6" hidden="1" customWidth="1"/>
    <col min="35" max="35" width="9.140625" style="11" customWidth="1"/>
    <col min="36" max="37" width="0" style="11" hidden="1" customWidth="1"/>
    <col min="38" max="16384" width="9.140625" style="11" customWidth="1"/>
  </cols>
  <sheetData>
    <row r="1" spans="1:34" ht="9.75">
      <c r="A1" s="12" t="s">
        <v>5</v>
      </c>
      <c r="B1" s="11"/>
      <c r="C1" s="11"/>
      <c r="D1" s="11"/>
      <c r="E1" s="12" t="s">
        <v>115</v>
      </c>
      <c r="F1" s="11"/>
      <c r="G1" s="13"/>
      <c r="H1" s="11"/>
      <c r="I1" s="11"/>
      <c r="J1" s="13"/>
      <c r="K1" s="14"/>
      <c r="L1" s="11"/>
      <c r="M1" s="11"/>
      <c r="N1" s="11"/>
      <c r="O1" s="11"/>
      <c r="P1" s="11"/>
      <c r="Q1" s="15"/>
      <c r="R1" s="15"/>
      <c r="S1" s="15"/>
      <c r="T1" s="11"/>
      <c r="U1" s="11"/>
      <c r="V1" s="11"/>
      <c r="W1" s="11"/>
      <c r="X1" s="11"/>
      <c r="Y1" s="11"/>
      <c r="Z1" s="16" t="s">
        <v>7</v>
      </c>
      <c r="AA1" s="160" t="s">
        <v>8</v>
      </c>
      <c r="AB1" s="16" t="s">
        <v>9</v>
      </c>
      <c r="AC1" s="16" t="s">
        <v>10</v>
      </c>
      <c r="AD1" s="16" t="s">
        <v>11</v>
      </c>
      <c r="AE1" s="11"/>
      <c r="AF1" s="11"/>
      <c r="AG1" s="11"/>
      <c r="AH1" s="11"/>
    </row>
    <row r="2" spans="1:34" ht="9.75">
      <c r="A2" s="12" t="s">
        <v>116</v>
      </c>
      <c r="B2" s="11"/>
      <c r="C2" s="11"/>
      <c r="D2" s="11"/>
      <c r="E2" s="12" t="s">
        <v>117</v>
      </c>
      <c r="F2" s="11"/>
      <c r="G2" s="13"/>
      <c r="H2" s="17"/>
      <c r="I2" s="11"/>
      <c r="J2" s="13"/>
      <c r="K2" s="14"/>
      <c r="L2" s="11"/>
      <c r="M2" s="11"/>
      <c r="N2" s="11"/>
      <c r="O2" s="11"/>
      <c r="P2" s="11"/>
      <c r="Q2" s="15"/>
      <c r="R2" s="15"/>
      <c r="S2" s="15"/>
      <c r="T2" s="11"/>
      <c r="U2" s="11"/>
      <c r="V2" s="11"/>
      <c r="W2" s="11"/>
      <c r="X2" s="11"/>
      <c r="Y2" s="11"/>
      <c r="Z2" s="16" t="s">
        <v>12</v>
      </c>
      <c r="AA2" s="18" t="s">
        <v>13</v>
      </c>
      <c r="AB2" s="18" t="s">
        <v>14</v>
      </c>
      <c r="AC2" s="18"/>
      <c r="AD2" s="19"/>
      <c r="AE2" s="11"/>
      <c r="AF2" s="11"/>
      <c r="AG2" s="11"/>
      <c r="AH2" s="11"/>
    </row>
    <row r="3" spans="1:34" ht="9.75">
      <c r="A3" s="12" t="s">
        <v>15</v>
      </c>
      <c r="B3" s="11"/>
      <c r="C3" s="11"/>
      <c r="D3" s="11"/>
      <c r="E3" s="12" t="s">
        <v>118</v>
      </c>
      <c r="F3" s="11"/>
      <c r="G3" s="13"/>
      <c r="H3" s="11"/>
      <c r="I3" s="11"/>
      <c r="J3" s="13"/>
      <c r="K3" s="14"/>
      <c r="L3" s="11"/>
      <c r="M3" s="11"/>
      <c r="N3" s="11"/>
      <c r="O3" s="11"/>
      <c r="P3" s="11"/>
      <c r="Q3" s="15"/>
      <c r="R3" s="15"/>
      <c r="S3" s="15"/>
      <c r="T3" s="11"/>
      <c r="U3" s="11"/>
      <c r="V3" s="11"/>
      <c r="W3" s="11"/>
      <c r="X3" s="11"/>
      <c r="Y3" s="11"/>
      <c r="Z3" s="16" t="s">
        <v>16</v>
      </c>
      <c r="AA3" s="18" t="s">
        <v>17</v>
      </c>
      <c r="AB3" s="18" t="s">
        <v>14</v>
      </c>
      <c r="AC3" s="18" t="s">
        <v>18</v>
      </c>
      <c r="AD3" s="19" t="s">
        <v>19</v>
      </c>
      <c r="AE3" s="11"/>
      <c r="AF3" s="11"/>
      <c r="AG3" s="11"/>
      <c r="AH3" s="11"/>
    </row>
    <row r="4" spans="1:34" ht="9.7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5"/>
      <c r="R4" s="15"/>
      <c r="S4" s="15"/>
      <c r="T4" s="11"/>
      <c r="U4" s="11"/>
      <c r="V4" s="11"/>
      <c r="W4" s="11"/>
      <c r="X4" s="11"/>
      <c r="Y4" s="11"/>
      <c r="Z4" s="16" t="s">
        <v>20</v>
      </c>
      <c r="AA4" s="18" t="s">
        <v>21</v>
      </c>
      <c r="AB4" s="18" t="s">
        <v>14</v>
      </c>
      <c r="AC4" s="18"/>
      <c r="AD4" s="19"/>
      <c r="AE4" s="11"/>
      <c r="AF4" s="11"/>
      <c r="AG4" s="11"/>
      <c r="AH4" s="11"/>
    </row>
    <row r="5" spans="1:34" ht="9.75">
      <c r="A5" s="12" t="s">
        <v>119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5"/>
      <c r="R5" s="15"/>
      <c r="S5" s="15"/>
      <c r="T5" s="11"/>
      <c r="U5" s="11"/>
      <c r="V5" s="11"/>
      <c r="W5" s="11"/>
      <c r="X5" s="11"/>
      <c r="Y5" s="11"/>
      <c r="Z5" s="16" t="s">
        <v>22</v>
      </c>
      <c r="AA5" s="18" t="s">
        <v>17</v>
      </c>
      <c r="AB5" s="18" t="s">
        <v>14</v>
      </c>
      <c r="AC5" s="18" t="s">
        <v>18</v>
      </c>
      <c r="AD5" s="19" t="s">
        <v>19</v>
      </c>
      <c r="AE5" s="11"/>
      <c r="AF5" s="11"/>
      <c r="AG5" s="11"/>
      <c r="AH5" s="11"/>
    </row>
    <row r="6" spans="1:34" ht="9.75">
      <c r="A6" s="12" t="s">
        <v>120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5"/>
      <c r="R6" s="15"/>
      <c r="S6" s="15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1:34" ht="9.75">
      <c r="A7" s="12" t="s">
        <v>121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5"/>
      <c r="R7" s="15"/>
      <c r="S7" s="15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</row>
    <row r="8" spans="1:34" ht="13.5">
      <c r="A8" s="11" t="s">
        <v>122</v>
      </c>
      <c r="B8" s="20"/>
      <c r="C8" s="21"/>
      <c r="D8" s="22" t="str">
        <f>CONCATENATE(AA2," ",AB2," ",AC2," ",AD2)</f>
        <v>Prehľad rozpočtových nákladov v EUR  </v>
      </c>
      <c r="E8" s="15"/>
      <c r="F8" s="11"/>
      <c r="G8" s="13"/>
      <c r="H8" s="13"/>
      <c r="I8" s="13"/>
      <c r="J8" s="13"/>
      <c r="K8" s="14"/>
      <c r="L8" s="14"/>
      <c r="M8" s="15"/>
      <c r="N8" s="15"/>
      <c r="O8" s="11"/>
      <c r="P8" s="11"/>
      <c r="Q8" s="15"/>
      <c r="R8" s="15"/>
      <c r="S8" s="15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</row>
    <row r="9" spans="1:37" ht="9.75">
      <c r="A9" s="23" t="s">
        <v>23</v>
      </c>
      <c r="B9" s="23" t="s">
        <v>24</v>
      </c>
      <c r="C9" s="23" t="s">
        <v>25</v>
      </c>
      <c r="D9" s="23" t="s">
        <v>26</v>
      </c>
      <c r="E9" s="23" t="s">
        <v>27</v>
      </c>
      <c r="F9" s="23" t="s">
        <v>28</v>
      </c>
      <c r="G9" s="23" t="s">
        <v>29</v>
      </c>
      <c r="H9" s="23" t="s">
        <v>30</v>
      </c>
      <c r="I9" s="23" t="s">
        <v>31</v>
      </c>
      <c r="J9" s="23" t="s">
        <v>32</v>
      </c>
      <c r="K9" s="162" t="s">
        <v>33</v>
      </c>
      <c r="L9" s="162"/>
      <c r="M9" s="163" t="s">
        <v>34</v>
      </c>
      <c r="N9" s="163"/>
      <c r="O9" s="23" t="s">
        <v>4</v>
      </c>
      <c r="P9" s="25" t="s">
        <v>35</v>
      </c>
      <c r="Q9" s="26" t="s">
        <v>27</v>
      </c>
      <c r="R9" s="26" t="s">
        <v>27</v>
      </c>
      <c r="S9" s="25" t="s">
        <v>27</v>
      </c>
      <c r="T9" s="27" t="s">
        <v>36</v>
      </c>
      <c r="U9" s="28" t="s">
        <v>37</v>
      </c>
      <c r="V9" s="29" t="s">
        <v>38</v>
      </c>
      <c r="W9" s="23" t="s">
        <v>39</v>
      </c>
      <c r="X9" s="23" t="s">
        <v>40</v>
      </c>
      <c r="Y9" s="23" t="s">
        <v>41</v>
      </c>
      <c r="Z9" s="30" t="s">
        <v>42</v>
      </c>
      <c r="AA9" s="30" t="s">
        <v>43</v>
      </c>
      <c r="AB9" s="23" t="s">
        <v>38</v>
      </c>
      <c r="AC9" s="23" t="s">
        <v>44</v>
      </c>
      <c r="AD9" s="23" t="s">
        <v>45</v>
      </c>
      <c r="AE9" s="31" t="s">
        <v>46</v>
      </c>
      <c r="AF9" s="31" t="s">
        <v>47</v>
      </c>
      <c r="AG9" s="31" t="s">
        <v>27</v>
      </c>
      <c r="AH9" s="31" t="s">
        <v>48</v>
      </c>
      <c r="AJ9" s="11" t="s">
        <v>144</v>
      </c>
      <c r="AK9" s="11" t="s">
        <v>146</v>
      </c>
    </row>
    <row r="10" spans="1:37" ht="9.75">
      <c r="A10" s="32" t="s">
        <v>49</v>
      </c>
      <c r="B10" s="32" t="s">
        <v>50</v>
      </c>
      <c r="C10" s="33"/>
      <c r="D10" s="32" t="s">
        <v>51</v>
      </c>
      <c r="E10" s="32" t="s">
        <v>52</v>
      </c>
      <c r="F10" s="32" t="s">
        <v>53</v>
      </c>
      <c r="G10" s="32" t="s">
        <v>54</v>
      </c>
      <c r="H10" s="32" t="s">
        <v>55</v>
      </c>
      <c r="I10" s="32" t="s">
        <v>56</v>
      </c>
      <c r="J10" s="32"/>
      <c r="K10" s="32" t="s">
        <v>29</v>
      </c>
      <c r="L10" s="32" t="s">
        <v>32</v>
      </c>
      <c r="M10" s="34" t="s">
        <v>29</v>
      </c>
      <c r="N10" s="32" t="s">
        <v>32</v>
      </c>
      <c r="O10" s="32" t="s">
        <v>57</v>
      </c>
      <c r="P10" s="35"/>
      <c r="Q10" s="36" t="s">
        <v>58</v>
      </c>
      <c r="R10" s="36" t="s">
        <v>59</v>
      </c>
      <c r="S10" s="35" t="s">
        <v>60</v>
      </c>
      <c r="T10" s="37" t="s">
        <v>61</v>
      </c>
      <c r="U10" s="38" t="s">
        <v>62</v>
      </c>
      <c r="V10" s="39" t="s">
        <v>63</v>
      </c>
      <c r="W10" s="40"/>
      <c r="X10" s="41"/>
      <c r="Y10" s="41"/>
      <c r="Z10" s="42" t="s">
        <v>64</v>
      </c>
      <c r="AA10" s="42" t="s">
        <v>49</v>
      </c>
      <c r="AB10" s="32" t="s">
        <v>65</v>
      </c>
      <c r="AC10" s="41"/>
      <c r="AD10" s="41"/>
      <c r="AE10" s="43"/>
      <c r="AF10" s="43"/>
      <c r="AG10" s="43"/>
      <c r="AH10" s="43"/>
      <c r="AJ10" s="11" t="s">
        <v>145</v>
      </c>
      <c r="AK10" s="11" t="s">
        <v>147</v>
      </c>
    </row>
    <row r="12" ht="9.75">
      <c r="B12" s="148" t="s">
        <v>148</v>
      </c>
    </row>
    <row r="13" ht="9.75">
      <c r="B13" s="3" t="s">
        <v>149</v>
      </c>
    </row>
    <row r="14" spans="1:37" ht="9.75">
      <c r="A14" s="1">
        <v>1</v>
      </c>
      <c r="B14" s="2" t="s">
        <v>150</v>
      </c>
      <c r="C14" s="3" t="s">
        <v>151</v>
      </c>
      <c r="D14" s="4" t="s">
        <v>152</v>
      </c>
      <c r="E14" s="5">
        <v>11.25</v>
      </c>
      <c r="F14" s="6" t="s">
        <v>153</v>
      </c>
      <c r="H14" s="7">
        <f>ROUND(E14*G14,2)</f>
        <v>0</v>
      </c>
      <c r="J14" s="7">
        <f>ROUND(E14*G14,2)</f>
        <v>0</v>
      </c>
      <c r="L14" s="8">
        <f>E14*K14</f>
        <v>0</v>
      </c>
      <c r="N14" s="5">
        <f>E14*M14</f>
        <v>0</v>
      </c>
      <c r="O14" s="6">
        <v>20</v>
      </c>
      <c r="P14" s="6" t="s">
        <v>154</v>
      </c>
      <c r="V14" s="9" t="s">
        <v>106</v>
      </c>
      <c r="W14" s="10">
        <v>31.32</v>
      </c>
      <c r="X14" s="3" t="s">
        <v>155</v>
      </c>
      <c r="Y14" s="3" t="s">
        <v>151</v>
      </c>
      <c r="Z14" s="6" t="s">
        <v>156</v>
      </c>
      <c r="AB14" s="6">
        <v>1</v>
      </c>
      <c r="AJ14" s="11" t="s">
        <v>157</v>
      </c>
      <c r="AK14" s="11" t="s">
        <v>158</v>
      </c>
    </row>
    <row r="15" spans="4:24" ht="9.75">
      <c r="D15" s="149" t="s">
        <v>159</v>
      </c>
      <c r="E15" s="150"/>
      <c r="F15" s="151"/>
      <c r="G15" s="152"/>
      <c r="H15" s="152"/>
      <c r="I15" s="152"/>
      <c r="J15" s="152"/>
      <c r="K15" s="153"/>
      <c r="L15" s="153"/>
      <c r="M15" s="150"/>
      <c r="N15" s="150"/>
      <c r="O15" s="151"/>
      <c r="P15" s="151"/>
      <c r="Q15" s="150"/>
      <c r="R15" s="150"/>
      <c r="S15" s="150"/>
      <c r="T15" s="154"/>
      <c r="U15" s="154"/>
      <c r="V15" s="154" t="s">
        <v>0</v>
      </c>
      <c r="W15" s="155"/>
      <c r="X15" s="151"/>
    </row>
    <row r="16" spans="1:37" ht="9.75">
      <c r="A16" s="1">
        <v>2</v>
      </c>
      <c r="B16" s="2" t="s">
        <v>150</v>
      </c>
      <c r="C16" s="3" t="s">
        <v>160</v>
      </c>
      <c r="D16" s="4" t="s">
        <v>161</v>
      </c>
      <c r="E16" s="5">
        <v>2.916</v>
      </c>
      <c r="F16" s="6" t="s">
        <v>153</v>
      </c>
      <c r="H16" s="7">
        <f>ROUND(E16*G16,2)</f>
        <v>0</v>
      </c>
      <c r="J16" s="7">
        <f>ROUND(E16*G16,2)</f>
        <v>0</v>
      </c>
      <c r="L16" s="8">
        <f>E16*K16</f>
        <v>0</v>
      </c>
      <c r="N16" s="5">
        <f>E16*M16</f>
        <v>0</v>
      </c>
      <c r="O16" s="6">
        <v>20</v>
      </c>
      <c r="P16" s="6" t="s">
        <v>154</v>
      </c>
      <c r="V16" s="9" t="s">
        <v>106</v>
      </c>
      <c r="W16" s="10">
        <v>8.981</v>
      </c>
      <c r="X16" s="3" t="s">
        <v>162</v>
      </c>
      <c r="Y16" s="3" t="s">
        <v>160</v>
      </c>
      <c r="Z16" s="6" t="s">
        <v>156</v>
      </c>
      <c r="AB16" s="6">
        <v>1</v>
      </c>
      <c r="AJ16" s="11" t="s">
        <v>157</v>
      </c>
      <c r="AK16" s="11" t="s">
        <v>158</v>
      </c>
    </row>
    <row r="17" spans="4:24" ht="9.75">
      <c r="D17" s="149" t="s">
        <v>163</v>
      </c>
      <c r="E17" s="150"/>
      <c r="F17" s="151"/>
      <c r="G17" s="152"/>
      <c r="H17" s="152"/>
      <c r="I17" s="152"/>
      <c r="J17" s="152"/>
      <c r="K17" s="153"/>
      <c r="L17" s="153"/>
      <c r="M17" s="150"/>
      <c r="N17" s="150"/>
      <c r="O17" s="151"/>
      <c r="P17" s="151"/>
      <c r="Q17" s="150"/>
      <c r="R17" s="150"/>
      <c r="S17" s="150"/>
      <c r="T17" s="154"/>
      <c r="U17" s="154"/>
      <c r="V17" s="154" t="s">
        <v>0</v>
      </c>
      <c r="W17" s="155"/>
      <c r="X17" s="151"/>
    </row>
    <row r="18" spans="1:37" ht="9.75">
      <c r="A18" s="1">
        <v>3</v>
      </c>
      <c r="B18" s="2" t="s">
        <v>164</v>
      </c>
      <c r="C18" s="3" t="s">
        <v>165</v>
      </c>
      <c r="D18" s="4" t="s">
        <v>166</v>
      </c>
      <c r="E18" s="5">
        <v>28.332</v>
      </c>
      <c r="F18" s="6" t="s">
        <v>153</v>
      </c>
      <c r="H18" s="7">
        <f>ROUND(E18*G18,2)</f>
        <v>0</v>
      </c>
      <c r="J18" s="7">
        <f>ROUND(E18*G18,2)</f>
        <v>0</v>
      </c>
      <c r="L18" s="8">
        <f>E18*K18</f>
        <v>0</v>
      </c>
      <c r="N18" s="5">
        <f>E18*M18</f>
        <v>0</v>
      </c>
      <c r="O18" s="6">
        <v>20</v>
      </c>
      <c r="P18" s="6" t="s">
        <v>154</v>
      </c>
      <c r="V18" s="9" t="s">
        <v>106</v>
      </c>
      <c r="W18" s="10">
        <v>0.765</v>
      </c>
      <c r="X18" s="3" t="s">
        <v>167</v>
      </c>
      <c r="Y18" s="3" t="s">
        <v>165</v>
      </c>
      <c r="Z18" s="6" t="s">
        <v>168</v>
      </c>
      <c r="AB18" s="6">
        <v>1</v>
      </c>
      <c r="AJ18" s="11" t="s">
        <v>157</v>
      </c>
      <c r="AK18" s="11" t="s">
        <v>158</v>
      </c>
    </row>
    <row r="19" spans="4:24" ht="9.75">
      <c r="D19" s="149" t="s">
        <v>169</v>
      </c>
      <c r="E19" s="150"/>
      <c r="F19" s="151"/>
      <c r="G19" s="152"/>
      <c r="H19" s="152"/>
      <c r="I19" s="152"/>
      <c r="J19" s="152"/>
      <c r="K19" s="153"/>
      <c r="L19" s="153"/>
      <c r="M19" s="150"/>
      <c r="N19" s="150"/>
      <c r="O19" s="151"/>
      <c r="P19" s="151"/>
      <c r="Q19" s="150"/>
      <c r="R19" s="150"/>
      <c r="S19" s="150"/>
      <c r="T19" s="154"/>
      <c r="U19" s="154"/>
      <c r="V19" s="154" t="s">
        <v>0</v>
      </c>
      <c r="W19" s="155"/>
      <c r="X19" s="151"/>
    </row>
    <row r="20" spans="1:37" ht="9.75">
      <c r="A20" s="1">
        <v>4</v>
      </c>
      <c r="B20" s="2" t="s">
        <v>164</v>
      </c>
      <c r="C20" s="3" t="s">
        <v>170</v>
      </c>
      <c r="D20" s="4" t="s">
        <v>171</v>
      </c>
      <c r="E20" s="5">
        <v>14.166</v>
      </c>
      <c r="F20" s="6" t="s">
        <v>153</v>
      </c>
      <c r="H20" s="7">
        <f>ROUND(E20*G20,2)</f>
        <v>0</v>
      </c>
      <c r="J20" s="7">
        <f>ROUND(E20*G20,2)</f>
        <v>0</v>
      </c>
      <c r="L20" s="8">
        <f>E20*K20</f>
        <v>0</v>
      </c>
      <c r="N20" s="5">
        <f>E20*M20</f>
        <v>0</v>
      </c>
      <c r="O20" s="6">
        <v>20</v>
      </c>
      <c r="P20" s="6" t="s">
        <v>154</v>
      </c>
      <c r="V20" s="9" t="s">
        <v>106</v>
      </c>
      <c r="W20" s="10">
        <v>0.85</v>
      </c>
      <c r="X20" s="3" t="s">
        <v>172</v>
      </c>
      <c r="Y20" s="3" t="s">
        <v>170</v>
      </c>
      <c r="Z20" s="6" t="s">
        <v>173</v>
      </c>
      <c r="AB20" s="6">
        <v>1</v>
      </c>
      <c r="AJ20" s="11" t="s">
        <v>157</v>
      </c>
      <c r="AK20" s="11" t="s">
        <v>158</v>
      </c>
    </row>
    <row r="21" spans="4:24" ht="9.75">
      <c r="D21" s="149" t="s">
        <v>174</v>
      </c>
      <c r="E21" s="150"/>
      <c r="F21" s="151"/>
      <c r="G21" s="152"/>
      <c r="H21" s="152"/>
      <c r="I21" s="152"/>
      <c r="J21" s="152"/>
      <c r="K21" s="153"/>
      <c r="L21" s="153"/>
      <c r="M21" s="150"/>
      <c r="N21" s="150"/>
      <c r="O21" s="151"/>
      <c r="P21" s="151"/>
      <c r="Q21" s="150"/>
      <c r="R21" s="150"/>
      <c r="S21" s="150"/>
      <c r="T21" s="154"/>
      <c r="U21" s="154"/>
      <c r="V21" s="154" t="s">
        <v>0</v>
      </c>
      <c r="W21" s="155"/>
      <c r="X21" s="151"/>
    </row>
    <row r="22" spans="1:37" ht="9.75">
      <c r="A22" s="1">
        <v>5</v>
      </c>
      <c r="B22" s="2" t="s">
        <v>175</v>
      </c>
      <c r="C22" s="3" t="s">
        <v>176</v>
      </c>
      <c r="D22" s="4" t="s">
        <v>177</v>
      </c>
      <c r="E22" s="5">
        <v>14.166</v>
      </c>
      <c r="F22" s="6" t="s">
        <v>153</v>
      </c>
      <c r="H22" s="7">
        <f>ROUND(E22*G22,2)</f>
        <v>0</v>
      </c>
      <c r="J22" s="7">
        <f>ROUND(E22*G22,2)</f>
        <v>0</v>
      </c>
      <c r="L22" s="8">
        <f>E22*K22</f>
        <v>0</v>
      </c>
      <c r="N22" s="5">
        <f>E22*M22</f>
        <v>0</v>
      </c>
      <c r="O22" s="6">
        <v>20</v>
      </c>
      <c r="P22" s="6" t="s">
        <v>154</v>
      </c>
      <c r="V22" s="9" t="s">
        <v>106</v>
      </c>
      <c r="W22" s="10">
        <v>0.099</v>
      </c>
      <c r="X22" s="3" t="s">
        <v>178</v>
      </c>
      <c r="Y22" s="3" t="s">
        <v>176</v>
      </c>
      <c r="Z22" s="6" t="s">
        <v>156</v>
      </c>
      <c r="AB22" s="6">
        <v>7</v>
      </c>
      <c r="AJ22" s="11" t="s">
        <v>157</v>
      </c>
      <c r="AK22" s="11" t="s">
        <v>158</v>
      </c>
    </row>
    <row r="23" spans="1:37" ht="20.25">
      <c r="A23" s="1">
        <v>6</v>
      </c>
      <c r="B23" s="2" t="s">
        <v>175</v>
      </c>
      <c r="C23" s="3" t="s">
        <v>179</v>
      </c>
      <c r="D23" s="4" t="s">
        <v>180</v>
      </c>
      <c r="E23" s="5">
        <v>6.023</v>
      </c>
      <c r="F23" s="6" t="s">
        <v>153</v>
      </c>
      <c r="H23" s="7">
        <f>ROUND(E23*G23,2)</f>
        <v>0</v>
      </c>
      <c r="J23" s="7">
        <f>ROUND(E23*G23,2)</f>
        <v>0</v>
      </c>
      <c r="L23" s="8">
        <f>E23*K23</f>
        <v>0</v>
      </c>
      <c r="N23" s="5">
        <f>E23*M23</f>
        <v>0</v>
      </c>
      <c r="O23" s="6">
        <v>20</v>
      </c>
      <c r="P23" s="6" t="s">
        <v>154</v>
      </c>
      <c r="V23" s="9" t="s">
        <v>106</v>
      </c>
      <c r="W23" s="10">
        <v>1.458</v>
      </c>
      <c r="X23" s="3" t="s">
        <v>181</v>
      </c>
      <c r="Y23" s="3" t="s">
        <v>179</v>
      </c>
      <c r="Z23" s="6" t="s">
        <v>156</v>
      </c>
      <c r="AB23" s="6">
        <v>1</v>
      </c>
      <c r="AJ23" s="11" t="s">
        <v>157</v>
      </c>
      <c r="AK23" s="11" t="s">
        <v>158</v>
      </c>
    </row>
    <row r="24" spans="4:24" ht="9.75">
      <c r="D24" s="149" t="s">
        <v>182</v>
      </c>
      <c r="E24" s="150"/>
      <c r="F24" s="151"/>
      <c r="G24" s="152"/>
      <c r="H24" s="152"/>
      <c r="I24" s="152"/>
      <c r="J24" s="152"/>
      <c r="K24" s="153"/>
      <c r="L24" s="153"/>
      <c r="M24" s="150"/>
      <c r="N24" s="150"/>
      <c r="O24" s="151"/>
      <c r="P24" s="151"/>
      <c r="Q24" s="150"/>
      <c r="R24" s="150"/>
      <c r="S24" s="150"/>
      <c r="T24" s="154"/>
      <c r="U24" s="154"/>
      <c r="V24" s="154" t="s">
        <v>0</v>
      </c>
      <c r="W24" s="155"/>
      <c r="X24" s="151"/>
    </row>
    <row r="25" spans="1:37" ht="9.75">
      <c r="A25" s="1">
        <v>7</v>
      </c>
      <c r="B25" s="2" t="s">
        <v>183</v>
      </c>
      <c r="C25" s="3" t="s">
        <v>184</v>
      </c>
      <c r="D25" s="4" t="s">
        <v>185</v>
      </c>
      <c r="E25" s="5">
        <v>8.143</v>
      </c>
      <c r="F25" s="6" t="s">
        <v>153</v>
      </c>
      <c r="H25" s="7">
        <f>ROUND(E25*G25,2)</f>
        <v>0</v>
      </c>
      <c r="J25" s="7">
        <f>ROUND(E25*G25,2)</f>
        <v>0</v>
      </c>
      <c r="L25" s="8">
        <f>E25*K25</f>
        <v>0</v>
      </c>
      <c r="N25" s="5">
        <f>E25*M25</f>
        <v>0</v>
      </c>
      <c r="O25" s="6">
        <v>20</v>
      </c>
      <c r="P25" s="6" t="s">
        <v>154</v>
      </c>
      <c r="V25" s="9" t="s">
        <v>106</v>
      </c>
      <c r="W25" s="10">
        <v>0.13</v>
      </c>
      <c r="X25" s="3" t="s">
        <v>186</v>
      </c>
      <c r="Y25" s="3" t="s">
        <v>184</v>
      </c>
      <c r="Z25" s="6" t="s">
        <v>156</v>
      </c>
      <c r="AB25" s="6">
        <v>1</v>
      </c>
      <c r="AJ25" s="11" t="s">
        <v>157</v>
      </c>
      <c r="AK25" s="11" t="s">
        <v>158</v>
      </c>
    </row>
    <row r="26" spans="4:24" ht="9.75">
      <c r="D26" s="149" t="s">
        <v>187</v>
      </c>
      <c r="E26" s="150"/>
      <c r="F26" s="151"/>
      <c r="G26" s="152"/>
      <c r="H26" s="152"/>
      <c r="I26" s="152"/>
      <c r="J26" s="152"/>
      <c r="K26" s="153"/>
      <c r="L26" s="153"/>
      <c r="M26" s="150"/>
      <c r="N26" s="150"/>
      <c r="O26" s="151"/>
      <c r="P26" s="151"/>
      <c r="Q26" s="150"/>
      <c r="R26" s="150"/>
      <c r="S26" s="150"/>
      <c r="T26" s="154"/>
      <c r="U26" s="154"/>
      <c r="V26" s="154" t="s">
        <v>0</v>
      </c>
      <c r="W26" s="155"/>
      <c r="X26" s="151"/>
    </row>
    <row r="27" spans="4:23" ht="9.75">
      <c r="D27" s="156" t="s">
        <v>188</v>
      </c>
      <c r="E27" s="157">
        <f>J27</f>
        <v>0</v>
      </c>
      <c r="H27" s="157">
        <f>SUM(H12:H26)</f>
        <v>0</v>
      </c>
      <c r="I27" s="157">
        <f>SUM(I12:I26)</f>
        <v>0</v>
      </c>
      <c r="J27" s="157">
        <f>SUM(J12:J26)</f>
        <v>0</v>
      </c>
      <c r="L27" s="158">
        <f>SUM(L12:L26)</f>
        <v>0</v>
      </c>
      <c r="N27" s="159">
        <f>SUM(N12:N26)</f>
        <v>0</v>
      </c>
      <c r="W27" s="10">
        <f>SUM(W12:W26)</f>
        <v>43.603</v>
      </c>
    </row>
    <row r="29" ht="9.75">
      <c r="B29" s="3" t="s">
        <v>189</v>
      </c>
    </row>
    <row r="30" spans="1:37" ht="9.75">
      <c r="A30" s="1">
        <v>8</v>
      </c>
      <c r="B30" s="2" t="s">
        <v>190</v>
      </c>
      <c r="C30" s="3" t="s">
        <v>191</v>
      </c>
      <c r="D30" s="4" t="s">
        <v>192</v>
      </c>
      <c r="E30" s="5">
        <v>2.552</v>
      </c>
      <c r="F30" s="6" t="s">
        <v>153</v>
      </c>
      <c r="H30" s="7">
        <f>ROUND(E30*G30,2)</f>
        <v>0</v>
      </c>
      <c r="J30" s="7">
        <f>ROUND(E30*G30,2)</f>
        <v>0</v>
      </c>
      <c r="K30" s="8">
        <v>2.41931</v>
      </c>
      <c r="L30" s="8">
        <f>E30*K30</f>
        <v>6.17407912</v>
      </c>
      <c r="N30" s="5">
        <f>E30*M30</f>
        <v>0</v>
      </c>
      <c r="O30" s="6">
        <v>20</v>
      </c>
      <c r="P30" s="6" t="s">
        <v>154</v>
      </c>
      <c r="V30" s="9" t="s">
        <v>106</v>
      </c>
      <c r="W30" s="10">
        <v>1.164</v>
      </c>
      <c r="X30" s="3" t="s">
        <v>193</v>
      </c>
      <c r="Y30" s="3" t="s">
        <v>191</v>
      </c>
      <c r="Z30" s="6" t="s">
        <v>194</v>
      </c>
      <c r="AB30" s="6">
        <v>1</v>
      </c>
      <c r="AJ30" s="11" t="s">
        <v>157</v>
      </c>
      <c r="AK30" s="11" t="s">
        <v>158</v>
      </c>
    </row>
    <row r="31" spans="4:24" ht="9.75">
      <c r="D31" s="149" t="s">
        <v>195</v>
      </c>
      <c r="E31" s="150"/>
      <c r="F31" s="151"/>
      <c r="G31" s="152"/>
      <c r="H31" s="152"/>
      <c r="I31" s="152"/>
      <c r="J31" s="152"/>
      <c r="K31" s="153"/>
      <c r="L31" s="153"/>
      <c r="M31" s="150"/>
      <c r="N31" s="150"/>
      <c r="O31" s="151"/>
      <c r="P31" s="151"/>
      <c r="Q31" s="150"/>
      <c r="R31" s="150"/>
      <c r="S31" s="150"/>
      <c r="T31" s="154"/>
      <c r="U31" s="154"/>
      <c r="V31" s="154" t="s">
        <v>0</v>
      </c>
      <c r="W31" s="155"/>
      <c r="X31" s="151"/>
    </row>
    <row r="32" spans="4:23" ht="9.75">
      <c r="D32" s="156" t="s">
        <v>196</v>
      </c>
      <c r="E32" s="157">
        <f>J32</f>
        <v>0</v>
      </c>
      <c r="H32" s="157">
        <f>SUM(H29:H31)</f>
        <v>0</v>
      </c>
      <c r="I32" s="157">
        <f>SUM(I29:I31)</f>
        <v>0</v>
      </c>
      <c r="J32" s="157">
        <f>SUM(J29:J31)</f>
        <v>0</v>
      </c>
      <c r="L32" s="158">
        <f>SUM(L29:L31)</f>
        <v>6.17407912</v>
      </c>
      <c r="N32" s="159">
        <f>SUM(N29:N31)</f>
        <v>0</v>
      </c>
      <c r="W32" s="10">
        <f>SUM(W29:W31)</f>
        <v>1.164</v>
      </c>
    </row>
    <row r="34" ht="9.75">
      <c r="B34" s="3" t="s">
        <v>197</v>
      </c>
    </row>
    <row r="35" spans="1:37" ht="20.25">
      <c r="A35" s="1">
        <v>9</v>
      </c>
      <c r="B35" s="2" t="s">
        <v>198</v>
      </c>
      <c r="C35" s="3" t="s">
        <v>199</v>
      </c>
      <c r="D35" s="4" t="s">
        <v>200</v>
      </c>
      <c r="E35" s="5">
        <v>0.499</v>
      </c>
      <c r="F35" s="6" t="s">
        <v>153</v>
      </c>
      <c r="H35" s="7">
        <f>ROUND(E35*G35,2)</f>
        <v>0</v>
      </c>
      <c r="J35" s="7">
        <f>ROUND(E35*G35,2)</f>
        <v>0</v>
      </c>
      <c r="K35" s="8">
        <v>1.77807</v>
      </c>
      <c r="L35" s="8">
        <f>E35*K35</f>
        <v>0.88725693</v>
      </c>
      <c r="N35" s="5">
        <f>E35*M35</f>
        <v>0</v>
      </c>
      <c r="O35" s="6">
        <v>20</v>
      </c>
      <c r="P35" s="6" t="s">
        <v>154</v>
      </c>
      <c r="V35" s="9" t="s">
        <v>106</v>
      </c>
      <c r="W35" s="10">
        <v>2.197</v>
      </c>
      <c r="X35" s="3" t="s">
        <v>201</v>
      </c>
      <c r="Y35" s="3" t="s">
        <v>199</v>
      </c>
      <c r="Z35" s="6" t="s">
        <v>202</v>
      </c>
      <c r="AB35" s="6">
        <v>1</v>
      </c>
      <c r="AJ35" s="11" t="s">
        <v>157</v>
      </c>
      <c r="AK35" s="11" t="s">
        <v>158</v>
      </c>
    </row>
    <row r="36" spans="4:24" ht="9.75">
      <c r="D36" s="149" t="s">
        <v>203</v>
      </c>
      <c r="E36" s="150"/>
      <c r="F36" s="151"/>
      <c r="G36" s="152"/>
      <c r="H36" s="152"/>
      <c r="I36" s="152"/>
      <c r="J36" s="152"/>
      <c r="K36" s="153"/>
      <c r="L36" s="153"/>
      <c r="M36" s="150"/>
      <c r="N36" s="150"/>
      <c r="O36" s="151"/>
      <c r="P36" s="151"/>
      <c r="Q36" s="150"/>
      <c r="R36" s="150"/>
      <c r="S36" s="150"/>
      <c r="T36" s="154"/>
      <c r="U36" s="154"/>
      <c r="V36" s="154" t="s">
        <v>0</v>
      </c>
      <c r="W36" s="155"/>
      <c r="X36" s="151"/>
    </row>
    <row r="37" spans="1:37" ht="20.25">
      <c r="A37" s="1">
        <v>10</v>
      </c>
      <c r="B37" s="2" t="s">
        <v>190</v>
      </c>
      <c r="C37" s="3" t="s">
        <v>204</v>
      </c>
      <c r="D37" s="4" t="s">
        <v>205</v>
      </c>
      <c r="E37" s="5">
        <v>5.939</v>
      </c>
      <c r="F37" s="6" t="s">
        <v>153</v>
      </c>
      <c r="H37" s="7">
        <f>ROUND(E37*G37,2)</f>
        <v>0</v>
      </c>
      <c r="J37" s="7">
        <f>ROUND(E37*G37,2)</f>
        <v>0</v>
      </c>
      <c r="K37" s="8">
        <v>2.23478</v>
      </c>
      <c r="L37" s="8">
        <f>E37*K37</f>
        <v>13.272358420000002</v>
      </c>
      <c r="N37" s="5">
        <f>E37*M37</f>
        <v>0</v>
      </c>
      <c r="O37" s="6">
        <v>20</v>
      </c>
      <c r="P37" s="6" t="s">
        <v>154</v>
      </c>
      <c r="V37" s="9" t="s">
        <v>106</v>
      </c>
      <c r="W37" s="10">
        <v>19.533</v>
      </c>
      <c r="X37" s="3" t="s">
        <v>206</v>
      </c>
      <c r="Y37" s="3" t="s">
        <v>204</v>
      </c>
      <c r="Z37" s="6" t="s">
        <v>202</v>
      </c>
      <c r="AB37" s="6">
        <v>1</v>
      </c>
      <c r="AJ37" s="11" t="s">
        <v>157</v>
      </c>
      <c r="AK37" s="11" t="s">
        <v>158</v>
      </c>
    </row>
    <row r="38" spans="4:24" ht="9.75">
      <c r="D38" s="149" t="s">
        <v>207</v>
      </c>
      <c r="E38" s="150"/>
      <c r="F38" s="151"/>
      <c r="G38" s="152"/>
      <c r="H38" s="152"/>
      <c r="I38" s="152"/>
      <c r="J38" s="152"/>
      <c r="K38" s="153"/>
      <c r="L38" s="153"/>
      <c r="M38" s="150"/>
      <c r="N38" s="150"/>
      <c r="O38" s="151"/>
      <c r="P38" s="151"/>
      <c r="Q38" s="150"/>
      <c r="R38" s="150"/>
      <c r="S38" s="150"/>
      <c r="T38" s="154"/>
      <c r="U38" s="154"/>
      <c r="V38" s="154" t="s">
        <v>0</v>
      </c>
      <c r="W38" s="155"/>
      <c r="X38" s="151"/>
    </row>
    <row r="39" spans="1:37" ht="20.25">
      <c r="A39" s="1">
        <v>11</v>
      </c>
      <c r="B39" s="2" t="s">
        <v>190</v>
      </c>
      <c r="C39" s="3" t="s">
        <v>208</v>
      </c>
      <c r="D39" s="4" t="s">
        <v>209</v>
      </c>
      <c r="E39" s="5">
        <v>1.993</v>
      </c>
      <c r="F39" s="6" t="s">
        <v>153</v>
      </c>
      <c r="H39" s="7">
        <f>ROUND(E39*G39,2)</f>
        <v>0</v>
      </c>
      <c r="J39" s="7">
        <f>ROUND(E39*G39,2)</f>
        <v>0</v>
      </c>
      <c r="K39" s="8">
        <v>2.29086</v>
      </c>
      <c r="L39" s="8">
        <f>E39*K39</f>
        <v>4.56568398</v>
      </c>
      <c r="N39" s="5">
        <f>E39*M39</f>
        <v>0</v>
      </c>
      <c r="O39" s="6">
        <v>20</v>
      </c>
      <c r="P39" s="6" t="s">
        <v>154</v>
      </c>
      <c r="V39" s="9" t="s">
        <v>106</v>
      </c>
      <c r="W39" s="10">
        <v>6.364</v>
      </c>
      <c r="X39" s="3" t="s">
        <v>210</v>
      </c>
      <c r="Y39" s="3" t="s">
        <v>208</v>
      </c>
      <c r="Z39" s="6" t="s">
        <v>202</v>
      </c>
      <c r="AB39" s="6">
        <v>1</v>
      </c>
      <c r="AJ39" s="11" t="s">
        <v>157</v>
      </c>
      <c r="AK39" s="11" t="s">
        <v>158</v>
      </c>
    </row>
    <row r="40" spans="4:24" ht="9.75">
      <c r="D40" s="149" t="s">
        <v>211</v>
      </c>
      <c r="E40" s="150"/>
      <c r="F40" s="151"/>
      <c r="G40" s="152"/>
      <c r="H40" s="152"/>
      <c r="I40" s="152"/>
      <c r="J40" s="152"/>
      <c r="K40" s="153"/>
      <c r="L40" s="153"/>
      <c r="M40" s="150"/>
      <c r="N40" s="150"/>
      <c r="O40" s="151"/>
      <c r="P40" s="151"/>
      <c r="Q40" s="150"/>
      <c r="R40" s="150"/>
      <c r="S40" s="150"/>
      <c r="T40" s="154"/>
      <c r="U40" s="154"/>
      <c r="V40" s="154" t="s">
        <v>0</v>
      </c>
      <c r="W40" s="155"/>
      <c r="X40" s="151"/>
    </row>
    <row r="41" spans="1:37" ht="9.75">
      <c r="A41" s="1">
        <v>12</v>
      </c>
      <c r="B41" s="2" t="s">
        <v>190</v>
      </c>
      <c r="C41" s="3" t="s">
        <v>212</v>
      </c>
      <c r="D41" s="4" t="s">
        <v>213</v>
      </c>
      <c r="E41" s="5">
        <v>0.425</v>
      </c>
      <c r="F41" s="6" t="s">
        <v>214</v>
      </c>
      <c r="H41" s="7">
        <f>ROUND(E41*G41,2)</f>
        <v>0</v>
      </c>
      <c r="J41" s="7">
        <f>ROUND(E41*G41,2)</f>
        <v>0</v>
      </c>
      <c r="K41" s="8">
        <v>1.0405</v>
      </c>
      <c r="L41" s="8">
        <f>E41*K41</f>
        <v>0.44221249999999995</v>
      </c>
      <c r="N41" s="5">
        <f>E41*M41</f>
        <v>0</v>
      </c>
      <c r="O41" s="6">
        <v>20</v>
      </c>
      <c r="P41" s="6" t="s">
        <v>154</v>
      </c>
      <c r="V41" s="9" t="s">
        <v>106</v>
      </c>
      <c r="W41" s="10">
        <v>20.786</v>
      </c>
      <c r="X41" s="3" t="s">
        <v>215</v>
      </c>
      <c r="Y41" s="3" t="s">
        <v>212</v>
      </c>
      <c r="Z41" s="6" t="s">
        <v>194</v>
      </c>
      <c r="AB41" s="6">
        <v>1</v>
      </c>
      <c r="AJ41" s="11" t="s">
        <v>157</v>
      </c>
      <c r="AK41" s="11" t="s">
        <v>158</v>
      </c>
    </row>
    <row r="42" spans="4:24" ht="9.75">
      <c r="D42" s="149" t="s">
        <v>216</v>
      </c>
      <c r="E42" s="150"/>
      <c r="F42" s="151"/>
      <c r="G42" s="152"/>
      <c r="H42" s="152"/>
      <c r="I42" s="152"/>
      <c r="J42" s="152"/>
      <c r="K42" s="153"/>
      <c r="L42" s="153"/>
      <c r="M42" s="150"/>
      <c r="N42" s="150"/>
      <c r="O42" s="151"/>
      <c r="P42" s="151"/>
      <c r="Q42" s="150"/>
      <c r="R42" s="150"/>
      <c r="S42" s="150"/>
      <c r="T42" s="154"/>
      <c r="U42" s="154"/>
      <c r="V42" s="154" t="s">
        <v>0</v>
      </c>
      <c r="W42" s="155"/>
      <c r="X42" s="151"/>
    </row>
    <row r="43" spans="1:37" ht="9.75">
      <c r="A43" s="1">
        <v>13</v>
      </c>
      <c r="B43" s="2" t="s">
        <v>190</v>
      </c>
      <c r="C43" s="3" t="s">
        <v>217</v>
      </c>
      <c r="D43" s="4" t="s">
        <v>218</v>
      </c>
      <c r="E43" s="5">
        <v>6.365</v>
      </c>
      <c r="F43" s="6" t="s">
        <v>219</v>
      </c>
      <c r="H43" s="7">
        <f>ROUND(E43*G43,2)</f>
        <v>0</v>
      </c>
      <c r="J43" s="7">
        <f>ROUND(E43*G43,2)</f>
        <v>0</v>
      </c>
      <c r="K43" s="8">
        <v>0.11772</v>
      </c>
      <c r="L43" s="8">
        <f>E43*K43</f>
        <v>0.7492878000000001</v>
      </c>
      <c r="N43" s="5">
        <f>E43*M43</f>
        <v>0</v>
      </c>
      <c r="O43" s="6">
        <v>20</v>
      </c>
      <c r="P43" s="6" t="s">
        <v>154</v>
      </c>
      <c r="V43" s="9" t="s">
        <v>106</v>
      </c>
      <c r="W43" s="10">
        <v>3.303</v>
      </c>
      <c r="X43" s="3" t="s">
        <v>220</v>
      </c>
      <c r="Y43" s="3" t="s">
        <v>217</v>
      </c>
      <c r="Z43" s="6" t="s">
        <v>202</v>
      </c>
      <c r="AB43" s="6">
        <v>1</v>
      </c>
      <c r="AJ43" s="11" t="s">
        <v>157</v>
      </c>
      <c r="AK43" s="11" t="s">
        <v>158</v>
      </c>
    </row>
    <row r="44" spans="4:24" ht="9.75">
      <c r="D44" s="149" t="s">
        <v>221</v>
      </c>
      <c r="E44" s="150"/>
      <c r="F44" s="151"/>
      <c r="G44" s="152"/>
      <c r="H44" s="152"/>
      <c r="I44" s="152"/>
      <c r="J44" s="152"/>
      <c r="K44" s="153"/>
      <c r="L44" s="153"/>
      <c r="M44" s="150"/>
      <c r="N44" s="150"/>
      <c r="O44" s="151"/>
      <c r="P44" s="151"/>
      <c r="Q44" s="150"/>
      <c r="R44" s="150"/>
      <c r="S44" s="150"/>
      <c r="T44" s="154"/>
      <c r="U44" s="154"/>
      <c r="V44" s="154" t="s">
        <v>0</v>
      </c>
      <c r="W44" s="155"/>
      <c r="X44" s="151"/>
    </row>
    <row r="45" spans="1:37" ht="9.75">
      <c r="A45" s="1">
        <v>14</v>
      </c>
      <c r="B45" s="2" t="s">
        <v>190</v>
      </c>
      <c r="C45" s="3" t="s">
        <v>222</v>
      </c>
      <c r="D45" s="4" t="s">
        <v>223</v>
      </c>
      <c r="E45" s="5">
        <v>5.939</v>
      </c>
      <c r="F45" s="6" t="s">
        <v>219</v>
      </c>
      <c r="H45" s="7">
        <f>ROUND(E45*G45,2)</f>
        <v>0</v>
      </c>
      <c r="J45" s="7">
        <f>ROUND(E45*G45,2)</f>
        <v>0</v>
      </c>
      <c r="K45" s="8">
        <v>0.07262</v>
      </c>
      <c r="L45" s="8">
        <f>E45*K45</f>
        <v>0.43129018</v>
      </c>
      <c r="N45" s="5">
        <f>E45*M45</f>
        <v>0</v>
      </c>
      <c r="O45" s="6">
        <v>20</v>
      </c>
      <c r="P45" s="6" t="s">
        <v>154</v>
      </c>
      <c r="V45" s="9" t="s">
        <v>106</v>
      </c>
      <c r="W45" s="10">
        <v>4.246</v>
      </c>
      <c r="X45" s="3" t="s">
        <v>224</v>
      </c>
      <c r="Y45" s="3" t="s">
        <v>222</v>
      </c>
      <c r="Z45" s="6" t="s">
        <v>225</v>
      </c>
      <c r="AB45" s="6">
        <v>1</v>
      </c>
      <c r="AJ45" s="11" t="s">
        <v>157</v>
      </c>
      <c r="AK45" s="11" t="s">
        <v>158</v>
      </c>
    </row>
    <row r="46" spans="4:24" ht="9.75">
      <c r="D46" s="149" t="s">
        <v>207</v>
      </c>
      <c r="E46" s="150"/>
      <c r="F46" s="151"/>
      <c r="G46" s="152"/>
      <c r="H46" s="152"/>
      <c r="I46" s="152"/>
      <c r="J46" s="152"/>
      <c r="K46" s="153"/>
      <c r="L46" s="153"/>
      <c r="M46" s="150"/>
      <c r="N46" s="150"/>
      <c r="O46" s="151"/>
      <c r="P46" s="151"/>
      <c r="Q46" s="150"/>
      <c r="R46" s="150"/>
      <c r="S46" s="150"/>
      <c r="T46" s="154"/>
      <c r="U46" s="154"/>
      <c r="V46" s="154" t="s">
        <v>0</v>
      </c>
      <c r="W46" s="155"/>
      <c r="X46" s="151"/>
    </row>
    <row r="47" spans="4:23" ht="9.75">
      <c r="D47" s="156" t="s">
        <v>226</v>
      </c>
      <c r="E47" s="157">
        <f>J47</f>
        <v>0</v>
      </c>
      <c r="H47" s="157">
        <f>SUM(H34:H46)</f>
        <v>0</v>
      </c>
      <c r="I47" s="157">
        <f>SUM(I34:I46)</f>
        <v>0</v>
      </c>
      <c r="J47" s="157">
        <f>SUM(J34:J46)</f>
        <v>0</v>
      </c>
      <c r="L47" s="158">
        <f>SUM(L34:L46)</f>
        <v>20.348089810000005</v>
      </c>
      <c r="N47" s="159">
        <f>SUM(N34:N46)</f>
        <v>0</v>
      </c>
      <c r="W47" s="10">
        <f>SUM(W34:W46)</f>
        <v>56.429</v>
      </c>
    </row>
    <row r="49" ht="9.75">
      <c r="B49" s="3" t="s">
        <v>227</v>
      </c>
    </row>
    <row r="50" spans="1:37" ht="9.75">
      <c r="A50" s="1">
        <v>15</v>
      </c>
      <c r="B50" s="2" t="s">
        <v>190</v>
      </c>
      <c r="C50" s="3" t="s">
        <v>228</v>
      </c>
      <c r="D50" s="4" t="s">
        <v>229</v>
      </c>
      <c r="E50" s="5">
        <v>1.788</v>
      </c>
      <c r="F50" s="6" t="s">
        <v>153</v>
      </c>
      <c r="H50" s="7">
        <f>ROUND(E50*G50,2)</f>
        <v>0</v>
      </c>
      <c r="J50" s="7">
        <f>ROUND(E50*G50,2)</f>
        <v>0</v>
      </c>
      <c r="K50" s="8">
        <v>2.42103</v>
      </c>
      <c r="L50" s="8">
        <f>E50*K50</f>
        <v>4.32880164</v>
      </c>
      <c r="N50" s="5">
        <f>E50*M50</f>
        <v>0</v>
      </c>
      <c r="O50" s="6">
        <v>20</v>
      </c>
      <c r="P50" s="6" t="s">
        <v>154</v>
      </c>
      <c r="V50" s="9" t="s">
        <v>106</v>
      </c>
      <c r="W50" s="10">
        <v>4.336</v>
      </c>
      <c r="X50" s="3" t="s">
        <v>230</v>
      </c>
      <c r="Y50" s="3" t="s">
        <v>228</v>
      </c>
      <c r="Z50" s="6" t="s">
        <v>194</v>
      </c>
      <c r="AB50" s="6">
        <v>1</v>
      </c>
      <c r="AJ50" s="11" t="s">
        <v>157</v>
      </c>
      <c r="AK50" s="11" t="s">
        <v>158</v>
      </c>
    </row>
    <row r="51" spans="4:24" ht="20.25">
      <c r="D51" s="149" t="s">
        <v>231</v>
      </c>
      <c r="E51" s="150"/>
      <c r="F51" s="151"/>
      <c r="G51" s="152"/>
      <c r="H51" s="152"/>
      <c r="I51" s="152"/>
      <c r="J51" s="152"/>
      <c r="K51" s="153"/>
      <c r="L51" s="153"/>
      <c r="M51" s="150"/>
      <c r="N51" s="150"/>
      <c r="O51" s="151"/>
      <c r="P51" s="151"/>
      <c r="Q51" s="150"/>
      <c r="R51" s="150"/>
      <c r="S51" s="150"/>
      <c r="T51" s="154"/>
      <c r="U51" s="154"/>
      <c r="V51" s="154" t="s">
        <v>0</v>
      </c>
      <c r="W51" s="155"/>
      <c r="X51" s="151"/>
    </row>
    <row r="52" spans="1:37" ht="9.75">
      <c r="A52" s="1">
        <v>16</v>
      </c>
      <c r="B52" s="2" t="s">
        <v>190</v>
      </c>
      <c r="C52" s="3" t="s">
        <v>232</v>
      </c>
      <c r="D52" s="4" t="s">
        <v>233</v>
      </c>
      <c r="E52" s="5">
        <v>0.089</v>
      </c>
      <c r="F52" s="6" t="s">
        <v>214</v>
      </c>
      <c r="H52" s="7">
        <f>ROUND(E52*G52,2)</f>
        <v>0</v>
      </c>
      <c r="J52" s="7">
        <f>ROUND(E52*G52,2)</f>
        <v>0</v>
      </c>
      <c r="K52" s="8">
        <v>1.04631</v>
      </c>
      <c r="L52" s="8">
        <f>E52*K52</f>
        <v>0.09312159</v>
      </c>
      <c r="N52" s="5">
        <f>E52*M52</f>
        <v>0</v>
      </c>
      <c r="O52" s="6">
        <v>20</v>
      </c>
      <c r="P52" s="6" t="s">
        <v>154</v>
      </c>
      <c r="V52" s="9" t="s">
        <v>106</v>
      </c>
      <c r="W52" s="10">
        <v>6.943</v>
      </c>
      <c r="X52" s="3" t="s">
        <v>234</v>
      </c>
      <c r="Y52" s="3" t="s">
        <v>232</v>
      </c>
      <c r="Z52" s="6" t="s">
        <v>194</v>
      </c>
      <c r="AB52" s="6">
        <v>1</v>
      </c>
      <c r="AJ52" s="11" t="s">
        <v>157</v>
      </c>
      <c r="AK52" s="11" t="s">
        <v>158</v>
      </c>
    </row>
    <row r="53" spans="4:24" ht="9.75">
      <c r="D53" s="149" t="s">
        <v>235</v>
      </c>
      <c r="E53" s="150"/>
      <c r="F53" s="151"/>
      <c r="G53" s="152"/>
      <c r="H53" s="152"/>
      <c r="I53" s="152"/>
      <c r="J53" s="152"/>
      <c r="K53" s="153"/>
      <c r="L53" s="153"/>
      <c r="M53" s="150"/>
      <c r="N53" s="150"/>
      <c r="O53" s="151"/>
      <c r="P53" s="151"/>
      <c r="Q53" s="150"/>
      <c r="R53" s="150"/>
      <c r="S53" s="150"/>
      <c r="T53" s="154"/>
      <c r="U53" s="154"/>
      <c r="V53" s="154" t="s">
        <v>0</v>
      </c>
      <c r="W53" s="155"/>
      <c r="X53" s="151"/>
    </row>
    <row r="54" spans="1:37" ht="20.25">
      <c r="A54" s="1">
        <v>17</v>
      </c>
      <c r="B54" s="2" t="s">
        <v>190</v>
      </c>
      <c r="C54" s="3" t="s">
        <v>236</v>
      </c>
      <c r="D54" s="4" t="s">
        <v>237</v>
      </c>
      <c r="E54" s="5">
        <v>1.698</v>
      </c>
      <c r="F54" s="6" t="s">
        <v>219</v>
      </c>
      <c r="H54" s="7">
        <f>ROUND(E54*G54,2)</f>
        <v>0</v>
      </c>
      <c r="J54" s="7">
        <f>ROUND(E54*G54,2)</f>
        <v>0</v>
      </c>
      <c r="K54" s="8">
        <v>0.00773</v>
      </c>
      <c r="L54" s="8">
        <f>E54*K54</f>
        <v>0.01312554</v>
      </c>
      <c r="N54" s="5">
        <f>E54*M54</f>
        <v>0</v>
      </c>
      <c r="O54" s="6">
        <v>20</v>
      </c>
      <c r="P54" s="6" t="s">
        <v>154</v>
      </c>
      <c r="V54" s="9" t="s">
        <v>106</v>
      </c>
      <c r="W54" s="10">
        <v>2.662</v>
      </c>
      <c r="X54" s="3" t="s">
        <v>238</v>
      </c>
      <c r="Y54" s="3" t="s">
        <v>236</v>
      </c>
      <c r="Z54" s="6" t="s">
        <v>194</v>
      </c>
      <c r="AB54" s="6">
        <v>1</v>
      </c>
      <c r="AJ54" s="11" t="s">
        <v>157</v>
      </c>
      <c r="AK54" s="11" t="s">
        <v>158</v>
      </c>
    </row>
    <row r="55" spans="4:24" ht="9.75">
      <c r="D55" s="149" t="s">
        <v>239</v>
      </c>
      <c r="E55" s="150"/>
      <c r="F55" s="151"/>
      <c r="G55" s="152"/>
      <c r="H55" s="152"/>
      <c r="I55" s="152"/>
      <c r="J55" s="152"/>
      <c r="K55" s="153"/>
      <c r="L55" s="153"/>
      <c r="M55" s="150"/>
      <c r="N55" s="150"/>
      <c r="O55" s="151"/>
      <c r="P55" s="151"/>
      <c r="Q55" s="150"/>
      <c r="R55" s="150"/>
      <c r="S55" s="150"/>
      <c r="T55" s="154"/>
      <c r="U55" s="154"/>
      <c r="V55" s="154" t="s">
        <v>0</v>
      </c>
      <c r="W55" s="155"/>
      <c r="X55" s="151"/>
    </row>
    <row r="56" spans="1:37" ht="20.25">
      <c r="A56" s="1">
        <v>18</v>
      </c>
      <c r="B56" s="2" t="s">
        <v>190</v>
      </c>
      <c r="C56" s="3" t="s">
        <v>240</v>
      </c>
      <c r="D56" s="4" t="s">
        <v>241</v>
      </c>
      <c r="E56" s="5">
        <v>7.968</v>
      </c>
      <c r="F56" s="6" t="s">
        <v>219</v>
      </c>
      <c r="H56" s="7">
        <f>ROUND(E56*G56,2)</f>
        <v>0</v>
      </c>
      <c r="J56" s="7">
        <f>ROUND(E56*G56,2)</f>
        <v>0</v>
      </c>
      <c r="K56" s="8">
        <v>0.00657</v>
      </c>
      <c r="L56" s="8">
        <f>E56*K56</f>
        <v>0.05234976</v>
      </c>
      <c r="N56" s="5">
        <f>E56*M56</f>
        <v>0</v>
      </c>
      <c r="O56" s="6">
        <v>20</v>
      </c>
      <c r="P56" s="6" t="s">
        <v>154</v>
      </c>
      <c r="V56" s="9" t="s">
        <v>106</v>
      </c>
      <c r="W56" s="10">
        <v>12.669</v>
      </c>
      <c r="X56" s="3" t="s">
        <v>242</v>
      </c>
      <c r="Y56" s="3" t="s">
        <v>240</v>
      </c>
      <c r="Z56" s="6" t="s">
        <v>194</v>
      </c>
      <c r="AB56" s="6">
        <v>1</v>
      </c>
      <c r="AJ56" s="11" t="s">
        <v>157</v>
      </c>
      <c r="AK56" s="11" t="s">
        <v>158</v>
      </c>
    </row>
    <row r="57" spans="4:24" ht="9.75">
      <c r="D57" s="149" t="s">
        <v>243</v>
      </c>
      <c r="E57" s="150"/>
      <c r="F57" s="151"/>
      <c r="G57" s="152"/>
      <c r="H57" s="152"/>
      <c r="I57" s="152"/>
      <c r="J57" s="152"/>
      <c r="K57" s="153"/>
      <c r="L57" s="153"/>
      <c r="M57" s="150"/>
      <c r="N57" s="150"/>
      <c r="O57" s="151"/>
      <c r="P57" s="151"/>
      <c r="Q57" s="150"/>
      <c r="R57" s="150"/>
      <c r="S57" s="150"/>
      <c r="T57" s="154"/>
      <c r="U57" s="154"/>
      <c r="V57" s="154" t="s">
        <v>0</v>
      </c>
      <c r="W57" s="155"/>
      <c r="X57" s="151"/>
    </row>
    <row r="58" spans="1:37" ht="20.25">
      <c r="A58" s="1">
        <v>19</v>
      </c>
      <c r="B58" s="2" t="s">
        <v>190</v>
      </c>
      <c r="C58" s="3" t="s">
        <v>244</v>
      </c>
      <c r="D58" s="4" t="s">
        <v>245</v>
      </c>
      <c r="E58" s="5">
        <v>7.968</v>
      </c>
      <c r="F58" s="6" t="s">
        <v>219</v>
      </c>
      <c r="H58" s="7">
        <f>ROUND(E58*G58,2)</f>
        <v>0</v>
      </c>
      <c r="J58" s="7">
        <f>ROUND(E58*G58,2)</f>
        <v>0</v>
      </c>
      <c r="L58" s="8">
        <f>E58*K58</f>
        <v>0</v>
      </c>
      <c r="N58" s="5">
        <f>E58*M58</f>
        <v>0</v>
      </c>
      <c r="O58" s="6">
        <v>20</v>
      </c>
      <c r="P58" s="6" t="s">
        <v>154</v>
      </c>
      <c r="V58" s="9" t="s">
        <v>106</v>
      </c>
      <c r="W58" s="10">
        <v>3.02</v>
      </c>
      <c r="X58" s="3" t="s">
        <v>246</v>
      </c>
      <c r="Y58" s="3" t="s">
        <v>244</v>
      </c>
      <c r="Z58" s="6" t="s">
        <v>194</v>
      </c>
      <c r="AB58" s="6">
        <v>1</v>
      </c>
      <c r="AJ58" s="11" t="s">
        <v>157</v>
      </c>
      <c r="AK58" s="11" t="s">
        <v>158</v>
      </c>
    </row>
    <row r="59" spans="4:23" ht="9.75">
      <c r="D59" s="156" t="s">
        <v>247</v>
      </c>
      <c r="E59" s="157">
        <f>J59</f>
        <v>0</v>
      </c>
      <c r="H59" s="157">
        <f>SUM(H49:H58)</f>
        <v>0</v>
      </c>
      <c r="I59" s="157">
        <f>SUM(I49:I58)</f>
        <v>0</v>
      </c>
      <c r="J59" s="157">
        <f>SUM(J49:J58)</f>
        <v>0</v>
      </c>
      <c r="L59" s="158">
        <f>SUM(L49:L58)</f>
        <v>4.48739853</v>
      </c>
      <c r="N59" s="159">
        <f>SUM(N49:N58)</f>
        <v>0</v>
      </c>
      <c r="W59" s="10">
        <f>SUM(W49:W58)</f>
        <v>29.63</v>
      </c>
    </row>
    <row r="61" ht="9.75">
      <c r="B61" s="3" t="s">
        <v>248</v>
      </c>
    </row>
    <row r="62" spans="1:37" ht="9.75">
      <c r="A62" s="1">
        <v>20</v>
      </c>
      <c r="B62" s="2" t="s">
        <v>198</v>
      </c>
      <c r="C62" s="3" t="s">
        <v>249</v>
      </c>
      <c r="D62" s="4" t="s">
        <v>250</v>
      </c>
      <c r="E62" s="5">
        <v>20.4</v>
      </c>
      <c r="F62" s="6" t="s">
        <v>219</v>
      </c>
      <c r="H62" s="7">
        <f>ROUND(E62*G62,2)</f>
        <v>0</v>
      </c>
      <c r="J62" s="7">
        <f>ROUND(E62*G62,2)</f>
        <v>0</v>
      </c>
      <c r="K62" s="8">
        <v>0.01695</v>
      </c>
      <c r="L62" s="8">
        <f>E62*K62</f>
        <v>0.34578</v>
      </c>
      <c r="N62" s="5">
        <f>E62*M62</f>
        <v>0</v>
      </c>
      <c r="O62" s="6">
        <v>20</v>
      </c>
      <c r="P62" s="6" t="s">
        <v>154</v>
      </c>
      <c r="V62" s="9" t="s">
        <v>106</v>
      </c>
      <c r="W62" s="10">
        <v>5.794</v>
      </c>
      <c r="X62" s="3" t="s">
        <v>251</v>
      </c>
      <c r="Y62" s="3" t="s">
        <v>249</v>
      </c>
      <c r="Z62" s="6" t="s">
        <v>252</v>
      </c>
      <c r="AB62" s="6">
        <v>1</v>
      </c>
      <c r="AJ62" s="11" t="s">
        <v>157</v>
      </c>
      <c r="AK62" s="11" t="s">
        <v>158</v>
      </c>
    </row>
    <row r="63" spans="1:37" ht="9.75">
      <c r="A63" s="1">
        <v>21</v>
      </c>
      <c r="B63" s="2" t="s">
        <v>190</v>
      </c>
      <c r="C63" s="3" t="s">
        <v>253</v>
      </c>
      <c r="D63" s="4" t="s">
        <v>254</v>
      </c>
      <c r="E63" s="5">
        <v>14.1</v>
      </c>
      <c r="F63" s="6" t="s">
        <v>219</v>
      </c>
      <c r="H63" s="7">
        <f>ROUND(E63*G63,2)</f>
        <v>0</v>
      </c>
      <c r="J63" s="7">
        <f>ROUND(E63*G63,2)</f>
        <v>0</v>
      </c>
      <c r="K63" s="8">
        <v>0.014</v>
      </c>
      <c r="L63" s="8">
        <f>E63*K63</f>
        <v>0.1974</v>
      </c>
      <c r="N63" s="5">
        <f>E63*M63</f>
        <v>0</v>
      </c>
      <c r="O63" s="6">
        <v>20</v>
      </c>
      <c r="P63" s="6" t="s">
        <v>154</v>
      </c>
      <c r="V63" s="9" t="s">
        <v>106</v>
      </c>
      <c r="W63" s="10">
        <v>4.442</v>
      </c>
      <c r="X63" s="3" t="s">
        <v>255</v>
      </c>
      <c r="Y63" s="3" t="s">
        <v>253</v>
      </c>
      <c r="Z63" s="6" t="s">
        <v>252</v>
      </c>
      <c r="AB63" s="6">
        <v>1</v>
      </c>
      <c r="AJ63" s="11" t="s">
        <v>157</v>
      </c>
      <c r="AK63" s="11" t="s">
        <v>158</v>
      </c>
    </row>
    <row r="64" spans="4:24" ht="9.75">
      <c r="D64" s="149" t="s">
        <v>256</v>
      </c>
      <c r="E64" s="150"/>
      <c r="F64" s="151"/>
      <c r="G64" s="152"/>
      <c r="H64" s="152"/>
      <c r="I64" s="152"/>
      <c r="J64" s="152"/>
      <c r="K64" s="153"/>
      <c r="L64" s="153"/>
      <c r="M64" s="150"/>
      <c r="N64" s="150"/>
      <c r="O64" s="151"/>
      <c r="P64" s="151"/>
      <c r="Q64" s="150"/>
      <c r="R64" s="150"/>
      <c r="S64" s="150"/>
      <c r="T64" s="154"/>
      <c r="U64" s="154"/>
      <c r="V64" s="154" t="s">
        <v>0</v>
      </c>
      <c r="W64" s="155"/>
      <c r="X64" s="151"/>
    </row>
    <row r="65" spans="1:37" ht="9.75">
      <c r="A65" s="1">
        <v>22</v>
      </c>
      <c r="B65" s="2" t="s">
        <v>190</v>
      </c>
      <c r="C65" s="3" t="s">
        <v>257</v>
      </c>
      <c r="D65" s="4" t="s">
        <v>258</v>
      </c>
      <c r="E65" s="5">
        <v>14.1</v>
      </c>
      <c r="F65" s="6" t="s">
        <v>219</v>
      </c>
      <c r="H65" s="7">
        <f>ROUND(E65*G65,2)</f>
        <v>0</v>
      </c>
      <c r="J65" s="7">
        <f>ROUND(E65*G65,2)</f>
        <v>0</v>
      </c>
      <c r="K65" s="8">
        <v>0.00446</v>
      </c>
      <c r="L65" s="8">
        <f>E65*K65</f>
        <v>0.062886</v>
      </c>
      <c r="N65" s="5">
        <f>E65*M65</f>
        <v>0</v>
      </c>
      <c r="O65" s="6">
        <v>20</v>
      </c>
      <c r="P65" s="6" t="s">
        <v>154</v>
      </c>
      <c r="V65" s="9" t="s">
        <v>106</v>
      </c>
      <c r="W65" s="10">
        <v>3.722</v>
      </c>
      <c r="X65" s="3" t="s">
        <v>259</v>
      </c>
      <c r="Y65" s="3" t="s">
        <v>257</v>
      </c>
      <c r="Z65" s="6" t="s">
        <v>252</v>
      </c>
      <c r="AB65" s="6">
        <v>1</v>
      </c>
      <c r="AJ65" s="11" t="s">
        <v>157</v>
      </c>
      <c r="AK65" s="11" t="s">
        <v>158</v>
      </c>
    </row>
    <row r="66" spans="1:37" ht="9.75">
      <c r="A66" s="1">
        <v>23</v>
      </c>
      <c r="B66" s="2" t="s">
        <v>190</v>
      </c>
      <c r="C66" s="3" t="s">
        <v>260</v>
      </c>
      <c r="D66" s="4" t="s">
        <v>261</v>
      </c>
      <c r="E66" s="5">
        <v>1.889</v>
      </c>
      <c r="F66" s="6" t="s">
        <v>153</v>
      </c>
      <c r="H66" s="7">
        <f>ROUND(E66*G66,2)</f>
        <v>0</v>
      </c>
      <c r="J66" s="7">
        <f>ROUND(E66*G66,2)</f>
        <v>0</v>
      </c>
      <c r="K66" s="8">
        <v>2.42103</v>
      </c>
      <c r="L66" s="8">
        <f>E66*K66</f>
        <v>4.57332567</v>
      </c>
      <c r="N66" s="5">
        <f>E66*M66</f>
        <v>0</v>
      </c>
      <c r="O66" s="6">
        <v>20</v>
      </c>
      <c r="P66" s="6" t="s">
        <v>154</v>
      </c>
      <c r="V66" s="9" t="s">
        <v>106</v>
      </c>
      <c r="W66" s="10">
        <v>4.66</v>
      </c>
      <c r="X66" s="3" t="s">
        <v>262</v>
      </c>
      <c r="Y66" s="3" t="s">
        <v>260</v>
      </c>
      <c r="Z66" s="6" t="s">
        <v>194</v>
      </c>
      <c r="AB66" s="6">
        <v>1</v>
      </c>
      <c r="AJ66" s="11" t="s">
        <v>157</v>
      </c>
      <c r="AK66" s="11" t="s">
        <v>158</v>
      </c>
    </row>
    <row r="67" spans="4:24" ht="9.75">
      <c r="D67" s="149" t="s">
        <v>263</v>
      </c>
      <c r="E67" s="150"/>
      <c r="F67" s="151"/>
      <c r="G67" s="152"/>
      <c r="H67" s="152"/>
      <c r="I67" s="152"/>
      <c r="J67" s="152"/>
      <c r="K67" s="153"/>
      <c r="L67" s="153"/>
      <c r="M67" s="150"/>
      <c r="N67" s="150"/>
      <c r="O67" s="151"/>
      <c r="P67" s="151"/>
      <c r="Q67" s="150"/>
      <c r="R67" s="150"/>
      <c r="S67" s="150"/>
      <c r="T67" s="154"/>
      <c r="U67" s="154"/>
      <c r="V67" s="154" t="s">
        <v>0</v>
      </c>
      <c r="W67" s="155"/>
      <c r="X67" s="151"/>
    </row>
    <row r="68" spans="4:24" ht="9.75">
      <c r="D68" s="149" t="s">
        <v>264</v>
      </c>
      <c r="E68" s="150"/>
      <c r="F68" s="151"/>
      <c r="G68" s="152"/>
      <c r="H68" s="152"/>
      <c r="I68" s="152"/>
      <c r="J68" s="152"/>
      <c r="K68" s="153"/>
      <c r="L68" s="153"/>
      <c r="M68" s="150"/>
      <c r="N68" s="150"/>
      <c r="O68" s="151"/>
      <c r="P68" s="151"/>
      <c r="Q68" s="150"/>
      <c r="R68" s="150"/>
      <c r="S68" s="150"/>
      <c r="T68" s="154"/>
      <c r="U68" s="154"/>
      <c r="V68" s="154" t="s">
        <v>0</v>
      </c>
      <c r="W68" s="155"/>
      <c r="X68" s="151"/>
    </row>
    <row r="69" spans="1:37" ht="20.25">
      <c r="A69" s="1">
        <v>24</v>
      </c>
      <c r="B69" s="2" t="s">
        <v>190</v>
      </c>
      <c r="C69" s="3" t="s">
        <v>265</v>
      </c>
      <c r="D69" s="4" t="s">
        <v>266</v>
      </c>
      <c r="E69" s="5">
        <v>1.117</v>
      </c>
      <c r="F69" s="6" t="s">
        <v>153</v>
      </c>
      <c r="H69" s="7">
        <f>ROUND(E69*G69,2)</f>
        <v>0</v>
      </c>
      <c r="J69" s="7">
        <f>ROUND(E69*G69,2)</f>
        <v>0</v>
      </c>
      <c r="L69" s="8">
        <f>E69*K69</f>
        <v>0</v>
      </c>
      <c r="N69" s="5">
        <f>E69*M69</f>
        <v>0</v>
      </c>
      <c r="O69" s="6">
        <v>20</v>
      </c>
      <c r="P69" s="6" t="s">
        <v>154</v>
      </c>
      <c r="V69" s="9" t="s">
        <v>106</v>
      </c>
      <c r="W69" s="10">
        <v>0.458</v>
      </c>
      <c r="X69" s="3" t="s">
        <v>267</v>
      </c>
      <c r="Y69" s="3" t="s">
        <v>265</v>
      </c>
      <c r="Z69" s="6" t="s">
        <v>194</v>
      </c>
      <c r="AB69" s="6">
        <v>1</v>
      </c>
      <c r="AJ69" s="11" t="s">
        <v>157</v>
      </c>
      <c r="AK69" s="11" t="s">
        <v>158</v>
      </c>
    </row>
    <row r="70" spans="1:37" ht="20.25">
      <c r="A70" s="1">
        <v>25</v>
      </c>
      <c r="B70" s="2" t="s">
        <v>190</v>
      </c>
      <c r="C70" s="3" t="s">
        <v>268</v>
      </c>
      <c r="D70" s="4" t="s">
        <v>269</v>
      </c>
      <c r="E70" s="5">
        <v>12.761</v>
      </c>
      <c r="F70" s="6" t="s">
        <v>219</v>
      </c>
      <c r="H70" s="7">
        <f>ROUND(E70*G70,2)</f>
        <v>0</v>
      </c>
      <c r="J70" s="7">
        <f>ROUND(E70*G70,2)</f>
        <v>0</v>
      </c>
      <c r="K70" s="8">
        <v>0.00352</v>
      </c>
      <c r="L70" s="8">
        <f>E70*K70</f>
        <v>0.04491872</v>
      </c>
      <c r="N70" s="5">
        <f>E70*M70</f>
        <v>0</v>
      </c>
      <c r="O70" s="6">
        <v>20</v>
      </c>
      <c r="P70" s="6" t="s">
        <v>154</v>
      </c>
      <c r="V70" s="9" t="s">
        <v>106</v>
      </c>
      <c r="W70" s="10">
        <v>0.523</v>
      </c>
      <c r="X70" s="3" t="s">
        <v>270</v>
      </c>
      <c r="Y70" s="3" t="s">
        <v>268</v>
      </c>
      <c r="Z70" s="6" t="s">
        <v>225</v>
      </c>
      <c r="AB70" s="6">
        <v>1</v>
      </c>
      <c r="AJ70" s="11" t="s">
        <v>157</v>
      </c>
      <c r="AK70" s="11" t="s">
        <v>158</v>
      </c>
    </row>
    <row r="71" spans="4:24" ht="9.75">
      <c r="D71" s="149" t="s">
        <v>271</v>
      </c>
      <c r="E71" s="150"/>
      <c r="F71" s="151"/>
      <c r="G71" s="152"/>
      <c r="H71" s="152"/>
      <c r="I71" s="152"/>
      <c r="J71" s="152"/>
      <c r="K71" s="153"/>
      <c r="L71" s="153"/>
      <c r="M71" s="150"/>
      <c r="N71" s="150"/>
      <c r="O71" s="151"/>
      <c r="P71" s="151"/>
      <c r="Q71" s="150"/>
      <c r="R71" s="150"/>
      <c r="S71" s="150"/>
      <c r="T71" s="154"/>
      <c r="U71" s="154"/>
      <c r="V71" s="154" t="s">
        <v>0</v>
      </c>
      <c r="W71" s="155"/>
      <c r="X71" s="151"/>
    </row>
    <row r="72" spans="1:37" ht="9.75">
      <c r="A72" s="1">
        <v>26</v>
      </c>
      <c r="B72" s="2" t="s">
        <v>190</v>
      </c>
      <c r="C72" s="3" t="s">
        <v>272</v>
      </c>
      <c r="D72" s="4" t="s">
        <v>273</v>
      </c>
      <c r="E72" s="5">
        <v>1</v>
      </c>
      <c r="F72" s="6" t="s">
        <v>274</v>
      </c>
      <c r="H72" s="7">
        <f>ROUND(E72*G72,2)</f>
        <v>0</v>
      </c>
      <c r="J72" s="7">
        <f>ROUND(E72*G72,2)</f>
        <v>0</v>
      </c>
      <c r="K72" s="8">
        <v>0.01886</v>
      </c>
      <c r="L72" s="8">
        <f>E72*K72</f>
        <v>0.01886</v>
      </c>
      <c r="N72" s="5">
        <f>E72*M72</f>
        <v>0</v>
      </c>
      <c r="O72" s="6">
        <v>20</v>
      </c>
      <c r="P72" s="6" t="s">
        <v>154</v>
      </c>
      <c r="V72" s="9" t="s">
        <v>106</v>
      </c>
      <c r="W72" s="10">
        <v>0.754</v>
      </c>
      <c r="X72" s="3" t="s">
        <v>275</v>
      </c>
      <c r="Y72" s="3" t="s">
        <v>272</v>
      </c>
      <c r="Z72" s="6" t="s">
        <v>276</v>
      </c>
      <c r="AB72" s="6">
        <v>1</v>
      </c>
      <c r="AJ72" s="11" t="s">
        <v>157</v>
      </c>
      <c r="AK72" s="11" t="s">
        <v>158</v>
      </c>
    </row>
    <row r="73" spans="1:37" ht="9.75">
      <c r="A73" s="1">
        <v>27</v>
      </c>
      <c r="B73" s="2" t="s">
        <v>277</v>
      </c>
      <c r="C73" s="3" t="s">
        <v>278</v>
      </c>
      <c r="D73" s="4" t="s">
        <v>279</v>
      </c>
      <c r="E73" s="5">
        <v>1</v>
      </c>
      <c r="F73" s="6" t="s">
        <v>274</v>
      </c>
      <c r="I73" s="7">
        <f>ROUND(E73*G73,2)</f>
        <v>0</v>
      </c>
      <c r="J73" s="7">
        <f>ROUND(E73*G73,2)</f>
        <v>0</v>
      </c>
      <c r="K73" s="8">
        <v>0.0143</v>
      </c>
      <c r="L73" s="8">
        <f>E73*K73</f>
        <v>0.0143</v>
      </c>
      <c r="N73" s="5">
        <f>E73*M73</f>
        <v>0</v>
      </c>
      <c r="O73" s="6">
        <v>20</v>
      </c>
      <c r="P73" s="6" t="s">
        <v>154</v>
      </c>
      <c r="V73" s="9" t="s">
        <v>99</v>
      </c>
      <c r="X73" s="3" t="s">
        <v>280</v>
      </c>
      <c r="Y73" s="3" t="s">
        <v>278</v>
      </c>
      <c r="Z73" s="6" t="s">
        <v>281</v>
      </c>
      <c r="AA73" s="3" t="s">
        <v>154</v>
      </c>
      <c r="AB73" s="6">
        <v>8</v>
      </c>
      <c r="AJ73" s="11" t="s">
        <v>282</v>
      </c>
      <c r="AK73" s="11" t="s">
        <v>158</v>
      </c>
    </row>
    <row r="74" spans="4:23" ht="9.75">
      <c r="D74" s="156" t="s">
        <v>283</v>
      </c>
      <c r="E74" s="157">
        <f>J74</f>
        <v>0</v>
      </c>
      <c r="H74" s="157">
        <f>SUM(H61:H73)</f>
        <v>0</v>
      </c>
      <c r="I74" s="157">
        <f>SUM(I61:I73)</f>
        <v>0</v>
      </c>
      <c r="J74" s="157">
        <f>SUM(J61:J73)</f>
        <v>0</v>
      </c>
      <c r="L74" s="158">
        <f>SUM(L61:L73)</f>
        <v>5.257470390000001</v>
      </c>
      <c r="N74" s="159">
        <f>SUM(N61:N73)</f>
        <v>0</v>
      </c>
      <c r="W74" s="10">
        <f>SUM(W61:W73)</f>
        <v>20.353</v>
      </c>
    </row>
    <row r="76" ht="9.75">
      <c r="B76" s="3" t="s">
        <v>284</v>
      </c>
    </row>
    <row r="77" spans="1:37" ht="9.75">
      <c r="A77" s="1">
        <v>28</v>
      </c>
      <c r="B77" s="2" t="s">
        <v>285</v>
      </c>
      <c r="C77" s="3" t="s">
        <v>286</v>
      </c>
      <c r="D77" s="4" t="s">
        <v>287</v>
      </c>
      <c r="E77" s="5">
        <v>7.35</v>
      </c>
      <c r="F77" s="6" t="s">
        <v>219</v>
      </c>
      <c r="H77" s="7">
        <f>ROUND(E77*G77,2)</f>
        <v>0</v>
      </c>
      <c r="J77" s="7">
        <f>ROUND(E77*G77,2)</f>
        <v>0</v>
      </c>
      <c r="K77" s="8">
        <v>0.00166</v>
      </c>
      <c r="L77" s="8">
        <f>E77*K77</f>
        <v>0.012201</v>
      </c>
      <c r="N77" s="5">
        <f>E77*M77</f>
        <v>0</v>
      </c>
      <c r="O77" s="6">
        <v>20</v>
      </c>
      <c r="P77" s="6" t="s">
        <v>154</v>
      </c>
      <c r="V77" s="9" t="s">
        <v>106</v>
      </c>
      <c r="W77" s="10">
        <v>1.36</v>
      </c>
      <c r="X77" s="3" t="s">
        <v>288</v>
      </c>
      <c r="Y77" s="3" t="s">
        <v>286</v>
      </c>
      <c r="Z77" s="6" t="s">
        <v>289</v>
      </c>
      <c r="AB77" s="6">
        <v>1</v>
      </c>
      <c r="AJ77" s="11" t="s">
        <v>157</v>
      </c>
      <c r="AK77" s="11" t="s">
        <v>158</v>
      </c>
    </row>
    <row r="78" spans="4:24" ht="9.75">
      <c r="D78" s="149" t="s">
        <v>290</v>
      </c>
      <c r="E78" s="150"/>
      <c r="F78" s="151"/>
      <c r="G78" s="152"/>
      <c r="H78" s="152"/>
      <c r="I78" s="152"/>
      <c r="J78" s="152"/>
      <c r="K78" s="153"/>
      <c r="L78" s="153"/>
      <c r="M78" s="150"/>
      <c r="N78" s="150"/>
      <c r="O78" s="151"/>
      <c r="P78" s="151"/>
      <c r="Q78" s="150"/>
      <c r="R78" s="150"/>
      <c r="S78" s="150"/>
      <c r="T78" s="154"/>
      <c r="U78" s="154"/>
      <c r="V78" s="154" t="s">
        <v>0</v>
      </c>
      <c r="W78" s="155"/>
      <c r="X78" s="151"/>
    </row>
    <row r="79" spans="1:37" ht="20.25">
      <c r="A79" s="1">
        <v>29</v>
      </c>
      <c r="B79" s="2" t="s">
        <v>190</v>
      </c>
      <c r="C79" s="3" t="s">
        <v>291</v>
      </c>
      <c r="D79" s="4" t="s">
        <v>292</v>
      </c>
      <c r="E79" s="5">
        <v>7.35</v>
      </c>
      <c r="F79" s="6" t="s">
        <v>219</v>
      </c>
      <c r="H79" s="7">
        <f>ROUND(E79*G79,2)</f>
        <v>0</v>
      </c>
      <c r="J79" s="7">
        <f>ROUND(E79*G79,2)</f>
        <v>0</v>
      </c>
      <c r="K79" s="8">
        <v>2E-05</v>
      </c>
      <c r="L79" s="8">
        <f>E79*K79</f>
        <v>0.000147</v>
      </c>
      <c r="N79" s="5">
        <f>E79*M79</f>
        <v>0</v>
      </c>
      <c r="O79" s="6">
        <v>20</v>
      </c>
      <c r="P79" s="6" t="s">
        <v>154</v>
      </c>
      <c r="V79" s="9" t="s">
        <v>106</v>
      </c>
      <c r="W79" s="10">
        <v>2.08</v>
      </c>
      <c r="X79" s="3" t="s">
        <v>293</v>
      </c>
      <c r="Y79" s="3" t="s">
        <v>291</v>
      </c>
      <c r="Z79" s="6" t="s">
        <v>294</v>
      </c>
      <c r="AB79" s="6">
        <v>1</v>
      </c>
      <c r="AJ79" s="11" t="s">
        <v>157</v>
      </c>
      <c r="AK79" s="11" t="s">
        <v>158</v>
      </c>
    </row>
    <row r="80" spans="4:24" ht="9.75">
      <c r="D80" s="149" t="s">
        <v>290</v>
      </c>
      <c r="E80" s="150"/>
      <c r="F80" s="151"/>
      <c r="G80" s="152"/>
      <c r="H80" s="152"/>
      <c r="I80" s="152"/>
      <c r="J80" s="152"/>
      <c r="K80" s="153"/>
      <c r="L80" s="153"/>
      <c r="M80" s="150"/>
      <c r="N80" s="150"/>
      <c r="O80" s="151"/>
      <c r="P80" s="151"/>
      <c r="Q80" s="150"/>
      <c r="R80" s="150"/>
      <c r="S80" s="150"/>
      <c r="T80" s="154"/>
      <c r="U80" s="154"/>
      <c r="V80" s="154" t="s">
        <v>0</v>
      </c>
      <c r="W80" s="155"/>
      <c r="X80" s="151"/>
    </row>
    <row r="81" spans="1:37" ht="9.75">
      <c r="A81" s="1">
        <v>30</v>
      </c>
      <c r="B81" s="2" t="s">
        <v>295</v>
      </c>
      <c r="C81" s="3" t="s">
        <v>296</v>
      </c>
      <c r="D81" s="4" t="s">
        <v>297</v>
      </c>
      <c r="E81" s="5">
        <v>20.4</v>
      </c>
      <c r="F81" s="6" t="s">
        <v>219</v>
      </c>
      <c r="H81" s="7">
        <f>ROUND(E81*G81,2)</f>
        <v>0</v>
      </c>
      <c r="J81" s="7">
        <f>ROUND(E81*G81,2)</f>
        <v>0</v>
      </c>
      <c r="L81" s="8">
        <f>E81*K81</f>
        <v>0</v>
      </c>
      <c r="M81" s="5">
        <v>0.01</v>
      </c>
      <c r="N81" s="5">
        <f>E81*M81</f>
        <v>0.204</v>
      </c>
      <c r="O81" s="6">
        <v>20</v>
      </c>
      <c r="P81" s="6" t="s">
        <v>154</v>
      </c>
      <c r="V81" s="9" t="s">
        <v>106</v>
      </c>
      <c r="W81" s="10">
        <v>2.244</v>
      </c>
      <c r="X81" s="3" t="s">
        <v>298</v>
      </c>
      <c r="Y81" s="3" t="s">
        <v>296</v>
      </c>
      <c r="Z81" s="6" t="s">
        <v>299</v>
      </c>
      <c r="AB81" s="6">
        <v>1</v>
      </c>
      <c r="AJ81" s="11" t="s">
        <v>157</v>
      </c>
      <c r="AK81" s="11" t="s">
        <v>158</v>
      </c>
    </row>
    <row r="82" spans="4:24" ht="9.75">
      <c r="D82" s="149" t="s">
        <v>300</v>
      </c>
      <c r="E82" s="150"/>
      <c r="F82" s="151"/>
      <c r="G82" s="152"/>
      <c r="H82" s="152"/>
      <c r="I82" s="152"/>
      <c r="J82" s="152"/>
      <c r="K82" s="153"/>
      <c r="L82" s="153"/>
      <c r="M82" s="150"/>
      <c r="N82" s="150"/>
      <c r="O82" s="151"/>
      <c r="P82" s="151"/>
      <c r="Q82" s="150"/>
      <c r="R82" s="150"/>
      <c r="S82" s="150"/>
      <c r="T82" s="154"/>
      <c r="U82" s="154"/>
      <c r="V82" s="154" t="s">
        <v>0</v>
      </c>
      <c r="W82" s="155"/>
      <c r="X82" s="151"/>
    </row>
    <row r="83" spans="1:37" ht="9.75">
      <c r="A83" s="1">
        <v>31</v>
      </c>
      <c r="B83" s="2" t="s">
        <v>198</v>
      </c>
      <c r="C83" s="3" t="s">
        <v>301</v>
      </c>
      <c r="D83" s="4" t="s">
        <v>302</v>
      </c>
      <c r="E83" s="5">
        <v>36.279</v>
      </c>
      <c r="F83" s="6" t="s">
        <v>214</v>
      </c>
      <c r="H83" s="7">
        <f>ROUND(E83*G83,2)</f>
        <v>0</v>
      </c>
      <c r="J83" s="7">
        <f>ROUND(E83*G83,2)</f>
        <v>0</v>
      </c>
      <c r="L83" s="8">
        <f>E83*K83</f>
        <v>0</v>
      </c>
      <c r="N83" s="5">
        <f>E83*M83</f>
        <v>0</v>
      </c>
      <c r="O83" s="6">
        <v>20</v>
      </c>
      <c r="P83" s="6" t="s">
        <v>154</v>
      </c>
      <c r="V83" s="9" t="s">
        <v>106</v>
      </c>
      <c r="W83" s="10">
        <v>90.044</v>
      </c>
      <c r="X83" s="3" t="s">
        <v>303</v>
      </c>
      <c r="Y83" s="3" t="s">
        <v>301</v>
      </c>
      <c r="Z83" s="6" t="s">
        <v>252</v>
      </c>
      <c r="AB83" s="6">
        <v>1</v>
      </c>
      <c r="AJ83" s="11" t="s">
        <v>157</v>
      </c>
      <c r="AK83" s="11" t="s">
        <v>158</v>
      </c>
    </row>
    <row r="84" spans="4:23" ht="9.75">
      <c r="D84" s="156" t="s">
        <v>304</v>
      </c>
      <c r="E84" s="157">
        <f>J84</f>
        <v>0</v>
      </c>
      <c r="H84" s="157">
        <f>SUM(H76:H83)</f>
        <v>0</v>
      </c>
      <c r="I84" s="157">
        <f>SUM(I76:I83)</f>
        <v>0</v>
      </c>
      <c r="J84" s="157">
        <f>SUM(J76:J83)</f>
        <v>0</v>
      </c>
      <c r="L84" s="158">
        <f>SUM(L76:L83)</f>
        <v>0.012348</v>
      </c>
      <c r="N84" s="159">
        <f>SUM(N76:N83)</f>
        <v>0.204</v>
      </c>
      <c r="W84" s="10">
        <f>SUM(W76:W83)</f>
        <v>95.728</v>
      </c>
    </row>
    <row r="86" spans="4:23" ht="9.75">
      <c r="D86" s="156" t="s">
        <v>305</v>
      </c>
      <c r="E86" s="159">
        <f>J86</f>
        <v>0</v>
      </c>
      <c r="H86" s="157">
        <f>+H27+H32+H47+H59+H74+H84</f>
        <v>0</v>
      </c>
      <c r="I86" s="157">
        <f>+I27+I32+I47+I59+I74+I84</f>
        <v>0</v>
      </c>
      <c r="J86" s="157">
        <f>+J27+J32+J47+J59+J74+J84</f>
        <v>0</v>
      </c>
      <c r="L86" s="158">
        <f>+L27+L32+L47+L59+L74+L84</f>
        <v>36.27938585000001</v>
      </c>
      <c r="N86" s="159">
        <f>+N27+N32+N47+N59+N74+N84</f>
        <v>0.204</v>
      </c>
      <c r="W86" s="10">
        <f>+W27+W32+W47+W59+W74+W84</f>
        <v>246.90699999999998</v>
      </c>
    </row>
    <row r="88" ht="9.75">
      <c r="B88" s="148" t="s">
        <v>306</v>
      </c>
    </row>
    <row r="89" ht="9.75">
      <c r="B89" s="3" t="s">
        <v>307</v>
      </c>
    </row>
    <row r="90" spans="1:37" ht="20.25">
      <c r="A90" s="1">
        <v>32</v>
      </c>
      <c r="B90" s="2" t="s">
        <v>308</v>
      </c>
      <c r="C90" s="3" t="s">
        <v>309</v>
      </c>
      <c r="D90" s="4" t="s">
        <v>310</v>
      </c>
      <c r="E90" s="5">
        <v>12.229</v>
      </c>
      <c r="F90" s="6" t="s">
        <v>219</v>
      </c>
      <c r="H90" s="7">
        <f>ROUND(E90*G90,2)</f>
        <v>0</v>
      </c>
      <c r="J90" s="7">
        <f>ROUND(E90*G90,2)</f>
        <v>0</v>
      </c>
      <c r="K90" s="8">
        <v>0.00578</v>
      </c>
      <c r="L90" s="8">
        <f>E90*K90</f>
        <v>0.07068362</v>
      </c>
      <c r="N90" s="5">
        <f>E90*M90</f>
        <v>0</v>
      </c>
      <c r="O90" s="6">
        <v>20</v>
      </c>
      <c r="P90" s="6" t="s">
        <v>154</v>
      </c>
      <c r="V90" s="9" t="s">
        <v>311</v>
      </c>
      <c r="W90" s="10">
        <v>2.128</v>
      </c>
      <c r="X90" s="3" t="s">
        <v>312</v>
      </c>
      <c r="Y90" s="3" t="s">
        <v>309</v>
      </c>
      <c r="Z90" s="6" t="s">
        <v>313</v>
      </c>
      <c r="AB90" s="6">
        <v>7</v>
      </c>
      <c r="AJ90" s="11" t="s">
        <v>314</v>
      </c>
      <c r="AK90" s="11" t="s">
        <v>158</v>
      </c>
    </row>
    <row r="91" spans="4:24" ht="9.75">
      <c r="D91" s="149" t="s">
        <v>315</v>
      </c>
      <c r="E91" s="150"/>
      <c r="F91" s="151"/>
      <c r="G91" s="152"/>
      <c r="H91" s="152"/>
      <c r="I91" s="152"/>
      <c r="J91" s="152"/>
      <c r="K91" s="153"/>
      <c r="L91" s="153"/>
      <c r="M91" s="150"/>
      <c r="N91" s="150"/>
      <c r="O91" s="151"/>
      <c r="P91" s="151"/>
      <c r="Q91" s="150"/>
      <c r="R91" s="150"/>
      <c r="S91" s="150"/>
      <c r="T91" s="154"/>
      <c r="U91" s="154"/>
      <c r="V91" s="154" t="s">
        <v>0</v>
      </c>
      <c r="W91" s="155"/>
      <c r="X91" s="151"/>
    </row>
    <row r="92" spans="1:37" ht="9.75">
      <c r="A92" s="1">
        <v>33</v>
      </c>
      <c r="B92" s="2" t="s">
        <v>308</v>
      </c>
      <c r="C92" s="3" t="s">
        <v>316</v>
      </c>
      <c r="D92" s="4" t="s">
        <v>317</v>
      </c>
      <c r="E92" s="5">
        <v>17.1</v>
      </c>
      <c r="F92" s="6" t="s">
        <v>219</v>
      </c>
      <c r="H92" s="7">
        <f>ROUND(E92*G92,2)</f>
        <v>0</v>
      </c>
      <c r="J92" s="7">
        <f>ROUND(E92*G92,2)</f>
        <v>0</v>
      </c>
      <c r="K92" s="8">
        <v>0.00683</v>
      </c>
      <c r="L92" s="8">
        <f>E92*K92</f>
        <v>0.11679300000000001</v>
      </c>
      <c r="N92" s="5">
        <f>E92*M92</f>
        <v>0</v>
      </c>
      <c r="O92" s="6">
        <v>20</v>
      </c>
      <c r="P92" s="6" t="s">
        <v>154</v>
      </c>
      <c r="V92" s="9" t="s">
        <v>311</v>
      </c>
      <c r="W92" s="10">
        <v>5.198</v>
      </c>
      <c r="X92" s="3" t="s">
        <v>318</v>
      </c>
      <c r="Y92" s="3" t="s">
        <v>316</v>
      </c>
      <c r="Z92" s="6" t="s">
        <v>313</v>
      </c>
      <c r="AB92" s="6">
        <v>7</v>
      </c>
      <c r="AJ92" s="11" t="s">
        <v>314</v>
      </c>
      <c r="AK92" s="11" t="s">
        <v>158</v>
      </c>
    </row>
    <row r="93" spans="4:24" ht="9.75">
      <c r="D93" s="149" t="s">
        <v>319</v>
      </c>
      <c r="E93" s="150"/>
      <c r="F93" s="151"/>
      <c r="G93" s="152"/>
      <c r="H93" s="152"/>
      <c r="I93" s="152"/>
      <c r="J93" s="152"/>
      <c r="K93" s="153"/>
      <c r="L93" s="153"/>
      <c r="M93" s="150"/>
      <c r="N93" s="150"/>
      <c r="O93" s="151"/>
      <c r="P93" s="151"/>
      <c r="Q93" s="150"/>
      <c r="R93" s="150"/>
      <c r="S93" s="150"/>
      <c r="T93" s="154"/>
      <c r="U93" s="154"/>
      <c r="V93" s="154" t="s">
        <v>0</v>
      </c>
      <c r="W93" s="155"/>
      <c r="X93" s="151"/>
    </row>
    <row r="94" spans="1:37" ht="9.75">
      <c r="A94" s="1">
        <v>34</v>
      </c>
      <c r="B94" s="2" t="s">
        <v>320</v>
      </c>
      <c r="C94" s="3" t="s">
        <v>321</v>
      </c>
      <c r="D94" s="4" t="s">
        <v>322</v>
      </c>
      <c r="E94" s="5">
        <v>10.313</v>
      </c>
      <c r="F94" s="6" t="s">
        <v>219</v>
      </c>
      <c r="H94" s="7">
        <f>ROUND(E94*G94,2)</f>
        <v>0</v>
      </c>
      <c r="J94" s="7">
        <f>ROUND(E94*G94,2)</f>
        <v>0</v>
      </c>
      <c r="K94" s="8">
        <v>0.00023</v>
      </c>
      <c r="L94" s="8">
        <f>E94*K94</f>
        <v>0.00237199</v>
      </c>
      <c r="N94" s="5">
        <f>E94*M94</f>
        <v>0</v>
      </c>
      <c r="O94" s="6">
        <v>20</v>
      </c>
      <c r="P94" s="6" t="s">
        <v>154</v>
      </c>
      <c r="V94" s="9" t="s">
        <v>311</v>
      </c>
      <c r="W94" s="10">
        <v>4.373</v>
      </c>
      <c r="X94" s="3" t="s">
        <v>323</v>
      </c>
      <c r="Y94" s="3" t="s">
        <v>321</v>
      </c>
      <c r="Z94" s="6" t="s">
        <v>324</v>
      </c>
      <c r="AB94" s="6">
        <v>1</v>
      </c>
      <c r="AJ94" s="11" t="s">
        <v>314</v>
      </c>
      <c r="AK94" s="11" t="s">
        <v>158</v>
      </c>
    </row>
    <row r="95" spans="4:24" ht="9.75">
      <c r="D95" s="149" t="s">
        <v>325</v>
      </c>
      <c r="E95" s="150"/>
      <c r="F95" s="151"/>
      <c r="G95" s="152"/>
      <c r="H95" s="152"/>
      <c r="I95" s="152"/>
      <c r="J95" s="152"/>
      <c r="K95" s="153"/>
      <c r="L95" s="153"/>
      <c r="M95" s="150"/>
      <c r="N95" s="150"/>
      <c r="O95" s="151"/>
      <c r="P95" s="151"/>
      <c r="Q95" s="150"/>
      <c r="R95" s="150"/>
      <c r="S95" s="150"/>
      <c r="T95" s="154"/>
      <c r="U95" s="154"/>
      <c r="V95" s="154" t="s">
        <v>0</v>
      </c>
      <c r="W95" s="155"/>
      <c r="X95" s="151"/>
    </row>
    <row r="96" spans="1:37" ht="9.75">
      <c r="A96" s="1">
        <v>35</v>
      </c>
      <c r="B96" s="2" t="s">
        <v>277</v>
      </c>
      <c r="C96" s="3" t="s">
        <v>326</v>
      </c>
      <c r="D96" s="4" t="s">
        <v>327</v>
      </c>
      <c r="E96" s="5">
        <v>11.963</v>
      </c>
      <c r="F96" s="6" t="s">
        <v>219</v>
      </c>
      <c r="I96" s="7">
        <f>ROUND(E96*G96,2)</f>
        <v>0</v>
      </c>
      <c r="J96" s="7">
        <f>ROUND(E96*G96,2)</f>
        <v>0</v>
      </c>
      <c r="L96" s="8">
        <f>E96*K96</f>
        <v>0</v>
      </c>
      <c r="N96" s="5">
        <f>E96*M96</f>
        <v>0</v>
      </c>
      <c r="O96" s="6">
        <v>20</v>
      </c>
      <c r="P96" s="6" t="s">
        <v>154</v>
      </c>
      <c r="V96" s="9" t="s">
        <v>99</v>
      </c>
      <c r="X96" s="3" t="s">
        <v>326</v>
      </c>
      <c r="Y96" s="3" t="s">
        <v>326</v>
      </c>
      <c r="Z96" s="6" t="s">
        <v>225</v>
      </c>
      <c r="AA96" s="3" t="s">
        <v>154</v>
      </c>
      <c r="AB96" s="6">
        <v>2</v>
      </c>
      <c r="AJ96" s="11" t="s">
        <v>328</v>
      </c>
      <c r="AK96" s="11" t="s">
        <v>158</v>
      </c>
    </row>
    <row r="97" spans="1:37" ht="9.75">
      <c r="A97" s="1">
        <v>36</v>
      </c>
      <c r="B97" s="2" t="s">
        <v>320</v>
      </c>
      <c r="C97" s="3" t="s">
        <v>329</v>
      </c>
      <c r="D97" s="4" t="s">
        <v>330</v>
      </c>
      <c r="E97" s="5">
        <v>7.563</v>
      </c>
      <c r="F97" s="6" t="s">
        <v>331</v>
      </c>
      <c r="H97" s="7">
        <f>ROUND(E97*G97,2)</f>
        <v>0</v>
      </c>
      <c r="J97" s="7">
        <f>ROUND(E97*G97,2)</f>
        <v>0</v>
      </c>
      <c r="K97" s="8">
        <v>1E-05</v>
      </c>
      <c r="L97" s="8">
        <f>E97*K97</f>
        <v>7.563E-05</v>
      </c>
      <c r="N97" s="5">
        <f>E97*M97</f>
        <v>0</v>
      </c>
      <c r="O97" s="6">
        <v>20</v>
      </c>
      <c r="P97" s="6" t="s">
        <v>154</v>
      </c>
      <c r="V97" s="9" t="s">
        <v>311</v>
      </c>
      <c r="W97" s="10">
        <v>3.903</v>
      </c>
      <c r="X97" s="3" t="s">
        <v>332</v>
      </c>
      <c r="Y97" s="3" t="s">
        <v>329</v>
      </c>
      <c r="Z97" s="6" t="s">
        <v>324</v>
      </c>
      <c r="AB97" s="6">
        <v>7</v>
      </c>
      <c r="AJ97" s="11" t="s">
        <v>314</v>
      </c>
      <c r="AK97" s="11" t="s">
        <v>158</v>
      </c>
    </row>
    <row r="98" spans="4:24" ht="9.75">
      <c r="D98" s="149" t="s">
        <v>333</v>
      </c>
      <c r="E98" s="150"/>
      <c r="F98" s="151"/>
      <c r="G98" s="152"/>
      <c r="H98" s="152"/>
      <c r="I98" s="152"/>
      <c r="J98" s="152"/>
      <c r="K98" s="153"/>
      <c r="L98" s="153"/>
      <c r="M98" s="150"/>
      <c r="N98" s="150"/>
      <c r="O98" s="151"/>
      <c r="P98" s="151"/>
      <c r="Q98" s="150"/>
      <c r="R98" s="150"/>
      <c r="S98" s="150"/>
      <c r="T98" s="154"/>
      <c r="U98" s="154"/>
      <c r="V98" s="154" t="s">
        <v>0</v>
      </c>
      <c r="W98" s="155"/>
      <c r="X98" s="151"/>
    </row>
    <row r="99" spans="1:37" ht="9.75">
      <c r="A99" s="1">
        <v>37</v>
      </c>
      <c r="B99" s="2" t="s">
        <v>320</v>
      </c>
      <c r="C99" s="3" t="s">
        <v>334</v>
      </c>
      <c r="D99" s="4" t="s">
        <v>335</v>
      </c>
      <c r="E99" s="5">
        <v>6.885</v>
      </c>
      <c r="F99" s="6" t="s">
        <v>57</v>
      </c>
      <c r="H99" s="7">
        <f>ROUND(E99*G99,2)</f>
        <v>0</v>
      </c>
      <c r="J99" s="7">
        <f>ROUND(E99*G99,2)</f>
        <v>0</v>
      </c>
      <c r="L99" s="8">
        <f>E99*K99</f>
        <v>0</v>
      </c>
      <c r="N99" s="5">
        <f>E99*M99</f>
        <v>0</v>
      </c>
      <c r="O99" s="6">
        <v>20</v>
      </c>
      <c r="P99" s="6" t="s">
        <v>154</v>
      </c>
      <c r="V99" s="9" t="s">
        <v>311</v>
      </c>
      <c r="X99" s="3" t="s">
        <v>336</v>
      </c>
      <c r="Y99" s="3" t="s">
        <v>334</v>
      </c>
      <c r="Z99" s="6" t="s">
        <v>324</v>
      </c>
      <c r="AB99" s="6">
        <v>1</v>
      </c>
      <c r="AJ99" s="11" t="s">
        <v>314</v>
      </c>
      <c r="AK99" s="11" t="s">
        <v>158</v>
      </c>
    </row>
    <row r="100" spans="4:23" ht="9.75">
      <c r="D100" s="156" t="s">
        <v>337</v>
      </c>
      <c r="E100" s="157">
        <f>J100</f>
        <v>0</v>
      </c>
      <c r="H100" s="157">
        <f>SUM(H88:H99)</f>
        <v>0</v>
      </c>
      <c r="I100" s="157">
        <f>SUM(I88:I99)</f>
        <v>0</v>
      </c>
      <c r="J100" s="157">
        <f>SUM(J88:J99)</f>
        <v>0</v>
      </c>
      <c r="L100" s="158">
        <f>SUM(L88:L99)</f>
        <v>0.18992424</v>
      </c>
      <c r="N100" s="159">
        <f>SUM(N88:N99)</f>
        <v>0</v>
      </c>
      <c r="W100" s="10">
        <f>SUM(W88:W99)</f>
        <v>15.602000000000002</v>
      </c>
    </row>
    <row r="102" ht="9.75">
      <c r="B102" s="3" t="s">
        <v>338</v>
      </c>
    </row>
    <row r="103" spans="1:37" ht="9.75">
      <c r="A103" s="1">
        <v>38</v>
      </c>
      <c r="B103" s="2" t="s">
        <v>339</v>
      </c>
      <c r="C103" s="3" t="s">
        <v>340</v>
      </c>
      <c r="D103" s="4" t="s">
        <v>341</v>
      </c>
      <c r="E103" s="5">
        <v>1</v>
      </c>
      <c r="F103" s="6" t="s">
        <v>274</v>
      </c>
      <c r="H103" s="7">
        <f>ROUND(E103*G103,2)</f>
        <v>0</v>
      </c>
      <c r="J103" s="7">
        <f>ROUND(E103*G103,2)</f>
        <v>0</v>
      </c>
      <c r="L103" s="8">
        <f>E103*K103</f>
        <v>0</v>
      </c>
      <c r="N103" s="5">
        <f>E103*M103</f>
        <v>0</v>
      </c>
      <c r="O103" s="6">
        <v>20</v>
      </c>
      <c r="P103" s="6" t="s">
        <v>154</v>
      </c>
      <c r="V103" s="9" t="s">
        <v>311</v>
      </c>
      <c r="W103" s="10">
        <v>1.654</v>
      </c>
      <c r="X103" s="3" t="s">
        <v>342</v>
      </c>
      <c r="Y103" s="3" t="s">
        <v>340</v>
      </c>
      <c r="Z103" s="6" t="s">
        <v>276</v>
      </c>
      <c r="AB103" s="6">
        <v>1</v>
      </c>
      <c r="AJ103" s="11" t="s">
        <v>314</v>
      </c>
      <c r="AK103" s="11" t="s">
        <v>158</v>
      </c>
    </row>
    <row r="104" spans="1:37" ht="9.75">
      <c r="A104" s="1">
        <v>39</v>
      </c>
      <c r="B104" s="2" t="s">
        <v>277</v>
      </c>
      <c r="C104" s="3" t="s">
        <v>343</v>
      </c>
      <c r="D104" s="4" t="s">
        <v>344</v>
      </c>
      <c r="E104" s="5">
        <v>1</v>
      </c>
      <c r="F104" s="6" t="s">
        <v>274</v>
      </c>
      <c r="I104" s="7">
        <f>ROUND(E104*G104,2)</f>
        <v>0</v>
      </c>
      <c r="J104" s="7">
        <f>ROUND(E104*G104,2)</f>
        <v>0</v>
      </c>
      <c r="K104" s="8">
        <v>0.038</v>
      </c>
      <c r="L104" s="8">
        <f>E104*K104</f>
        <v>0.038</v>
      </c>
      <c r="N104" s="5">
        <f>E104*M104</f>
        <v>0</v>
      </c>
      <c r="O104" s="6">
        <v>20</v>
      </c>
      <c r="P104" s="6" t="s">
        <v>154</v>
      </c>
      <c r="V104" s="9" t="s">
        <v>99</v>
      </c>
      <c r="X104" s="3" t="s">
        <v>345</v>
      </c>
      <c r="Y104" s="3" t="s">
        <v>343</v>
      </c>
      <c r="Z104" s="6" t="s">
        <v>346</v>
      </c>
      <c r="AA104" s="3" t="s">
        <v>154</v>
      </c>
      <c r="AB104" s="6">
        <v>8</v>
      </c>
      <c r="AJ104" s="11" t="s">
        <v>328</v>
      </c>
      <c r="AK104" s="11" t="s">
        <v>158</v>
      </c>
    </row>
    <row r="105" spans="1:37" ht="9.75">
      <c r="A105" s="1">
        <v>40</v>
      </c>
      <c r="B105" s="2" t="s">
        <v>339</v>
      </c>
      <c r="C105" s="3" t="s">
        <v>347</v>
      </c>
      <c r="D105" s="4" t="s">
        <v>348</v>
      </c>
      <c r="E105" s="5">
        <v>2</v>
      </c>
      <c r="F105" s="6" t="s">
        <v>274</v>
      </c>
      <c r="H105" s="7">
        <f>ROUND(E105*G105,2)</f>
        <v>0</v>
      </c>
      <c r="J105" s="7">
        <f>ROUND(E105*G105,2)</f>
        <v>0</v>
      </c>
      <c r="L105" s="8">
        <f>E105*K105</f>
        <v>0</v>
      </c>
      <c r="N105" s="5">
        <f>E105*M105</f>
        <v>0</v>
      </c>
      <c r="O105" s="6">
        <v>20</v>
      </c>
      <c r="P105" s="6" t="s">
        <v>154</v>
      </c>
      <c r="V105" s="9" t="s">
        <v>311</v>
      </c>
      <c r="W105" s="10">
        <v>0.716</v>
      </c>
      <c r="X105" s="3" t="s">
        <v>349</v>
      </c>
      <c r="Y105" s="3" t="s">
        <v>347</v>
      </c>
      <c r="Z105" s="6" t="s">
        <v>276</v>
      </c>
      <c r="AB105" s="6">
        <v>1</v>
      </c>
      <c r="AJ105" s="11" t="s">
        <v>314</v>
      </c>
      <c r="AK105" s="11" t="s">
        <v>158</v>
      </c>
    </row>
    <row r="106" spans="1:37" ht="9.75">
      <c r="A106" s="1">
        <v>41</v>
      </c>
      <c r="B106" s="2" t="s">
        <v>339</v>
      </c>
      <c r="C106" s="3" t="s">
        <v>350</v>
      </c>
      <c r="D106" s="4" t="s">
        <v>351</v>
      </c>
      <c r="E106" s="5">
        <v>1.995</v>
      </c>
      <c r="F106" s="6" t="s">
        <v>57</v>
      </c>
      <c r="H106" s="7">
        <f>ROUND(E106*G106,2)</f>
        <v>0</v>
      </c>
      <c r="J106" s="7">
        <f>ROUND(E106*G106,2)</f>
        <v>0</v>
      </c>
      <c r="L106" s="8">
        <f>E106*K106</f>
        <v>0</v>
      </c>
      <c r="N106" s="5">
        <f>E106*M106</f>
        <v>0</v>
      </c>
      <c r="O106" s="6">
        <v>20</v>
      </c>
      <c r="P106" s="6" t="s">
        <v>154</v>
      </c>
      <c r="V106" s="9" t="s">
        <v>311</v>
      </c>
      <c r="X106" s="3" t="s">
        <v>352</v>
      </c>
      <c r="Y106" s="3" t="s">
        <v>350</v>
      </c>
      <c r="Z106" s="6" t="s">
        <v>353</v>
      </c>
      <c r="AB106" s="6">
        <v>1</v>
      </c>
      <c r="AJ106" s="11" t="s">
        <v>314</v>
      </c>
      <c r="AK106" s="11" t="s">
        <v>158</v>
      </c>
    </row>
    <row r="107" spans="4:23" ht="9.75">
      <c r="D107" s="156" t="s">
        <v>354</v>
      </c>
      <c r="E107" s="157">
        <f>J107</f>
        <v>0</v>
      </c>
      <c r="H107" s="157">
        <f>SUM(H102:H106)</f>
        <v>0</v>
      </c>
      <c r="I107" s="157">
        <f>SUM(I102:I106)</f>
        <v>0</v>
      </c>
      <c r="J107" s="157">
        <f>SUM(J102:J106)</f>
        <v>0</v>
      </c>
      <c r="L107" s="158">
        <f>SUM(L102:L106)</f>
        <v>0.038</v>
      </c>
      <c r="N107" s="159">
        <f>SUM(N102:N106)</f>
        <v>0</v>
      </c>
      <c r="W107" s="10">
        <f>SUM(W102:W106)</f>
        <v>2.37</v>
      </c>
    </row>
    <row r="109" ht="9.75">
      <c r="B109" s="3" t="s">
        <v>355</v>
      </c>
    </row>
    <row r="110" spans="1:37" ht="20.25">
      <c r="A110" s="1">
        <v>42</v>
      </c>
      <c r="B110" s="2" t="s">
        <v>308</v>
      </c>
      <c r="C110" s="3" t="s">
        <v>356</v>
      </c>
      <c r="D110" s="4" t="s">
        <v>357</v>
      </c>
      <c r="E110" s="5">
        <v>1</v>
      </c>
      <c r="F110" s="6" t="s">
        <v>274</v>
      </c>
      <c r="H110" s="7">
        <f>ROUND(E110*G110,2)</f>
        <v>0</v>
      </c>
      <c r="J110" s="7">
        <f>ROUND(E110*G110,2)</f>
        <v>0</v>
      </c>
      <c r="L110" s="8">
        <f>E110*K110</f>
        <v>0</v>
      </c>
      <c r="N110" s="5">
        <f>E110*M110</f>
        <v>0</v>
      </c>
      <c r="O110" s="6">
        <v>20</v>
      </c>
      <c r="P110" s="6" t="s">
        <v>154</v>
      </c>
      <c r="V110" s="9" t="s">
        <v>311</v>
      </c>
      <c r="W110" s="10">
        <v>8.991</v>
      </c>
      <c r="X110" s="3" t="s">
        <v>358</v>
      </c>
      <c r="Y110" s="3" t="s">
        <v>356</v>
      </c>
      <c r="Z110" s="6" t="s">
        <v>313</v>
      </c>
      <c r="AB110" s="6">
        <v>7</v>
      </c>
      <c r="AJ110" s="11" t="s">
        <v>314</v>
      </c>
      <c r="AK110" s="11" t="s">
        <v>158</v>
      </c>
    </row>
    <row r="111" spans="4:24" ht="20.25">
      <c r="D111" s="149" t="s">
        <v>359</v>
      </c>
      <c r="E111" s="150"/>
      <c r="F111" s="151"/>
      <c r="G111" s="152"/>
      <c r="H111" s="152"/>
      <c r="I111" s="152"/>
      <c r="J111" s="152"/>
      <c r="K111" s="153"/>
      <c r="L111" s="153"/>
      <c r="M111" s="150"/>
      <c r="N111" s="150"/>
      <c r="O111" s="151"/>
      <c r="P111" s="151"/>
      <c r="Q111" s="150"/>
      <c r="R111" s="150"/>
      <c r="S111" s="150"/>
      <c r="T111" s="154"/>
      <c r="U111" s="154"/>
      <c r="V111" s="154" t="s">
        <v>0</v>
      </c>
      <c r="W111" s="155"/>
      <c r="X111" s="151"/>
    </row>
    <row r="112" spans="4:24" ht="9.75">
      <c r="D112" s="149" t="s">
        <v>360</v>
      </c>
      <c r="E112" s="150"/>
      <c r="F112" s="151"/>
      <c r="G112" s="152"/>
      <c r="H112" s="152"/>
      <c r="I112" s="152"/>
      <c r="J112" s="152"/>
      <c r="K112" s="153"/>
      <c r="L112" s="153"/>
      <c r="M112" s="150"/>
      <c r="N112" s="150"/>
      <c r="O112" s="151"/>
      <c r="P112" s="151"/>
      <c r="Q112" s="150"/>
      <c r="R112" s="150"/>
      <c r="S112" s="150"/>
      <c r="T112" s="154"/>
      <c r="U112" s="154"/>
      <c r="V112" s="154" t="s">
        <v>0</v>
      </c>
      <c r="W112" s="155"/>
      <c r="X112" s="151"/>
    </row>
    <row r="113" spans="4:24" ht="9.75">
      <c r="D113" s="149" t="s">
        <v>361</v>
      </c>
      <c r="E113" s="150"/>
      <c r="F113" s="151"/>
      <c r="G113" s="152"/>
      <c r="H113" s="152"/>
      <c r="I113" s="152"/>
      <c r="J113" s="152"/>
      <c r="K113" s="153"/>
      <c r="L113" s="153"/>
      <c r="M113" s="150"/>
      <c r="N113" s="150"/>
      <c r="O113" s="151"/>
      <c r="P113" s="151"/>
      <c r="Q113" s="150"/>
      <c r="R113" s="150"/>
      <c r="S113" s="150"/>
      <c r="T113" s="154"/>
      <c r="U113" s="154"/>
      <c r="V113" s="154" t="s">
        <v>0</v>
      </c>
      <c r="W113" s="155"/>
      <c r="X113" s="151"/>
    </row>
    <row r="114" spans="1:37" ht="9.75">
      <c r="A114" s="1">
        <v>43</v>
      </c>
      <c r="B114" s="2" t="s">
        <v>362</v>
      </c>
      <c r="C114" s="3" t="s">
        <v>363</v>
      </c>
      <c r="D114" s="4" t="s">
        <v>364</v>
      </c>
      <c r="E114" s="5">
        <v>5.4</v>
      </c>
      <c r="F114" s="6" t="s">
        <v>331</v>
      </c>
      <c r="H114" s="7">
        <f>ROUND(E114*G114,2)</f>
        <v>0</v>
      </c>
      <c r="J114" s="7">
        <f>ROUND(E114*G114,2)</f>
        <v>0</v>
      </c>
      <c r="L114" s="8">
        <f>E114*K114</f>
        <v>0</v>
      </c>
      <c r="N114" s="5">
        <f>E114*M114</f>
        <v>0</v>
      </c>
      <c r="O114" s="6">
        <v>20</v>
      </c>
      <c r="P114" s="6" t="s">
        <v>154</v>
      </c>
      <c r="V114" s="9" t="s">
        <v>311</v>
      </c>
      <c r="W114" s="10">
        <v>11</v>
      </c>
      <c r="X114" s="3" t="s">
        <v>365</v>
      </c>
      <c r="Y114" s="3" t="s">
        <v>363</v>
      </c>
      <c r="Z114" s="6" t="s">
        <v>225</v>
      </c>
      <c r="AB114" s="6">
        <v>1</v>
      </c>
      <c r="AJ114" s="11" t="s">
        <v>314</v>
      </c>
      <c r="AK114" s="11" t="s">
        <v>158</v>
      </c>
    </row>
    <row r="115" spans="4:24" ht="9.75">
      <c r="D115" s="149" t="s">
        <v>366</v>
      </c>
      <c r="E115" s="150"/>
      <c r="F115" s="151"/>
      <c r="G115" s="152"/>
      <c r="H115" s="152"/>
      <c r="I115" s="152"/>
      <c r="J115" s="152"/>
      <c r="K115" s="153"/>
      <c r="L115" s="153"/>
      <c r="M115" s="150"/>
      <c r="N115" s="150"/>
      <c r="O115" s="151"/>
      <c r="P115" s="151"/>
      <c r="Q115" s="150"/>
      <c r="R115" s="150"/>
      <c r="S115" s="150"/>
      <c r="T115" s="154"/>
      <c r="U115" s="154"/>
      <c r="V115" s="154" t="s">
        <v>0</v>
      </c>
      <c r="W115" s="155"/>
      <c r="X115" s="151"/>
    </row>
    <row r="116" spans="1:37" ht="9.75">
      <c r="A116" s="1">
        <v>44</v>
      </c>
      <c r="B116" s="2" t="s">
        <v>277</v>
      </c>
      <c r="C116" s="3" t="s">
        <v>367</v>
      </c>
      <c r="D116" s="4" t="s">
        <v>368</v>
      </c>
      <c r="E116" s="5">
        <v>5.4</v>
      </c>
      <c r="F116" s="6" t="s">
        <v>331</v>
      </c>
      <c r="I116" s="7">
        <f>ROUND(E116*G116,2)</f>
        <v>0</v>
      </c>
      <c r="J116" s="7">
        <f>ROUND(E116*G116,2)</f>
        <v>0</v>
      </c>
      <c r="K116" s="8">
        <v>0.062</v>
      </c>
      <c r="L116" s="8">
        <f>E116*K116</f>
        <v>0.33480000000000004</v>
      </c>
      <c r="N116" s="5">
        <f>E116*M116</f>
        <v>0</v>
      </c>
      <c r="O116" s="6">
        <v>20</v>
      </c>
      <c r="P116" s="6" t="s">
        <v>154</v>
      </c>
      <c r="V116" s="9" t="s">
        <v>99</v>
      </c>
      <c r="X116" s="3" t="s">
        <v>369</v>
      </c>
      <c r="Y116" s="3" t="s">
        <v>367</v>
      </c>
      <c r="Z116" s="6" t="s">
        <v>281</v>
      </c>
      <c r="AA116" s="3" t="s">
        <v>154</v>
      </c>
      <c r="AB116" s="6">
        <v>8</v>
      </c>
      <c r="AJ116" s="11" t="s">
        <v>328</v>
      </c>
      <c r="AK116" s="11" t="s">
        <v>158</v>
      </c>
    </row>
    <row r="117" spans="1:37" ht="20.25">
      <c r="A117" s="1">
        <v>45</v>
      </c>
      <c r="B117" s="2" t="s">
        <v>362</v>
      </c>
      <c r="C117" s="3" t="s">
        <v>370</v>
      </c>
      <c r="D117" s="4" t="s">
        <v>371</v>
      </c>
      <c r="E117" s="5">
        <v>73.667</v>
      </c>
      <c r="F117" s="6" t="s">
        <v>57</v>
      </c>
      <c r="H117" s="7">
        <f>ROUND(E117*G117,2)</f>
        <v>0</v>
      </c>
      <c r="J117" s="7">
        <f>ROUND(E117*G117,2)</f>
        <v>0</v>
      </c>
      <c r="L117" s="8">
        <f>E117*K117</f>
        <v>0</v>
      </c>
      <c r="N117" s="5">
        <f>E117*M117</f>
        <v>0</v>
      </c>
      <c r="O117" s="6">
        <v>20</v>
      </c>
      <c r="P117" s="6" t="s">
        <v>154</v>
      </c>
      <c r="V117" s="9" t="s">
        <v>311</v>
      </c>
      <c r="X117" s="3" t="s">
        <v>372</v>
      </c>
      <c r="Y117" s="3" t="s">
        <v>370</v>
      </c>
      <c r="Z117" s="6" t="s">
        <v>373</v>
      </c>
      <c r="AB117" s="6">
        <v>1</v>
      </c>
      <c r="AJ117" s="11" t="s">
        <v>314</v>
      </c>
      <c r="AK117" s="11" t="s">
        <v>158</v>
      </c>
    </row>
    <row r="118" spans="4:23" ht="9.75">
      <c r="D118" s="156" t="s">
        <v>374</v>
      </c>
      <c r="E118" s="157">
        <f>J118</f>
        <v>0</v>
      </c>
      <c r="H118" s="157">
        <f>SUM(H109:H117)</f>
        <v>0</v>
      </c>
      <c r="I118" s="157">
        <f>SUM(I109:I117)</f>
        <v>0</v>
      </c>
      <c r="J118" s="157">
        <f>SUM(J109:J117)</f>
        <v>0</v>
      </c>
      <c r="L118" s="158">
        <f>SUM(L109:L117)</f>
        <v>0.33480000000000004</v>
      </c>
      <c r="N118" s="159">
        <f>SUM(N109:N117)</f>
        <v>0</v>
      </c>
      <c r="W118" s="10">
        <f>SUM(W109:W117)</f>
        <v>19.991</v>
      </c>
    </row>
    <row r="120" ht="9.75">
      <c r="B120" s="3" t="s">
        <v>375</v>
      </c>
    </row>
    <row r="121" spans="1:37" ht="9.75">
      <c r="A121" s="1">
        <v>46</v>
      </c>
      <c r="B121" s="2" t="s">
        <v>308</v>
      </c>
      <c r="C121" s="3" t="s">
        <v>376</v>
      </c>
      <c r="D121" s="4" t="s">
        <v>377</v>
      </c>
      <c r="E121" s="5">
        <v>10.099</v>
      </c>
      <c r="F121" s="6" t="s">
        <v>219</v>
      </c>
      <c r="H121" s="7">
        <f>ROUND(E121*G121,2)</f>
        <v>0</v>
      </c>
      <c r="J121" s="7">
        <f>ROUND(E121*G121,2)</f>
        <v>0</v>
      </c>
      <c r="K121" s="8">
        <v>0.07063</v>
      </c>
      <c r="L121" s="8">
        <f>E121*K121</f>
        <v>0.71329237</v>
      </c>
      <c r="N121" s="5">
        <f>E121*M121</f>
        <v>0</v>
      </c>
      <c r="O121" s="6">
        <v>20</v>
      </c>
      <c r="P121" s="6" t="s">
        <v>154</v>
      </c>
      <c r="V121" s="9" t="s">
        <v>311</v>
      </c>
      <c r="W121" s="10">
        <v>9.877</v>
      </c>
      <c r="X121" s="3" t="s">
        <v>378</v>
      </c>
      <c r="Y121" s="3" t="s">
        <v>376</v>
      </c>
      <c r="Z121" s="6" t="s">
        <v>313</v>
      </c>
      <c r="AB121" s="6">
        <v>7</v>
      </c>
      <c r="AJ121" s="11" t="s">
        <v>314</v>
      </c>
      <c r="AK121" s="11" t="s">
        <v>158</v>
      </c>
    </row>
    <row r="122" spans="4:24" ht="9.75">
      <c r="D122" s="149" t="s">
        <v>379</v>
      </c>
      <c r="E122" s="150"/>
      <c r="F122" s="151"/>
      <c r="G122" s="152"/>
      <c r="H122" s="152"/>
      <c r="I122" s="152"/>
      <c r="J122" s="152"/>
      <c r="K122" s="153"/>
      <c r="L122" s="153"/>
      <c r="M122" s="150"/>
      <c r="N122" s="150"/>
      <c r="O122" s="151"/>
      <c r="P122" s="151"/>
      <c r="Q122" s="150"/>
      <c r="R122" s="150"/>
      <c r="S122" s="150"/>
      <c r="T122" s="154"/>
      <c r="U122" s="154"/>
      <c r="V122" s="154" t="s">
        <v>0</v>
      </c>
      <c r="W122" s="155"/>
      <c r="X122" s="151"/>
    </row>
    <row r="123" spans="4:23" ht="9.75">
      <c r="D123" s="156" t="s">
        <v>380</v>
      </c>
      <c r="E123" s="157">
        <f>J123</f>
        <v>0</v>
      </c>
      <c r="H123" s="157">
        <f>SUM(H120:H122)</f>
        <v>0</v>
      </c>
      <c r="I123" s="157">
        <f>SUM(I120:I122)</f>
        <v>0</v>
      </c>
      <c r="J123" s="157">
        <f>SUM(J120:J122)</f>
        <v>0</v>
      </c>
      <c r="L123" s="158">
        <f>SUM(L120:L122)</f>
        <v>0.71329237</v>
      </c>
      <c r="N123" s="159">
        <f>SUM(N120:N122)</f>
        <v>0</v>
      </c>
      <c r="W123" s="10">
        <f>SUM(W120:W122)</f>
        <v>9.877</v>
      </c>
    </row>
    <row r="125" ht="9.75">
      <c r="B125" s="3" t="s">
        <v>381</v>
      </c>
    </row>
    <row r="126" spans="1:37" ht="9.75">
      <c r="A126" s="1">
        <v>47</v>
      </c>
      <c r="B126" s="2" t="s">
        <v>308</v>
      </c>
      <c r="C126" s="3" t="s">
        <v>382</v>
      </c>
      <c r="D126" s="4" t="s">
        <v>383</v>
      </c>
      <c r="E126" s="5">
        <v>14.879</v>
      </c>
      <c r="F126" s="6" t="s">
        <v>219</v>
      </c>
      <c r="H126" s="7">
        <f>ROUND(E126*G126,2)</f>
        <v>0</v>
      </c>
      <c r="J126" s="7">
        <f>ROUND(E126*G126,2)</f>
        <v>0</v>
      </c>
      <c r="K126" s="8">
        <v>0.09627</v>
      </c>
      <c r="L126" s="8">
        <f>E126*K126</f>
        <v>1.4324013299999998</v>
      </c>
      <c r="N126" s="5">
        <f>E126*M126</f>
        <v>0</v>
      </c>
      <c r="O126" s="6">
        <v>20</v>
      </c>
      <c r="P126" s="6" t="s">
        <v>154</v>
      </c>
      <c r="V126" s="9" t="s">
        <v>311</v>
      </c>
      <c r="W126" s="10">
        <v>28.449</v>
      </c>
      <c r="X126" s="3" t="s">
        <v>382</v>
      </c>
      <c r="Y126" s="3" t="s">
        <v>382</v>
      </c>
      <c r="Z126" s="6" t="s">
        <v>313</v>
      </c>
      <c r="AB126" s="6">
        <v>1</v>
      </c>
      <c r="AJ126" s="11" t="s">
        <v>314</v>
      </c>
      <c r="AK126" s="11" t="s">
        <v>158</v>
      </c>
    </row>
    <row r="127" spans="4:24" ht="9.75">
      <c r="D127" s="149" t="s">
        <v>384</v>
      </c>
      <c r="E127" s="150"/>
      <c r="F127" s="151"/>
      <c r="G127" s="152"/>
      <c r="H127" s="152"/>
      <c r="I127" s="152"/>
      <c r="J127" s="152"/>
      <c r="K127" s="153"/>
      <c r="L127" s="153"/>
      <c r="M127" s="150"/>
      <c r="N127" s="150"/>
      <c r="O127" s="151"/>
      <c r="P127" s="151"/>
      <c r="Q127" s="150"/>
      <c r="R127" s="150"/>
      <c r="S127" s="150"/>
      <c r="T127" s="154"/>
      <c r="U127" s="154"/>
      <c r="V127" s="154" t="s">
        <v>0</v>
      </c>
      <c r="W127" s="155"/>
      <c r="X127" s="151"/>
    </row>
    <row r="128" spans="1:37" ht="9.75">
      <c r="A128" s="1">
        <v>48</v>
      </c>
      <c r="B128" s="2" t="s">
        <v>385</v>
      </c>
      <c r="C128" s="3" t="s">
        <v>386</v>
      </c>
      <c r="D128" s="4" t="s">
        <v>387</v>
      </c>
      <c r="E128" s="5">
        <v>6.776</v>
      </c>
      <c r="F128" s="6" t="s">
        <v>57</v>
      </c>
      <c r="H128" s="7">
        <f>ROUND(E128*G128,2)</f>
        <v>0</v>
      </c>
      <c r="J128" s="7">
        <f>ROUND(E128*G128,2)</f>
        <v>0</v>
      </c>
      <c r="L128" s="8">
        <f>E128*K128</f>
        <v>0</v>
      </c>
      <c r="N128" s="5">
        <f>E128*M128</f>
        <v>0</v>
      </c>
      <c r="O128" s="6">
        <v>20</v>
      </c>
      <c r="P128" s="6" t="s">
        <v>154</v>
      </c>
      <c r="V128" s="9" t="s">
        <v>311</v>
      </c>
      <c r="X128" s="3" t="s">
        <v>388</v>
      </c>
      <c r="Y128" s="3" t="s">
        <v>386</v>
      </c>
      <c r="Z128" s="6" t="s">
        <v>389</v>
      </c>
      <c r="AB128" s="6">
        <v>1</v>
      </c>
      <c r="AJ128" s="11" t="s">
        <v>314</v>
      </c>
      <c r="AK128" s="11" t="s">
        <v>158</v>
      </c>
    </row>
    <row r="129" spans="4:23" ht="9.75">
      <c r="D129" s="156" t="s">
        <v>390</v>
      </c>
      <c r="E129" s="157">
        <f>J129</f>
        <v>0</v>
      </c>
      <c r="H129" s="157">
        <f>SUM(H125:H128)</f>
        <v>0</v>
      </c>
      <c r="I129" s="157">
        <f>SUM(I125:I128)</f>
        <v>0</v>
      </c>
      <c r="J129" s="157">
        <f>SUM(J125:J128)</f>
        <v>0</v>
      </c>
      <c r="L129" s="158">
        <f>SUM(L125:L128)</f>
        <v>1.4324013299999998</v>
      </c>
      <c r="N129" s="159">
        <f>SUM(N125:N128)</f>
        <v>0</v>
      </c>
      <c r="W129" s="10">
        <f>SUM(W125:W128)</f>
        <v>28.449</v>
      </c>
    </row>
    <row r="131" ht="9.75">
      <c r="B131" s="3" t="s">
        <v>391</v>
      </c>
    </row>
    <row r="132" spans="1:37" ht="9.75">
      <c r="A132" s="1">
        <v>49</v>
      </c>
      <c r="B132" s="2" t="s">
        <v>392</v>
      </c>
      <c r="C132" s="3" t="s">
        <v>393</v>
      </c>
      <c r="D132" s="4" t="s">
        <v>394</v>
      </c>
      <c r="E132" s="5">
        <v>1.25</v>
      </c>
      <c r="F132" s="6" t="s">
        <v>219</v>
      </c>
      <c r="H132" s="7">
        <f>ROUND(E132*G132,2)</f>
        <v>0</v>
      </c>
      <c r="J132" s="7">
        <f>ROUND(E132*G132,2)</f>
        <v>0</v>
      </c>
      <c r="K132" s="8">
        <v>0.00016</v>
      </c>
      <c r="L132" s="8">
        <f>E132*K132</f>
        <v>0.0002</v>
      </c>
      <c r="N132" s="5">
        <f>E132*M132</f>
        <v>0</v>
      </c>
      <c r="O132" s="6">
        <v>20</v>
      </c>
      <c r="P132" s="6" t="s">
        <v>154</v>
      </c>
      <c r="V132" s="9" t="s">
        <v>311</v>
      </c>
      <c r="W132" s="10">
        <v>0.325</v>
      </c>
      <c r="X132" s="3" t="s">
        <v>395</v>
      </c>
      <c r="Y132" s="3" t="s">
        <v>393</v>
      </c>
      <c r="Z132" s="6" t="s">
        <v>396</v>
      </c>
      <c r="AB132" s="6">
        <v>1</v>
      </c>
      <c r="AJ132" s="11" t="s">
        <v>314</v>
      </c>
      <c r="AK132" s="11" t="s">
        <v>158</v>
      </c>
    </row>
    <row r="133" spans="1:37" ht="9.75">
      <c r="A133" s="1">
        <v>50</v>
      </c>
      <c r="B133" s="2" t="s">
        <v>392</v>
      </c>
      <c r="C133" s="3" t="s">
        <v>397</v>
      </c>
      <c r="D133" s="4" t="s">
        <v>398</v>
      </c>
      <c r="E133" s="5">
        <v>1.25</v>
      </c>
      <c r="F133" s="6" t="s">
        <v>219</v>
      </c>
      <c r="H133" s="7">
        <f>ROUND(E133*G133,2)</f>
        <v>0</v>
      </c>
      <c r="J133" s="7">
        <f>ROUND(E133*G133,2)</f>
        <v>0</v>
      </c>
      <c r="K133" s="8">
        <v>8E-05</v>
      </c>
      <c r="L133" s="8">
        <f>E133*K133</f>
        <v>0.0001</v>
      </c>
      <c r="N133" s="5">
        <f>E133*M133</f>
        <v>0</v>
      </c>
      <c r="O133" s="6">
        <v>20</v>
      </c>
      <c r="P133" s="6" t="s">
        <v>154</v>
      </c>
      <c r="V133" s="9" t="s">
        <v>311</v>
      </c>
      <c r="W133" s="10">
        <v>0.164</v>
      </c>
      <c r="X133" s="3" t="s">
        <v>399</v>
      </c>
      <c r="Y133" s="3" t="s">
        <v>397</v>
      </c>
      <c r="Z133" s="6" t="s">
        <v>396</v>
      </c>
      <c r="AB133" s="6">
        <v>1</v>
      </c>
      <c r="AJ133" s="11" t="s">
        <v>314</v>
      </c>
      <c r="AK133" s="11" t="s">
        <v>158</v>
      </c>
    </row>
    <row r="134" spans="4:24" ht="9.75">
      <c r="D134" s="149" t="s">
        <v>400</v>
      </c>
      <c r="E134" s="150"/>
      <c r="F134" s="151"/>
      <c r="G134" s="152"/>
      <c r="H134" s="152"/>
      <c r="I134" s="152"/>
      <c r="J134" s="152"/>
      <c r="K134" s="153"/>
      <c r="L134" s="153"/>
      <c r="M134" s="150"/>
      <c r="N134" s="150"/>
      <c r="O134" s="151"/>
      <c r="P134" s="151"/>
      <c r="Q134" s="150"/>
      <c r="R134" s="150"/>
      <c r="S134" s="150"/>
      <c r="T134" s="154"/>
      <c r="U134" s="154"/>
      <c r="V134" s="154" t="s">
        <v>0</v>
      </c>
      <c r="W134" s="155"/>
      <c r="X134" s="151"/>
    </row>
    <row r="135" spans="1:37" ht="9.75">
      <c r="A135" s="1">
        <v>51</v>
      </c>
      <c r="B135" s="2" t="s">
        <v>392</v>
      </c>
      <c r="C135" s="3" t="s">
        <v>401</v>
      </c>
      <c r="D135" s="4" t="s">
        <v>402</v>
      </c>
      <c r="E135" s="5">
        <v>15.45</v>
      </c>
      <c r="F135" s="6" t="s">
        <v>219</v>
      </c>
      <c r="H135" s="7">
        <f>ROUND(E135*G135,2)</f>
        <v>0</v>
      </c>
      <c r="J135" s="7">
        <f>ROUND(E135*G135,2)</f>
        <v>0</v>
      </c>
      <c r="K135" s="8">
        <v>0.00068</v>
      </c>
      <c r="L135" s="8">
        <f>E135*K135</f>
        <v>0.010506</v>
      </c>
      <c r="N135" s="5">
        <f>E135*M135</f>
        <v>0</v>
      </c>
      <c r="O135" s="6">
        <v>20</v>
      </c>
      <c r="P135" s="6" t="s">
        <v>154</v>
      </c>
      <c r="V135" s="9" t="s">
        <v>311</v>
      </c>
      <c r="W135" s="10">
        <v>2.209</v>
      </c>
      <c r="X135" s="3" t="s">
        <v>403</v>
      </c>
      <c r="Y135" s="3" t="s">
        <v>401</v>
      </c>
      <c r="Z135" s="6" t="s">
        <v>252</v>
      </c>
      <c r="AB135" s="6">
        <v>1</v>
      </c>
      <c r="AJ135" s="11" t="s">
        <v>314</v>
      </c>
      <c r="AK135" s="11" t="s">
        <v>158</v>
      </c>
    </row>
    <row r="136" spans="4:24" ht="9.75">
      <c r="D136" s="149" t="s">
        <v>404</v>
      </c>
      <c r="E136" s="150"/>
      <c r="F136" s="151"/>
      <c r="G136" s="152"/>
      <c r="H136" s="152"/>
      <c r="I136" s="152"/>
      <c r="J136" s="152"/>
      <c r="K136" s="153"/>
      <c r="L136" s="153"/>
      <c r="M136" s="150"/>
      <c r="N136" s="150"/>
      <c r="O136" s="151"/>
      <c r="P136" s="151"/>
      <c r="Q136" s="150"/>
      <c r="R136" s="150"/>
      <c r="S136" s="150"/>
      <c r="T136" s="154"/>
      <c r="U136" s="154"/>
      <c r="V136" s="154" t="s">
        <v>0</v>
      </c>
      <c r="W136" s="155"/>
      <c r="X136" s="151"/>
    </row>
    <row r="137" spans="4:23" ht="9.75">
      <c r="D137" s="156" t="s">
        <v>405</v>
      </c>
      <c r="E137" s="157">
        <f>J137</f>
        <v>0</v>
      </c>
      <c r="H137" s="157">
        <f>SUM(H131:H136)</f>
        <v>0</v>
      </c>
      <c r="I137" s="157">
        <f>SUM(I131:I136)</f>
        <v>0</v>
      </c>
      <c r="J137" s="157">
        <f>SUM(J131:J136)</f>
        <v>0</v>
      </c>
      <c r="L137" s="158">
        <f>SUM(L131:L136)</f>
        <v>0.010806</v>
      </c>
      <c r="N137" s="159">
        <f>SUM(N131:N136)</f>
        <v>0</v>
      </c>
      <c r="W137" s="10">
        <f>SUM(W131:W136)</f>
        <v>2.698</v>
      </c>
    </row>
    <row r="139" ht="9.75">
      <c r="B139" s="3" t="s">
        <v>406</v>
      </c>
    </row>
    <row r="140" spans="1:37" ht="20.25">
      <c r="A140" s="1">
        <v>52</v>
      </c>
      <c r="B140" s="2" t="s">
        <v>407</v>
      </c>
      <c r="C140" s="3" t="s">
        <v>408</v>
      </c>
      <c r="D140" s="4" t="s">
        <v>409</v>
      </c>
      <c r="E140" s="5">
        <v>101.2</v>
      </c>
      <c r="F140" s="6" t="s">
        <v>219</v>
      </c>
      <c r="H140" s="7">
        <f>ROUND(E140*G140,2)</f>
        <v>0</v>
      </c>
      <c r="J140" s="7">
        <f>ROUND(E140*G140,2)</f>
        <v>0</v>
      </c>
      <c r="K140" s="8">
        <v>0.00055</v>
      </c>
      <c r="L140" s="8">
        <f>E140*K140</f>
        <v>0.05566000000000001</v>
      </c>
      <c r="N140" s="5">
        <f>E140*M140</f>
        <v>0</v>
      </c>
      <c r="O140" s="6">
        <v>20</v>
      </c>
      <c r="P140" s="6" t="s">
        <v>154</v>
      </c>
      <c r="V140" s="9" t="s">
        <v>311</v>
      </c>
      <c r="W140" s="10">
        <v>18.418</v>
      </c>
      <c r="X140" s="3" t="s">
        <v>410</v>
      </c>
      <c r="Y140" s="3" t="s">
        <v>408</v>
      </c>
      <c r="Z140" s="6" t="s">
        <v>225</v>
      </c>
      <c r="AB140" s="6">
        <v>1</v>
      </c>
      <c r="AJ140" s="11" t="s">
        <v>314</v>
      </c>
      <c r="AK140" s="11" t="s">
        <v>158</v>
      </c>
    </row>
    <row r="141" spans="4:24" ht="9.75">
      <c r="D141" s="149" t="s">
        <v>411</v>
      </c>
      <c r="E141" s="150"/>
      <c r="F141" s="151"/>
      <c r="G141" s="152"/>
      <c r="H141" s="152"/>
      <c r="I141" s="152"/>
      <c r="J141" s="152"/>
      <c r="K141" s="153"/>
      <c r="L141" s="153"/>
      <c r="M141" s="150"/>
      <c r="N141" s="150"/>
      <c r="O141" s="151"/>
      <c r="P141" s="151"/>
      <c r="Q141" s="150"/>
      <c r="R141" s="150"/>
      <c r="S141" s="150"/>
      <c r="T141" s="154"/>
      <c r="U141" s="154"/>
      <c r="V141" s="154" t="s">
        <v>0</v>
      </c>
      <c r="W141" s="155"/>
      <c r="X141" s="151"/>
    </row>
    <row r="142" spans="4:24" ht="9.75">
      <c r="D142" s="149" t="s">
        <v>412</v>
      </c>
      <c r="E142" s="150"/>
      <c r="F142" s="151"/>
      <c r="G142" s="152"/>
      <c r="H142" s="152"/>
      <c r="I142" s="152"/>
      <c r="J142" s="152"/>
      <c r="K142" s="153"/>
      <c r="L142" s="153"/>
      <c r="M142" s="150"/>
      <c r="N142" s="150"/>
      <c r="O142" s="151"/>
      <c r="P142" s="151"/>
      <c r="Q142" s="150"/>
      <c r="R142" s="150"/>
      <c r="S142" s="150"/>
      <c r="T142" s="154"/>
      <c r="U142" s="154"/>
      <c r="V142" s="154" t="s">
        <v>0</v>
      </c>
      <c r="W142" s="155"/>
      <c r="X142" s="151"/>
    </row>
    <row r="143" spans="4:23" ht="9.75">
      <c r="D143" s="156" t="s">
        <v>413</v>
      </c>
      <c r="E143" s="157">
        <f>J143</f>
        <v>0</v>
      </c>
      <c r="H143" s="157">
        <f>SUM(H139:H142)</f>
        <v>0</v>
      </c>
      <c r="I143" s="157">
        <f>SUM(I139:I142)</f>
        <v>0</v>
      </c>
      <c r="J143" s="157">
        <f>SUM(J139:J142)</f>
        <v>0</v>
      </c>
      <c r="L143" s="158">
        <f>SUM(L139:L142)</f>
        <v>0.05566000000000001</v>
      </c>
      <c r="N143" s="159">
        <f>SUM(N139:N142)</f>
        <v>0</v>
      </c>
      <c r="W143" s="10">
        <f>SUM(W139:W142)</f>
        <v>18.418</v>
      </c>
    </row>
    <row r="145" spans="4:23" ht="9.75">
      <c r="D145" s="156" t="s">
        <v>414</v>
      </c>
      <c r="E145" s="157">
        <f>J145</f>
        <v>0</v>
      </c>
      <c r="H145" s="157">
        <f>+H100+H107+H118+H123+H129+H137+H143</f>
        <v>0</v>
      </c>
      <c r="I145" s="157">
        <f>+I100+I107+I118+I123+I129+I137+I143</f>
        <v>0</v>
      </c>
      <c r="J145" s="157">
        <f>+J100+J107+J118+J123+J129+J137+J143</f>
        <v>0</v>
      </c>
      <c r="L145" s="158">
        <f>+L100+L107+L118+L123+L129+L137+L143</f>
        <v>2.77488394</v>
      </c>
      <c r="N145" s="159">
        <f>+N100+N107+N118+N123+N129+N137+N143</f>
        <v>0</v>
      </c>
      <c r="W145" s="10">
        <f>+W100+W107+W118+W123+W129+W137+W143</f>
        <v>97.405</v>
      </c>
    </row>
    <row r="147" spans="4:23" ht="9.75">
      <c r="D147" s="161" t="s">
        <v>415</v>
      </c>
      <c r="E147" s="157">
        <f>J147</f>
        <v>0</v>
      </c>
      <c r="H147" s="157">
        <f>+H86+H145</f>
        <v>0</v>
      </c>
      <c r="I147" s="157">
        <f>+I86+I145</f>
        <v>0</v>
      </c>
      <c r="J147" s="157">
        <f>+J86+J145</f>
        <v>0</v>
      </c>
      <c r="L147" s="158">
        <f>+L86+L145</f>
        <v>39.05426979000001</v>
      </c>
      <c r="N147" s="159">
        <f>+N86+N145</f>
        <v>0.204</v>
      </c>
      <c r="W147" s="10">
        <f>+W86+W145</f>
        <v>344.312</v>
      </c>
    </row>
  </sheetData>
  <sheetProtection/>
  <mergeCells count="2">
    <mergeCell ref="K9:L9"/>
    <mergeCell ref="M9:N9"/>
  </mergeCells>
  <printOptions horizontalCentered="1"/>
  <pageMargins left="0.39305555555555555" right="0.3541666666666667" top="0.6291666666666667" bottom="0.5902777777777778" header="0.5118055555555555" footer="0.3541666666666667"/>
  <pageSetup horizontalDpi="300" verticalDpi="300" orientation="portrait" paperSize="9" r:id="rId1"/>
  <headerFooter alignWithMargins="0">
    <oddFooter>&amp;R&amp;"Arial Narrow,Normálne"&amp;8Strana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5.7109375" style="44" customWidth="1"/>
    <col min="2" max="3" width="45.7109375" style="44" customWidth="1"/>
    <col min="4" max="4" width="11.28125" style="45" customWidth="1"/>
    <col min="5" max="16384" width="9.140625" style="11" customWidth="1"/>
  </cols>
  <sheetData>
    <row r="1" spans="1:4" ht="9.75">
      <c r="A1" s="46" t="s">
        <v>5</v>
      </c>
      <c r="B1" s="47"/>
      <c r="C1" s="47"/>
      <c r="D1" s="48" t="s">
        <v>6</v>
      </c>
    </row>
    <row r="2" spans="1:4" ht="9.75">
      <c r="A2" s="46" t="s">
        <v>116</v>
      </c>
      <c r="B2" s="47"/>
      <c r="C2" s="47"/>
      <c r="D2" s="48" t="s">
        <v>117</v>
      </c>
    </row>
    <row r="3" spans="1:4" ht="9.75">
      <c r="A3" s="46" t="s">
        <v>15</v>
      </c>
      <c r="B3" s="47"/>
      <c r="C3" s="47"/>
      <c r="D3" s="48" t="s">
        <v>118</v>
      </c>
    </row>
    <row r="4" spans="1:4" ht="9.75">
      <c r="A4" s="47"/>
      <c r="B4" s="47"/>
      <c r="C4" s="47"/>
      <c r="D4" s="47"/>
    </row>
    <row r="5" spans="1:4" ht="9.75">
      <c r="A5" s="46" t="s">
        <v>119</v>
      </c>
      <c r="B5" s="47"/>
      <c r="C5" s="47"/>
      <c r="D5" s="47"/>
    </row>
    <row r="6" spans="1:4" ht="9.75">
      <c r="A6" s="46" t="s">
        <v>120</v>
      </c>
      <c r="B6" s="47"/>
      <c r="C6" s="47"/>
      <c r="D6" s="47"/>
    </row>
    <row r="7" spans="1:4" ht="9.75">
      <c r="A7" s="46" t="s">
        <v>121</v>
      </c>
      <c r="B7" s="47"/>
      <c r="C7" s="47"/>
      <c r="D7" s="47"/>
    </row>
    <row r="8" spans="1:4" ht="9.75">
      <c r="A8" s="11" t="s">
        <v>122</v>
      </c>
      <c r="B8" s="49"/>
      <c r="C8" s="50"/>
      <c r="D8" s="51"/>
    </row>
    <row r="9" spans="1:6" ht="9.75">
      <c r="A9" s="52" t="s">
        <v>66</v>
      </c>
      <c r="B9" s="52" t="s">
        <v>67</v>
      </c>
      <c r="C9" s="52" t="s">
        <v>68</v>
      </c>
      <c r="D9" s="53" t="s">
        <v>69</v>
      </c>
      <c r="F9" s="11" t="s">
        <v>416</v>
      </c>
    </row>
    <row r="10" spans="1:4" ht="9.75">
      <c r="A10" s="54"/>
      <c r="B10" s="54"/>
      <c r="C10" s="55"/>
      <c r="D10" s="56"/>
    </row>
    <row r="12" spans="1:6" ht="9.75">
      <c r="A12" s="44" t="s">
        <v>417</v>
      </c>
      <c r="B12" s="44" t="s">
        <v>417</v>
      </c>
      <c r="C12" s="44" t="s">
        <v>417</v>
      </c>
      <c r="F12" s="11" t="s">
        <v>418</v>
      </c>
    </row>
    <row r="13" spans="1:6" ht="9.75">
      <c r="A13" s="44" t="s">
        <v>417</v>
      </c>
      <c r="B13" s="44" t="s">
        <v>417</v>
      </c>
      <c r="C13" s="44" t="s">
        <v>417</v>
      </c>
      <c r="F13" s="11" t="s">
        <v>418</v>
      </c>
    </row>
  </sheetData>
  <sheetProtection selectLockedCells="1" selectUnlockedCells="1"/>
  <printOptions horizontalCentered="1"/>
  <pageMargins left="0.39305555555555555" right="0.3541666666666667" top="0.6291666666666667" bottom="0.5902777777777778" header="0.5118055555555555" footer="0.3541666666666667"/>
  <pageSetup horizontalDpi="300" verticalDpi="300" orientation="landscape" paperSize="9"/>
  <headerFooter alignWithMargins="0">
    <oddFooter>&amp;R&amp;"Arial Narrow,Normálne"&amp;8Strana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3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2.28125" style="11" customWidth="1"/>
    <col min="2" max="4" width="9.7109375" style="13" customWidth="1"/>
    <col min="5" max="5" width="9.7109375" style="14" customWidth="1"/>
    <col min="6" max="6" width="8.7109375" style="15" customWidth="1"/>
    <col min="7" max="7" width="9.140625" style="15" customWidth="1"/>
    <col min="8" max="23" width="9.140625" style="11" customWidth="1"/>
    <col min="24" max="25" width="5.7109375" style="11" customWidth="1"/>
    <col min="26" max="26" width="6.57421875" style="11" customWidth="1"/>
    <col min="27" max="27" width="24.28125" style="11" customWidth="1"/>
    <col min="28" max="28" width="4.28125" style="11" customWidth="1"/>
    <col min="29" max="29" width="8.28125" style="11" customWidth="1"/>
    <col min="30" max="30" width="8.7109375" style="11" customWidth="1"/>
    <col min="31" max="16384" width="9.140625" style="11" customWidth="1"/>
  </cols>
  <sheetData>
    <row r="1" spans="1:30" ht="9.75">
      <c r="A1" s="12" t="s">
        <v>5</v>
      </c>
      <c r="C1" s="11"/>
      <c r="E1" s="12" t="s">
        <v>115</v>
      </c>
      <c r="F1" s="11"/>
      <c r="G1" s="11"/>
      <c r="Z1" s="16" t="s">
        <v>7</v>
      </c>
      <c r="AA1" s="16" t="s">
        <v>8</v>
      </c>
      <c r="AB1" s="16" t="s">
        <v>9</v>
      </c>
      <c r="AC1" s="16" t="s">
        <v>10</v>
      </c>
      <c r="AD1" s="16" t="s">
        <v>11</v>
      </c>
    </row>
    <row r="2" spans="1:30" ht="9.75">
      <c r="A2" s="12" t="s">
        <v>116</v>
      </c>
      <c r="C2" s="11"/>
      <c r="E2" s="12" t="s">
        <v>117</v>
      </c>
      <c r="F2" s="11"/>
      <c r="G2" s="11"/>
      <c r="Z2" s="16" t="s">
        <v>12</v>
      </c>
      <c r="AA2" s="18" t="s">
        <v>70</v>
      </c>
      <c r="AB2" s="18" t="s">
        <v>14</v>
      </c>
      <c r="AC2" s="18"/>
      <c r="AD2" s="19"/>
    </row>
    <row r="3" spans="1:30" ht="9.75">
      <c r="A3" s="12" t="s">
        <v>15</v>
      </c>
      <c r="C3" s="11"/>
      <c r="E3" s="12" t="s">
        <v>118</v>
      </c>
      <c r="F3" s="11"/>
      <c r="G3" s="11"/>
      <c r="Z3" s="16" t="s">
        <v>16</v>
      </c>
      <c r="AA3" s="18" t="s">
        <v>71</v>
      </c>
      <c r="AB3" s="18" t="s">
        <v>14</v>
      </c>
      <c r="AC3" s="18" t="s">
        <v>18</v>
      </c>
      <c r="AD3" s="19" t="s">
        <v>19</v>
      </c>
    </row>
    <row r="4" spans="2:30" ht="9.75">
      <c r="B4" s="11"/>
      <c r="C4" s="11"/>
      <c r="D4" s="11"/>
      <c r="E4" s="11"/>
      <c r="F4" s="11"/>
      <c r="G4" s="11"/>
      <c r="Z4" s="16" t="s">
        <v>20</v>
      </c>
      <c r="AA4" s="18" t="s">
        <v>72</v>
      </c>
      <c r="AB4" s="18" t="s">
        <v>14</v>
      </c>
      <c r="AC4" s="18"/>
      <c r="AD4" s="19"/>
    </row>
    <row r="5" spans="1:30" ht="9.75">
      <c r="A5" s="12" t="s">
        <v>119</v>
      </c>
      <c r="B5" s="11"/>
      <c r="C5" s="11"/>
      <c r="D5" s="11"/>
      <c r="E5" s="11"/>
      <c r="F5" s="11"/>
      <c r="G5" s="11"/>
      <c r="Z5" s="16" t="s">
        <v>22</v>
      </c>
      <c r="AA5" s="18" t="s">
        <v>71</v>
      </c>
      <c r="AB5" s="18" t="s">
        <v>14</v>
      </c>
      <c r="AC5" s="18" t="s">
        <v>18</v>
      </c>
      <c r="AD5" s="19" t="s">
        <v>19</v>
      </c>
    </row>
    <row r="6" spans="1:7" ht="9.75">
      <c r="A6" s="12" t="s">
        <v>120</v>
      </c>
      <c r="B6" s="11"/>
      <c r="C6" s="11"/>
      <c r="D6" s="11"/>
      <c r="E6" s="11"/>
      <c r="F6" s="11"/>
      <c r="G6" s="11"/>
    </row>
    <row r="7" spans="1:7" ht="9.75">
      <c r="A7" s="12" t="s">
        <v>121</v>
      </c>
      <c r="B7" s="11"/>
      <c r="C7" s="11"/>
      <c r="D7" s="11"/>
      <c r="E7" s="11"/>
      <c r="F7" s="11"/>
      <c r="G7" s="11"/>
    </row>
    <row r="8" spans="1:7" ht="13.5">
      <c r="A8" s="11" t="s">
        <v>122</v>
      </c>
      <c r="B8" s="22" t="str">
        <f>CONCATENATE(AA2," ",AB2," ",AC2," ",AD2)</f>
        <v>Rekapitulácia rozpočtu v EUR  </v>
      </c>
      <c r="G8" s="11"/>
    </row>
    <row r="9" spans="1:7" ht="9.75">
      <c r="A9" s="23" t="s">
        <v>73</v>
      </c>
      <c r="B9" s="23" t="s">
        <v>30</v>
      </c>
      <c r="C9" s="23" t="s">
        <v>31</v>
      </c>
      <c r="D9" s="23" t="s">
        <v>32</v>
      </c>
      <c r="E9" s="24" t="s">
        <v>74</v>
      </c>
      <c r="F9" s="24" t="s">
        <v>34</v>
      </c>
      <c r="G9" s="24" t="s">
        <v>39</v>
      </c>
    </row>
    <row r="10" spans="1:7" ht="9.75">
      <c r="A10" s="32"/>
      <c r="B10" s="32"/>
      <c r="C10" s="32" t="s">
        <v>56</v>
      </c>
      <c r="D10" s="32"/>
      <c r="E10" s="32" t="s">
        <v>32</v>
      </c>
      <c r="F10" s="32" t="s">
        <v>32</v>
      </c>
      <c r="G10" s="32" t="s">
        <v>32</v>
      </c>
    </row>
    <row r="12" spans="1:7" ht="9.75">
      <c r="A12" s="11" t="s">
        <v>149</v>
      </c>
      <c r="B12" s="13">
        <f>Prehlad!H27</f>
        <v>0</v>
      </c>
      <c r="C12" s="13">
        <f>Prehlad!I27</f>
        <v>0</v>
      </c>
      <c r="D12" s="13">
        <f>Prehlad!J27</f>
        <v>0</v>
      </c>
      <c r="E12" s="14">
        <f>Prehlad!L27</f>
        <v>0</v>
      </c>
      <c r="F12" s="15">
        <f>Prehlad!N27</f>
        <v>0</v>
      </c>
      <c r="G12" s="15">
        <f>Prehlad!W27</f>
        <v>43.603</v>
      </c>
    </row>
    <row r="13" spans="1:7" ht="9.75">
      <c r="A13" s="11" t="s">
        <v>189</v>
      </c>
      <c r="B13" s="13">
        <f>Prehlad!H32</f>
        <v>0</v>
      </c>
      <c r="C13" s="13">
        <f>Prehlad!I32</f>
        <v>0</v>
      </c>
      <c r="D13" s="13">
        <f>Prehlad!J32</f>
        <v>0</v>
      </c>
      <c r="E13" s="14">
        <f>Prehlad!L32</f>
        <v>6.17407912</v>
      </c>
      <c r="F13" s="15">
        <f>Prehlad!N32</f>
        <v>0</v>
      </c>
      <c r="G13" s="15">
        <f>Prehlad!W32</f>
        <v>1.164</v>
      </c>
    </row>
    <row r="14" spans="1:7" ht="9.75">
      <c r="A14" s="11" t="s">
        <v>197</v>
      </c>
      <c r="B14" s="13">
        <f>Prehlad!H47</f>
        <v>0</v>
      </c>
      <c r="C14" s="13">
        <f>Prehlad!I47</f>
        <v>0</v>
      </c>
      <c r="D14" s="13">
        <f>Prehlad!J47</f>
        <v>0</v>
      </c>
      <c r="E14" s="14">
        <f>Prehlad!L47</f>
        <v>20.348089810000005</v>
      </c>
      <c r="F14" s="15">
        <f>Prehlad!N47</f>
        <v>0</v>
      </c>
      <c r="G14" s="15">
        <f>Prehlad!W47</f>
        <v>56.429</v>
      </c>
    </row>
    <row r="15" spans="1:7" ht="9.75">
      <c r="A15" s="11" t="s">
        <v>227</v>
      </c>
      <c r="B15" s="13">
        <f>Prehlad!H59</f>
        <v>0</v>
      </c>
      <c r="C15" s="13">
        <f>Prehlad!I59</f>
        <v>0</v>
      </c>
      <c r="D15" s="13">
        <f>Prehlad!J59</f>
        <v>0</v>
      </c>
      <c r="E15" s="14">
        <f>Prehlad!L59</f>
        <v>4.48739853</v>
      </c>
      <c r="F15" s="15">
        <f>Prehlad!N59</f>
        <v>0</v>
      </c>
      <c r="G15" s="15">
        <f>Prehlad!W59</f>
        <v>29.63</v>
      </c>
    </row>
    <row r="16" spans="1:7" ht="9.75">
      <c r="A16" s="11" t="s">
        <v>248</v>
      </c>
      <c r="B16" s="13">
        <f>Prehlad!H74</f>
        <v>0</v>
      </c>
      <c r="C16" s="13">
        <f>Prehlad!I74</f>
        <v>0</v>
      </c>
      <c r="D16" s="13">
        <f>Prehlad!J74</f>
        <v>0</v>
      </c>
      <c r="E16" s="14">
        <f>Prehlad!L74</f>
        <v>5.257470390000001</v>
      </c>
      <c r="F16" s="15">
        <f>Prehlad!N74</f>
        <v>0</v>
      </c>
      <c r="G16" s="15">
        <f>Prehlad!W74</f>
        <v>20.353</v>
      </c>
    </row>
    <row r="17" spans="1:7" ht="9.75">
      <c r="A17" s="11" t="s">
        <v>284</v>
      </c>
      <c r="B17" s="13">
        <f>Prehlad!H84</f>
        <v>0</v>
      </c>
      <c r="C17" s="13">
        <f>Prehlad!I84</f>
        <v>0</v>
      </c>
      <c r="D17" s="13">
        <f>Prehlad!J84</f>
        <v>0</v>
      </c>
      <c r="E17" s="14">
        <f>Prehlad!L84</f>
        <v>0.012348</v>
      </c>
      <c r="F17" s="15">
        <f>Prehlad!N84</f>
        <v>0.204</v>
      </c>
      <c r="G17" s="15">
        <f>Prehlad!W84</f>
        <v>95.728</v>
      </c>
    </row>
    <row r="18" spans="1:7" ht="9.75">
      <c r="A18" s="11" t="s">
        <v>305</v>
      </c>
      <c r="B18" s="13">
        <f>Prehlad!H86</f>
        <v>0</v>
      </c>
      <c r="C18" s="13">
        <f>Prehlad!I86</f>
        <v>0</v>
      </c>
      <c r="D18" s="13">
        <f>Prehlad!J86</f>
        <v>0</v>
      </c>
      <c r="E18" s="14">
        <f>Prehlad!L86</f>
        <v>36.27938585000001</v>
      </c>
      <c r="F18" s="15">
        <f>Prehlad!N86</f>
        <v>0.204</v>
      </c>
      <c r="G18" s="15">
        <f>Prehlad!W86</f>
        <v>246.90699999999998</v>
      </c>
    </row>
    <row r="20" spans="1:7" ht="9.75">
      <c r="A20" s="11" t="s">
        <v>307</v>
      </c>
      <c r="B20" s="13">
        <f>Prehlad!H100</f>
        <v>0</v>
      </c>
      <c r="C20" s="13">
        <f>Prehlad!I100</f>
        <v>0</v>
      </c>
      <c r="D20" s="13">
        <f>Prehlad!J100</f>
        <v>0</v>
      </c>
      <c r="E20" s="14">
        <f>Prehlad!L100</f>
        <v>0.18992424</v>
      </c>
      <c r="F20" s="15">
        <f>Prehlad!N100</f>
        <v>0</v>
      </c>
      <c r="G20" s="15">
        <f>Prehlad!W100</f>
        <v>15.602000000000002</v>
      </c>
    </row>
    <row r="21" spans="1:7" ht="9.75">
      <c r="A21" s="11" t="s">
        <v>338</v>
      </c>
      <c r="B21" s="13">
        <f>Prehlad!H107</f>
        <v>0</v>
      </c>
      <c r="C21" s="13">
        <f>Prehlad!I107</f>
        <v>0</v>
      </c>
      <c r="D21" s="13">
        <f>Prehlad!J107</f>
        <v>0</v>
      </c>
      <c r="E21" s="14">
        <f>Prehlad!L107</f>
        <v>0.038</v>
      </c>
      <c r="F21" s="15">
        <f>Prehlad!N107</f>
        <v>0</v>
      </c>
      <c r="G21" s="15">
        <f>Prehlad!W107</f>
        <v>2.37</v>
      </c>
    </row>
    <row r="22" spans="1:7" ht="9.75">
      <c r="A22" s="11" t="s">
        <v>355</v>
      </c>
      <c r="B22" s="13">
        <f>Prehlad!H118</f>
        <v>0</v>
      </c>
      <c r="C22" s="13">
        <f>Prehlad!I118</f>
        <v>0</v>
      </c>
      <c r="D22" s="13">
        <f>Prehlad!J118</f>
        <v>0</v>
      </c>
      <c r="E22" s="14">
        <f>Prehlad!L118</f>
        <v>0.33480000000000004</v>
      </c>
      <c r="F22" s="15">
        <f>Prehlad!N118</f>
        <v>0</v>
      </c>
      <c r="G22" s="15">
        <f>Prehlad!W118</f>
        <v>19.991</v>
      </c>
    </row>
    <row r="23" spans="1:7" ht="9.75">
      <c r="A23" s="11" t="s">
        <v>375</v>
      </c>
      <c r="B23" s="13">
        <f>Prehlad!H123</f>
        <v>0</v>
      </c>
      <c r="C23" s="13">
        <f>Prehlad!I123</f>
        <v>0</v>
      </c>
      <c r="D23" s="13">
        <f>Prehlad!J123</f>
        <v>0</v>
      </c>
      <c r="E23" s="14">
        <f>Prehlad!L123</f>
        <v>0.71329237</v>
      </c>
      <c r="F23" s="15">
        <f>Prehlad!N123</f>
        <v>0</v>
      </c>
      <c r="G23" s="15">
        <f>Prehlad!W123</f>
        <v>9.877</v>
      </c>
    </row>
    <row r="24" spans="1:7" ht="9.75">
      <c r="A24" s="11" t="s">
        <v>381</v>
      </c>
      <c r="B24" s="13">
        <f>Prehlad!H129</f>
        <v>0</v>
      </c>
      <c r="C24" s="13">
        <f>Prehlad!I129</f>
        <v>0</v>
      </c>
      <c r="D24" s="13">
        <f>Prehlad!J129</f>
        <v>0</v>
      </c>
      <c r="E24" s="14">
        <f>Prehlad!L129</f>
        <v>1.4324013299999998</v>
      </c>
      <c r="F24" s="15">
        <f>Prehlad!N129</f>
        <v>0</v>
      </c>
      <c r="G24" s="15">
        <f>Prehlad!W129</f>
        <v>28.449</v>
      </c>
    </row>
    <row r="25" spans="1:7" ht="9.75">
      <c r="A25" s="11" t="s">
        <v>391</v>
      </c>
      <c r="B25" s="13">
        <f>Prehlad!H137</f>
        <v>0</v>
      </c>
      <c r="C25" s="13">
        <f>Prehlad!I137</f>
        <v>0</v>
      </c>
      <c r="D25" s="13">
        <f>Prehlad!J137</f>
        <v>0</v>
      </c>
      <c r="E25" s="14">
        <f>Prehlad!L137</f>
        <v>0.010806</v>
      </c>
      <c r="F25" s="15">
        <f>Prehlad!N137</f>
        <v>0</v>
      </c>
      <c r="G25" s="15">
        <f>Prehlad!W137</f>
        <v>2.698</v>
      </c>
    </row>
    <row r="26" spans="1:7" ht="9.75">
      <c r="A26" s="11" t="s">
        <v>406</v>
      </c>
      <c r="B26" s="13">
        <f>Prehlad!H143</f>
        <v>0</v>
      </c>
      <c r="C26" s="13">
        <f>Prehlad!I143</f>
        <v>0</v>
      </c>
      <c r="D26" s="13">
        <f>Prehlad!J143</f>
        <v>0</v>
      </c>
      <c r="E26" s="14">
        <f>Prehlad!L143</f>
        <v>0.05566000000000001</v>
      </c>
      <c r="F26" s="15">
        <f>Prehlad!N143</f>
        <v>0</v>
      </c>
      <c r="G26" s="15">
        <f>Prehlad!W143</f>
        <v>18.418</v>
      </c>
    </row>
    <row r="27" spans="1:7" ht="9.75">
      <c r="A27" s="11" t="s">
        <v>414</v>
      </c>
      <c r="B27" s="13">
        <f>Prehlad!H145</f>
        <v>0</v>
      </c>
      <c r="C27" s="13">
        <f>Prehlad!I145</f>
        <v>0</v>
      </c>
      <c r="D27" s="13">
        <f>Prehlad!J145</f>
        <v>0</v>
      </c>
      <c r="E27" s="14">
        <f>Prehlad!L145</f>
        <v>2.77488394</v>
      </c>
      <c r="F27" s="15">
        <f>Prehlad!N145</f>
        <v>0</v>
      </c>
      <c r="G27" s="15">
        <f>Prehlad!W145</f>
        <v>97.405</v>
      </c>
    </row>
    <row r="30" spans="1:7" ht="9.75">
      <c r="A30" s="11" t="s">
        <v>415</v>
      </c>
      <c r="B30" s="13">
        <f>Prehlad!H147</f>
        <v>0</v>
      </c>
      <c r="C30" s="13">
        <f>Prehlad!I147</f>
        <v>0</v>
      </c>
      <c r="D30" s="13">
        <f>Prehlad!J147</f>
        <v>0</v>
      </c>
      <c r="E30" s="14">
        <f>Prehlad!L147</f>
        <v>39.05426979000001</v>
      </c>
      <c r="F30" s="15">
        <f>Prehlad!N147</f>
        <v>0.204</v>
      </c>
      <c r="G30" s="15">
        <f>Prehlad!W147</f>
        <v>344.312</v>
      </c>
    </row>
  </sheetData>
  <sheetProtection selectLockedCells="1" selectUnlockedCells="1"/>
  <printOptions horizontalCentered="1"/>
  <pageMargins left="0.19652777777777777" right="0.19652777777777777" top="0.6298611111111111" bottom="0.5902777777777778" header="0.5118055555555555" footer="0.3541666666666667"/>
  <pageSetup horizontalDpi="300" verticalDpi="300" orientation="portrait" paperSize="9"/>
  <headerFooter alignWithMargins="0">
    <oddFooter>&amp;R&amp;"Arial Narrow,Normálne"&amp;8Strana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AD4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0.71875" style="57" customWidth="1"/>
    <col min="2" max="2" width="3.7109375" style="57" customWidth="1"/>
    <col min="3" max="3" width="6.8515625" style="57" customWidth="1"/>
    <col min="4" max="6" width="14.00390625" style="57" customWidth="1"/>
    <col min="7" max="7" width="3.8515625" style="57" customWidth="1"/>
    <col min="8" max="8" width="17.7109375" style="57" customWidth="1"/>
    <col min="9" max="9" width="8.7109375" style="57" customWidth="1"/>
    <col min="10" max="10" width="14.00390625" style="57" customWidth="1"/>
    <col min="11" max="11" width="2.28125" style="57" customWidth="1"/>
    <col min="12" max="12" width="6.8515625" style="57" customWidth="1"/>
    <col min="13" max="23" width="9.140625" style="57" customWidth="1"/>
    <col min="24" max="25" width="5.7109375" style="57" customWidth="1"/>
    <col min="26" max="26" width="6.57421875" style="57" customWidth="1"/>
    <col min="27" max="27" width="21.421875" style="57" customWidth="1"/>
    <col min="28" max="28" width="4.28125" style="57" customWidth="1"/>
    <col min="29" max="29" width="8.28125" style="57" customWidth="1"/>
    <col min="30" max="30" width="8.7109375" style="57" customWidth="1"/>
    <col min="31" max="16384" width="9.140625" style="57" customWidth="1"/>
  </cols>
  <sheetData>
    <row r="1" spans="2:30" ht="28.5" customHeight="1">
      <c r="B1" s="58" t="s">
        <v>123</v>
      </c>
      <c r="C1" s="58"/>
      <c r="D1" s="58"/>
      <c r="F1" s="59" t="str">
        <f>CONCATENATE(AA2," ",AB2," ",AC2," ",AD2)</f>
        <v>Krycí list rozpočtu v EUR  </v>
      </c>
      <c r="G1" s="58"/>
      <c r="H1" s="58"/>
      <c r="I1" s="58"/>
      <c r="J1" s="58"/>
      <c r="Z1" s="16" t="s">
        <v>7</v>
      </c>
      <c r="AA1" s="16" t="s">
        <v>8</v>
      </c>
      <c r="AB1" s="16" t="s">
        <v>9</v>
      </c>
      <c r="AC1" s="16" t="s">
        <v>10</v>
      </c>
      <c r="AD1" s="16" t="s">
        <v>11</v>
      </c>
    </row>
    <row r="2" spans="2:30" ht="18" customHeight="1">
      <c r="B2" s="60"/>
      <c r="C2" s="61" t="s">
        <v>119</v>
      </c>
      <c r="D2" s="61"/>
      <c r="E2" s="61"/>
      <c r="F2" s="61"/>
      <c r="G2" s="62" t="s">
        <v>75</v>
      </c>
      <c r="H2" s="61" t="s">
        <v>124</v>
      </c>
      <c r="I2" s="61"/>
      <c r="J2" s="63"/>
      <c r="Z2" s="16" t="s">
        <v>12</v>
      </c>
      <c r="AA2" s="18" t="s">
        <v>76</v>
      </c>
      <c r="AB2" s="18" t="s">
        <v>14</v>
      </c>
      <c r="AC2" s="18"/>
      <c r="AD2" s="19"/>
    </row>
    <row r="3" spans="2:30" ht="18" customHeight="1">
      <c r="B3" s="64"/>
      <c r="C3" s="65" t="s">
        <v>120</v>
      </c>
      <c r="D3" s="65"/>
      <c r="E3" s="65"/>
      <c r="F3" s="65"/>
      <c r="G3" s="66" t="s">
        <v>125</v>
      </c>
      <c r="H3" s="65"/>
      <c r="I3" s="65"/>
      <c r="J3" s="67"/>
      <c r="Z3" s="16" t="s">
        <v>16</v>
      </c>
      <c r="AA3" s="18" t="s">
        <v>77</v>
      </c>
      <c r="AB3" s="18" t="s">
        <v>14</v>
      </c>
      <c r="AC3" s="18" t="s">
        <v>18</v>
      </c>
      <c r="AD3" s="19" t="s">
        <v>19</v>
      </c>
    </row>
    <row r="4" spans="2:30" ht="18" customHeight="1">
      <c r="B4" s="68"/>
      <c r="C4" s="69" t="s">
        <v>121</v>
      </c>
      <c r="D4" s="69"/>
      <c r="E4" s="69"/>
      <c r="F4" s="69"/>
      <c r="G4" s="70"/>
      <c r="H4" s="69"/>
      <c r="I4" s="69"/>
      <c r="J4" s="71"/>
      <c r="Z4" s="16" t="s">
        <v>20</v>
      </c>
      <c r="AA4" s="18" t="s">
        <v>78</v>
      </c>
      <c r="AB4" s="18" t="s">
        <v>14</v>
      </c>
      <c r="AC4" s="18"/>
      <c r="AD4" s="19"/>
    </row>
    <row r="5" spans="2:30" ht="18" customHeight="1">
      <c r="B5" s="72"/>
      <c r="C5" s="73" t="s">
        <v>79</v>
      </c>
      <c r="D5" s="73"/>
      <c r="E5" s="73" t="s">
        <v>126</v>
      </c>
      <c r="F5" s="74"/>
      <c r="G5" s="74" t="s">
        <v>80</v>
      </c>
      <c r="H5" s="73"/>
      <c r="I5" s="74" t="s">
        <v>81</v>
      </c>
      <c r="J5" s="75" t="s">
        <v>127</v>
      </c>
      <c r="Z5" s="16" t="s">
        <v>22</v>
      </c>
      <c r="AA5" s="18" t="s">
        <v>77</v>
      </c>
      <c r="AB5" s="18" t="s">
        <v>14</v>
      </c>
      <c r="AC5" s="18" t="s">
        <v>18</v>
      </c>
      <c r="AD5" s="19" t="s">
        <v>19</v>
      </c>
    </row>
    <row r="6" spans="2:10" ht="18" customHeight="1">
      <c r="B6" s="60"/>
      <c r="C6" s="61" t="s">
        <v>2</v>
      </c>
      <c r="D6" s="61"/>
      <c r="E6" s="61"/>
      <c r="F6" s="61"/>
      <c r="G6" s="61" t="s">
        <v>82</v>
      </c>
      <c r="H6" s="61"/>
      <c r="I6" s="61"/>
      <c r="J6" s="63"/>
    </row>
    <row r="7" spans="2:10" ht="18" customHeight="1">
      <c r="B7" s="76"/>
      <c r="C7" s="77"/>
      <c r="D7" s="78"/>
      <c r="E7" s="78"/>
      <c r="F7" s="78"/>
      <c r="G7" s="78" t="s">
        <v>83</v>
      </c>
      <c r="H7" s="78"/>
      <c r="I7" s="78"/>
      <c r="J7" s="79"/>
    </row>
    <row r="8" spans="2:10" ht="18" customHeight="1">
      <c r="B8" s="64"/>
      <c r="C8" s="65" t="s">
        <v>1</v>
      </c>
      <c r="D8" s="65"/>
      <c r="E8" s="65"/>
      <c r="F8" s="65"/>
      <c r="G8" s="65" t="s">
        <v>82</v>
      </c>
      <c r="H8" s="65"/>
      <c r="I8" s="65"/>
      <c r="J8" s="67"/>
    </row>
    <row r="9" spans="2:10" ht="18" customHeight="1">
      <c r="B9" s="68"/>
      <c r="C9" s="70"/>
      <c r="D9" s="69"/>
      <c r="E9" s="69"/>
      <c r="F9" s="69"/>
      <c r="G9" s="78" t="s">
        <v>83</v>
      </c>
      <c r="H9" s="69"/>
      <c r="I9" s="69"/>
      <c r="J9" s="71"/>
    </row>
    <row r="10" spans="2:10" ht="18" customHeight="1">
      <c r="B10" s="64"/>
      <c r="C10" s="65" t="s">
        <v>84</v>
      </c>
      <c r="D10" s="65" t="s">
        <v>128</v>
      </c>
      <c r="E10" s="65"/>
      <c r="F10" s="65"/>
      <c r="G10" s="65" t="s">
        <v>82</v>
      </c>
      <c r="H10" s="65"/>
      <c r="I10" s="65"/>
      <c r="J10" s="67"/>
    </row>
    <row r="11" spans="2:10" ht="18" customHeight="1">
      <c r="B11" s="80"/>
      <c r="C11" s="81"/>
      <c r="D11" s="81"/>
      <c r="E11" s="81"/>
      <c r="F11" s="81"/>
      <c r="G11" s="81" t="s">
        <v>83</v>
      </c>
      <c r="H11" s="81"/>
      <c r="I11" s="81"/>
      <c r="J11" s="82"/>
    </row>
    <row r="12" spans="2:10" ht="18" customHeight="1">
      <c r="B12" s="83">
        <v>1</v>
      </c>
      <c r="C12" s="61" t="s">
        <v>129</v>
      </c>
      <c r="D12" s="61"/>
      <c r="E12" s="61"/>
      <c r="F12" s="84">
        <f>IF(B12&lt;&gt;0,ROUND($J$31/B12,0),0)</f>
        <v>0</v>
      </c>
      <c r="G12" s="62">
        <v>1</v>
      </c>
      <c r="H12" s="61" t="s">
        <v>132</v>
      </c>
      <c r="I12" s="61"/>
      <c r="J12" s="85">
        <f>IF(G12&lt;&gt;0,ROUND($J$31/G12,0),0)</f>
        <v>0</v>
      </c>
    </row>
    <row r="13" spans="2:10" ht="18" customHeight="1">
      <c r="B13" s="86">
        <v>1</v>
      </c>
      <c r="C13" s="78" t="s">
        <v>130</v>
      </c>
      <c r="D13" s="78"/>
      <c r="E13" s="78"/>
      <c r="F13" s="87">
        <f>IF(B13&lt;&gt;0,ROUND($J$31/B13,0),0)</f>
        <v>0</v>
      </c>
      <c r="G13" s="77"/>
      <c r="H13" s="78"/>
      <c r="I13" s="78"/>
      <c r="J13" s="88">
        <f>IF(G13&lt;&gt;0,ROUND($J$31/G13,0),0)</f>
        <v>0</v>
      </c>
    </row>
    <row r="14" spans="2:10" ht="18" customHeight="1">
      <c r="B14" s="89">
        <v>1</v>
      </c>
      <c r="C14" s="81" t="s">
        <v>131</v>
      </c>
      <c r="D14" s="81"/>
      <c r="E14" s="81"/>
      <c r="F14" s="90">
        <f>IF(B14&lt;&gt;0,ROUND($J$31/B14,0),0)</f>
        <v>0</v>
      </c>
      <c r="G14" s="91"/>
      <c r="H14" s="81"/>
      <c r="I14" s="81"/>
      <c r="J14" s="92">
        <f>IF(G14&lt;&gt;0,ROUND($J$31/G14,0),0)</f>
        <v>0</v>
      </c>
    </row>
    <row r="15" spans="2:10" ht="18" customHeight="1">
      <c r="B15" s="93" t="s">
        <v>85</v>
      </c>
      <c r="C15" s="94" t="s">
        <v>86</v>
      </c>
      <c r="D15" s="95" t="s">
        <v>30</v>
      </c>
      <c r="E15" s="95" t="s">
        <v>87</v>
      </c>
      <c r="F15" s="96" t="s">
        <v>88</v>
      </c>
      <c r="G15" s="93" t="s">
        <v>89</v>
      </c>
      <c r="H15" s="97" t="s">
        <v>90</v>
      </c>
      <c r="I15" s="98"/>
      <c r="J15" s="99"/>
    </row>
    <row r="16" spans="2:10" ht="18" customHeight="1">
      <c r="B16" s="100">
        <v>1</v>
      </c>
      <c r="C16" s="101" t="s">
        <v>91</v>
      </c>
      <c r="D16" s="139">
        <f>Prehlad!H86</f>
        <v>0</v>
      </c>
      <c r="E16" s="139">
        <f>Prehlad!I86</f>
        <v>0</v>
      </c>
      <c r="F16" s="140">
        <f>D16+E16</f>
        <v>0</v>
      </c>
      <c r="G16" s="100">
        <v>6</v>
      </c>
      <c r="H16" s="102" t="s">
        <v>133</v>
      </c>
      <c r="I16" s="103"/>
      <c r="J16" s="140">
        <v>0</v>
      </c>
    </row>
    <row r="17" spans="2:10" ht="18" customHeight="1">
      <c r="B17" s="104">
        <v>2</v>
      </c>
      <c r="C17" s="105" t="s">
        <v>92</v>
      </c>
      <c r="D17" s="141">
        <f>Prehlad!H145</f>
        <v>0</v>
      </c>
      <c r="E17" s="141">
        <f>Prehlad!I145</f>
        <v>0</v>
      </c>
      <c r="F17" s="140">
        <f>D17+E17</f>
        <v>0</v>
      </c>
      <c r="G17" s="104">
        <v>7</v>
      </c>
      <c r="H17" s="106" t="s">
        <v>134</v>
      </c>
      <c r="I17" s="65"/>
      <c r="J17" s="142">
        <v>0</v>
      </c>
    </row>
    <row r="18" spans="2:10" ht="18" customHeight="1">
      <c r="B18" s="104">
        <v>3</v>
      </c>
      <c r="C18" s="105" t="s">
        <v>93</v>
      </c>
      <c r="D18" s="141"/>
      <c r="E18" s="141"/>
      <c r="F18" s="140">
        <f>D18+E18</f>
        <v>0</v>
      </c>
      <c r="G18" s="104">
        <v>8</v>
      </c>
      <c r="H18" s="106" t="s">
        <v>135</v>
      </c>
      <c r="I18" s="65"/>
      <c r="J18" s="142">
        <v>0</v>
      </c>
    </row>
    <row r="19" spans="2:10" ht="18" customHeight="1">
      <c r="B19" s="104">
        <v>4</v>
      </c>
      <c r="C19" s="105" t="s">
        <v>94</v>
      </c>
      <c r="D19" s="141"/>
      <c r="E19" s="141"/>
      <c r="F19" s="143">
        <f>D19+E19</f>
        <v>0</v>
      </c>
      <c r="G19" s="104">
        <v>9</v>
      </c>
      <c r="H19" s="106" t="s">
        <v>3</v>
      </c>
      <c r="I19" s="65"/>
      <c r="J19" s="142">
        <v>0</v>
      </c>
    </row>
    <row r="20" spans="2:10" ht="18" customHeight="1">
      <c r="B20" s="107">
        <v>5</v>
      </c>
      <c r="C20" s="108" t="s">
        <v>95</v>
      </c>
      <c r="D20" s="144">
        <f>SUM(D16:D19)</f>
        <v>0</v>
      </c>
      <c r="E20" s="145">
        <f>SUM(E16:E19)</f>
        <v>0</v>
      </c>
      <c r="F20" s="146">
        <f>SUM(F16:F19)</f>
        <v>0</v>
      </c>
      <c r="G20" s="109">
        <v>10</v>
      </c>
      <c r="I20" s="110" t="s">
        <v>96</v>
      </c>
      <c r="J20" s="146">
        <f>SUM(J16:J19)</f>
        <v>0</v>
      </c>
    </row>
    <row r="21" spans="2:10" ht="18" customHeight="1">
      <c r="B21" s="93" t="s">
        <v>97</v>
      </c>
      <c r="C21" s="111"/>
      <c r="D21" s="98" t="s">
        <v>98</v>
      </c>
      <c r="E21" s="98"/>
      <c r="F21" s="99"/>
      <c r="G21" s="93" t="s">
        <v>99</v>
      </c>
      <c r="H21" s="97" t="s">
        <v>100</v>
      </c>
      <c r="I21" s="98"/>
      <c r="J21" s="99"/>
    </row>
    <row r="22" spans="2:10" ht="18" customHeight="1">
      <c r="B22" s="100">
        <v>11</v>
      </c>
      <c r="C22" s="102" t="s">
        <v>136</v>
      </c>
      <c r="D22" s="112" t="s">
        <v>3</v>
      </c>
      <c r="E22" s="113">
        <v>0</v>
      </c>
      <c r="F22" s="140">
        <f>ROUND(((D16+E16+D17+E17+D18)*E22),2)</f>
        <v>0</v>
      </c>
      <c r="G22" s="104">
        <v>16</v>
      </c>
      <c r="H22" s="106" t="s">
        <v>101</v>
      </c>
      <c r="I22" s="114"/>
      <c r="J22" s="142">
        <v>0</v>
      </c>
    </row>
    <row r="23" spans="2:10" ht="18" customHeight="1">
      <c r="B23" s="104">
        <v>12</v>
      </c>
      <c r="C23" s="106" t="s">
        <v>137</v>
      </c>
      <c r="D23" s="115"/>
      <c r="E23" s="116">
        <v>0</v>
      </c>
      <c r="F23" s="142">
        <f>ROUND(((D16+E16+D17+E17+D18)*E23),2)</f>
        <v>0</v>
      </c>
      <c r="G23" s="104">
        <v>17</v>
      </c>
      <c r="H23" s="106" t="s">
        <v>139</v>
      </c>
      <c r="I23" s="114"/>
      <c r="J23" s="142">
        <v>0</v>
      </c>
    </row>
    <row r="24" spans="2:10" ht="18" customHeight="1">
      <c r="B24" s="104">
        <v>13</v>
      </c>
      <c r="C24" s="106" t="s">
        <v>138</v>
      </c>
      <c r="D24" s="115"/>
      <c r="E24" s="116">
        <v>0</v>
      </c>
      <c r="F24" s="142">
        <f>ROUND(((D16+E16+D17+E17+D18)*E24),2)</f>
        <v>0</v>
      </c>
      <c r="G24" s="104">
        <v>18</v>
      </c>
      <c r="H24" s="106" t="s">
        <v>140</v>
      </c>
      <c r="I24" s="114"/>
      <c r="J24" s="142">
        <v>0</v>
      </c>
    </row>
    <row r="25" spans="2:10" ht="18" customHeight="1">
      <c r="B25" s="104">
        <v>14</v>
      </c>
      <c r="C25" s="106" t="s">
        <v>3</v>
      </c>
      <c r="D25" s="115"/>
      <c r="E25" s="116">
        <v>0</v>
      </c>
      <c r="F25" s="142">
        <f>ROUND(((D16+E16+D17+E17+D18+E18)*E25),2)</f>
        <v>0</v>
      </c>
      <c r="G25" s="104">
        <v>19</v>
      </c>
      <c r="H25" s="106" t="s">
        <v>3</v>
      </c>
      <c r="I25" s="114"/>
      <c r="J25" s="142">
        <v>0</v>
      </c>
    </row>
    <row r="26" spans="2:10" ht="18" customHeight="1">
      <c r="B26" s="107">
        <v>15</v>
      </c>
      <c r="C26" s="117"/>
      <c r="D26" s="118"/>
      <c r="E26" s="118" t="s">
        <v>102</v>
      </c>
      <c r="F26" s="146">
        <f>SUM(F22:F25)</f>
        <v>0</v>
      </c>
      <c r="G26" s="107">
        <v>20</v>
      </c>
      <c r="H26" s="117"/>
      <c r="I26" s="118" t="s">
        <v>103</v>
      </c>
      <c r="J26" s="146">
        <f>SUM(J22:J25)</f>
        <v>0</v>
      </c>
    </row>
    <row r="27" spans="2:10" ht="18" customHeight="1">
      <c r="B27" s="119"/>
      <c r="C27" s="120" t="s">
        <v>104</v>
      </c>
      <c r="D27" s="121"/>
      <c r="E27" s="122" t="s">
        <v>105</v>
      </c>
      <c r="F27" s="123"/>
      <c r="G27" s="93" t="s">
        <v>106</v>
      </c>
      <c r="H27" s="97" t="s">
        <v>107</v>
      </c>
      <c r="I27" s="98"/>
      <c r="J27" s="99"/>
    </row>
    <row r="28" spans="2:10" ht="18" customHeight="1">
      <c r="B28" s="124"/>
      <c r="C28" s="125"/>
      <c r="D28" s="126"/>
      <c r="E28" s="127"/>
      <c r="F28" s="123"/>
      <c r="G28" s="100">
        <v>21</v>
      </c>
      <c r="H28" s="102"/>
      <c r="I28" s="128" t="s">
        <v>108</v>
      </c>
      <c r="J28" s="140">
        <f>ROUND(F20,2)+J20+F26+J26</f>
        <v>0</v>
      </c>
    </row>
    <row r="29" spans="2:10" ht="18" customHeight="1">
      <c r="B29" s="124"/>
      <c r="C29" s="126" t="s">
        <v>109</v>
      </c>
      <c r="D29" s="126"/>
      <c r="E29" s="129"/>
      <c r="F29" s="123"/>
      <c r="G29" s="104">
        <v>22</v>
      </c>
      <c r="H29" s="106" t="s">
        <v>141</v>
      </c>
      <c r="I29" s="147">
        <f>J28-I30</f>
        <v>0</v>
      </c>
      <c r="J29" s="142">
        <f>ROUND((I29*20)/100,2)</f>
        <v>0</v>
      </c>
    </row>
    <row r="30" spans="2:10" ht="18" customHeight="1">
      <c r="B30" s="64"/>
      <c r="C30" s="65" t="s">
        <v>110</v>
      </c>
      <c r="D30" s="65"/>
      <c r="E30" s="129"/>
      <c r="F30" s="123"/>
      <c r="G30" s="104">
        <v>23</v>
      </c>
      <c r="H30" s="106" t="s">
        <v>142</v>
      </c>
      <c r="I30" s="147">
        <f>SUMIF(Prehlad!O11:O9999,0,Prehlad!J11:J9999)</f>
        <v>0</v>
      </c>
      <c r="J30" s="142">
        <f>ROUND((I30*0)/100,1)</f>
        <v>0</v>
      </c>
    </row>
    <row r="31" spans="2:10" ht="18" customHeight="1">
      <c r="B31" s="124"/>
      <c r="C31" s="126"/>
      <c r="D31" s="126"/>
      <c r="E31" s="129"/>
      <c r="F31" s="123"/>
      <c r="G31" s="107">
        <v>24</v>
      </c>
      <c r="H31" s="117"/>
      <c r="I31" s="118" t="s">
        <v>111</v>
      </c>
      <c r="J31" s="146">
        <f>SUM(J28:J30)</f>
        <v>0</v>
      </c>
    </row>
    <row r="32" spans="2:10" ht="18" customHeight="1">
      <c r="B32" s="119"/>
      <c r="C32" s="126"/>
      <c r="D32" s="123"/>
      <c r="E32" s="130"/>
      <c r="F32" s="123"/>
      <c r="G32" s="131" t="s">
        <v>112</v>
      </c>
      <c r="H32" s="132" t="s">
        <v>143</v>
      </c>
      <c r="I32" s="133"/>
      <c r="J32" s="134">
        <v>0</v>
      </c>
    </row>
    <row r="33" spans="2:10" ht="18" customHeight="1">
      <c r="B33" s="135"/>
      <c r="C33" s="136"/>
      <c r="D33" s="120" t="s">
        <v>113</v>
      </c>
      <c r="E33" s="136"/>
      <c r="F33" s="136"/>
      <c r="G33" s="136"/>
      <c r="H33" s="136" t="s">
        <v>114</v>
      </c>
      <c r="I33" s="136"/>
      <c r="J33" s="137"/>
    </row>
    <row r="34" spans="2:10" ht="18" customHeight="1">
      <c r="B34" s="124"/>
      <c r="C34" s="125"/>
      <c r="D34" s="126"/>
      <c r="E34" s="126"/>
      <c r="F34" s="125"/>
      <c r="G34" s="126"/>
      <c r="H34" s="126"/>
      <c r="I34" s="126"/>
      <c r="J34" s="138"/>
    </row>
    <row r="35" spans="2:10" ht="18" customHeight="1">
      <c r="B35" s="124"/>
      <c r="C35" s="126" t="s">
        <v>109</v>
      </c>
      <c r="D35" s="126"/>
      <c r="E35" s="126"/>
      <c r="F35" s="125"/>
      <c r="G35" s="126" t="s">
        <v>109</v>
      </c>
      <c r="H35" s="126"/>
      <c r="I35" s="126"/>
      <c r="J35" s="138"/>
    </row>
    <row r="36" spans="2:10" ht="18" customHeight="1">
      <c r="B36" s="64"/>
      <c r="C36" s="65" t="s">
        <v>110</v>
      </c>
      <c r="D36" s="65"/>
      <c r="E36" s="65"/>
      <c r="F36" s="66"/>
      <c r="G36" s="65" t="s">
        <v>110</v>
      </c>
      <c r="H36" s="65"/>
      <c r="I36" s="65"/>
      <c r="J36" s="67"/>
    </row>
    <row r="37" spans="2:10" ht="18" customHeight="1">
      <c r="B37" s="124"/>
      <c r="C37" s="126" t="s">
        <v>105</v>
      </c>
      <c r="D37" s="126"/>
      <c r="E37" s="126"/>
      <c r="F37" s="125"/>
      <c r="G37" s="126" t="s">
        <v>105</v>
      </c>
      <c r="H37" s="126"/>
      <c r="I37" s="126"/>
      <c r="J37" s="138"/>
    </row>
    <row r="38" spans="2:10" ht="18" customHeight="1">
      <c r="B38" s="124"/>
      <c r="C38" s="126"/>
      <c r="D38" s="126"/>
      <c r="E38" s="126"/>
      <c r="F38" s="126"/>
      <c r="G38" s="126"/>
      <c r="H38" s="126"/>
      <c r="I38" s="126"/>
      <c r="J38" s="138"/>
    </row>
    <row r="39" spans="2:10" ht="18" customHeight="1">
      <c r="B39" s="124"/>
      <c r="C39" s="126"/>
      <c r="D39" s="126"/>
      <c r="E39" s="126"/>
      <c r="F39" s="126"/>
      <c r="G39" s="126"/>
      <c r="H39" s="126"/>
      <c r="I39" s="126"/>
      <c r="J39" s="138"/>
    </row>
    <row r="40" spans="2:10" ht="18" customHeight="1">
      <c r="B40" s="124"/>
      <c r="C40" s="126"/>
      <c r="D40" s="126"/>
      <c r="E40" s="126"/>
      <c r="F40" s="126"/>
      <c r="G40" s="126"/>
      <c r="H40" s="126"/>
      <c r="I40" s="126"/>
      <c r="J40" s="138"/>
    </row>
    <row r="41" spans="2:10" ht="18" customHeight="1">
      <c r="B41" s="80"/>
      <c r="C41" s="81"/>
      <c r="D41" s="81"/>
      <c r="E41" s="81"/>
      <c r="F41" s="81"/>
      <c r="G41" s="81"/>
      <c r="H41" s="81"/>
      <c r="I41" s="81"/>
      <c r="J41" s="82"/>
    </row>
    <row r="42" ht="14.25" customHeight="1"/>
    <row r="43" ht="2.25" customHeight="1"/>
  </sheetData>
  <sheetProtection selectLockedCells="1" selectUnlockedCells="1"/>
  <printOptions horizontalCentered="1" verticalCentered="1"/>
  <pageMargins left="0.2388888888888889" right="0.26875" top="0.3541666666666667" bottom="0.4326388888888889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JaroM</dc:creator>
  <cp:keywords/>
  <dc:description/>
  <cp:lastModifiedBy>uzivatel</cp:lastModifiedBy>
  <cp:lastPrinted>2016-04-18T11:45:00Z</cp:lastPrinted>
  <dcterms:created xsi:type="dcterms:W3CDTF">1999-04-06T07:39:00Z</dcterms:created>
  <dcterms:modified xsi:type="dcterms:W3CDTF">2021-12-03T13:57:07Z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1033-11.2.0.8339</vt:lpwstr>
  </property>
</Properties>
</file>