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G:\VO\Zlaté Moravce\Rozšírenie kapacít a prístavba jedálne MŠ v Zlatých Moravciach\VO na stavbu\Zverejniť\ZLATE MORAVCE_PDF\"/>
    </mc:Choice>
  </mc:AlternateContent>
  <xr:revisionPtr revIDLastSave="0" documentId="13_ncr:1_{BD2B741D-16FC-4121-92DE-B8E4108264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SO-01 - Búracie práce" sheetId="2" r:id="rId2"/>
    <sheet name="SO-02 - Architektúra - st..." sheetId="3" r:id="rId3"/>
    <sheet name="SO-03 - Zdravotechnika" sheetId="4" r:id="rId4"/>
    <sheet name="SO-04 - Vykurovanie" sheetId="5" r:id="rId5"/>
    <sheet name="SO-05 - Elektroinštalácia" sheetId="6" r:id="rId6"/>
    <sheet name="SO-06 - Požiarna nádrž" sheetId="7" r:id="rId7"/>
    <sheet name="SO-07 - Požiarna ochrana" sheetId="8" r:id="rId8"/>
  </sheets>
  <definedNames>
    <definedName name="_xlnm._FilterDatabase" localSheetId="1" hidden="1">'SO-01 - Búracie práce'!$C$117:$K$130</definedName>
    <definedName name="_xlnm._FilterDatabase" localSheetId="2" hidden="1">'SO-02 - Architektúra - st...'!$C$134:$K$301</definedName>
    <definedName name="_xlnm._FilterDatabase" localSheetId="3" hidden="1">'SO-03 - Zdravotechnika'!$C$123:$K$218</definedName>
    <definedName name="_xlnm._FilterDatabase" localSheetId="4" hidden="1">'SO-04 - Vykurovanie'!$C$121:$K$188</definedName>
    <definedName name="_xlnm._FilterDatabase" localSheetId="5" hidden="1">'SO-05 - Elektroinštalácia'!$C$118:$K$220</definedName>
    <definedName name="_xlnm._FilterDatabase" localSheetId="6" hidden="1">'SO-06 - Požiarna nádrž'!$C$119:$K$137</definedName>
    <definedName name="_xlnm._FilterDatabase" localSheetId="7" hidden="1">'SO-07 - Požiarna ochrana'!$C$117:$K$122</definedName>
    <definedName name="_xlnm.Print_Titles" localSheetId="0">'Rekapitulácia stavby'!$92:$92</definedName>
    <definedName name="_xlnm.Print_Titles" localSheetId="1">'SO-01 - Búracie práce'!$117:$117</definedName>
    <definedName name="_xlnm.Print_Titles" localSheetId="2">'SO-02 - Architektúra - st...'!$134:$134</definedName>
    <definedName name="_xlnm.Print_Titles" localSheetId="3">'SO-03 - Zdravotechnika'!$123:$123</definedName>
    <definedName name="_xlnm.Print_Titles" localSheetId="4">'SO-04 - Vykurovanie'!$121:$121</definedName>
    <definedName name="_xlnm.Print_Titles" localSheetId="5">'SO-05 - Elektroinštalácia'!$118:$118</definedName>
    <definedName name="_xlnm.Print_Titles" localSheetId="6">'SO-06 - Požiarna nádrž'!$119:$119</definedName>
    <definedName name="_xlnm.Print_Titles" localSheetId="7">'SO-07 - Požiarna ochrana'!$117:$117</definedName>
    <definedName name="_xlnm.Print_Area" localSheetId="0">'Rekapitulácia stavby'!$D$4:$AO$76,'Rekapitulácia stavby'!$C$82:$AQ$102</definedName>
    <definedName name="_xlnm.Print_Area" localSheetId="1">'SO-01 - Búracie práce'!$C$4:$J$76,'SO-01 - Búracie práce'!$C$105:$J$130</definedName>
    <definedName name="_xlnm.Print_Area" localSheetId="2">'SO-02 - Architektúra - st...'!$C$4:$J$76,'SO-02 - Architektúra - st...'!$C$122:$J$301</definedName>
    <definedName name="_xlnm.Print_Area" localSheetId="3">'SO-03 - Zdravotechnika'!$C$4:$J$76,'SO-03 - Zdravotechnika'!$C$111:$J$218</definedName>
    <definedName name="_xlnm.Print_Area" localSheetId="4">'SO-04 - Vykurovanie'!$C$4:$J$76,'SO-04 - Vykurovanie'!$C$109:$J$188</definedName>
    <definedName name="_xlnm.Print_Area" localSheetId="5">'SO-05 - Elektroinštalácia'!$C$4:$J$76,'SO-05 - Elektroinštalácia'!$C$106:$J$220</definedName>
    <definedName name="_xlnm.Print_Area" localSheetId="6">'SO-06 - Požiarna nádrž'!$C$4:$J$76,'SO-06 - Požiarna nádrž'!$C$107:$J$137</definedName>
    <definedName name="_xlnm.Print_Area" localSheetId="7">'SO-07 - Požiarna ochrana'!$C$4:$J$76,'SO-07 - Požiarna ochrana'!$C$105:$J$122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122" i="8"/>
  <c r="BH122" i="8"/>
  <c r="BG122" i="8"/>
  <c r="BE122" i="8"/>
  <c r="T122" i="8"/>
  <c r="R122" i="8"/>
  <c r="P122" i="8"/>
  <c r="BI121" i="8"/>
  <c r="BH121" i="8"/>
  <c r="BG121" i="8"/>
  <c r="BE121" i="8"/>
  <c r="T121" i="8"/>
  <c r="R121" i="8"/>
  <c r="P121" i="8"/>
  <c r="F112" i="8"/>
  <c r="E110" i="8"/>
  <c r="F89" i="8"/>
  <c r="E87" i="8"/>
  <c r="J24" i="8"/>
  <c r="E24" i="8"/>
  <c r="J115" i="8" s="1"/>
  <c r="J23" i="8"/>
  <c r="J21" i="8"/>
  <c r="E21" i="8"/>
  <c r="J114" i="8" s="1"/>
  <c r="J20" i="8"/>
  <c r="J18" i="8"/>
  <c r="E18" i="8"/>
  <c r="F115" i="8" s="1"/>
  <c r="J17" i="8"/>
  <c r="J15" i="8"/>
  <c r="E15" i="8"/>
  <c r="F114" i="8" s="1"/>
  <c r="J14" i="8"/>
  <c r="J12" i="8"/>
  <c r="J112" i="8" s="1"/>
  <c r="E7" i="8"/>
  <c r="E108" i="8" s="1"/>
  <c r="J37" i="7"/>
  <c r="J36" i="7"/>
  <c r="AY100" i="1" s="1"/>
  <c r="J35" i="7"/>
  <c r="AX100" i="1" s="1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F114" i="7"/>
  <c r="E112" i="7"/>
  <c r="F89" i="7"/>
  <c r="E87" i="7"/>
  <c r="J24" i="7"/>
  <c r="E24" i="7"/>
  <c r="J92" i="7" s="1"/>
  <c r="J23" i="7"/>
  <c r="J21" i="7"/>
  <c r="E21" i="7"/>
  <c r="J91" i="7" s="1"/>
  <c r="J20" i="7"/>
  <c r="J18" i="7"/>
  <c r="E18" i="7"/>
  <c r="F117" i="7" s="1"/>
  <c r="J17" i="7"/>
  <c r="J15" i="7"/>
  <c r="E15" i="7"/>
  <c r="F116" i="7" s="1"/>
  <c r="J14" i="7"/>
  <c r="J12" i="7"/>
  <c r="J114" i="7" s="1"/>
  <c r="E7" i="7"/>
  <c r="E110" i="7" s="1"/>
  <c r="J37" i="6"/>
  <c r="J36" i="6"/>
  <c r="AY99" i="1" s="1"/>
  <c r="J35" i="6"/>
  <c r="AX99" i="1" s="1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F113" i="6"/>
  <c r="E111" i="6"/>
  <c r="F89" i="6"/>
  <c r="E87" i="6"/>
  <c r="J24" i="6"/>
  <c r="E24" i="6"/>
  <c r="J92" i="6" s="1"/>
  <c r="J23" i="6"/>
  <c r="J21" i="6"/>
  <c r="E21" i="6"/>
  <c r="J115" i="6"/>
  <c r="J20" i="6"/>
  <c r="J18" i="6"/>
  <c r="E18" i="6"/>
  <c r="F116" i="6" s="1"/>
  <c r="J17" i="6"/>
  <c r="J15" i="6"/>
  <c r="E15" i="6"/>
  <c r="F91" i="6" s="1"/>
  <c r="J14" i="6"/>
  <c r="J12" i="6"/>
  <c r="J113" i="6" s="1"/>
  <c r="E7" i="6"/>
  <c r="E109" i="6" s="1"/>
  <c r="J37" i="5"/>
  <c r="J36" i="5"/>
  <c r="AY98" i="1" s="1"/>
  <c r="J35" i="5"/>
  <c r="AX98" i="1" s="1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F116" i="5"/>
  <c r="E114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92" i="5" s="1"/>
  <c r="J17" i="5"/>
  <c r="J15" i="5"/>
  <c r="E15" i="5"/>
  <c r="F118" i="5" s="1"/>
  <c r="J14" i="5"/>
  <c r="J12" i="5"/>
  <c r="J116" i="5" s="1"/>
  <c r="E7" i="5"/>
  <c r="E85" i="5" s="1"/>
  <c r="J37" i="4"/>
  <c r="J36" i="4"/>
  <c r="AY97" i="1" s="1"/>
  <c r="J35" i="4"/>
  <c r="AX97" i="1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T134" i="4" s="1"/>
  <c r="R135" i="4"/>
  <c r="R134" i="4" s="1"/>
  <c r="P135" i="4"/>
  <c r="P134" i="4" s="1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F118" i="4"/>
  <c r="E116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21" i="4" s="1"/>
  <c r="J17" i="4"/>
  <c r="J15" i="4"/>
  <c r="E15" i="4"/>
  <c r="F91" i="4" s="1"/>
  <c r="J14" i="4"/>
  <c r="J12" i="4"/>
  <c r="J89" i="4" s="1"/>
  <c r="E7" i="4"/>
  <c r="E114" i="4" s="1"/>
  <c r="J37" i="3"/>
  <c r="J36" i="3"/>
  <c r="AY96" i="1" s="1"/>
  <c r="J35" i="3"/>
  <c r="AX96" i="1" s="1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3" i="3"/>
  <c r="BH213" i="3"/>
  <c r="BG213" i="3"/>
  <c r="BE213" i="3"/>
  <c r="T213" i="3"/>
  <c r="T212" i="3" s="1"/>
  <c r="R213" i="3"/>
  <c r="R212" i="3" s="1"/>
  <c r="P213" i="3"/>
  <c r="P212" i="3" s="1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F129" i="3"/>
  <c r="E127" i="3"/>
  <c r="F89" i="3"/>
  <c r="E87" i="3"/>
  <c r="J24" i="3"/>
  <c r="E24" i="3"/>
  <c r="J132" i="3" s="1"/>
  <c r="J23" i="3"/>
  <c r="J21" i="3"/>
  <c r="E21" i="3"/>
  <c r="J91" i="3" s="1"/>
  <c r="J20" i="3"/>
  <c r="J18" i="3"/>
  <c r="E18" i="3"/>
  <c r="F132" i="3" s="1"/>
  <c r="J17" i="3"/>
  <c r="J15" i="3"/>
  <c r="E15" i="3"/>
  <c r="F131" i="3" s="1"/>
  <c r="J14" i="3"/>
  <c r="J12" i="3"/>
  <c r="J129" i="3" s="1"/>
  <c r="E7" i="3"/>
  <c r="E125" i="3" s="1"/>
  <c r="J37" i="2"/>
  <c r="J36" i="2"/>
  <c r="AY95" i="1"/>
  <c r="J35" i="2"/>
  <c r="AX95" i="1" s="1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F112" i="2"/>
  <c r="E110" i="2"/>
  <c r="F89" i="2"/>
  <c r="E87" i="2"/>
  <c r="J24" i="2"/>
  <c r="E24" i="2"/>
  <c r="J115" i="2" s="1"/>
  <c r="J23" i="2"/>
  <c r="J21" i="2"/>
  <c r="E21" i="2"/>
  <c r="J114" i="2" s="1"/>
  <c r="J20" i="2"/>
  <c r="J18" i="2"/>
  <c r="E18" i="2"/>
  <c r="F92" i="2" s="1"/>
  <c r="J17" i="2"/>
  <c r="J15" i="2"/>
  <c r="E15" i="2"/>
  <c r="F114" i="2" s="1"/>
  <c r="J14" i="2"/>
  <c r="J12" i="2"/>
  <c r="J112" i="2" s="1"/>
  <c r="E7" i="2"/>
  <c r="E108" i="2"/>
  <c r="L90" i="1"/>
  <c r="AM90" i="1"/>
  <c r="AM89" i="1"/>
  <c r="L89" i="1"/>
  <c r="AM87" i="1"/>
  <c r="L87" i="1"/>
  <c r="L85" i="1"/>
  <c r="L84" i="1"/>
  <c r="J122" i="8"/>
  <c r="J136" i="7"/>
  <c r="BK134" i="7"/>
  <c r="J132" i="7"/>
  <c r="J131" i="7"/>
  <c r="BK129" i="7"/>
  <c r="BK128" i="7"/>
  <c r="J127" i="7"/>
  <c r="BK220" i="6"/>
  <c r="J220" i="6"/>
  <c r="BK219" i="6"/>
  <c r="J218" i="6"/>
  <c r="BK216" i="6"/>
  <c r="J214" i="6"/>
  <c r="BK211" i="6"/>
  <c r="BK209" i="6"/>
  <c r="J205" i="6"/>
  <c r="J202" i="6"/>
  <c r="J197" i="6"/>
  <c r="BK191" i="6"/>
  <c r="BK190" i="6"/>
  <c r="J187" i="6"/>
  <c r="BK184" i="6"/>
  <c r="J182" i="6"/>
  <c r="BK179" i="6"/>
  <c r="J174" i="6"/>
  <c r="BK171" i="6"/>
  <c r="BK170" i="6"/>
  <c r="J163" i="6"/>
  <c r="BK157" i="6"/>
  <c r="BK156" i="6"/>
  <c r="J155" i="6"/>
  <c r="BK154" i="6"/>
  <c r="BK152" i="6"/>
  <c r="J149" i="6"/>
  <c r="BK148" i="6"/>
  <c r="BK145" i="6"/>
  <c r="BK143" i="6"/>
  <c r="J142" i="6"/>
  <c r="BK139" i="6"/>
  <c r="J136" i="6"/>
  <c r="BK131" i="6"/>
  <c r="BK130" i="6"/>
  <c r="J129" i="6"/>
  <c r="BK127" i="6"/>
  <c r="J122" i="6"/>
  <c r="J185" i="5"/>
  <c r="BK184" i="5"/>
  <c r="J182" i="5"/>
  <c r="BK179" i="5"/>
  <c r="J178" i="5"/>
  <c r="BK176" i="5"/>
  <c r="J175" i="5"/>
  <c r="J172" i="5"/>
  <c r="BK170" i="5"/>
  <c r="J167" i="5"/>
  <c r="J166" i="5"/>
  <c r="J157" i="5"/>
  <c r="BK156" i="5"/>
  <c r="BK154" i="5"/>
  <c r="BK151" i="5"/>
  <c r="BK149" i="5"/>
  <c r="J146" i="5"/>
  <c r="J142" i="5"/>
  <c r="BK141" i="5"/>
  <c r="BK138" i="5"/>
  <c r="J134" i="5"/>
  <c r="J133" i="5"/>
  <c r="J131" i="5"/>
  <c r="J129" i="5"/>
  <c r="BK127" i="5"/>
  <c r="BK126" i="5"/>
  <c r="J214" i="4"/>
  <c r="BK213" i="4"/>
  <c r="J210" i="4"/>
  <c r="BK209" i="4"/>
  <c r="BK208" i="4"/>
  <c r="J207" i="4"/>
  <c r="BK206" i="4"/>
  <c r="J204" i="4"/>
  <c r="BK203" i="4"/>
  <c r="J202" i="4"/>
  <c r="BK199" i="4"/>
  <c r="BK193" i="4"/>
  <c r="BK192" i="4"/>
  <c r="BK189" i="4"/>
  <c r="BK188" i="4"/>
  <c r="J183" i="4"/>
  <c r="J180" i="4"/>
  <c r="BK179" i="4"/>
  <c r="J177" i="4"/>
  <c r="J176" i="4"/>
  <c r="BK175" i="4"/>
  <c r="BK173" i="4"/>
  <c r="BK172" i="4"/>
  <c r="BK170" i="4"/>
  <c r="J169" i="4"/>
  <c r="J167" i="4"/>
  <c r="J166" i="4"/>
  <c r="BK163" i="4"/>
  <c r="BK161" i="4"/>
  <c r="J160" i="4"/>
  <c r="J159" i="4"/>
  <c r="J158" i="4"/>
  <c r="BK157" i="4"/>
  <c r="J156" i="4"/>
  <c r="BK155" i="4"/>
  <c r="J151" i="4"/>
  <c r="BK149" i="4"/>
  <c r="J146" i="4"/>
  <c r="J145" i="4"/>
  <c r="J138" i="4"/>
  <c r="BK129" i="4"/>
  <c r="J127" i="4"/>
  <c r="BK297" i="3"/>
  <c r="J293" i="3"/>
  <c r="BK290" i="3"/>
  <c r="BK289" i="3"/>
  <c r="J287" i="3"/>
  <c r="BK286" i="3"/>
  <c r="BK285" i="3"/>
  <c r="J283" i="3"/>
  <c r="J281" i="3"/>
  <c r="BK280" i="3"/>
  <c r="J279" i="3"/>
  <c r="J276" i="3"/>
  <c r="J273" i="3"/>
  <c r="BK272" i="3"/>
  <c r="BK270" i="3"/>
  <c r="J269" i="3"/>
  <c r="J268" i="3"/>
  <c r="BK266" i="3"/>
  <c r="J265" i="3"/>
  <c r="J262" i="3"/>
  <c r="J258" i="3"/>
  <c r="BK252" i="3"/>
  <c r="J249" i="3"/>
  <c r="BK248" i="3"/>
  <c r="J244" i="3"/>
  <c r="J241" i="3"/>
  <c r="J239" i="3"/>
  <c r="BK238" i="3"/>
  <c r="BK236" i="3"/>
  <c r="BK235" i="3"/>
  <c r="J229" i="3"/>
  <c r="BK225" i="3"/>
  <c r="J224" i="3"/>
  <c r="J223" i="3"/>
  <c r="J222" i="3"/>
  <c r="J219" i="3"/>
  <c r="J217" i="3"/>
  <c r="BK209" i="3"/>
  <c r="BK208" i="3"/>
  <c r="BK207" i="3"/>
  <c r="J206" i="3"/>
  <c r="BK205" i="3"/>
  <c r="BK203" i="3"/>
  <c r="BK202" i="3"/>
  <c r="BK201" i="3"/>
  <c r="J200" i="3"/>
  <c r="BK199" i="3"/>
  <c r="BK197" i="3"/>
  <c r="BK196" i="3"/>
  <c r="J194" i="3"/>
  <c r="BK192" i="3"/>
  <c r="BK190" i="3"/>
  <c r="BK188" i="3"/>
  <c r="BK186" i="3"/>
  <c r="J184" i="3"/>
  <c r="BK180" i="3"/>
  <c r="J178" i="3"/>
  <c r="BK177" i="3"/>
  <c r="J173" i="3"/>
  <c r="J171" i="3"/>
  <c r="BK170" i="3"/>
  <c r="J168" i="3"/>
  <c r="BK167" i="3"/>
  <c r="J163" i="3"/>
  <c r="BK162" i="3"/>
  <c r="BK161" i="3"/>
  <c r="BK160" i="3"/>
  <c r="J157" i="3"/>
  <c r="J154" i="3"/>
  <c r="BK150" i="3"/>
  <c r="J149" i="3"/>
  <c r="J148" i="3"/>
  <c r="BK146" i="3"/>
  <c r="BK144" i="3"/>
  <c r="BK143" i="3"/>
  <c r="J142" i="3"/>
  <c r="J141" i="3"/>
  <c r="J139" i="3"/>
  <c r="J128" i="2"/>
  <c r="J127" i="2"/>
  <c r="J124" i="2"/>
  <c r="BK122" i="8"/>
  <c r="BK133" i="7"/>
  <c r="BK132" i="7"/>
  <c r="BK131" i="7"/>
  <c r="J128" i="7"/>
  <c r="BK127" i="7"/>
  <c r="BK125" i="7"/>
  <c r="J125" i="7"/>
  <c r="BK124" i="7"/>
  <c r="J124" i="7"/>
  <c r="J123" i="7"/>
  <c r="J219" i="6"/>
  <c r="J217" i="6"/>
  <c r="J215" i="6"/>
  <c r="BK213" i="6"/>
  <c r="BK212" i="6"/>
  <c r="J208" i="6"/>
  <c r="BK205" i="6"/>
  <c r="J204" i="6"/>
  <c r="BK203" i="6"/>
  <c r="J201" i="6"/>
  <c r="J199" i="6"/>
  <c r="BK197" i="6"/>
  <c r="J196" i="6"/>
  <c r="BK195" i="6"/>
  <c r="J194" i="6"/>
  <c r="BK193" i="6"/>
  <c r="J192" i="6"/>
  <c r="BK189" i="6"/>
  <c r="BK186" i="6"/>
  <c r="J183" i="6"/>
  <c r="BK181" i="6"/>
  <c r="BK178" i="6"/>
  <c r="J176" i="6"/>
  <c r="BK175" i="6"/>
  <c r="BK173" i="6"/>
  <c r="J171" i="6"/>
  <c r="J170" i="6"/>
  <c r="J168" i="6"/>
  <c r="BK167" i="6"/>
  <c r="BK166" i="6"/>
  <c r="J164" i="6"/>
  <c r="BK162" i="6"/>
  <c r="BK159" i="6"/>
  <c r="J158" i="6"/>
  <c r="J157" i="6"/>
  <c r="J153" i="6"/>
  <c r="J151" i="6"/>
  <c r="J150" i="6"/>
  <c r="BK147" i="6"/>
  <c r="J146" i="6"/>
  <c r="J145" i="6"/>
  <c r="J141" i="6"/>
  <c r="BK140" i="6"/>
  <c r="J138" i="6"/>
  <c r="J137" i="6"/>
  <c r="J135" i="6"/>
  <c r="J131" i="6"/>
  <c r="J125" i="6"/>
  <c r="J124" i="6"/>
  <c r="J123" i="6"/>
  <c r="BK186" i="5"/>
  <c r="BK185" i="5"/>
  <c r="J183" i="5"/>
  <c r="J181" i="5"/>
  <c r="J176" i="5"/>
  <c r="BK174" i="5"/>
  <c r="J173" i="5"/>
  <c r="J171" i="5"/>
  <c r="J169" i="5"/>
  <c r="J168" i="5"/>
  <c r="BK165" i="5"/>
  <c r="BK162" i="5"/>
  <c r="BK160" i="5"/>
  <c r="J159" i="5"/>
  <c r="BK158" i="5"/>
  <c r="J154" i="5"/>
  <c r="J153" i="5"/>
  <c r="J151" i="5"/>
  <c r="BK150" i="5"/>
  <c r="BK145" i="5"/>
  <c r="BK144" i="5"/>
  <c r="BK140" i="5"/>
  <c r="J138" i="5"/>
  <c r="BK136" i="5"/>
  <c r="BK135" i="5"/>
  <c r="BK131" i="5"/>
  <c r="J130" i="5"/>
  <c r="J126" i="5"/>
  <c r="BK216" i="4"/>
  <c r="BK212" i="4"/>
  <c r="BK210" i="4"/>
  <c r="BK207" i="4"/>
  <c r="BK205" i="4"/>
  <c r="BK202" i="4"/>
  <c r="BK200" i="4"/>
  <c r="BK198" i="4"/>
  <c r="BK197" i="4"/>
  <c r="J196" i="4"/>
  <c r="BK195" i="4"/>
  <c r="J194" i="4"/>
  <c r="J192" i="4"/>
  <c r="J191" i="4"/>
  <c r="BK190" i="4"/>
  <c r="BK187" i="4"/>
  <c r="J186" i="4"/>
  <c r="BK185" i="4"/>
  <c r="BK183" i="4"/>
  <c r="BK182" i="4"/>
  <c r="BK181" i="4"/>
  <c r="J179" i="4"/>
  <c r="BK178" i="4"/>
  <c r="J174" i="4"/>
  <c r="BK171" i="4"/>
  <c r="J168" i="4"/>
  <c r="BK166" i="4"/>
  <c r="BK165" i="4"/>
  <c r="J161" i="4"/>
  <c r="BK160" i="4"/>
  <c r="BK158" i="4"/>
  <c r="J157" i="4"/>
  <c r="J155" i="4"/>
  <c r="J153" i="4"/>
  <c r="BK150" i="4"/>
  <c r="J149" i="4"/>
  <c r="BK147" i="4"/>
  <c r="J144" i="4"/>
  <c r="J141" i="4"/>
  <c r="J140" i="4"/>
  <c r="BK139" i="4"/>
  <c r="BK138" i="4"/>
  <c r="J135" i="4"/>
  <c r="J133" i="4"/>
  <c r="J132" i="4"/>
  <c r="BK131" i="4"/>
  <c r="BK128" i="4"/>
  <c r="BK127" i="4"/>
  <c r="BK296" i="3"/>
  <c r="BK294" i="3"/>
  <c r="BK292" i="3"/>
  <c r="J289" i="3"/>
  <c r="J288" i="3"/>
  <c r="BK287" i="3"/>
  <c r="J285" i="3"/>
  <c r="J284" i="3"/>
  <c r="J282" i="3"/>
  <c r="BK281" i="3"/>
  <c r="J280" i="3"/>
  <c r="BK279" i="3"/>
  <c r="BK278" i="3"/>
  <c r="BK277" i="3"/>
  <c r="BK276" i="3"/>
  <c r="J274" i="3"/>
  <c r="BK273" i="3"/>
  <c r="J270" i="3"/>
  <c r="BK264" i="3"/>
  <c r="J261" i="3"/>
  <c r="BK260" i="3"/>
  <c r="BK257" i="3"/>
  <c r="J254" i="3"/>
  <c r="BK253" i="3"/>
  <c r="BK250" i="3"/>
  <c r="BK249" i="3"/>
  <c r="BK246" i="3"/>
  <c r="J245" i="3"/>
  <c r="J240" i="3"/>
  <c r="J238" i="3"/>
  <c r="J234" i="3"/>
  <c r="BK233" i="3"/>
  <c r="BK229" i="3"/>
  <c r="BK228" i="3"/>
  <c r="BK227" i="3"/>
  <c r="J226" i="3"/>
  <c r="BK223" i="3"/>
  <c r="J220" i="3"/>
  <c r="BK219" i="3"/>
  <c r="J218" i="3"/>
  <c r="BK216" i="3"/>
  <c r="J213" i="3"/>
  <c r="J211" i="3"/>
  <c r="J210" i="3"/>
  <c r="J209" i="3"/>
  <c r="BK206" i="3"/>
  <c r="J203" i="3"/>
  <c r="BK195" i="3"/>
  <c r="J193" i="3"/>
  <c r="J191" i="3"/>
  <c r="J189" i="3"/>
  <c r="BK187" i="3"/>
  <c r="J186" i="3"/>
  <c r="BK185" i="3"/>
  <c r="J181" i="3"/>
  <c r="J180" i="3"/>
  <c r="BK178" i="3"/>
  <c r="J176" i="3"/>
  <c r="J174" i="3"/>
  <c r="J172" i="3"/>
  <c r="BK171" i="3"/>
  <c r="BK168" i="3"/>
  <c r="BK166" i="3"/>
  <c r="BK165" i="3"/>
  <c r="BK159" i="3"/>
  <c r="J158" i="3"/>
  <c r="BK157" i="3"/>
  <c r="J155" i="3"/>
  <c r="BK153" i="3"/>
  <c r="J152" i="3"/>
  <c r="J145" i="3"/>
  <c r="BK141" i="3"/>
  <c r="J140" i="3"/>
  <c r="BK138" i="3"/>
  <c r="J129" i="2"/>
  <c r="BK127" i="2"/>
  <c r="J126" i="2"/>
  <c r="BK125" i="2"/>
  <c r="J123" i="2"/>
  <c r="BK122" i="2"/>
  <c r="J121" i="8"/>
  <c r="BK137" i="7"/>
  <c r="J135" i="7"/>
  <c r="J133" i="7"/>
  <c r="J129" i="7"/>
  <c r="BK217" i="6"/>
  <c r="J216" i="6"/>
  <c r="BK214" i="6"/>
  <c r="J212" i="6"/>
  <c r="J211" i="6"/>
  <c r="J210" i="6"/>
  <c r="J209" i="6"/>
  <c r="J207" i="6"/>
  <c r="BK206" i="6"/>
  <c r="J203" i="6"/>
  <c r="J200" i="6"/>
  <c r="BK199" i="6"/>
  <c r="J198" i="6"/>
  <c r="BK196" i="6"/>
  <c r="J195" i="6"/>
  <c r="J193" i="6"/>
  <c r="BK192" i="6"/>
  <c r="J190" i="6"/>
  <c r="BK188" i="6"/>
  <c r="BK185" i="6"/>
  <c r="BK183" i="6"/>
  <c r="J181" i="6"/>
  <c r="J180" i="6"/>
  <c r="J179" i="6"/>
  <c r="J178" i="6"/>
  <c r="BK177" i="6"/>
  <c r="BK176" i="6"/>
  <c r="J175" i="6"/>
  <c r="BK169" i="6"/>
  <c r="BK168" i="6"/>
  <c r="J166" i="6"/>
  <c r="BK165" i="6"/>
  <c r="BK164" i="6"/>
  <c r="J161" i="6"/>
  <c r="BK160" i="6"/>
  <c r="BK158" i="6"/>
  <c r="J156" i="6"/>
  <c r="BK153" i="6"/>
  <c r="J152" i="6"/>
  <c r="BK151" i="6"/>
  <c r="BK150" i="6"/>
  <c r="J148" i="6"/>
  <c r="J147" i="6"/>
  <c r="BK144" i="6"/>
  <c r="J143" i="6"/>
  <c r="BK142" i="6"/>
  <c r="J140" i="6"/>
  <c r="J139" i="6"/>
  <c r="BK138" i="6"/>
  <c r="J134" i="6"/>
  <c r="J133" i="6"/>
  <c r="BK132" i="6"/>
  <c r="J130" i="6"/>
  <c r="BK129" i="6"/>
  <c r="J128" i="6"/>
  <c r="BK126" i="6"/>
  <c r="BK123" i="6"/>
  <c r="BK188" i="5"/>
  <c r="BK187" i="5"/>
  <c r="J186" i="5"/>
  <c r="J184" i="5"/>
  <c r="BK181" i="5"/>
  <c r="BK180" i="5"/>
  <c r="BK177" i="5"/>
  <c r="BK175" i="5"/>
  <c r="BK172" i="5"/>
  <c r="BK171" i="5"/>
  <c r="J170" i="5"/>
  <c r="BK168" i="5"/>
  <c r="BK166" i="5"/>
  <c r="J165" i="5"/>
  <c r="J163" i="5"/>
  <c r="J162" i="5"/>
  <c r="BK161" i="5"/>
  <c r="BK159" i="5"/>
  <c r="J158" i="5"/>
  <c r="J155" i="5"/>
  <c r="BK152" i="5"/>
  <c r="J147" i="5"/>
  <c r="J145" i="5"/>
  <c r="J143" i="5"/>
  <c r="BK142" i="5"/>
  <c r="J141" i="5"/>
  <c r="J140" i="5"/>
  <c r="BK137" i="5"/>
  <c r="BK132" i="5"/>
  <c r="BK129" i="5"/>
  <c r="J125" i="5"/>
  <c r="BK218" i="4"/>
  <c r="BK217" i="4"/>
  <c r="J216" i="4"/>
  <c r="J215" i="4"/>
  <c r="BK214" i="4"/>
  <c r="BK211" i="4"/>
  <c r="J209" i="4"/>
  <c r="J208" i="4"/>
  <c r="J206" i="4"/>
  <c r="J201" i="4"/>
  <c r="J200" i="4"/>
  <c r="J199" i="4"/>
  <c r="J197" i="4"/>
  <c r="BK196" i="4"/>
  <c r="J195" i="4"/>
  <c r="J190" i="4"/>
  <c r="J189" i="4"/>
  <c r="J185" i="4"/>
  <c r="BK180" i="4"/>
  <c r="J178" i="4"/>
  <c r="BK176" i="4"/>
  <c r="BK174" i="4"/>
  <c r="J173" i="4"/>
  <c r="J172" i="4"/>
  <c r="J170" i="4"/>
  <c r="J165" i="4"/>
  <c r="BK164" i="4"/>
  <c r="J163" i="4"/>
  <c r="BK156" i="4"/>
  <c r="BK154" i="4"/>
  <c r="BK153" i="4"/>
  <c r="J152" i="4"/>
  <c r="BK151" i="4"/>
  <c r="BK148" i="4"/>
  <c r="J147" i="4"/>
  <c r="BK140" i="4"/>
  <c r="J139" i="4"/>
  <c r="J137" i="4"/>
  <c r="BK135" i="4"/>
  <c r="BK133" i="4"/>
  <c r="BK132" i="4"/>
  <c r="J131" i="4"/>
  <c r="BK130" i="4"/>
  <c r="BK301" i="3"/>
  <c r="J301" i="3"/>
  <c r="BK300" i="3"/>
  <c r="J298" i="3"/>
  <c r="J297" i="3"/>
  <c r="J294" i="3"/>
  <c r="BK293" i="3"/>
  <c r="J290" i="3"/>
  <c r="J286" i="3"/>
  <c r="BK284" i="3"/>
  <c r="BK283" i="3"/>
  <c r="J278" i="3"/>
  <c r="BK275" i="3"/>
  <c r="BK274" i="3"/>
  <c r="J272" i="3"/>
  <c r="BK271" i="3"/>
  <c r="BK269" i="3"/>
  <c r="BK267" i="3"/>
  <c r="J266" i="3"/>
  <c r="BK265" i="3"/>
  <c r="J264" i="3"/>
  <c r="BK262" i="3"/>
  <c r="BK259" i="3"/>
  <c r="J257" i="3"/>
  <c r="BK256" i="3"/>
  <c r="BK254" i="3"/>
  <c r="J253" i="3"/>
  <c r="J250" i="3"/>
  <c r="J247" i="3"/>
  <c r="J246" i="3"/>
  <c r="BK244" i="3"/>
  <c r="BK243" i="3"/>
  <c r="BK240" i="3"/>
  <c r="BK237" i="3"/>
  <c r="BK234" i="3"/>
  <c r="J233" i="3"/>
  <c r="BK232" i="3"/>
  <c r="J231" i="3"/>
  <c r="J227" i="3"/>
  <c r="BK224" i="3"/>
  <c r="BK218" i="3"/>
  <c r="J216" i="3"/>
  <c r="BK213" i="3"/>
  <c r="J208" i="3"/>
  <c r="J207" i="3"/>
  <c r="J205" i="3"/>
  <c r="BK204" i="3"/>
  <c r="J202" i="3"/>
  <c r="BK200" i="3"/>
  <c r="J197" i="3"/>
  <c r="J196" i="3"/>
  <c r="BK194" i="3"/>
  <c r="BK189" i="3"/>
  <c r="J185" i="3"/>
  <c r="BK183" i="3"/>
  <c r="J182" i="3"/>
  <c r="BK181" i="3"/>
  <c r="BK176" i="3"/>
  <c r="J175" i="3"/>
  <c r="BK174" i="3"/>
  <c r="BK172" i="3"/>
  <c r="J170" i="3"/>
  <c r="BK169" i="3"/>
  <c r="BK163" i="3"/>
  <c r="J162" i="3"/>
  <c r="J161" i="3"/>
  <c r="J160" i="3"/>
  <c r="J159" i="3"/>
  <c r="BK158" i="3"/>
  <c r="BK155" i="3"/>
  <c r="BK151" i="3"/>
  <c r="J150" i="3"/>
  <c r="BK148" i="3"/>
  <c r="J144" i="3"/>
  <c r="J130" i="2"/>
  <c r="BK129" i="2"/>
  <c r="BK126" i="2"/>
  <c r="J125" i="2"/>
  <c r="BK123" i="2"/>
  <c r="J121" i="2"/>
  <c r="AS94" i="1"/>
  <c r="BK121" i="8"/>
  <c r="J137" i="7"/>
  <c r="BK136" i="7"/>
  <c r="BK135" i="7"/>
  <c r="J134" i="7"/>
  <c r="BK123" i="7"/>
  <c r="BK218" i="6"/>
  <c r="BK215" i="6"/>
  <c r="J213" i="6"/>
  <c r="BK210" i="6"/>
  <c r="BK208" i="6"/>
  <c r="BK207" i="6"/>
  <c r="J206" i="6"/>
  <c r="BK204" i="6"/>
  <c r="BK202" i="6"/>
  <c r="BK201" i="6"/>
  <c r="BK200" i="6"/>
  <c r="BK198" i="6"/>
  <c r="BK194" i="6"/>
  <c r="J191" i="6"/>
  <c r="J189" i="6"/>
  <c r="J188" i="6"/>
  <c r="BK187" i="6"/>
  <c r="J186" i="6"/>
  <c r="J185" i="6"/>
  <c r="J184" i="6"/>
  <c r="BK182" i="6"/>
  <c r="BK180" i="6"/>
  <c r="J177" i="6"/>
  <c r="BK174" i="6"/>
  <c r="J173" i="6"/>
  <c r="J169" i="6"/>
  <c r="J167" i="6"/>
  <c r="J165" i="6"/>
  <c r="BK163" i="6"/>
  <c r="J162" i="6"/>
  <c r="BK161" i="6"/>
  <c r="J160" i="6"/>
  <c r="J159" i="6"/>
  <c r="BK155" i="6"/>
  <c r="J154" i="6"/>
  <c r="BK149" i="6"/>
  <c r="BK146" i="6"/>
  <c r="J144" i="6"/>
  <c r="BK141" i="6"/>
  <c r="BK137" i="6"/>
  <c r="BK136" i="6"/>
  <c r="BK135" i="6"/>
  <c r="BK134" i="6"/>
  <c r="BK133" i="6"/>
  <c r="J132" i="6"/>
  <c r="BK128" i="6"/>
  <c r="J127" i="6"/>
  <c r="J126" i="6"/>
  <c r="BK125" i="6"/>
  <c r="BK124" i="6"/>
  <c r="BK122" i="6"/>
  <c r="J188" i="5"/>
  <c r="J187" i="5"/>
  <c r="BK183" i="5"/>
  <c r="BK182" i="5"/>
  <c r="J180" i="5"/>
  <c r="J179" i="5"/>
  <c r="BK178" i="5"/>
  <c r="J177" i="5"/>
  <c r="J174" i="5"/>
  <c r="BK173" i="5"/>
  <c r="BK169" i="5"/>
  <c r="BK167" i="5"/>
  <c r="BK163" i="5"/>
  <c r="J161" i="5"/>
  <c r="J160" i="5"/>
  <c r="BK157" i="5"/>
  <c r="J156" i="5"/>
  <c r="BK155" i="5"/>
  <c r="BK153" i="5"/>
  <c r="J152" i="5"/>
  <c r="J150" i="5"/>
  <c r="J149" i="5"/>
  <c r="BK147" i="5"/>
  <c r="BK146" i="5"/>
  <c r="J144" i="5"/>
  <c r="BK143" i="5"/>
  <c r="J137" i="5"/>
  <c r="J136" i="5"/>
  <c r="J135" i="5"/>
  <c r="BK134" i="5"/>
  <c r="BK133" i="5"/>
  <c r="J132" i="5"/>
  <c r="BK130" i="5"/>
  <c r="J127" i="5"/>
  <c r="BK125" i="5"/>
  <c r="J218" i="4"/>
  <c r="J217" i="4"/>
  <c r="BK215" i="4"/>
  <c r="J213" i="4"/>
  <c r="J212" i="4"/>
  <c r="J211" i="4"/>
  <c r="J205" i="4"/>
  <c r="BK204" i="4"/>
  <c r="J203" i="4"/>
  <c r="BK201" i="4"/>
  <c r="J198" i="4"/>
  <c r="BK194" i="4"/>
  <c r="J193" i="4"/>
  <c r="BK191" i="4"/>
  <c r="J188" i="4"/>
  <c r="J187" i="4"/>
  <c r="BK186" i="4"/>
  <c r="J182" i="4"/>
  <c r="J181" i="4"/>
  <c r="BK177" i="4"/>
  <c r="J175" i="4"/>
  <c r="J171" i="4"/>
  <c r="BK169" i="4"/>
  <c r="BK168" i="4"/>
  <c r="BK167" i="4"/>
  <c r="J164" i="4"/>
  <c r="BK159" i="4"/>
  <c r="J154" i="4"/>
  <c r="BK152" i="4"/>
  <c r="J150" i="4"/>
  <c r="J148" i="4"/>
  <c r="BK146" i="4"/>
  <c r="BK145" i="4"/>
  <c r="BK144" i="4"/>
  <c r="BK141" i="4"/>
  <c r="BK137" i="4"/>
  <c r="J130" i="4"/>
  <c r="J129" i="4"/>
  <c r="J128" i="4"/>
  <c r="J300" i="3"/>
  <c r="BK298" i="3"/>
  <c r="J296" i="3"/>
  <c r="J292" i="3"/>
  <c r="BK288" i="3"/>
  <c r="BK282" i="3"/>
  <c r="J277" i="3"/>
  <c r="J275" i="3"/>
  <c r="J271" i="3"/>
  <c r="BK268" i="3"/>
  <c r="J267" i="3"/>
  <c r="BK261" i="3"/>
  <c r="J260" i="3"/>
  <c r="J259" i="3"/>
  <c r="BK258" i="3"/>
  <c r="J256" i="3"/>
  <c r="J252" i="3"/>
  <c r="J248" i="3"/>
  <c r="BK247" i="3"/>
  <c r="BK245" i="3"/>
  <c r="J243" i="3"/>
  <c r="BK241" i="3"/>
  <c r="BK239" i="3"/>
  <c r="J237" i="3"/>
  <c r="J236" i="3"/>
  <c r="J235" i="3"/>
  <c r="J232" i="3"/>
  <c r="BK231" i="3"/>
  <c r="J228" i="3"/>
  <c r="BK226" i="3"/>
  <c r="J225" i="3"/>
  <c r="BK222" i="3"/>
  <c r="BK220" i="3"/>
  <c r="BK217" i="3"/>
  <c r="BK211" i="3"/>
  <c r="BK210" i="3"/>
  <c r="J204" i="3"/>
  <c r="J201" i="3"/>
  <c r="J199" i="3"/>
  <c r="J195" i="3"/>
  <c r="BK193" i="3"/>
  <c r="J192" i="3"/>
  <c r="BK191" i="3"/>
  <c r="J190" i="3"/>
  <c r="J188" i="3"/>
  <c r="J187" i="3"/>
  <c r="BK184" i="3"/>
  <c r="J183" i="3"/>
  <c r="BK182" i="3"/>
  <c r="J177" i="3"/>
  <c r="BK175" i="3"/>
  <c r="BK173" i="3"/>
  <c r="J169" i="3"/>
  <c r="J167" i="3"/>
  <c r="J166" i="3"/>
  <c r="J165" i="3"/>
  <c r="BK154" i="3"/>
  <c r="J153" i="3"/>
  <c r="BK152" i="3"/>
  <c r="J151" i="3"/>
  <c r="BK149" i="3"/>
  <c r="J146" i="3"/>
  <c r="BK145" i="3"/>
  <c r="J143" i="3"/>
  <c r="BK142" i="3"/>
  <c r="BK140" i="3"/>
  <c r="BK139" i="3"/>
  <c r="J138" i="3"/>
  <c r="BK130" i="2"/>
  <c r="BK128" i="2"/>
  <c r="BK124" i="2"/>
  <c r="J122" i="2"/>
  <c r="BK121" i="2"/>
  <c r="T120" i="2" l="1"/>
  <c r="T119" i="2"/>
  <c r="T118" i="2" s="1"/>
  <c r="P137" i="3"/>
  <c r="BK156" i="3"/>
  <c r="J156" i="3" s="1"/>
  <c r="J100" i="3" s="1"/>
  <c r="T156" i="3"/>
  <c r="T164" i="3"/>
  <c r="T179" i="3"/>
  <c r="P198" i="3"/>
  <c r="P215" i="3"/>
  <c r="BK230" i="3"/>
  <c r="J230" i="3" s="1"/>
  <c r="J108" i="3" s="1"/>
  <c r="BK242" i="3"/>
  <c r="J242" i="3" s="1"/>
  <c r="J109" i="3" s="1"/>
  <c r="BK251" i="3"/>
  <c r="J251" i="3" s="1"/>
  <c r="J110" i="3" s="1"/>
  <c r="BK255" i="3"/>
  <c r="J255" i="3"/>
  <c r="J111" i="3" s="1"/>
  <c r="BK263" i="3"/>
  <c r="J263" i="3" s="1"/>
  <c r="J112" i="3" s="1"/>
  <c r="BK291" i="3"/>
  <c r="J291" i="3" s="1"/>
  <c r="J113" i="3" s="1"/>
  <c r="BK295" i="3"/>
  <c r="J295" i="3" s="1"/>
  <c r="J114" i="3" s="1"/>
  <c r="R295" i="3"/>
  <c r="P299" i="3"/>
  <c r="BK126" i="4"/>
  <c r="P136" i="4"/>
  <c r="BK143" i="4"/>
  <c r="T162" i="4"/>
  <c r="T184" i="4"/>
  <c r="P124" i="5"/>
  <c r="P128" i="5"/>
  <c r="P139" i="5"/>
  <c r="P148" i="5"/>
  <c r="P164" i="5"/>
  <c r="P121" i="6"/>
  <c r="T172" i="6"/>
  <c r="BK122" i="7"/>
  <c r="J122" i="7" s="1"/>
  <c r="J98" i="7" s="1"/>
  <c r="R122" i="7"/>
  <c r="BK126" i="7"/>
  <c r="J126" i="7" s="1"/>
  <c r="J99" i="7" s="1"/>
  <c r="R126" i="7"/>
  <c r="T126" i="7"/>
  <c r="BK130" i="7"/>
  <c r="J130" i="7" s="1"/>
  <c r="J100" i="7" s="1"/>
  <c r="P120" i="8"/>
  <c r="P119" i="8" s="1"/>
  <c r="P118" i="8" s="1"/>
  <c r="AU101" i="1" s="1"/>
  <c r="R120" i="2"/>
  <c r="R119" i="2" s="1"/>
  <c r="R118" i="2" s="1"/>
  <c r="T137" i="3"/>
  <c r="R147" i="3"/>
  <c r="P156" i="3"/>
  <c r="R164" i="3"/>
  <c r="R179" i="3"/>
  <c r="T198" i="3"/>
  <c r="BK221" i="3"/>
  <c r="J221" i="3" s="1"/>
  <c r="J107" i="3" s="1"/>
  <c r="R221" i="3"/>
  <c r="R230" i="3"/>
  <c r="P242" i="3"/>
  <c r="T251" i="3"/>
  <c r="T255" i="3"/>
  <c r="P263" i="3"/>
  <c r="T291" i="3"/>
  <c r="P295" i="3"/>
  <c r="R299" i="3"/>
  <c r="R126" i="4"/>
  <c r="T136" i="4"/>
  <c r="T143" i="4"/>
  <c r="P162" i="4"/>
  <c r="P184" i="4"/>
  <c r="R124" i="5"/>
  <c r="T128" i="5"/>
  <c r="T139" i="5"/>
  <c r="T148" i="5"/>
  <c r="R164" i="5"/>
  <c r="R121" i="6"/>
  <c r="P172" i="6"/>
  <c r="P130" i="7"/>
  <c r="R130" i="7"/>
  <c r="BK120" i="8"/>
  <c r="BK119" i="8" s="1"/>
  <c r="J119" i="8" s="1"/>
  <c r="J97" i="8" s="1"/>
  <c r="P120" i="2"/>
  <c r="P119" i="2" s="1"/>
  <c r="P118" i="2" s="1"/>
  <c r="AU95" i="1" s="1"/>
  <c r="BK137" i="3"/>
  <c r="J137" i="3" s="1"/>
  <c r="J98" i="3" s="1"/>
  <c r="R137" i="3"/>
  <c r="P147" i="3"/>
  <c r="BK164" i="3"/>
  <c r="J164" i="3" s="1"/>
  <c r="J101" i="3" s="1"/>
  <c r="BK179" i="3"/>
  <c r="J179" i="3" s="1"/>
  <c r="J102" i="3" s="1"/>
  <c r="BK198" i="3"/>
  <c r="J198" i="3" s="1"/>
  <c r="J103" i="3" s="1"/>
  <c r="T215" i="3"/>
  <c r="P221" i="3"/>
  <c r="P230" i="3"/>
  <c r="R242" i="3"/>
  <c r="P251" i="3"/>
  <c r="P255" i="3"/>
  <c r="R263" i="3"/>
  <c r="R291" i="3"/>
  <c r="BK299" i="3"/>
  <c r="J299" i="3" s="1"/>
  <c r="J115" i="3" s="1"/>
  <c r="T299" i="3"/>
  <c r="T126" i="4"/>
  <c r="T125" i="4" s="1"/>
  <c r="BK136" i="4"/>
  <c r="J136" i="4" s="1"/>
  <c r="J100" i="4" s="1"/>
  <c r="R143" i="4"/>
  <c r="R162" i="4"/>
  <c r="BK184" i="4"/>
  <c r="J184" i="4" s="1"/>
  <c r="J104" i="4" s="1"/>
  <c r="BK124" i="5"/>
  <c r="J124" i="5" s="1"/>
  <c r="J98" i="5" s="1"/>
  <c r="T124" i="5"/>
  <c r="R128" i="5"/>
  <c r="R139" i="5"/>
  <c r="R148" i="5"/>
  <c r="T164" i="5"/>
  <c r="T121" i="6"/>
  <c r="R172" i="6"/>
  <c r="T130" i="7"/>
  <c r="R120" i="8"/>
  <c r="R119" i="8"/>
  <c r="R118" i="8" s="1"/>
  <c r="BK120" i="2"/>
  <c r="J120" i="2" s="1"/>
  <c r="J98" i="2" s="1"/>
  <c r="BK147" i="3"/>
  <c r="J147" i="3" s="1"/>
  <c r="J99" i="3" s="1"/>
  <c r="T147" i="3"/>
  <c r="R156" i="3"/>
  <c r="P164" i="3"/>
  <c r="P179" i="3"/>
  <c r="R198" i="3"/>
  <c r="BK215" i="3"/>
  <c r="J215" i="3" s="1"/>
  <c r="J106" i="3" s="1"/>
  <c r="R215" i="3"/>
  <c r="T221" i="3"/>
  <c r="T230" i="3"/>
  <c r="T242" i="3"/>
  <c r="R251" i="3"/>
  <c r="R255" i="3"/>
  <c r="T263" i="3"/>
  <c r="P291" i="3"/>
  <c r="T295" i="3"/>
  <c r="P126" i="4"/>
  <c r="R136" i="4"/>
  <c r="P143" i="4"/>
  <c r="BK162" i="4"/>
  <c r="J162" i="4" s="1"/>
  <c r="J103" i="4" s="1"/>
  <c r="R184" i="4"/>
  <c r="BK128" i="5"/>
  <c r="J128" i="5" s="1"/>
  <c r="J99" i="5" s="1"/>
  <c r="BK139" i="5"/>
  <c r="J139" i="5" s="1"/>
  <c r="J100" i="5" s="1"/>
  <c r="BK148" i="5"/>
  <c r="J148" i="5" s="1"/>
  <c r="J101" i="5" s="1"/>
  <c r="BK164" i="5"/>
  <c r="J164" i="5" s="1"/>
  <c r="J102" i="5" s="1"/>
  <c r="BK121" i="6"/>
  <c r="J121" i="6" s="1"/>
  <c r="J98" i="6" s="1"/>
  <c r="BK172" i="6"/>
  <c r="J172" i="6" s="1"/>
  <c r="J99" i="6" s="1"/>
  <c r="P122" i="7"/>
  <c r="T122" i="7"/>
  <c r="P126" i="7"/>
  <c r="T120" i="8"/>
  <c r="T119" i="8" s="1"/>
  <c r="T118" i="8" s="1"/>
  <c r="E85" i="2"/>
  <c r="J89" i="2"/>
  <c r="J92" i="2"/>
  <c r="F115" i="2"/>
  <c r="E85" i="3"/>
  <c r="J92" i="3"/>
  <c r="J131" i="3"/>
  <c r="BF142" i="3"/>
  <c r="BF145" i="3"/>
  <c r="BF150" i="3"/>
  <c r="BF152" i="3"/>
  <c r="BF157" i="3"/>
  <c r="BF163" i="3"/>
  <c r="BF165" i="3"/>
  <c r="BF168" i="3"/>
  <c r="BF170" i="3"/>
  <c r="BF182" i="3"/>
  <c r="BF183" i="3"/>
  <c r="BF185" i="3"/>
  <c r="BF186" i="3"/>
  <c r="BF189" i="3"/>
  <c r="BF190" i="3"/>
  <c r="BF191" i="3"/>
  <c r="BF192" i="3"/>
  <c r="BF196" i="3"/>
  <c r="BF200" i="3"/>
  <c r="BF203" i="3"/>
  <c r="BF204" i="3"/>
  <c r="BF210" i="3"/>
  <c r="BF213" i="3"/>
  <c r="BF216" i="3"/>
  <c r="BF224" i="3"/>
  <c r="BF225" i="3"/>
  <c r="BF227" i="3"/>
  <c r="BF235" i="3"/>
  <c r="BF236" i="3"/>
  <c r="BF247" i="3"/>
  <c r="BF258" i="3"/>
  <c r="BF259" i="3"/>
  <c r="BF264" i="3"/>
  <c r="BF266" i="3"/>
  <c r="BF270" i="3"/>
  <c r="BF273" i="3"/>
  <c r="BF276" i="3"/>
  <c r="BF293" i="3"/>
  <c r="BF294" i="3"/>
  <c r="E85" i="4"/>
  <c r="F92" i="4"/>
  <c r="J120" i="4"/>
  <c r="BF127" i="4"/>
  <c r="BF128" i="4"/>
  <c r="BF129" i="4"/>
  <c r="BF147" i="4"/>
  <c r="BF149" i="4"/>
  <c r="BF151" i="4"/>
  <c r="BF153" i="4"/>
  <c r="BF160" i="4"/>
  <c r="BF179" i="4"/>
  <c r="BF180" i="4"/>
  <c r="BF181" i="4"/>
  <c r="BF183" i="4"/>
  <c r="BF185" i="4"/>
  <c r="BF186" i="4"/>
  <c r="BF189" i="4"/>
  <c r="BF202" i="4"/>
  <c r="BF204" i="4"/>
  <c r="BF210" i="4"/>
  <c r="BF211" i="4"/>
  <c r="BF216" i="4"/>
  <c r="BK134" i="4"/>
  <c r="J134" i="4" s="1"/>
  <c r="J99" i="4" s="1"/>
  <c r="F91" i="5"/>
  <c r="J118" i="5"/>
  <c r="BF126" i="5"/>
  <c r="BF129" i="5"/>
  <c r="BF134" i="5"/>
  <c r="BF135" i="5"/>
  <c r="BF143" i="5"/>
  <c r="BF147" i="5"/>
  <c r="BF149" i="5"/>
  <c r="BF155" i="5"/>
  <c r="BF159" i="5"/>
  <c r="BF160" i="5"/>
  <c r="BF168" i="5"/>
  <c r="BF169" i="5"/>
  <c r="BF176" i="5"/>
  <c r="BF177" i="5"/>
  <c r="BF178" i="5"/>
  <c r="E85" i="6"/>
  <c r="F92" i="6"/>
  <c r="J116" i="6"/>
  <c r="BF126" i="6"/>
  <c r="BF127" i="6"/>
  <c r="BF129" i="6"/>
  <c r="BF131" i="6"/>
  <c r="BF137" i="6"/>
  <c r="BF143" i="6"/>
  <c r="BF144" i="6"/>
  <c r="BF146" i="6"/>
  <c r="BF153" i="6"/>
  <c r="BF154" i="6"/>
  <c r="BF156" i="6"/>
  <c r="BF158" i="6"/>
  <c r="BF161" i="6"/>
  <c r="BF162" i="6"/>
  <c r="BF164" i="6"/>
  <c r="BF171" i="6"/>
  <c r="BF184" i="6"/>
  <c r="BF185" i="6"/>
  <c r="BF187" i="6"/>
  <c r="BF188" i="6"/>
  <c r="BF200" i="6"/>
  <c r="BF205" i="6"/>
  <c r="BF207" i="6"/>
  <c r="BF212" i="6"/>
  <c r="BF214" i="6"/>
  <c r="BF217" i="6"/>
  <c r="J89" i="7"/>
  <c r="F91" i="7"/>
  <c r="F92" i="7"/>
  <c r="J116" i="7"/>
  <c r="J117" i="7"/>
  <c r="BF134" i="7"/>
  <c r="BF121" i="8"/>
  <c r="F91" i="2"/>
  <c r="BF130" i="2"/>
  <c r="F92" i="3"/>
  <c r="BF139" i="3"/>
  <c r="BF143" i="3"/>
  <c r="BF158" i="3"/>
  <c r="BF160" i="3"/>
  <c r="BF161" i="3"/>
  <c r="BF167" i="3"/>
  <c r="BF173" i="3"/>
  <c r="BF174" i="3"/>
  <c r="BF195" i="3"/>
  <c r="BF199" i="3"/>
  <c r="BF201" i="3"/>
  <c r="BF226" i="3"/>
  <c r="BF229" i="3"/>
  <c r="BF232" i="3"/>
  <c r="BF239" i="3"/>
  <c r="BF249" i="3"/>
  <c r="BF252" i="3"/>
  <c r="BF256" i="3"/>
  <c r="BF262" i="3"/>
  <c r="BF265" i="3"/>
  <c r="BF271" i="3"/>
  <c r="BF274" i="3"/>
  <c r="BF285" i="3"/>
  <c r="BF288" i="3"/>
  <c r="BF297" i="3"/>
  <c r="BF300" i="3"/>
  <c r="BF301" i="3"/>
  <c r="J118" i="4"/>
  <c r="J121" i="4"/>
  <c r="BF130" i="4"/>
  <c r="BF138" i="4"/>
  <c r="BF141" i="4"/>
  <c r="BF157" i="4"/>
  <c r="BF163" i="4"/>
  <c r="BF164" i="4"/>
  <c r="BF166" i="4"/>
  <c r="BF171" i="4"/>
  <c r="BF172" i="4"/>
  <c r="BF173" i="4"/>
  <c r="BF177" i="4"/>
  <c r="BF178" i="4"/>
  <c r="BF187" i="4"/>
  <c r="BF192" i="4"/>
  <c r="BF193" i="4"/>
  <c r="BF199" i="4"/>
  <c r="BF205" i="4"/>
  <c r="BF207" i="4"/>
  <c r="BF208" i="4"/>
  <c r="BF214" i="4"/>
  <c r="BF218" i="4"/>
  <c r="E112" i="5"/>
  <c r="F119" i="5"/>
  <c r="BF127" i="5"/>
  <c r="BF131" i="5"/>
  <c r="BF136" i="5"/>
  <c r="BF140" i="5"/>
  <c r="BF142" i="5"/>
  <c r="BF146" i="5"/>
  <c r="BF151" i="5"/>
  <c r="BF154" i="5"/>
  <c r="BF156" i="5"/>
  <c r="BF161" i="5"/>
  <c r="BF162" i="5"/>
  <c r="BF171" i="5"/>
  <c r="BF173" i="5"/>
  <c r="BF175" i="5"/>
  <c r="BF179" i="5"/>
  <c r="BF180" i="5"/>
  <c r="BF183" i="5"/>
  <c r="BF184" i="5"/>
  <c r="BF185" i="5"/>
  <c r="BF186" i="5"/>
  <c r="BF187" i="5"/>
  <c r="BF188" i="5"/>
  <c r="J89" i="6"/>
  <c r="F115" i="6"/>
  <c r="BF123" i="6"/>
  <c r="BF124" i="6"/>
  <c r="BF130" i="6"/>
  <c r="BF133" i="6"/>
  <c r="BF135" i="6"/>
  <c r="BF138" i="6"/>
  <c r="BF139" i="6"/>
  <c r="BF140" i="6"/>
  <c r="BF151" i="6"/>
  <c r="BF155" i="6"/>
  <c r="BF163" i="6"/>
  <c r="BF174" i="6"/>
  <c r="BF176" i="6"/>
  <c r="BF177" i="6"/>
  <c r="BF178" i="6"/>
  <c r="BF179" i="6"/>
  <c r="BF180" i="6"/>
  <c r="BF182" i="6"/>
  <c r="BF189" i="6"/>
  <c r="BF190" i="6"/>
  <c r="BF192" i="6"/>
  <c r="BF197" i="6"/>
  <c r="BF199" i="6"/>
  <c r="BF208" i="6"/>
  <c r="BF209" i="6"/>
  <c r="BF219" i="6"/>
  <c r="BF129" i="7"/>
  <c r="BF131" i="7"/>
  <c r="BF136" i="7"/>
  <c r="J91" i="2"/>
  <c r="BF122" i="2"/>
  <c r="BF124" i="2"/>
  <c r="BF125" i="2"/>
  <c r="BF128" i="2"/>
  <c r="F91" i="3"/>
  <c r="BF138" i="3"/>
  <c r="BF144" i="3"/>
  <c r="BF151" i="3"/>
  <c r="BF154" i="3"/>
  <c r="BF155" i="3"/>
  <c r="BF162" i="3"/>
  <c r="BF169" i="3"/>
  <c r="BF171" i="3"/>
  <c r="BF175" i="3"/>
  <c r="BF180" i="3"/>
  <c r="BF181" i="3"/>
  <c r="BF184" i="3"/>
  <c r="BF188" i="3"/>
  <c r="BF194" i="3"/>
  <c r="BF197" i="3"/>
  <c r="BF202" i="3"/>
  <c r="BF208" i="3"/>
  <c r="BF209" i="3"/>
  <c r="BF217" i="3"/>
  <c r="BF219" i="3"/>
  <c r="BF234" i="3"/>
  <c r="BF244" i="3"/>
  <c r="BF245" i="3"/>
  <c r="BF253" i="3"/>
  <c r="BF254" i="3"/>
  <c r="BF260" i="3"/>
  <c r="BF269" i="3"/>
  <c r="BF277" i="3"/>
  <c r="BF278" i="3"/>
  <c r="BF279" i="3"/>
  <c r="BF280" i="3"/>
  <c r="BF281" i="3"/>
  <c r="BF283" i="3"/>
  <c r="BF284" i="3"/>
  <c r="BF286" i="3"/>
  <c r="BF287" i="3"/>
  <c r="BF290" i="3"/>
  <c r="BF292" i="3"/>
  <c r="BF298" i="3"/>
  <c r="BK212" i="3"/>
  <c r="J212" i="3" s="1"/>
  <c r="J104" i="3" s="1"/>
  <c r="F120" i="4"/>
  <c r="BF131" i="4"/>
  <c r="BF132" i="4"/>
  <c r="BF133" i="4"/>
  <c r="BF137" i="4"/>
  <c r="BF139" i="4"/>
  <c r="BF140" i="4"/>
  <c r="BF146" i="4"/>
  <c r="BF152" i="4"/>
  <c r="BF154" i="4"/>
  <c r="BF156" i="4"/>
  <c r="BF158" i="4"/>
  <c r="BF165" i="4"/>
  <c r="BF167" i="4"/>
  <c r="BF169" i="4"/>
  <c r="BF170" i="4"/>
  <c r="BF190" i="4"/>
  <c r="BF191" i="4"/>
  <c r="BF194" i="4"/>
  <c r="BF195" i="4"/>
  <c r="BF196" i="4"/>
  <c r="BF197" i="4"/>
  <c r="BF200" i="4"/>
  <c r="BF217" i="4"/>
  <c r="J89" i="5"/>
  <c r="J119" i="5"/>
  <c r="BF125" i="5"/>
  <c r="BF130" i="5"/>
  <c r="BF132" i="5"/>
  <c r="BF137" i="5"/>
  <c r="BF138" i="5"/>
  <c r="BF144" i="5"/>
  <c r="BF150" i="5"/>
  <c r="BF152" i="5"/>
  <c r="BF153" i="5"/>
  <c r="BF158" i="5"/>
  <c r="BF167" i="5"/>
  <c r="BF170" i="5"/>
  <c r="BF172" i="5"/>
  <c r="BF174" i="5"/>
  <c r="BF182" i="5"/>
  <c r="BF122" i="6"/>
  <c r="BF132" i="6"/>
  <c r="BF134" i="6"/>
  <c r="BF136" i="6"/>
  <c r="BF145" i="6"/>
  <c r="BF149" i="6"/>
  <c r="BF152" i="6"/>
  <c r="BF157" i="6"/>
  <c r="BF160" i="6"/>
  <c r="BF165" i="6"/>
  <c r="BF166" i="6"/>
  <c r="BF167" i="6"/>
  <c r="BF169" i="6"/>
  <c r="BF170" i="6"/>
  <c r="BF175" i="6"/>
  <c r="BF191" i="6"/>
  <c r="BF193" i="6"/>
  <c r="BF195" i="6"/>
  <c r="BF196" i="6"/>
  <c r="BF198" i="6"/>
  <c r="BF202" i="6"/>
  <c r="BF203" i="6"/>
  <c r="BF216" i="6"/>
  <c r="BF218" i="6"/>
  <c r="E85" i="7"/>
  <c r="BF123" i="7"/>
  <c r="BF124" i="7"/>
  <c r="BF125" i="7"/>
  <c r="BF127" i="7"/>
  <c r="BF128" i="7"/>
  <c r="BF133" i="7"/>
  <c r="BF135" i="7"/>
  <c r="E85" i="8"/>
  <c r="J89" i="8"/>
  <c r="F91" i="8"/>
  <c r="J91" i="8"/>
  <c r="F92" i="8"/>
  <c r="J92" i="8"/>
  <c r="BF122" i="8"/>
  <c r="BF121" i="2"/>
  <c r="BF123" i="2"/>
  <c r="BF126" i="2"/>
  <c r="BF127" i="2"/>
  <c r="BF129" i="2"/>
  <c r="J89" i="3"/>
  <c r="BF140" i="3"/>
  <c r="BF141" i="3"/>
  <c r="BF146" i="3"/>
  <c r="BF148" i="3"/>
  <c r="BF149" i="3"/>
  <c r="BF153" i="3"/>
  <c r="BF159" i="3"/>
  <c r="BF166" i="3"/>
  <c r="BF172" i="3"/>
  <c r="BF176" i="3"/>
  <c r="BF177" i="3"/>
  <c r="BF178" i="3"/>
  <c r="BF187" i="3"/>
  <c r="BF193" i="3"/>
  <c r="BF205" i="3"/>
  <c r="BF206" i="3"/>
  <c r="BF207" i="3"/>
  <c r="BF211" i="3"/>
  <c r="BF218" i="3"/>
  <c r="BF220" i="3"/>
  <c r="BF222" i="3"/>
  <c r="BF223" i="3"/>
  <c r="BF228" i="3"/>
  <c r="BF231" i="3"/>
  <c r="BF233" i="3"/>
  <c r="BF237" i="3"/>
  <c r="BF238" i="3"/>
  <c r="BF240" i="3"/>
  <c r="BF241" i="3"/>
  <c r="BF243" i="3"/>
  <c r="BF246" i="3"/>
  <c r="BF248" i="3"/>
  <c r="BF250" i="3"/>
  <c r="BF257" i="3"/>
  <c r="BF261" i="3"/>
  <c r="BF267" i="3"/>
  <c r="BF268" i="3"/>
  <c r="BF272" i="3"/>
  <c r="BF275" i="3"/>
  <c r="BF282" i="3"/>
  <c r="BF289" i="3"/>
  <c r="BF296" i="3"/>
  <c r="BF135" i="4"/>
  <c r="BF144" i="4"/>
  <c r="BF145" i="4"/>
  <c r="BF148" i="4"/>
  <c r="BF150" i="4"/>
  <c r="BF155" i="4"/>
  <c r="BF159" i="4"/>
  <c r="BF161" i="4"/>
  <c r="BF168" i="4"/>
  <c r="BF174" i="4"/>
  <c r="BF175" i="4"/>
  <c r="BF176" i="4"/>
  <c r="BF182" i="4"/>
  <c r="BF188" i="4"/>
  <c r="BF198" i="4"/>
  <c r="BF201" i="4"/>
  <c r="BF203" i="4"/>
  <c r="BF206" i="4"/>
  <c r="BF209" i="4"/>
  <c r="BF212" i="4"/>
  <c r="BF213" i="4"/>
  <c r="BF215" i="4"/>
  <c r="BF133" i="5"/>
  <c r="BF141" i="5"/>
  <c r="BF145" i="5"/>
  <c r="BF157" i="5"/>
  <c r="BF163" i="5"/>
  <c r="BF165" i="5"/>
  <c r="BF166" i="5"/>
  <c r="BF181" i="5"/>
  <c r="J91" i="6"/>
  <c r="BF125" i="6"/>
  <c r="BF128" i="6"/>
  <c r="BF141" i="6"/>
  <c r="BF142" i="6"/>
  <c r="BF147" i="6"/>
  <c r="BF148" i="6"/>
  <c r="BF150" i="6"/>
  <c r="BF159" i="6"/>
  <c r="BF168" i="6"/>
  <c r="BF173" i="6"/>
  <c r="BF181" i="6"/>
  <c r="BF183" i="6"/>
  <c r="BF186" i="6"/>
  <c r="BF194" i="6"/>
  <c r="BF201" i="6"/>
  <c r="BF204" i="6"/>
  <c r="BF206" i="6"/>
  <c r="BF210" i="6"/>
  <c r="BF211" i="6"/>
  <c r="BF213" i="6"/>
  <c r="BF215" i="6"/>
  <c r="BF220" i="6"/>
  <c r="BF132" i="7"/>
  <c r="BF137" i="7"/>
  <c r="F37" i="2"/>
  <c r="BD95" i="1" s="1"/>
  <c r="F35" i="5"/>
  <c r="BB98" i="1" s="1"/>
  <c r="F33" i="8"/>
  <c r="AZ101" i="1" s="1"/>
  <c r="F35" i="2"/>
  <c r="BB95" i="1" s="1"/>
  <c r="F35" i="7"/>
  <c r="BB100" i="1" s="1"/>
  <c r="F36" i="3"/>
  <c r="BC96" i="1" s="1"/>
  <c r="F36" i="5"/>
  <c r="BC98" i="1" s="1"/>
  <c r="F33" i="7"/>
  <c r="AZ100" i="1" s="1"/>
  <c r="J33" i="7"/>
  <c r="AV100" i="1" s="1"/>
  <c r="F35" i="8"/>
  <c r="BB101" i="1" s="1"/>
  <c r="F33" i="6"/>
  <c r="AZ99" i="1" s="1"/>
  <c r="J33" i="6"/>
  <c r="AV99" i="1" s="1"/>
  <c r="F36" i="6"/>
  <c r="BC99" i="1" s="1"/>
  <c r="F37" i="3"/>
  <c r="BD96" i="1" s="1"/>
  <c r="J33" i="4"/>
  <c r="AV97" i="1" s="1"/>
  <c r="F33" i="4"/>
  <c r="AZ97" i="1" s="1"/>
  <c r="J33" i="5"/>
  <c r="AV98" i="1" s="1"/>
  <c r="F35" i="6"/>
  <c r="BB99" i="1" s="1"/>
  <c r="F36" i="8"/>
  <c r="BC101" i="1" s="1"/>
  <c r="F37" i="7"/>
  <c r="BD100" i="1" s="1"/>
  <c r="J33" i="2"/>
  <c r="AV95" i="1" s="1"/>
  <c r="F33" i="2"/>
  <c r="AZ95" i="1" s="1"/>
  <c r="J33" i="3"/>
  <c r="AV96" i="1" s="1"/>
  <c r="F33" i="5"/>
  <c r="AZ98" i="1" s="1"/>
  <c r="F37" i="6"/>
  <c r="BD99" i="1" s="1"/>
  <c r="J33" i="8"/>
  <c r="AV101" i="1" s="1"/>
  <c r="F37" i="4"/>
  <c r="BD97" i="1" s="1"/>
  <c r="F37" i="8"/>
  <c r="BD101" i="1" s="1"/>
  <c r="F36" i="2"/>
  <c r="BC95" i="1" s="1"/>
  <c r="F35" i="3"/>
  <c r="BB96" i="1" s="1"/>
  <c r="F36" i="4"/>
  <c r="BC97" i="1" s="1"/>
  <c r="F37" i="5"/>
  <c r="BD98" i="1" s="1"/>
  <c r="F33" i="3"/>
  <c r="AZ96" i="1" s="1"/>
  <c r="F35" i="4"/>
  <c r="BB97" i="1" s="1"/>
  <c r="F36" i="7"/>
  <c r="BC100" i="1" s="1"/>
  <c r="T120" i="6" l="1"/>
  <c r="T119" i="6" s="1"/>
  <c r="T121" i="7"/>
  <c r="T120" i="7" s="1"/>
  <c r="P125" i="4"/>
  <c r="P142" i="4"/>
  <c r="T142" i="4"/>
  <c r="T124" i="4"/>
  <c r="R121" i="7"/>
  <c r="R120" i="7" s="1"/>
  <c r="P120" i="6"/>
  <c r="P119" i="6"/>
  <c r="AU99" i="1" s="1"/>
  <c r="P123" i="5"/>
  <c r="P122" i="5" s="1"/>
  <c r="AU98" i="1" s="1"/>
  <c r="P121" i="7"/>
  <c r="P120" i="7" s="1"/>
  <c r="AU100" i="1" s="1"/>
  <c r="R142" i="4"/>
  <c r="T136" i="3"/>
  <c r="BK142" i="4"/>
  <c r="J142" i="4" s="1"/>
  <c r="J101" i="4" s="1"/>
  <c r="P136" i="3"/>
  <c r="R214" i="3"/>
  <c r="R123" i="5"/>
  <c r="R122" i="5" s="1"/>
  <c r="P214" i="3"/>
  <c r="T123" i="5"/>
  <c r="T122" i="5" s="1"/>
  <c r="T214" i="3"/>
  <c r="R136" i="3"/>
  <c r="R120" i="6"/>
  <c r="R119" i="6" s="1"/>
  <c r="R125" i="4"/>
  <c r="BK125" i="4"/>
  <c r="BK119" i="2"/>
  <c r="J119" i="2" s="1"/>
  <c r="J97" i="2" s="1"/>
  <c r="BK214" i="3"/>
  <c r="J214" i="3" s="1"/>
  <c r="J105" i="3" s="1"/>
  <c r="J126" i="4"/>
  <c r="J98" i="4" s="1"/>
  <c r="J143" i="4"/>
  <c r="J102" i="4" s="1"/>
  <c r="BK121" i="7"/>
  <c r="J121" i="7" s="1"/>
  <c r="J97" i="7" s="1"/>
  <c r="BK118" i="8"/>
  <c r="J118" i="8" s="1"/>
  <c r="J96" i="8" s="1"/>
  <c r="BK136" i="3"/>
  <c r="J136" i="3" s="1"/>
  <c r="J97" i="3" s="1"/>
  <c r="BK123" i="5"/>
  <c r="J123" i="5" s="1"/>
  <c r="J97" i="5" s="1"/>
  <c r="J120" i="8"/>
  <c r="J98" i="8" s="1"/>
  <c r="BK120" i="6"/>
  <c r="BK119" i="6" s="1"/>
  <c r="J119" i="6" s="1"/>
  <c r="J96" i="6" s="1"/>
  <c r="F34" i="3"/>
  <c r="BA96" i="1" s="1"/>
  <c r="J34" i="4"/>
  <c r="AW97" i="1" s="1"/>
  <c r="AT97" i="1" s="1"/>
  <c r="BB94" i="1"/>
  <c r="AX94" i="1" s="1"/>
  <c r="J34" i="2"/>
  <c r="AW95" i="1" s="1"/>
  <c r="AT95" i="1" s="1"/>
  <c r="F34" i="2"/>
  <c r="BA95" i="1" s="1"/>
  <c r="F34" i="5"/>
  <c r="BA98" i="1" s="1"/>
  <c r="J34" i="6"/>
  <c r="AW99" i="1" s="1"/>
  <c r="AT99" i="1" s="1"/>
  <c r="F34" i="8"/>
  <c r="BA101" i="1" s="1"/>
  <c r="J34" i="3"/>
  <c r="AW96" i="1" s="1"/>
  <c r="AT96" i="1" s="1"/>
  <c r="J34" i="5"/>
  <c r="AW98" i="1" s="1"/>
  <c r="AT98" i="1" s="1"/>
  <c r="AZ94" i="1"/>
  <c r="W29" i="1" s="1"/>
  <c r="F34" i="7"/>
  <c r="BA100" i="1" s="1"/>
  <c r="BD94" i="1"/>
  <c r="W33" i="1" s="1"/>
  <c r="F34" i="4"/>
  <c r="BA97" i="1" s="1"/>
  <c r="BC94" i="1"/>
  <c r="W32" i="1" s="1"/>
  <c r="J34" i="7"/>
  <c r="AW100" i="1" s="1"/>
  <c r="AT100" i="1" s="1"/>
  <c r="F34" i="6"/>
  <c r="BA99" i="1" s="1"/>
  <c r="J34" i="8"/>
  <c r="AW101" i="1" s="1"/>
  <c r="AT101" i="1" s="1"/>
  <c r="P124" i="4" l="1"/>
  <c r="AU97" i="1" s="1"/>
  <c r="R124" i="4"/>
  <c r="R135" i="3"/>
  <c r="BK124" i="4"/>
  <c r="J124" i="4" s="1"/>
  <c r="J30" i="4" s="1"/>
  <c r="AG97" i="1" s="1"/>
  <c r="AN97" i="1" s="1"/>
  <c r="T135" i="3"/>
  <c r="P135" i="3"/>
  <c r="AU96" i="1" s="1"/>
  <c r="AU94" i="1" s="1"/>
  <c r="J125" i="4"/>
  <c r="J97" i="4" s="1"/>
  <c r="BK122" i="5"/>
  <c r="J122" i="5" s="1"/>
  <c r="J30" i="5" s="1"/>
  <c r="AG98" i="1" s="1"/>
  <c r="AN98" i="1" s="1"/>
  <c r="J120" i="6"/>
  <c r="J97" i="6" s="1"/>
  <c r="BK118" i="2"/>
  <c r="J118" i="2" s="1"/>
  <c r="J96" i="2" s="1"/>
  <c r="BK135" i="3"/>
  <c r="J135" i="3" s="1"/>
  <c r="J30" i="3" s="1"/>
  <c r="AG96" i="1" s="1"/>
  <c r="AN96" i="1" s="1"/>
  <c r="BK120" i="7"/>
  <c r="J120" i="7" s="1"/>
  <c r="J96" i="7" s="1"/>
  <c r="AV94" i="1"/>
  <c r="AK29" i="1" s="1"/>
  <c r="J30" i="6"/>
  <c r="AG99" i="1" s="1"/>
  <c r="AN99" i="1" s="1"/>
  <c r="BA94" i="1"/>
  <c r="W30" i="1" s="1"/>
  <c r="AY94" i="1"/>
  <c r="W31" i="1"/>
  <c r="J30" i="8"/>
  <c r="AG101" i="1" s="1"/>
  <c r="AN101" i="1" s="1"/>
  <c r="J96" i="4" l="1"/>
  <c r="J39" i="4"/>
  <c r="J96" i="3"/>
  <c r="J39" i="3"/>
  <c r="J96" i="5"/>
  <c r="J39" i="5"/>
  <c r="J39" i="6"/>
  <c r="J39" i="8"/>
  <c r="AW94" i="1"/>
  <c r="AK30" i="1" s="1"/>
  <c r="J30" i="7"/>
  <c r="AG100" i="1" s="1"/>
  <c r="AN100" i="1" s="1"/>
  <c r="J30" i="2"/>
  <c r="AG95" i="1" s="1"/>
  <c r="AN95" i="1" s="1"/>
  <c r="J39" i="7" l="1"/>
  <c r="J39" i="2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<sst xmlns="http://schemas.openxmlformats.org/spreadsheetml/2006/main" count="7054" uniqueCount="1226">
  <si>
    <t>Export Komplet</t>
  </si>
  <si>
    <t/>
  </si>
  <si>
    <t>2.0</t>
  </si>
  <si>
    <t>False</t>
  </si>
  <si>
    <t>{10fe8ddc-a64d-4661-81c3-baae5756601f}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</si>
  <si>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</si>
  <si>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</si>
  <si>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</si>
  <si>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</si>
  <si>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</si>
  <si>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</si>
  <si>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</si>
  <si>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</si>
  <si>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</si>
  <si>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</si>
  <si>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</si>
  <si>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 xml:space="preserve"> </t>
  </si>
  <si>
    <t>Dátum:</t>
  </si>
  <si>
    <t>3. 12. 2021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</si>
  <si>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</si>
  <si>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</si>
  <si>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</si>
  <si>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</si>
  <si>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</si>
  <si>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</si>
  <si>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</si>
  <si>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</si>
  <si>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</si>
  <si>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</si>
  <si>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</si>
  <si>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</si>
  <si>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</si>
  <si>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</si>
  <si>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</si>
  <si>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</si>
  <si>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</si>
  <si>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</si>
  <si>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</si>
  <si>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</si>
  <si>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</si>
  <si>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</si>
  <si>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</si>
  <si>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</si>
  <si>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</si>
  <si>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</si>
  <si>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</si>
  <si>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</si>
  <si>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</si>
  <si>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</si>
  <si>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</si>
  <si>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</si>
  <si>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</si>
  <si>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</si>
  <si>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</si>
  <si>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</si>
  <si>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</si>
  <si>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</si>
  <si>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</si>
  <si>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</si>
  <si>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</si>
  <si>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</si>
  <si>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</si>
  <si>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</si>
  <si>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</si>
  <si>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</si>
  <si>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</si>
  <si>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</si>
  <si>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</si>
  <si>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</si>
  <si>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</si>
  <si>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</si>
  <si>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</si>
  <si>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</si>
  <si>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Búracie práce</t>
  </si>
  <si>
    <t>STA</t>
  </si>
  <si>
    <t>1</t>
  </si>
  <si>
    <t>{a4de61b7-fff4-43d0-9e85-4f9bf4dbc65a}</t>
  </si>
  <si>
    <t>SO-02</t>
  </si>
  <si>
    <t>Architektúra - statika</t>
  </si>
  <si>
    <t>{28ecdd36-c762-4602-9a77-48f8e804631b}</t>
  </si>
  <si>
    <t>SO-03</t>
  </si>
  <si>
    <t>Zdravotechnika</t>
  </si>
  <si>
    <t>{bee6c836-9987-45d9-a90f-2af266868e9b}</t>
  </si>
  <si>
    <t>SO-04</t>
  </si>
  <si>
    <t>Vykurovanie</t>
  </si>
  <si>
    <t>{c95ea86e-6db0-41cd-8ffb-900fa4aa4a3e}</t>
  </si>
  <si>
    <t>SO-05</t>
  </si>
  <si>
    <t>Elektroinštalácia</t>
  </si>
  <si>
    <t>{9ccd7a17-fce3-4919-8177-418dc97c96f4}</t>
  </si>
  <si>
    <t>SO-06</t>
  </si>
  <si>
    <t>Požiarna nádrž</t>
  </si>
  <si>
    <t>{58567ed5-f534-4e53-bc9c-e19cfe930705}</t>
  </si>
  <si>
    <t>SO-07</t>
  </si>
  <si>
    <t>Požiarna ochrana</t>
  </si>
  <si>
    <t>{4e39596f-e342-41a9-a5e0-573bb21752e3}</t>
  </si>
  <si>
    <t>KRYCÍ LIST ROZPOČTU</t>
  </si>
  <si>
    <t>Objekt:</t>
  </si>
  <si>
    <t>SO-01 -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</si>
  <si>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</si>
  <si>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</si>
  <si>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</si>
  <si>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</si>
  <si>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</si>
  <si>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</si>
  <si>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</si>
  <si>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</si>
  <si>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</si>
  <si>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</si>
  <si>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</si>
  <si>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</si>
  <si>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</si>
  <si>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</si>
  <si>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</si>
  <si>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</si>
  <si>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</si>
  <si>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</si>
  <si>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</si>
  <si>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</si>
  <si>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</si>
  <si>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</si>
  <si>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</si>
  <si>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</si>
  <si>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</si>
  <si>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113107141.S</t>
  </si>
  <si>
    <t>Odstránenie krytu v ploche do 200 m2 asfaltového, hr. vrstvy do 50 mm,  -0,09800t</t>
  </si>
  <si>
    <t>m2</t>
  </si>
  <si>
    <t>4</t>
  </si>
  <si>
    <t>2</t>
  </si>
  <si>
    <t>113107131.S</t>
  </si>
  <si>
    <t>Odstránenie krytu v ploche do 200 m2 z betónu prostého, hr. vrstvy do 150 mm,  -0,22500t</t>
  </si>
  <si>
    <t>3</t>
  </si>
  <si>
    <t>113208111.S</t>
  </si>
  <si>
    <t>Vytrhanie obrúb betonových, s vybúraním lôžka, záhonových,  -0,04000t</t>
  </si>
  <si>
    <t>m</t>
  </si>
  <si>
    <t>6</t>
  </si>
  <si>
    <t>979011111</t>
  </si>
  <si>
    <t>Zvislá doprava sutiny a vybúraných hmôt za prvé podlažie nad alebo pod základným podlažím</t>
  </si>
  <si>
    <t>t</t>
  </si>
  <si>
    <t>8</t>
  </si>
  <si>
    <t>5</t>
  </si>
  <si>
    <t>979082111</t>
  </si>
  <si>
    <t>Vnútrostavenisková doprava sutiny a vybúraných hmôt do 10 m</t>
  </si>
  <si>
    <t>10</t>
  </si>
  <si>
    <t>979082121</t>
  </si>
  <si>
    <t>Vnútrostavenisková doprava sutiny a vybúraných hmôt za každých ďalších 5 m</t>
  </si>
  <si>
    <t>12</t>
  </si>
  <si>
    <t>7</t>
  </si>
  <si>
    <t>979081111</t>
  </si>
  <si>
    <t>Odvoz sutiny a vybúraných hmôt na skládku do 1 km</t>
  </si>
  <si>
    <t>14</t>
  </si>
  <si>
    <t>979081121</t>
  </si>
  <si>
    <t>Odvoz sutiny a vybúraných hmôt na skládku za každý ďalší 1 km</t>
  </si>
  <si>
    <t>16</t>
  </si>
  <si>
    <t>979089012</t>
  </si>
  <si>
    <t>Poplatok za skladovanie - betón, tehly, dlaždice (17 01) ostatné</t>
  </si>
  <si>
    <t>18</t>
  </si>
  <si>
    <t>979089714</t>
  </si>
  <si>
    <t>Prenájom kontajneru 10 m3</t>
  </si>
  <si>
    <t>ks</t>
  </si>
  <si>
    <t>SO-02 - Architektúra - statika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</si>
  <si>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</si>
  <si>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</si>
  <si>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</si>
  <si>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</si>
  <si>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</si>
  <si>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</si>
  <si>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</si>
  <si>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</si>
  <si>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</si>
  <si>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</si>
  <si>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</si>
  <si>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</si>
  <si>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</si>
  <si>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</si>
  <si>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771 - Podlahy z dlaždíc</t>
  </si>
  <si>
    <t xml:space="preserve">    781 - Obklady</t>
  </si>
  <si>
    <t xml:space="preserve">    784 - Maľby</t>
  </si>
  <si>
    <t>Zemné práce</t>
  </si>
  <si>
    <t>132201202.S</t>
  </si>
  <si>
    <t>Výkop ryhy šírky 600-2000mm horn.3 od 100 do 1000 m3</t>
  </si>
  <si>
    <t>m3</t>
  </si>
  <si>
    <t>132201209.S</t>
  </si>
  <si>
    <t>Príplatok k cenám za lepivosť pri hĺbení rýh š. nad 600 do 2 000 mm zapaž. i nezapažených, s urovnaním dna v hornine 3</t>
  </si>
  <si>
    <t>162201102.S</t>
  </si>
  <si>
    <t>Vodorovné premiestnenie výkopku z horniny 1-4 nad 20-50m</t>
  </si>
  <si>
    <t>162501122.S</t>
  </si>
  <si>
    <t>Vodorovné premiestnenie výkopku po spevnenej ceste z horniny tr.1-4, nad 100 do 1000 m3 na vzdialenosť do 3000 m</t>
  </si>
  <si>
    <t>162501123.S</t>
  </si>
  <si>
    <t>Vodorovné premiestnenie výkopku po spevnenej ceste z horniny tr.1-4, nad 100 do 1000 m3, príplatok k cene za každých ďalšich a začatých 1000 m</t>
  </si>
  <si>
    <t>171201201</t>
  </si>
  <si>
    <t>Uloženie sypaniny na skládky do 100 m3</t>
  </si>
  <si>
    <t>460600001</t>
  </si>
  <si>
    <t>Naloženie zeminy, odvoz do 1 km a zloženie na skládke a jazda späť</t>
  </si>
  <si>
    <t>460600002</t>
  </si>
  <si>
    <t>Príplatok za odvoz zeminy za každý ďalší km a jazda späť</t>
  </si>
  <si>
    <t>171209002</t>
  </si>
  <si>
    <t>Poplatok za skladovanie - zemina a kamenivo (17 05) ostatné</t>
  </si>
  <si>
    <t>Zakladanie</t>
  </si>
  <si>
    <t>271573001.S</t>
  </si>
  <si>
    <t>Násyp pod základové konštrukcie so zhutnením zo štrkopiesku fr.0-32 mm</t>
  </si>
  <si>
    <t>11</t>
  </si>
  <si>
    <t>274361821.S</t>
  </si>
  <si>
    <t>Výstuž základových pásov z ocele 10505</t>
  </si>
  <si>
    <t>22</t>
  </si>
  <si>
    <t>274313611.S</t>
  </si>
  <si>
    <t>Betón základových pásov, prostý tr. C 16/20</t>
  </si>
  <si>
    <t>24</t>
  </si>
  <si>
    <t>13</t>
  </si>
  <si>
    <t>274271041.S</t>
  </si>
  <si>
    <t>Murivo základových pásov (m3) z betónových debniacich tvárnic s betónovou výplňou C 16/20 hrúbky 300 mm</t>
  </si>
  <si>
    <t>26</t>
  </si>
  <si>
    <t>273362442.S</t>
  </si>
  <si>
    <t>Výstuž základových dosiek zo zvár. sietí KARI, priemer drôtu 8/8 mm, veľkosť oka 150x150 mm</t>
  </si>
  <si>
    <t>28</t>
  </si>
  <si>
    <t>15</t>
  </si>
  <si>
    <t>273351217.S</t>
  </si>
  <si>
    <t>Debnenie stien základových dosiek, zhotovenie-tradičné</t>
  </si>
  <si>
    <t>30</t>
  </si>
  <si>
    <t>273351218.S</t>
  </si>
  <si>
    <t>Debnenie stien základových dosiek, odstránenie-tradičné</t>
  </si>
  <si>
    <t>32</t>
  </si>
  <si>
    <t>17</t>
  </si>
  <si>
    <t>273313611.S</t>
  </si>
  <si>
    <t>Betón základových dosiek, prostý tr. C 16/20</t>
  </si>
  <si>
    <t>34</t>
  </si>
  <si>
    <t>Zvislé a kompletné konštrukcie</t>
  </si>
  <si>
    <t>311275131.S</t>
  </si>
  <si>
    <t>Murivo nosné (m3) z pórobetónových tvárnic PD pevnosti P2 až P4, nad 400 do 600 kg/m3 hrúbky 300 mm</t>
  </si>
  <si>
    <t>36</t>
  </si>
  <si>
    <t>19</t>
  </si>
  <si>
    <t>311275011.S</t>
  </si>
  <si>
    <t>Murivo nosné (m3) z pórobetónových tvárnic hladkých pevnosti P2 až P4, nad 400 do 600 kg/m3 hrúbky 200 mm</t>
  </si>
  <si>
    <t>38</t>
  </si>
  <si>
    <t>342272031.S</t>
  </si>
  <si>
    <t>Priečky z pórobetónových tvárnic hladkých s objemovou hmotnosťou do 600 kg/m3 hrúbky 100 mm</t>
  </si>
  <si>
    <t>40</t>
  </si>
  <si>
    <t>21</t>
  </si>
  <si>
    <t>342272051.S</t>
  </si>
  <si>
    <t>Priečky z pórobetónových tvárnic hladkých s objemovou hmotnosťou do 600 kg/m3 hrúbky 150 mm</t>
  </si>
  <si>
    <t>42</t>
  </si>
  <si>
    <t>317161142.S</t>
  </si>
  <si>
    <t>Pórobetónový preklad nenosný šírky 150 mm, výšky 250 mm, dĺžky 1200 mm</t>
  </si>
  <si>
    <t>44</t>
  </si>
  <si>
    <t>23</t>
  </si>
  <si>
    <t>317161551.S</t>
  </si>
  <si>
    <t>Pórobetónový preklad nosný šírky 300 mm, výšky 249 mm, dĺžky 1300 mm</t>
  </si>
  <si>
    <t>46</t>
  </si>
  <si>
    <t>331270521.S</t>
  </si>
  <si>
    <t>Murivo pilierov a stĺpov z betónových debniacich tvárnic rozmerov 300x300 mm s betónovou výplňou C 16/20</t>
  </si>
  <si>
    <t>48</t>
  </si>
  <si>
    <t>Vodorovné konštrukcie</t>
  </si>
  <si>
    <t>25</t>
  </si>
  <si>
    <t>417351115.S</t>
  </si>
  <si>
    <t>Debnenie bočníc stužujúcich pásov a vencov vrátane vzpier zhotovenie</t>
  </si>
  <si>
    <t>50</t>
  </si>
  <si>
    <t>417351116.S</t>
  </si>
  <si>
    <t>Debnenie bočníc stužujúcich pásov a vencov vrátane vzpier odstránenie</t>
  </si>
  <si>
    <t>52</t>
  </si>
  <si>
    <t>27</t>
  </si>
  <si>
    <t>417361821.S</t>
  </si>
  <si>
    <t>Výstuž stužujúcich pásov a vencov z betonárskej ocele 10505</t>
  </si>
  <si>
    <t>54</t>
  </si>
  <si>
    <t>417391151.S</t>
  </si>
  <si>
    <t>Montáž obkladu betónových konštrukcií vykonaný súčasne s betónovaním extrudovaným polystyrénom</t>
  </si>
  <si>
    <t>56</t>
  </si>
  <si>
    <t>29</t>
  </si>
  <si>
    <t>M</t>
  </si>
  <si>
    <t>283750000700.S</t>
  </si>
  <si>
    <t>Doska XPS hr. 50 mm, zateplenie soklov, suterénov, podláh</t>
  </si>
  <si>
    <t>58</t>
  </si>
  <si>
    <t>417321414.S</t>
  </si>
  <si>
    <t>Betón stužujúcich pásov a vencov železový tr. C 20/25</t>
  </si>
  <si>
    <t>60</t>
  </si>
  <si>
    <t>31</t>
  </si>
  <si>
    <t>345351101.S</t>
  </si>
  <si>
    <t>Debnenie múrikov parapet., atik., zábradl., plnostenných- zhotovenie</t>
  </si>
  <si>
    <t>62</t>
  </si>
  <si>
    <t>345351102.S</t>
  </si>
  <si>
    <t>Debnenie múrikov parapet., atik., zábradl., plnostenných- odstránenie</t>
  </si>
  <si>
    <t>64</t>
  </si>
  <si>
    <t>33</t>
  </si>
  <si>
    <t>345361821.S</t>
  </si>
  <si>
    <t>Výstuž múrikov parapet., atik., schodisk., zábradl., z betonárskej ocele 10505</t>
  </si>
  <si>
    <t>66</t>
  </si>
  <si>
    <t>345321414.S</t>
  </si>
  <si>
    <t>Betón múrikov parapetných, atikových, schodiskových, zábradelných, železový (bez výstuže) tr. C 20/25</t>
  </si>
  <si>
    <t>68</t>
  </si>
  <si>
    <t>35</t>
  </si>
  <si>
    <t>317351107.S</t>
  </si>
  <si>
    <t>Debnenie prekladu  vrátane podpornej konštrukcie výšky do 4 m zhotovenie</t>
  </si>
  <si>
    <t>70</t>
  </si>
  <si>
    <t>317351108.S</t>
  </si>
  <si>
    <t>Debnenie prekladu  vrátane podpornej konštrukcie výšky do 4 m odstránenie</t>
  </si>
  <si>
    <t>72</t>
  </si>
  <si>
    <t>37</t>
  </si>
  <si>
    <t>317361821.S</t>
  </si>
  <si>
    <t>Výstuž prekladov z ocele 10505</t>
  </si>
  <si>
    <t>74</t>
  </si>
  <si>
    <t>317321315.S</t>
  </si>
  <si>
    <t>Betón prekladov železový (bez výstuže) tr. C 20/25</t>
  </si>
  <si>
    <t>76</t>
  </si>
  <si>
    <t>Úpravy povrchov, podlahy, osadenie</t>
  </si>
  <si>
    <t>39</t>
  </si>
  <si>
    <t>610991111.S</t>
  </si>
  <si>
    <t>Zakrývanie výplní vnútorných okenných otvorov, predmetov a konštrukcií</t>
  </si>
  <si>
    <t>78</t>
  </si>
  <si>
    <t>612460112.S</t>
  </si>
  <si>
    <t>Príprava vnútorného podkladu stien na betónové podklady kontaktným mostíkom</t>
  </si>
  <si>
    <t>80</t>
  </si>
  <si>
    <t>41</t>
  </si>
  <si>
    <t>612460243.S</t>
  </si>
  <si>
    <t>Vnútorná omietka stien vápennocementová jadrová (hrubá), hr. 20 mm</t>
  </si>
  <si>
    <t>82</t>
  </si>
  <si>
    <t>612460261.S</t>
  </si>
  <si>
    <t>Vnútorná omietka stien vápennosadrová, hr. 10 mm</t>
  </si>
  <si>
    <t>84</t>
  </si>
  <si>
    <t>43</t>
  </si>
  <si>
    <t>612481031.S</t>
  </si>
  <si>
    <t>Rohový profil z pozinkovaného plechu pre hrúbku omietky 8 až 12 mm</t>
  </si>
  <si>
    <t>86</t>
  </si>
  <si>
    <t>625250740.S</t>
  </si>
  <si>
    <t>Kontaktný zatepľovací systém z minerálnej vlny hr. 150 mm, zatĺkacie kotvy</t>
  </si>
  <si>
    <t>88</t>
  </si>
  <si>
    <t>45</t>
  </si>
  <si>
    <t>625250733.S</t>
  </si>
  <si>
    <t>Kontaktný zatepľovací systém z minerálnej vlny hr. 50 mm, zatĺkacie kotvy</t>
  </si>
  <si>
    <t>90</t>
  </si>
  <si>
    <t>625250762.S</t>
  </si>
  <si>
    <t>Kontaktný zatepľovací systém ostenia z minerálnej vlny hr. 30 mm</t>
  </si>
  <si>
    <t>92</t>
  </si>
  <si>
    <t>47</t>
  </si>
  <si>
    <t>625250593.S</t>
  </si>
  <si>
    <t>Kontaktný zatepľovací systém soklovej alebo vodou namáhanej časti hr. 150 mm, zatĺkacie kotvy</t>
  </si>
  <si>
    <t>94</t>
  </si>
  <si>
    <t>625250542.S</t>
  </si>
  <si>
    <t>Kontaktný zatepľovací systém ( Podhlady )  namáhanej časti hr. 40 mm, skrutkovacie kotvy</t>
  </si>
  <si>
    <t>96</t>
  </si>
  <si>
    <t>49</t>
  </si>
  <si>
    <t>953995406.S</t>
  </si>
  <si>
    <t>Okenný a dverový začisťovací profil</t>
  </si>
  <si>
    <t>98</t>
  </si>
  <si>
    <t>953995422.S</t>
  </si>
  <si>
    <t>Rohový profil s integrovanou sieťovinou - flexibilný</t>
  </si>
  <si>
    <t>100</t>
  </si>
  <si>
    <t>51</t>
  </si>
  <si>
    <t>622460121.S</t>
  </si>
  <si>
    <t>Príprava vonkajšieho podkladu stien penetráciou základnou</t>
  </si>
  <si>
    <t>102</t>
  </si>
  <si>
    <t>622461043.S</t>
  </si>
  <si>
    <t>Vonkajšia omietka stien pastovitá silikátová ryhovaná, hr. 2 mm</t>
  </si>
  <si>
    <t>104</t>
  </si>
  <si>
    <t>53</t>
  </si>
  <si>
    <t>632001011</t>
  </si>
  <si>
    <t>Zhotovenie separačnej fólie v podlahových vrstvách z PE</t>
  </si>
  <si>
    <t>106</t>
  </si>
  <si>
    <t>283290003600</t>
  </si>
  <si>
    <t>Separačná fólia FE, šxl 1,3x100 m, na oddelenie poterov, PE, BAUMIT</t>
  </si>
  <si>
    <t>108</t>
  </si>
  <si>
    <t>55</t>
  </si>
  <si>
    <t>632452255</t>
  </si>
  <si>
    <t>Cementový poter (vhodný aj ako spádový), pevnosti v tlaku 25 MPa, hr. 60 mm</t>
  </si>
  <si>
    <t>110</t>
  </si>
  <si>
    <t>952901111</t>
  </si>
  <si>
    <t>Vyčistenie budov pri výške podlaží do 4 m</t>
  </si>
  <si>
    <t>112</t>
  </si>
  <si>
    <t>57</t>
  </si>
  <si>
    <t>941941031.S</t>
  </si>
  <si>
    <t>Montáž lešenia ľahkého pracovného radového s podlahami šírky od 0,80 do 1,00 m, výšky do 10 m</t>
  </si>
  <si>
    <t>114</t>
  </si>
  <si>
    <t>941941191.S</t>
  </si>
  <si>
    <t>Príplatok za prvý a každý ďalší i začatý mesiac použitia lešenia ľahkého pracovného radového s podlahami šírky od 0,80 do 1,00 m, výšky do 10 m</t>
  </si>
  <si>
    <t>116</t>
  </si>
  <si>
    <t>59</t>
  </si>
  <si>
    <t>941941831.S</t>
  </si>
  <si>
    <t>Demontáž lešenia ľahkého pracovného radového s podlahami šírky nad 0,80 do 1,00 m, výšky do 10 m</t>
  </si>
  <si>
    <t>118</t>
  </si>
  <si>
    <t>941955002.S</t>
  </si>
  <si>
    <t>Lešenie ľahké pracovné pomocné s výškou lešeňovej podlahy nad 1,20 do 1,90 m</t>
  </si>
  <si>
    <t>120</t>
  </si>
  <si>
    <t>61</t>
  </si>
  <si>
    <t>971033651</t>
  </si>
  <si>
    <t>Vybúranie otvorov v murive tehl. plochy do 4 m2 hr. do 600 mm,  -1,87500t</t>
  </si>
  <si>
    <t>122</t>
  </si>
  <si>
    <t>968061115.S</t>
  </si>
  <si>
    <t>Demontáž okien drevených, 1 bm obvodu - 0,008t</t>
  </si>
  <si>
    <t>124</t>
  </si>
  <si>
    <t>63</t>
  </si>
  <si>
    <t>968061113.S</t>
  </si>
  <si>
    <t>Vyvesenie dreveného okenného krídla do suti plochy nad 1,5 m2, -0,01600t</t>
  </si>
  <si>
    <t>126</t>
  </si>
  <si>
    <t>128</t>
  </si>
  <si>
    <t>65</t>
  </si>
  <si>
    <t>130</t>
  </si>
  <si>
    <t>132</t>
  </si>
  <si>
    <t>67</t>
  </si>
  <si>
    <t>134</t>
  </si>
  <si>
    <t>136</t>
  </si>
  <si>
    <t>69</t>
  </si>
  <si>
    <t>138</t>
  </si>
  <si>
    <t>99</t>
  </si>
  <si>
    <t>Presun hmôt HSV</t>
  </si>
  <si>
    <t>998011001.S</t>
  </si>
  <si>
    <t>Presun hmôt pre budovy (801, 803, 812), zvislá konštr. z tehál, tvárnic, z kovu výšky do 6 m</t>
  </si>
  <si>
    <t>140</t>
  </si>
  <si>
    <t>PSV</t>
  </si>
  <si>
    <t>Práce a dodávky PSV</t>
  </si>
  <si>
    <t>711</t>
  </si>
  <si>
    <t>Izolácie proti vode a vlhkosti</t>
  </si>
  <si>
    <t>71</t>
  </si>
  <si>
    <t>711111002.S</t>
  </si>
  <si>
    <t>Zhotovenie izolácie proti zemnej vlhkosti vodorovná asfaltovým lakom za studena</t>
  </si>
  <si>
    <t>142</t>
  </si>
  <si>
    <t>246170000900.S</t>
  </si>
  <si>
    <t>Lak asfaltový penetračný</t>
  </si>
  <si>
    <t>144</t>
  </si>
  <si>
    <t>73</t>
  </si>
  <si>
    <t>711141559.S</t>
  </si>
  <si>
    <t>Zhotovenie  izolácie proti zemnej vlhkosti a tlakovej vode vodorovná NAIP pritavením</t>
  </si>
  <si>
    <t>146</t>
  </si>
  <si>
    <t>628310001000.S</t>
  </si>
  <si>
    <t>Pás asfaltový s posypom hr. 3,5 mm vystužený sklenenou rohožou</t>
  </si>
  <si>
    <t>148</t>
  </si>
  <si>
    <t>75</t>
  </si>
  <si>
    <t>998711101.S</t>
  </si>
  <si>
    <t>Presun hmôt pre izoláciu proti vode v objektoch výšky do 6 m</t>
  </si>
  <si>
    <t>150</t>
  </si>
  <si>
    <t>712</t>
  </si>
  <si>
    <t>Izolácie striech, povlakové krytiny</t>
  </si>
  <si>
    <t>712990040.S</t>
  </si>
  <si>
    <t>Položenie geotextílie vodorovne alebo zvislo na strechy ploché do 10°</t>
  </si>
  <si>
    <t>152</t>
  </si>
  <si>
    <t>77</t>
  </si>
  <si>
    <t>693110004710.S</t>
  </si>
  <si>
    <t>Geotextília polypropylénová netkaná 400 g/m2</t>
  </si>
  <si>
    <t>154</t>
  </si>
  <si>
    <t>712370020.S</t>
  </si>
  <si>
    <t>Zhotovenie povlakovej krytiny striech plochých do 10° PVC-P fóliou celoplošne lepenou s lepením spoju</t>
  </si>
  <si>
    <t>156</t>
  </si>
  <si>
    <t>79</t>
  </si>
  <si>
    <t>283220001900.S</t>
  </si>
  <si>
    <t>Hydroizolačná fólia PVC-P hr. 2,6 mm s podkladnou vrstvou z netkanej textílie PES, izolácia pre lepené systémy</t>
  </si>
  <si>
    <t>158</t>
  </si>
  <si>
    <t>712991030.S</t>
  </si>
  <si>
    <t>Montáž podkladnej konštrukcie z OSB dosiek na atike šírky 311 - 410 mm pod klampiarske konštrukcie</t>
  </si>
  <si>
    <t>160</t>
  </si>
  <si>
    <t>81</t>
  </si>
  <si>
    <t>311690001000.S</t>
  </si>
  <si>
    <t>Rozperný nit 6x30 mm do betónu, hliníkový</t>
  </si>
  <si>
    <t>162</t>
  </si>
  <si>
    <t>607260000300.S</t>
  </si>
  <si>
    <t>Doska OSB nebrúsená hr. 18 mm</t>
  </si>
  <si>
    <t>164</t>
  </si>
  <si>
    <t>83</t>
  </si>
  <si>
    <t>998712101.S</t>
  </si>
  <si>
    <t>Presun hmôt pre izoláciu povlakovej krytiny v objektoch výšky do 6 m</t>
  </si>
  <si>
    <t>166</t>
  </si>
  <si>
    <t>713</t>
  </si>
  <si>
    <t>Izolácie tepelné</t>
  </si>
  <si>
    <t>713122121</t>
  </si>
  <si>
    <t>Montáž tepelnej izolácie podláh polystyrénom, kladeným voľne v dvoch vrstvách</t>
  </si>
  <si>
    <t>168</t>
  </si>
  <si>
    <t>85</t>
  </si>
  <si>
    <t>283720006400.S</t>
  </si>
  <si>
    <t>Doska  hr. 80 mm, do spodnej vrstvy v dvojvrstvovej skladbe  podlahy</t>
  </si>
  <si>
    <t>170</t>
  </si>
  <si>
    <t>713132132</t>
  </si>
  <si>
    <t>Montáž tepelnej izolácie stien polystyrénom, celoplošným prilepením</t>
  </si>
  <si>
    <t>172</t>
  </si>
  <si>
    <t>87</t>
  </si>
  <si>
    <t>283750003500</t>
  </si>
  <si>
    <t>Doska XPS STYRODUR 5000 CS hr. 50 mm, pre extrémne zaťaženie, parkoviská, haly, ISOVER</t>
  </si>
  <si>
    <t>174</t>
  </si>
  <si>
    <t>713111122</t>
  </si>
  <si>
    <t>Montáž tepelnej izolácie stropov rovných minerálnou vlnou, spodkom s pribitím na konštrukciu</t>
  </si>
  <si>
    <t>176</t>
  </si>
  <si>
    <t>89</t>
  </si>
  <si>
    <t>631440003500</t>
  </si>
  <si>
    <t>Doska NOBASIL MPE 200x600x1000 mm, čadičová minerálna izolácia pre šikmé strechy, nezaťažené stropy, priečky, KNAUF</t>
  </si>
  <si>
    <t>178</t>
  </si>
  <si>
    <t>713111111</t>
  </si>
  <si>
    <t>Montáž tepelnej izolácie stropov minerálnou vlnou, vrchom kladenou voľne</t>
  </si>
  <si>
    <t>180</t>
  </si>
  <si>
    <t>91</t>
  </si>
  <si>
    <t>182</t>
  </si>
  <si>
    <t>713142255</t>
  </si>
  <si>
    <t>Montáž TI striech plochých do 10° polystyrénom, rozloženej v dvoch vrstvách, prikotvením</t>
  </si>
  <si>
    <t>184</t>
  </si>
  <si>
    <t>93</t>
  </si>
  <si>
    <t>283720008100</t>
  </si>
  <si>
    <t>Doska EPS 100S hr. 120 mm, na zateplenie podláh a plochých striech, ISOVER</t>
  </si>
  <si>
    <t>186</t>
  </si>
  <si>
    <t>998713101</t>
  </si>
  <si>
    <t>Presun hmôt pre izolácie tepelné v objektoch výšky do 6 m</t>
  </si>
  <si>
    <t>188</t>
  </si>
  <si>
    <t>762</t>
  </si>
  <si>
    <t>Konštrukcie tesárske</t>
  </si>
  <si>
    <t>95</t>
  </si>
  <si>
    <t>762033120</t>
  </si>
  <si>
    <t>Montáž viazaných konštrukcií krovov striech nepravidelného</t>
  </si>
  <si>
    <t>190</t>
  </si>
  <si>
    <t>605 150520</t>
  </si>
  <si>
    <t>Drevený materiál krovu</t>
  </si>
  <si>
    <t>192</t>
  </si>
  <si>
    <t>97</t>
  </si>
  <si>
    <t>762341013</t>
  </si>
  <si>
    <t>Debnenia striech rovných z dosiek OSB 3 skrutk. na krokvy na zraz hr. dosky 15mm atika</t>
  </si>
  <si>
    <t>194</t>
  </si>
  <si>
    <t>617272420</t>
  </si>
  <si>
    <t>Doska OSB 3 atika</t>
  </si>
  <si>
    <t>196</t>
  </si>
  <si>
    <t>762341015</t>
  </si>
  <si>
    <t>Debnenia striech rovných z dosiek OSB 3 skrutk.na krokvy na zraz hr.dosky 20,0mm</t>
  </si>
  <si>
    <t>198</t>
  </si>
  <si>
    <t>607 262460</t>
  </si>
  <si>
    <t>Doska OSB 3</t>
  </si>
  <si>
    <t>200</t>
  </si>
  <si>
    <t>101</t>
  </si>
  <si>
    <t>762395000</t>
  </si>
  <si>
    <t>Spojovacie a ochranné prostriedky k montáži krovov</t>
  </si>
  <si>
    <t>202</t>
  </si>
  <si>
    <t>998762202</t>
  </si>
  <si>
    <t>Presun hmôt pre tesárske konštr. v objektoch  výšky do 12 m</t>
  </si>
  <si>
    <t>204</t>
  </si>
  <si>
    <t>763</t>
  </si>
  <si>
    <t>Konštrukcie - drevostavby</t>
  </si>
  <si>
    <t>103</t>
  </si>
  <si>
    <t>763131221</t>
  </si>
  <si>
    <t>SDK podhľad KNAUF D111, drevená spodná kca s priamym uchytením, dosky GKF hr. 12,5 mm</t>
  </si>
  <si>
    <t>206</t>
  </si>
  <si>
    <t>763131241</t>
  </si>
  <si>
    <t>SDK podhľad KNAUF D111, drevená spodná kca s priamym uchytením, dosky GKFI hr. 12, 5 mm</t>
  </si>
  <si>
    <t>208</t>
  </si>
  <si>
    <t>105</t>
  </si>
  <si>
    <t>998763301</t>
  </si>
  <si>
    <t>Presun hmôt pre sádrokartónové konštrukcie v objektoch výšky do 7 m</t>
  </si>
  <si>
    <t>210</t>
  </si>
  <si>
    <t>764</t>
  </si>
  <si>
    <t>Konštrukcie klampiarske</t>
  </si>
  <si>
    <t>764173102</t>
  </si>
  <si>
    <t>Strešná krytina Maslen Škridplech, sklon strechy od 30° do 45°</t>
  </si>
  <si>
    <t>212</t>
  </si>
  <si>
    <t>107</t>
  </si>
  <si>
    <t>764173204</t>
  </si>
  <si>
    <t>Hrebenáč oblý r.š. 410 mm s prevetrávacím pásom, k strešnej krytine MASLEN, sklon strechy do 30°</t>
  </si>
  <si>
    <t>214</t>
  </si>
  <si>
    <t>764351403</t>
  </si>
  <si>
    <t>Žľaby z pozinkovaného farbeného PZf plechu, pododkvapové štvorhranné r.š. 330 mm</t>
  </si>
  <si>
    <t>216</t>
  </si>
  <si>
    <t>109</t>
  </si>
  <si>
    <t>764451403</t>
  </si>
  <si>
    <t>Zvodové rúry z pozinkovaného farbeného PZf plechu, štvorcové s dĺžkou strany 120 mm</t>
  </si>
  <si>
    <t>218</t>
  </si>
  <si>
    <t>764430440</t>
  </si>
  <si>
    <t>Oplechovanie muriva a atík z pozinkovaného farbeného PZf plechu, vrátane rohov r.š. 500 mm</t>
  </si>
  <si>
    <t>220</t>
  </si>
  <si>
    <t>111</t>
  </si>
  <si>
    <t>764541210</t>
  </si>
  <si>
    <t>Strecha  chrlič z medeného Cu plechu, jednoduchý s D do 50 mm dľžky do 500 mm</t>
  </si>
  <si>
    <t>222</t>
  </si>
  <si>
    <t>998764101</t>
  </si>
  <si>
    <t>Presun hmôt pre konštrukcie klampiarske v objektoch výšky do 6 m</t>
  </si>
  <si>
    <t>224</t>
  </si>
  <si>
    <t>766</t>
  </si>
  <si>
    <t>Konštrukcie stolárske</t>
  </si>
  <si>
    <t>113</t>
  </si>
  <si>
    <t>766662132.S</t>
  </si>
  <si>
    <t>Montáž dverového krídla otočného dvojkrídlového poldrážkového, do existujúcej zárubne, vrátane kovania</t>
  </si>
  <si>
    <t>226</t>
  </si>
  <si>
    <t>611610000400</t>
  </si>
  <si>
    <t>Dvere vnútorné dovojkrídlové, šírka 1900x2150  mm, výplň papierová voština, povrch fólia M10, plné, SAPELI</t>
  </si>
  <si>
    <t>228</t>
  </si>
  <si>
    <t>115</t>
  </si>
  <si>
    <t>766702121.S</t>
  </si>
  <si>
    <t>Montáž zárubní obložkových pre dvere dvojkrídlové</t>
  </si>
  <si>
    <t>230</t>
  </si>
  <si>
    <t>611810006700.S</t>
  </si>
  <si>
    <t>Zárubňa vnútorná obložková, šírka 1250-1850 mm, výška 1970 mm, DTD doska, povrch fólia, pre stenu hrúbky 60-170 mm, pre dvojkrídlové dvere</t>
  </si>
  <si>
    <t>232</t>
  </si>
  <si>
    <t>117</t>
  </si>
  <si>
    <t>766702112</t>
  </si>
  <si>
    <t>Montáž obložkovej zárubne pre jednokrídlové dvere pri hrúbke steny 10 až 35 cm</t>
  </si>
  <si>
    <t>kus</t>
  </si>
  <si>
    <t>234</t>
  </si>
  <si>
    <t>6117103020</t>
  </si>
  <si>
    <t>Zárubňa dýhovaná, obložková, dub/buk, do hrúbky múru150mm do 350 mm</t>
  </si>
  <si>
    <t>236</t>
  </si>
  <si>
    <t>119</t>
  </si>
  <si>
    <t>766662112</t>
  </si>
  <si>
    <t>Montáž dverového krídla otočného jednokrídlového</t>
  </si>
  <si>
    <t>238</t>
  </si>
  <si>
    <t>6117103100</t>
  </si>
  <si>
    <t>Dvere vnútorné, fóliované M10, plné, š.60, 70, 80, 90cm/STN,obj.č.FOST10</t>
  </si>
  <si>
    <t>240</t>
  </si>
  <si>
    <t>121</t>
  </si>
  <si>
    <t>766621081</t>
  </si>
  <si>
    <t>Montáž okna plastového na PUR penu</t>
  </si>
  <si>
    <t>242</t>
  </si>
  <si>
    <t>6114123300</t>
  </si>
  <si>
    <t>Plastové okno,  rám 6002- tesnenie čierne farba biela 0001 krídlo č. systém kovanie 6003 otv. skl.- ľavé sklo/výplň NR CP.XN 3 sklo Ug= 0,6 podkladový profil 30 mm /5K farba klučky biela typ K Atlanta 7/35 sec. Uw 1,0W/(m2K) rozmer 1000x850 mm</t>
  </si>
  <si>
    <t>244</t>
  </si>
  <si>
    <t>123</t>
  </si>
  <si>
    <t>611412331</t>
  </si>
  <si>
    <t>Plastové okno,  rám 6002- tesnenie čierne  farba biela 0001 krídlo  č. systém  kovanie 6003 sklopné sklo/výplň NR CP. XN 6skl Ug=0,6 podkladový profil 30 mm / 5K farba klučky biela typ K Atlanta 7/35 sec. Uw 0,97 W(m2K)  rozmer  1600x850 mm</t>
  </si>
  <si>
    <t>246</t>
  </si>
  <si>
    <t>6114123312</t>
  </si>
  <si>
    <t>Plastové okno,  rám 6002- tesnenie čierne  farba  biela 0001 krídlo č. systém  kovanie 6003 sklopné sklo/výplň NR CP .XN 3 sklo Ug =0,6 podkladový profil 30mm / 5K farba klučky biela typ K Atlanta 7/35 sec. Uw 1,0 W/(m2K)  rozmer 1600x2350 mm</t>
  </si>
  <si>
    <t>248</t>
  </si>
  <si>
    <t>125</t>
  </si>
  <si>
    <t>6114123313</t>
  </si>
  <si>
    <t>Plastové okno,  rám 6002- tesnenie čierne farba biela krídlo č. systém  kovanie FIB pevné bez krídla 6003 otv.skl.  sklo/výplň 2* NRCP. XN 3 sklo Ug =0,6 podkladový profil 30 mm/ 5 K farba klučky biela typ K Atlanta 7/35 sec Uw 0,97 rozmer 1600x1850</t>
  </si>
  <si>
    <t>250</t>
  </si>
  <si>
    <t>6114123314</t>
  </si>
  <si>
    <t>Plastové okno, rám 6002-tesnenie čierne farba biela 0001 systém kovanie 6003 otv.skl-ľavé sklo/výplň NR CP.XN 3sklo Ug=0,6 podkladový profil 30m/5K farba klučky biela typklučky K Atlanta 7/35 sec. Uw 0,95W/(m2K) rozmer 900x2350 mm</t>
  </si>
  <si>
    <t>252</t>
  </si>
  <si>
    <t>127</t>
  </si>
  <si>
    <t>6114123315</t>
  </si>
  <si>
    <t>Plastové okno rám 6002-tesnenie čierne farba biela 0001 systém kovanie 6003 otv.skl.-ľavé otv.skl.pravé sklo/výplň2*NRCP.XN 3sklo Ug=0,6farba klučkyK Atlanta 7/35 sec. Uw 0,93W/(m2K) rozmer 1100x1750 mm</t>
  </si>
  <si>
    <t>254</t>
  </si>
  <si>
    <t>6114123316</t>
  </si>
  <si>
    <t>Plastové okno,  rám 6002-tesnenie čierne farba biela 0001systém kovanie 6003 otv.skl.-ľavé otv.skl.pravé sklo/výplň 2*NR CP .XN 3 skloUg=0,6 biela typ klučky K Atlanta 7/35 sec. Uw 0,91W/(m2 K) rozmer 2450x1850 mm</t>
  </si>
  <si>
    <t>256</t>
  </si>
  <si>
    <t>129</t>
  </si>
  <si>
    <t>6114123317</t>
  </si>
  <si>
    <t>Plastové okno, rám 6002-tesnenie čierne farba biela 0001systém kovanie 6003 otv.skl.-ľavé otv.skl.pravé sklo/výplň 2*NR CP .XN 3 skloUg=0,6 biela typ klučky K Atlanta 7/35 sec. Uw 0,91W/(m2 K) rozmer 1000x1330 mm</t>
  </si>
  <si>
    <t>258</t>
  </si>
  <si>
    <t>766641161</t>
  </si>
  <si>
    <t>Montáž dverí plastových, vchodových, obvodu dverí</t>
  </si>
  <si>
    <t>260</t>
  </si>
  <si>
    <t>131</t>
  </si>
  <si>
    <t>5534130302</t>
  </si>
  <si>
    <t>Vchodové  dvojkrídlové  dvere  s pevným horným svetlikom  v dolnek časťi  s Bezpečnostné sklo  rozmer :  1750x3000mm</t>
  </si>
  <si>
    <t>262</t>
  </si>
  <si>
    <t>61141233111</t>
  </si>
  <si>
    <t>Vchodové  dvojkridlové  dvere  s pevným horným  svetlikom  v dolnej časť  s Bezpečnostné sklo  rozmer :1600x3000 mm</t>
  </si>
  <si>
    <t>264</t>
  </si>
  <si>
    <t>133</t>
  </si>
  <si>
    <t>61141233112</t>
  </si>
  <si>
    <t>Vchodové  dvojkridlové  dvere  s pevným horným  svetlikom  v dolnej časť  s Bezpečnostné sklo  rozmer :1600x2500 mm</t>
  </si>
  <si>
    <t>266</t>
  </si>
  <si>
    <t>61141233113</t>
  </si>
  <si>
    <t>Vchodové  dvojkridlové  dvere  s pevným horným  svetlikom  v dolnej časť  s Bezpečnostné sklo  rozmer :1900x3000 mm</t>
  </si>
  <si>
    <t>268</t>
  </si>
  <si>
    <t>135</t>
  </si>
  <si>
    <t>61141233114</t>
  </si>
  <si>
    <t>Vchodové  dvojkridlové  dvere  s pevným horným  svetlikom  v dolnej časť  s Bezpečnostné sklo  rozmer :1400x2500 mm</t>
  </si>
  <si>
    <t>270</t>
  </si>
  <si>
    <t>61141233115</t>
  </si>
  <si>
    <t>Vchodové  jednokridlové  dvere  s pevným horným  svetlikom  v dolnej časť  s Bezpečnostné sklo  rozmer :900x2350 mm</t>
  </si>
  <si>
    <t>272</t>
  </si>
  <si>
    <t>137</t>
  </si>
  <si>
    <t>61141233141001</t>
  </si>
  <si>
    <t>Parapety ext. int.</t>
  </si>
  <si>
    <t>274</t>
  </si>
  <si>
    <t>611412331410012</t>
  </si>
  <si>
    <t>Parozábrana  ext. int.</t>
  </si>
  <si>
    <t>276</t>
  </si>
  <si>
    <t>139</t>
  </si>
  <si>
    <t>998766101.S</t>
  </si>
  <si>
    <t>Presun hmot pre konštrukcie stolárske v objektoch výšky do 6 m</t>
  </si>
  <si>
    <t>278</t>
  </si>
  <si>
    <t>771</t>
  </si>
  <si>
    <t>Podlahy z dlaždíc</t>
  </si>
  <si>
    <t>771541215</t>
  </si>
  <si>
    <t>Montáž podláh z dlaždíc gres kladených do tmelu flexibil. mrazuvzdorného veľ. 300 x 300 mm</t>
  </si>
  <si>
    <t>280</t>
  </si>
  <si>
    <t>141</t>
  </si>
  <si>
    <t>597740001900</t>
  </si>
  <si>
    <t>Dlaždice keramické TAURUS GRANIT leštené, lxvxhr 295x295x8 mm, farba 61 SL Tunis, RAKO</t>
  </si>
  <si>
    <t>282</t>
  </si>
  <si>
    <t>998771101</t>
  </si>
  <si>
    <t>Presun hmôt pre podlahy z dlaždíc v objektoch výšky do 6m</t>
  </si>
  <si>
    <t>284</t>
  </si>
  <si>
    <t>781</t>
  </si>
  <si>
    <t>Obklady</t>
  </si>
  <si>
    <t>143</t>
  </si>
  <si>
    <t>781445212</t>
  </si>
  <si>
    <t>Montáž obkladov vnútor. stien z obkladačiek kladených do tmelu flexibilného veľ. 200x250 mm</t>
  </si>
  <si>
    <t>286</t>
  </si>
  <si>
    <t>597640002200</t>
  </si>
  <si>
    <t>Obkladačky keramické MARMO, lxvxhr 198x248x6,8 mm, farba béžová, RAKO</t>
  </si>
  <si>
    <t>288</t>
  </si>
  <si>
    <t>145</t>
  </si>
  <si>
    <t>998781101</t>
  </si>
  <si>
    <t>Presun hmôt pre obklady keramické v objektoch výšky do 6 m</t>
  </si>
  <si>
    <t>290</t>
  </si>
  <si>
    <t>784</t>
  </si>
  <si>
    <t>Maľby</t>
  </si>
  <si>
    <t>784452273</t>
  </si>
  <si>
    <t>Maľby z maliarskych zmesí Primalex, Farmal, ručne nanášané dvojnásobné základné na podklad hrubozrnný výšky do 3, 80 m</t>
  </si>
  <si>
    <t>292</t>
  </si>
  <si>
    <t>147</t>
  </si>
  <si>
    <t>784452471</t>
  </si>
  <si>
    <t>Maľby z maliarskych zmesí Primalex, Farmal, ručne nanášané tónované s bielym stropom dvojnásobné na jemnozrnný podklad výšky do 3,80 m</t>
  </si>
  <si>
    <t>294</t>
  </si>
  <si>
    <t>SO-03 - Zdravotechnika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</si>
  <si>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</si>
  <si>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</si>
  <si>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</si>
  <si>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>132201101.S</t>
  </si>
  <si>
    <t>Výkop ryhy do šírky 600 mm v horn.3 do 100 m3</t>
  </si>
  <si>
    <t>132201109.S</t>
  </si>
  <si>
    <t>Príplatok k cene za lepivosť pri hĺbení rýh šírky do 600 mm zapažených i nezapažených s urovnaním dna v hornine 3</t>
  </si>
  <si>
    <t>162301111</t>
  </si>
  <si>
    <t>Vodorovné premiestenie výkopu</t>
  </si>
  <si>
    <t>174101001</t>
  </si>
  <si>
    <t>Zásyp sypaninou so zhutnením jám, šachiet, rýh, zárezov alebo okolo objektov do 100 m3</t>
  </si>
  <si>
    <t>175101101</t>
  </si>
  <si>
    <t>Obsyp potrubia sypaninou z vhodných hornín 1 až 4 bez prehodenia sypaniny</t>
  </si>
  <si>
    <t>5833716700</t>
  </si>
  <si>
    <t>Štrkopiesok 0-22 N</t>
  </si>
  <si>
    <t>612403399</t>
  </si>
  <si>
    <t>Hrubá výplň rýh na stenách akoukoľvek maltou, akejkoľvek šírky ryhy</t>
  </si>
  <si>
    <t>974049142</t>
  </si>
  <si>
    <t>Vysekanie rýh tehlových  stenách do hĺbky 70 mm a š. do 70 mm,  -0,01100t</t>
  </si>
  <si>
    <t>Poplatok za skladovanie - betón, tehly, dlaždice (17 01 ), ostatné</t>
  </si>
  <si>
    <t>721</t>
  </si>
  <si>
    <t>Zdravotechnika - vnútorná kanalizácia</t>
  </si>
  <si>
    <t>721171107</t>
  </si>
  <si>
    <t>Potrubie kanal. z PVC-U rúr hrdlových odpadné D 75x1,8</t>
  </si>
  <si>
    <t>721171109</t>
  </si>
  <si>
    <t>Potrubie kanal. z PVC-U rúr hrdlových odpadné D 110x2,2</t>
  </si>
  <si>
    <t>721171110</t>
  </si>
  <si>
    <t>Potrubie kanal. z PVC-U rúr hrdlových D 125x3,2</t>
  </si>
  <si>
    <t>721171112</t>
  </si>
  <si>
    <t>Potrubie kanal. z PVC-U rúr hrdlových D 160/3,2</t>
  </si>
  <si>
    <t>721173204</t>
  </si>
  <si>
    <t>Potrubie kanal. z PVC rúr pripojovacie D 40x1.8</t>
  </si>
  <si>
    <t>721173205</t>
  </si>
  <si>
    <t>Potrubie kanal. z PVC rúr pripojovacie D 50x1.8</t>
  </si>
  <si>
    <t>721175008</t>
  </si>
  <si>
    <t>Potrubie kanal. odpadné PE D 110</t>
  </si>
  <si>
    <t>721194104</t>
  </si>
  <si>
    <t>Vyvedenie a upevnenie kanal. výpustiek D 40x1.8</t>
  </si>
  <si>
    <t>721194105</t>
  </si>
  <si>
    <t>Vyvedenie a upevnenie kanal. výpustiek D 50x1.8</t>
  </si>
  <si>
    <t>721194107</t>
  </si>
  <si>
    <t>Vyvedenie a upevnenie kanal. výpustiek D 75x1.9</t>
  </si>
  <si>
    <t>721194109</t>
  </si>
  <si>
    <t>Vyvedenie a upevnenie kanal. výpustiek D 110x2.3</t>
  </si>
  <si>
    <t>721211404</t>
  </si>
  <si>
    <t>Podlahové vpusty DN 50/70</t>
  </si>
  <si>
    <t>721233112</t>
  </si>
  <si>
    <t>Strešná vpusť HL64</t>
  </si>
  <si>
    <t>721273153</t>
  </si>
  <si>
    <t>Kanalizačné pripoj.koleno HL210 D110</t>
  </si>
  <si>
    <t>721274102</t>
  </si>
  <si>
    <t>Privzdušňovacia vetracia hlavica HL900 d110</t>
  </si>
  <si>
    <t>721290111</t>
  </si>
  <si>
    <t>Skúška tesnosti kanalizácie vodou do DN 125</t>
  </si>
  <si>
    <t>721290112</t>
  </si>
  <si>
    <t>Skúška tesnosti kanalizácie vodou DN 125-200</t>
  </si>
  <si>
    <t>721999906</t>
  </si>
  <si>
    <t>Vnútorná kanalizácia HZS, nešpec.práce</t>
  </si>
  <si>
    <t>hod</t>
  </si>
  <si>
    <t>722</t>
  </si>
  <si>
    <t>Zdravotechnika - vnútorný vodovod</t>
  </si>
  <si>
    <t>713482305</t>
  </si>
  <si>
    <t>Montaž trubíc MIRELON hr. do 13 mm, vnút.priemer 22 - 42 mm</t>
  </si>
  <si>
    <t>283310009000</t>
  </si>
  <si>
    <t>Izolačná PE trubica MIRELON PRO 22x13 mm (d x hr. izolácie), dĺ. 2 m, AZ FLEX</t>
  </si>
  <si>
    <t>713482306</t>
  </si>
  <si>
    <t>Montaž trubíc MIRELON hr. do 13 mm, vnút.priemer 43-52 mm</t>
  </si>
  <si>
    <t>283310008700</t>
  </si>
  <si>
    <t>Izolačná PE trubica MIRELON PRO 52x9 mm (d x hr. izolácie), dĺ. 2 m, AZ FLEX</t>
  </si>
  <si>
    <t>722172111</t>
  </si>
  <si>
    <t>Potrubie z plastických rúr PP-R D20/2.8 - PN16, polyfúznym zváraním</t>
  </si>
  <si>
    <t>722172112</t>
  </si>
  <si>
    <t>Potrubie z plastických rúr PP-R D25/3.5 - PN16, polyfúznym zváraním</t>
  </si>
  <si>
    <t>722220122</t>
  </si>
  <si>
    <t>Montáž armatúry závitovej s jedným závitom, nástenka pre batériu G 3/4</t>
  </si>
  <si>
    <t>pár</t>
  </si>
  <si>
    <t>722221015</t>
  </si>
  <si>
    <t>Montáž guľového kohúta závitového priameho pre vodu G 3/4</t>
  </si>
  <si>
    <t>551110005000</t>
  </si>
  <si>
    <t>Guľový uzáver pre vodu Evolution, 3/4" FF, plnoprietokový, motýľ, niklovaná mosadz, IVAR</t>
  </si>
  <si>
    <t>722221075</t>
  </si>
  <si>
    <t>Montáž guľového kohúta závitového rohového pre vodu G 3/4</t>
  </si>
  <si>
    <t>551110007800</t>
  </si>
  <si>
    <t>Guľový uzáver pre vodu rohový, 3/4" FF, motýľ, séria 59, niklovaná mosadz, IVAR</t>
  </si>
  <si>
    <t>722250050</t>
  </si>
  <si>
    <t>Montáž nástenného hydrantu C 52</t>
  </si>
  <si>
    <t>449160005200</t>
  </si>
  <si>
    <t>Nástenný hydrant Ms C 52 (Ventil 2", PN 25), so spojkou Al</t>
  </si>
  <si>
    <t>722250070</t>
  </si>
  <si>
    <t>Montáž požiarnej hadice C 52</t>
  </si>
  <si>
    <t>449120001200</t>
  </si>
  <si>
    <t>Požiarna hadica PH ZÁSAH C 52 so spojkou (20 m)</t>
  </si>
  <si>
    <t>449140000800</t>
  </si>
  <si>
    <t>Spojka požiarna pevná C 52 Al</t>
  </si>
  <si>
    <t>722254231</t>
  </si>
  <si>
    <t>Požiarne prísl.,hadic.navij. typ A25/30 na stenu 700x700x285mm</t>
  </si>
  <si>
    <t>súbor</t>
  </si>
  <si>
    <t>722290226</t>
  </si>
  <si>
    <t>Tlakové skúšky vodov. potrubia do DN 50</t>
  </si>
  <si>
    <t>722290234</t>
  </si>
  <si>
    <t>Preplachovanie a dezinfekcia vodov. potrubia do DN 80</t>
  </si>
  <si>
    <t>722999906</t>
  </si>
  <si>
    <t>Vnútorný vodovod HZS, napojenia</t>
  </si>
  <si>
    <t>998722202</t>
  </si>
  <si>
    <t>Presun hmôt pre vnút. vodovod v objektoch výšky do 12 m</t>
  </si>
  <si>
    <t>%</t>
  </si>
  <si>
    <t>725</t>
  </si>
  <si>
    <t>Zdravotechnika - zariaďovacie predmety</t>
  </si>
  <si>
    <t>721229023.S</t>
  </si>
  <si>
    <t>Montáž podlahového odtokového žlabu dĺžky 1000 mm pre montáž k stene</t>
  </si>
  <si>
    <t>552240011600.S</t>
  </si>
  <si>
    <t>Žľab sprchový bez krytu nerezový DN 50, zvislý odtok, dĺ. 1000 mm, montáž k stene</t>
  </si>
  <si>
    <t>725119400</t>
  </si>
  <si>
    <t>Montáž záchodovej misy keramickej volne stojacej s zvislým odpadom</t>
  </si>
  <si>
    <t>642340000700</t>
  </si>
  <si>
    <t>Kombinované WC keramické REKORD s hlbokým splachovaním, rozmer 360x625 mm, 3/6 l, odpad zvislý, KOLO</t>
  </si>
  <si>
    <t>725119420</t>
  </si>
  <si>
    <t>Montáž záchodovej misy keramickej detskej závesnej pre škôlky</t>
  </si>
  <si>
    <t>642360002600</t>
  </si>
  <si>
    <t>Misa záchodová keramická závesná detská Kind, lxšxv 535x330x335 mm, oválna, hlboké splachovanie, odpad vodorný, 6 l, 2-dielna sivá sedacia plocha, GEBERIT KOLO</t>
  </si>
  <si>
    <t>642370002600</t>
  </si>
  <si>
    <t>Záchodová doska detská Kind WC s poklopom a automatickým pozvoľným sklápaním, motív korytnačky s integrovanými opierkami, žltá, GEBERIT KOLO</t>
  </si>
  <si>
    <t>725291112</t>
  </si>
  <si>
    <t>Montáž doplnkov zariadení kúpeľní a záchodov, záchodová doska</t>
  </si>
  <si>
    <t>súb.</t>
  </si>
  <si>
    <t>554330000400</t>
  </si>
  <si>
    <t>Záchodové sedadlo s poklopom LYRA PLUS, rozmer 355x425x50 mm, duroplast s antibakteriálnou úpravou, biela, JIKA</t>
  </si>
  <si>
    <t>725219401</t>
  </si>
  <si>
    <t>Montáž umývadla keramického na skrutky do muriva, bez výtokovej armatúry</t>
  </si>
  <si>
    <t>642110006200</t>
  </si>
  <si>
    <t>Umývadlo keramické ZETA-60, rozmer 470x600x205 mm, biela, JIKA</t>
  </si>
  <si>
    <t>725219505</t>
  </si>
  <si>
    <t>Montáž umývadla keramického detského závesného, bez výtokovej armatúry</t>
  </si>
  <si>
    <t>642110003650</t>
  </si>
  <si>
    <t>Umývadlo keramické REKORD, lxšxv 500x410x160 mm s otvorom pre batériu s prepadom, biele, GEBERIT KOLO</t>
  </si>
  <si>
    <t>725219510</t>
  </si>
  <si>
    <t>Montáž umývadla nerezového závesného, bez výtokovej armatúry</t>
  </si>
  <si>
    <t>552310003600</t>
  </si>
  <si>
    <t>Umývadlo nerezové dizajnové závesné s otvorom pre stojankovú batériu, SANELA</t>
  </si>
  <si>
    <t>725333360</t>
  </si>
  <si>
    <t>Montáž výlevky keramickej voľne stojacej bez výtokovej armatúry</t>
  </si>
  <si>
    <t>642710000200</t>
  </si>
  <si>
    <t>Výlevka stojatá keramická MIRA, rozmer 425x500x450 mm, plastová mreža, JIKA</t>
  </si>
  <si>
    <t>725829201</t>
  </si>
  <si>
    <t>Montáž batérie umývadlovej a drezovej nástennej pákovej alebo klasickej s mechanickým ovládaním</t>
  </si>
  <si>
    <t>551450000200</t>
  </si>
  <si>
    <t>Batéria drezová nástenná Logo Neo DN 15, rozmer dxšxv 253x147x103 mm, jednopáková, chróm, KLUDI</t>
  </si>
  <si>
    <t>725829605</t>
  </si>
  <si>
    <t>Montáž batérie umývadlovej a drezovej stojankovej, pákovej alebo klasickej, detskej s mechanickým ovládaním</t>
  </si>
  <si>
    <t>551450004310</t>
  </si>
  <si>
    <t>Batéria pre detské umývadlá 4 Bambini, páková bez použitia olova, GEBERIT KOLO</t>
  </si>
  <si>
    <t>725849205</t>
  </si>
  <si>
    <t>Montáž batérie sprchovej nástennej, držiak sprchy s nastaviteľnou výškou sprchy</t>
  </si>
  <si>
    <t>551450003300</t>
  </si>
  <si>
    <t>Teleskopický sprchový stĺp s nástennou batériou s prepínačom Lyra, 700x400x150 mm, výškové nastavenie 400 mm, JIKA</t>
  </si>
  <si>
    <t>725869301</t>
  </si>
  <si>
    <t>Montáž zápachovej uzávierky pre zariaďovacie predmety, umývadlovej do D 40</t>
  </si>
  <si>
    <t>551620005800</t>
  </si>
  <si>
    <t>Zápachová uzávierka kolenová pre umývadlá a bidety, d 40 mm, G 1 1/4", vodorovný odtok, alpská biela, plast, GEBERIT</t>
  </si>
  <si>
    <t>725869311</t>
  </si>
  <si>
    <t>Montáž zápachovej uzávierky pre zariaďovacie predmety, drezovej do D 50 (pre jeden drez)</t>
  </si>
  <si>
    <t>551620007100</t>
  </si>
  <si>
    <t>Zápachová uzávierka kolenová pre jednodielne drezy, d 50 mm, G 1 1/2", vodorovný odtok, úsporný, s uhlovou hadicovou prípojkou, plast, GEBERIT</t>
  </si>
  <si>
    <t>725869340</t>
  </si>
  <si>
    <t>Montáž zápachovej uzávierky pre zariaďovacie predmety, sprchovej do D 50</t>
  </si>
  <si>
    <t>551620002800</t>
  </si>
  <si>
    <t>Odtok sprchovej vaničky s otvorom pre ventil d 52 mm, pripájacie koleno d 50 mm s guľovým kĺbom, plast, GEBERIT</t>
  </si>
  <si>
    <t>725869351</t>
  </si>
  <si>
    <t>Montáž zápachovej uzávierky pre zariaďovacie predmety, výlevkovej do D 50</t>
  </si>
  <si>
    <t>551620014100</t>
  </si>
  <si>
    <t>Zápachová uzávierka kolenová d 50/50 mm, pre výlevku, zvislý prívod a vodorovný odtok, s kompresným závitovým spojením, PE-HD, GEBERIT</t>
  </si>
  <si>
    <t>725190000.S</t>
  </si>
  <si>
    <t>Montáž  deliacej steny plastovej</t>
  </si>
  <si>
    <t>554950000100.S</t>
  </si>
  <si>
    <t>Deliaca stena, plastová, biela</t>
  </si>
  <si>
    <t>998725101</t>
  </si>
  <si>
    <t>Presun hmôt pre zariaďovacie predmety v objektoch výšky do 6 m</t>
  </si>
  <si>
    <t>SO-04 - Vykurovanie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</si>
  <si>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</si>
  <si>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</si>
  <si>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</si>
  <si>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</si>
  <si>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713482151</t>
  </si>
  <si>
    <t>Montáž trubíc z EPDM, hr.38-50,vnút.priemer do 38 mm</t>
  </si>
  <si>
    <t>283310001700</t>
  </si>
  <si>
    <t>Izolačná PE trubica TUBOLIT DG 40x9 mm (d potrubia x hr. izolácie), nadrezaná, AZ FLEX</t>
  </si>
  <si>
    <t>732</t>
  </si>
  <si>
    <t>Ústredné kúrenie - strojovne</t>
  </si>
  <si>
    <t>724399105</t>
  </si>
  <si>
    <t>Montáž úpavovne TÚV typ 05</t>
  </si>
  <si>
    <t>436310000100</t>
  </si>
  <si>
    <t>Filter neutralizačný pre kondenzačné kotle do 378 kW, objem náplne 5 l, pripojenie 3/4"F, IVAR</t>
  </si>
  <si>
    <t>732111403</t>
  </si>
  <si>
    <t>Montáž rozdeľovača a zberača združeného prietok Q 15 m3/h (modul 120)</t>
  </si>
  <si>
    <t>484650000300</t>
  </si>
  <si>
    <t>Rozdeľovač a zberač RS KOMBI modul 120 mm, max. prietok 15 m3/hod, prevádzková teplota 110°C, pretlak 0,6 MPa, RACEN</t>
  </si>
  <si>
    <t>484650039400</t>
  </si>
  <si>
    <t>Nastaviteľný stojan NS 80 - 100, výška 420 - 670 mm pre rozdeľovače a zberače RS KOMBI, RACEN</t>
  </si>
  <si>
    <t>732331051</t>
  </si>
  <si>
    <t>Montáž expanznej nádoby tlak 6 barov s membránou 140 l</t>
  </si>
  <si>
    <t>484630006800</t>
  </si>
  <si>
    <t>Nádoba expanzná s membránou typ NG 140 l, D 480 mm, v 902 mm, pripojenie R 1", 6/1,5 bar, šedá, REFLEX</t>
  </si>
  <si>
    <t>732491010</t>
  </si>
  <si>
    <t>Montáž normovaného čerpadla DN 32</t>
  </si>
  <si>
    <t>426140000100</t>
  </si>
  <si>
    <t>Čerpadlo normované NB32-125.1/100 A-F-A-BAQE, GRUNDFOS</t>
  </si>
  <si>
    <t>998732101</t>
  </si>
  <si>
    <t>Presun hmôt pre strojovne v objektoch výšky do 6 m</t>
  </si>
  <si>
    <t>733</t>
  </si>
  <si>
    <t>Ústredné kúrenie - rozvodné potrubie</t>
  </si>
  <si>
    <t>733160000</t>
  </si>
  <si>
    <t>Montáž PP-RCT potrubia univerzálneho (max 70°) polyfúznym zváraním PN 20 D 16x2,2</t>
  </si>
  <si>
    <t>286140023200</t>
  </si>
  <si>
    <t>Rúra PP-R RCT INSTAPLAST celoplastová UNIBETA D 16x2,2 mm dĺ. 4 m PN 20, systém pre rozvod vody, kúrenia (max.70°C), stlačeného vzduchu, PIPELIFE</t>
  </si>
  <si>
    <t>733160009</t>
  </si>
  <si>
    <t>Montáž PP-RCT potrubia univerzálneho (max 70°) polyfúznym zváraním PN 20 D 32x3,6</t>
  </si>
  <si>
    <t>286140023500</t>
  </si>
  <si>
    <t>Rúra PP-R RCT INSTAPLAST celoplastová UNIBETA D 32x3,6 mm dĺ. 4 m PN 20, systém pre rozvod vody, kúrenia (max.70°C), stlačeného vzduchu, PIPELIFE</t>
  </si>
  <si>
    <t>733160012</t>
  </si>
  <si>
    <t>Montáž PP-RCT potrubia univerzálneho (max 70°) polyfúznym zváraním PN 20 D 40x4,5</t>
  </si>
  <si>
    <t>286140023600</t>
  </si>
  <si>
    <t>Rúra PP-R RCT INSTAPLAST celoplastová UNIBETA D 40x4,5 mm dĺ. 4 m PN 20, systém pre rozvod vody, kúrenia (max.70°C), stlačeného vzduchu, PIPELIFE</t>
  </si>
  <si>
    <t>733191302</t>
  </si>
  <si>
    <t>Tlaková skúška plastového potrubia nad 32 do 63 mm</t>
  </si>
  <si>
    <t>998733101</t>
  </si>
  <si>
    <t>Presun hmôt pre rozvody potrubia v objektoch výšky do 6 m</t>
  </si>
  <si>
    <t>734</t>
  </si>
  <si>
    <t>Ústredné kúrenie - armatúry</t>
  </si>
  <si>
    <t>734111416</t>
  </si>
  <si>
    <t>Ventil uzatvárací prírubový V 30-111-616, PN 4,0/200st. C normy 13 3514 DN 65</t>
  </si>
  <si>
    <t>734162005</t>
  </si>
  <si>
    <t>Montáž filtra prírubového DN 65</t>
  </si>
  <si>
    <t>422010001100</t>
  </si>
  <si>
    <t>Prírubový filter, DN 65, dĺ. 290 mm, liatina GJS 250, oceľ AISI 304, EPDM, IVAR</t>
  </si>
  <si>
    <t>734213240</t>
  </si>
  <si>
    <t>Montáž ventilu odvzdušňovacieho závitového automatického G 3/8</t>
  </si>
  <si>
    <t>551210009100</t>
  </si>
  <si>
    <t>Ventil odvzdušňovací automatický 3/8”, armatúry pre uzavreté systémy, GIACOMINI</t>
  </si>
  <si>
    <t>551210011300</t>
  </si>
  <si>
    <t>Ventil odvzdušňovací automatický hygroskopický, 3/8", PN 10, niklovaná mosadz, plast, IVAR</t>
  </si>
  <si>
    <t>734222613</t>
  </si>
  <si>
    <t>Ventil regulačný závitový s hlavicou termostatického ovládania V 4262 A - priamy G 3/4</t>
  </si>
  <si>
    <t>734240005</t>
  </si>
  <si>
    <t>Montáž spätnej klapky závitovej G 3/4</t>
  </si>
  <si>
    <t>551190000900</t>
  </si>
  <si>
    <t>Spätná klapka vodorovná Clapet, 3/4", mäkké tesnenie, mosadz, IVAR</t>
  </si>
  <si>
    <t>734252120</t>
  </si>
  <si>
    <t>Montáž ventilu poistného rohového G 3/4</t>
  </si>
  <si>
    <t>551210023500</t>
  </si>
  <si>
    <t>Ventil poistný pre vykurovanie, 3/4" FF, 2,5 bar, PN 16 mosadz, IVAR</t>
  </si>
  <si>
    <t>734422110</t>
  </si>
  <si>
    <t>Tlakomer diferenčný č. 03360 priem. 60</t>
  </si>
  <si>
    <t>734424120</t>
  </si>
  <si>
    <t>Montáž tlakomera axiálneho priemer 63 mm</t>
  </si>
  <si>
    <t>388430004400</t>
  </si>
  <si>
    <t>Manometer axiálny d 63 mm, pripojenie 1/4" zadné, 0-4 bar, IVAR</t>
  </si>
  <si>
    <t>998734101</t>
  </si>
  <si>
    <t>Presun hmôt pre armatúry v objektoch výšky do 6 m</t>
  </si>
  <si>
    <t>735</t>
  </si>
  <si>
    <t>Ústredné kúrenie - vykurovacie telesá</t>
  </si>
  <si>
    <t>735311550</t>
  </si>
  <si>
    <t>Montáž zostavy rozdeľovač / zberač na stenu typ 6 cestný</t>
  </si>
  <si>
    <t>484650035800</t>
  </si>
  <si>
    <t>Rozdeľovač s prietokomermi z ušľachtilej ocele HKVD SX-AG, šxvxhĺ 396x341x89 mm, 6 vykurovacích okruhov, ušľachtilá oceľ, REHAU</t>
  </si>
  <si>
    <t>551240011900</t>
  </si>
  <si>
    <t>Set guľových kohútov pre HKVD SX-AG, HLV SX 1“ (2 ks priame) na pripojenie k rozdeľovaču, REHAU</t>
  </si>
  <si>
    <t>735311570</t>
  </si>
  <si>
    <t>Montáž zostavy rozdeľovač / zberač na stenu typ 8 cestný</t>
  </si>
  <si>
    <t>484650036000</t>
  </si>
  <si>
    <t>Rozdeľovač s prietokomermi z ušľachtilej ocele HKVD SX-AG, šxvxhĺ 496x341x89 mm, 8 vykurovacích okruhov, ušľachtilá oceľ, REHAU</t>
  </si>
  <si>
    <t>735311770</t>
  </si>
  <si>
    <t>Montáž skrinky rozdeľovača pod omietku 9-12 okruhov</t>
  </si>
  <si>
    <t>484650041800</t>
  </si>
  <si>
    <t>Skrinka rozdelovača pre montáž pod omietku UP 950, šxvxhĺ 950x715-895x110-150 mm, 9-12 okruhov, oceľový plech, biely, REHAU</t>
  </si>
  <si>
    <t>735154140</t>
  </si>
  <si>
    <t>Montáž vykurovacieho telesa panelového dvojradového výšky 600 mm/ dĺžky 400-600 mm</t>
  </si>
  <si>
    <t>484530020900</t>
  </si>
  <si>
    <t>Teleso vykurovacie doskové dvojradové oceľové RADIK VK 22, vxlxhĺ 600x400x100 mm, pripojenie pravé spodné, závit G 1/2" vnútorný, KORADO</t>
  </si>
  <si>
    <t>735154241</t>
  </si>
  <si>
    <t>Montáž vykurovacieho telesa panelového dvojradového výšky 600 mm/ dĺžky 700-900 mm</t>
  </si>
  <si>
    <t>484530038300</t>
  </si>
  <si>
    <t>Teleso vykurovacie doskové dvojradové oceľové RADIK VK 33, vxlxhĺ 600x800x155 mm, pripojenie pravé spodné, závit G 1/2" vnútorný, KORADO</t>
  </si>
  <si>
    <t>735154242</t>
  </si>
  <si>
    <t>Montáž vykurovacieho telesa panelového dvojradového výšky 600 mm/ dĺžky 1000-1200 mm</t>
  </si>
  <si>
    <t>484530075500</t>
  </si>
  <si>
    <t>Teleso vykurovacie doskové dvojrapanelové oceľové KORAD 33K, vxl 600x1200 mm s bočným pripojením a troma konvektormi, U.S.STEEL KOSICE</t>
  </si>
  <si>
    <t>735154222</t>
  </si>
  <si>
    <t>Montáž vykurovacieho telesa panelového dvojradového výšky 400 mm/ dĺžky 1000-1200 mm</t>
  </si>
  <si>
    <t>484530071800</t>
  </si>
  <si>
    <t>Teleso vykurovacie doskové dvojpanelové oceľové KORAD 33K, vxl 400x1200 mm s bočným pripojením a troma konvektormi, U.S.STEEL KOSICE</t>
  </si>
  <si>
    <t>735154143</t>
  </si>
  <si>
    <t>Montáž vykurovacieho telesa panelového dvojradového výšky 600 mm/ dĺžky 1400-1800 mm</t>
  </si>
  <si>
    <t>484530066500</t>
  </si>
  <si>
    <t>Teleso vykurovacie doskové dvojpanelové oceľové KORAD 22K, vxl 600x1400 mm s bočným pripojením a dvoma konvektormi, U.S.STEEL KOSICE</t>
  </si>
  <si>
    <t>735154123</t>
  </si>
  <si>
    <t>Montáž vykurovacieho telesa panelového dvojradového výšky 400 mm/ dĺžky 1400-1800 mm</t>
  </si>
  <si>
    <t>484530018700</t>
  </si>
  <si>
    <t>Teleso vykurovacie doskové dvojradové oceľové RADIK VK 22, vxlxhĺ 400x1600x100 mm, pripojenie pravé spodné, závit G 1/2" vnútorný, KORADO</t>
  </si>
  <si>
    <t>484530018600</t>
  </si>
  <si>
    <t>Teleso vykurovacie doskové dvojradové oceľové RADIK VK 22, vxlxhĺ 400x1400x100 mm, pripojenie pravé spodné, závit G 1/2" vnútorný, KORADO</t>
  </si>
  <si>
    <t>735154021</t>
  </si>
  <si>
    <t>Montáž vykurovacieho telesa panelového jednoradového 400 mm/ dĺžky 700-900 mm</t>
  </si>
  <si>
    <t>484530010200</t>
  </si>
  <si>
    <t>Teleso vykurovacie doskové jednoradové oceľové RADIK VK 11, vxlxhĺ 400x900x63 mm, pripojenie pravé spodné, závit G 1/2" vnutorný, KORADO</t>
  </si>
  <si>
    <t>998735101</t>
  </si>
  <si>
    <t>Presun hmôt pre vykurovacie telesá v objektoch výšky do 6 m</t>
  </si>
  <si>
    <t>SO-05 - Elektroinštalácia</t>
  </si>
  <si>
    <t>M - Práce a dodávky M</t>
  </si>
  <si>
    <t xml:space="preserve">    21-M - Elektromontáže</t>
  </si>
  <si>
    <t xml:space="preserve">    36-M - Montáž prevádzkových, meracích a regulačných zariadení</t>
  </si>
  <si>
    <t>Práce a dodávky M</t>
  </si>
  <si>
    <t>21-M</t>
  </si>
  <si>
    <t>Elektromontáže</t>
  </si>
  <si>
    <t>210010301</t>
  </si>
  <si>
    <t>Krabica prístrojová bez zapojenia (1901, KP 68, KZ 3)</t>
  </si>
  <si>
    <t>3450906510</t>
  </si>
  <si>
    <t>Krabica KU 68-1901</t>
  </si>
  <si>
    <t>210010313</t>
  </si>
  <si>
    <t>Krabica (KO 125) odbočná s viečkom, bez zapojenia, štvorcová</t>
  </si>
  <si>
    <t>3450913000</t>
  </si>
  <si>
    <t>Krabica KO-125</t>
  </si>
  <si>
    <t>210010321</t>
  </si>
  <si>
    <t>Krabica (1903, KR 68) odbočná s viečkom, svorkovnicou vrátane zapojenia, kruhová</t>
  </si>
  <si>
    <t>3450907510</t>
  </si>
  <si>
    <t>Krabica KU 68-1903</t>
  </si>
  <si>
    <t>210110001</t>
  </si>
  <si>
    <t>Jednopólový spínač - radenie 1, nástenný pre prostredie obyčajné alebo vlhké vrátane zapojenia</t>
  </si>
  <si>
    <t>3450201320</t>
  </si>
  <si>
    <t>Spínač č.1, 230V/16A, IP20, ABB-Tango</t>
  </si>
  <si>
    <t>210110003</t>
  </si>
  <si>
    <t>Sériový spínač (prepínač) -  radenie 5, nástenný pre prostredie obyčajné alebo vlhké vrátane zapojenia</t>
  </si>
  <si>
    <t>3450201480</t>
  </si>
  <si>
    <t>Spínač č.5, 230V/16A, IP20, ABB-Tango</t>
  </si>
  <si>
    <t>210110004</t>
  </si>
  <si>
    <t>Striedavý spínač (prepínač) - radenie 6, nástenný pre prostredie obyčajné alebo vlhké vrátane zapojenia</t>
  </si>
  <si>
    <t>3450201570</t>
  </si>
  <si>
    <t>Spínač č.6, 230V/16A, IP20, ABB-Tango</t>
  </si>
  <si>
    <t>210110005</t>
  </si>
  <si>
    <t>Krížový spínač (prepínač) - radenie 7, nástenný pre prostredie obyčajné alebo vlhké vrátane zapojenia</t>
  </si>
  <si>
    <t>3450201660</t>
  </si>
  <si>
    <t>Spínač č.7, 230V/16A, IP20, ABB-Tango</t>
  </si>
  <si>
    <t>210110006</t>
  </si>
  <si>
    <t>Spínač štart stop KJD 12</t>
  </si>
  <si>
    <t>358120001400</t>
  </si>
  <si>
    <t>Vypínač štart stop KJD 12</t>
  </si>
  <si>
    <t>210110081</t>
  </si>
  <si>
    <t>Sporáková prípojka typ 39563 - 13C, nástenná vrátane tlejivky</t>
  </si>
  <si>
    <t>3450663610</t>
  </si>
  <si>
    <t>Sporákový spínač s dútnavkou 400/25A</t>
  </si>
  <si>
    <t>210111012</t>
  </si>
  <si>
    <t>Domová zásuvka polozapustená alebo zapustená, 10/16 A 250 V 2P + Z 2 x zapojenie</t>
  </si>
  <si>
    <t>3450359300</t>
  </si>
  <si>
    <t>Jednozásuvka 230V, 16A, IP20, ABB - Tango</t>
  </si>
  <si>
    <t>3450359400</t>
  </si>
  <si>
    <t>Dvojzásuvka 230V, 16A, IP20, ABB-Tango 5513A-C02357B</t>
  </si>
  <si>
    <t>210201080</t>
  </si>
  <si>
    <t>Zapojenie svietidla IP20, stropného - nástenného LED</t>
  </si>
  <si>
    <t>348320000700</t>
  </si>
  <si>
    <t>Svietidlo  stropné LED 1x15,3W, 2200 lm IP66, 672x95 mm, s vyšším krytím</t>
  </si>
  <si>
    <t>210201241</t>
  </si>
  <si>
    <t>Zapojenie svietidla IP20, 2x svetelný zdroj, zabudovatelné s lineárnou žiarovkou</t>
  </si>
  <si>
    <t>348130000700</t>
  </si>
  <si>
    <t>Svietidlo zabudovateľné obdĺžnikové podhľadové 2x18W, IP20, 1200x170 mm, EVG, stromčeková mriežka</t>
  </si>
  <si>
    <t>210201500</t>
  </si>
  <si>
    <t>Zapojenie svietidla 1x svetelný zdroj, núdzového, s lineárnou žiarovkou - núdzový režim</t>
  </si>
  <si>
    <t>348150000800</t>
  </si>
  <si>
    <t>Svietidlo núdzové nástenné so svetelným zdrojom LED 1x3,2W, 360x140 mm, 3 hod., IP22, stály režim</t>
  </si>
  <si>
    <t>210220031</t>
  </si>
  <si>
    <t>Ekvipotenciálna svorkovnica EPS 2 v krabici KO 125 E</t>
  </si>
  <si>
    <t>3410300258</t>
  </si>
  <si>
    <t>Krabica odbočná krabica + veko šedá KO 125 E KA</t>
  </si>
  <si>
    <t>3410301603</t>
  </si>
  <si>
    <t>Svorkovnica ekvipotencionálna EPS 2</t>
  </si>
  <si>
    <t>210220040</t>
  </si>
  <si>
    <t>Svorka na potrubie "BERNARD" vrátane pásika Cu</t>
  </si>
  <si>
    <t>3544247905</t>
  </si>
  <si>
    <t>Bernard svorka zemniaca ZSA 16, obj. č. ESV000000041; bleskozvodný a uzemňovací materiál</t>
  </si>
  <si>
    <t>3544247910</t>
  </si>
  <si>
    <t>Páska CU, obj. č. ESV000000038; bleskozvodný a uzemňovací materiál, dĺžka 0,5m</t>
  </si>
  <si>
    <t>210220301</t>
  </si>
  <si>
    <t>Ochranné pospájanie v práčovniach, kúpeľniach, pevne uložené Cu 4-16mm2</t>
  </si>
  <si>
    <t>3410350202</t>
  </si>
  <si>
    <t>H07V-U 6 Kábel pre pevné uloženie, medený harmonizovaný</t>
  </si>
  <si>
    <t>3410350201</t>
  </si>
  <si>
    <t>H07V-U 4 Kábel pre pevné uloženie, medený harmonizovaný</t>
  </si>
  <si>
    <t>3410350203</t>
  </si>
  <si>
    <t>H07V-U 10 Kábel pre pevné uloženie, medený harmonizovaný</t>
  </si>
  <si>
    <t>210800140</t>
  </si>
  <si>
    <t>Kábel medený uložený pevne CYKY 450/750 V 2x1,5</t>
  </si>
  <si>
    <t>3410350079</t>
  </si>
  <si>
    <t>CYKY-O 2x1,5 Kábel pre pevné uloženie, medený STN</t>
  </si>
  <si>
    <t>210800146</t>
  </si>
  <si>
    <t>Kábel medený uložený pevne CYKY 450/750 V 3x1,5</t>
  </si>
  <si>
    <t>3410350085</t>
  </si>
  <si>
    <t>CYKY-O 3x1,5 Kábel pre pevné uloženie, medený STN</t>
  </si>
  <si>
    <t>34103500851</t>
  </si>
  <si>
    <t>CYKY-J 3x1,5 Kábel pre pevné uloženie, medený STN</t>
  </si>
  <si>
    <t>210800147</t>
  </si>
  <si>
    <t>Kábel medený uložený pevne CYKY 450/750 V 3x2,5</t>
  </si>
  <si>
    <t>3410350086</t>
  </si>
  <si>
    <t>CYKY-J 3x2,5 Kábel pre pevné uloženie, medený STN</t>
  </si>
  <si>
    <t>210800158</t>
  </si>
  <si>
    <t>Kábel medený uložený pevne CYKY 450/750 V 5x1,5</t>
  </si>
  <si>
    <t>3410350097</t>
  </si>
  <si>
    <t>CYKY-J 5x1,5 Kábel pre pevné uloženie, medený STN</t>
  </si>
  <si>
    <t>711712019</t>
  </si>
  <si>
    <t>Vysekanie drážky pre káble</t>
  </si>
  <si>
    <t>MV</t>
  </si>
  <si>
    <t>Murárske výpomoci</t>
  </si>
  <si>
    <t>PM</t>
  </si>
  <si>
    <t>Podružný materiál</t>
  </si>
  <si>
    <t>PPV</t>
  </si>
  <si>
    <t>Podiel pridružených výkonov</t>
  </si>
  <si>
    <t>36-M</t>
  </si>
  <si>
    <t>Montáž prevádzkových, meracích a regulačných zariadení</t>
  </si>
  <si>
    <t>210010005</t>
  </si>
  <si>
    <t>Rúrka ohybná elektroinštalačná typ 23-36, uložená pod omietkou</t>
  </si>
  <si>
    <t>3450704400</t>
  </si>
  <si>
    <t>I-Rúrka FXP 25</t>
  </si>
  <si>
    <t>210220002</t>
  </si>
  <si>
    <t>Uzemňovacie vedenie na povrchu FeZn do 120 mm2</t>
  </si>
  <si>
    <t>3544223850</t>
  </si>
  <si>
    <t>Územňovacia pásovina ocelová žiarovo zinkovaná označenie 30 x 4 mm</t>
  </si>
  <si>
    <t>kg</t>
  </si>
  <si>
    <t>210220021</t>
  </si>
  <si>
    <t>Uzemňovacie vedenie v zemi FeZn vrátane izolácie spojov O 10mm</t>
  </si>
  <si>
    <t>3544224150</t>
  </si>
  <si>
    <t>Územňovací vodič ocelový žiarovo zinkovaný označenie O 10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</si>
  <si>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</si>
  <si>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</si>
  <si>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</si>
  <si>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</si>
  <si>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210220306</t>
  </si>
  <si>
    <t>Revízia východzia</t>
  </si>
  <si>
    <t>210220800</t>
  </si>
  <si>
    <t>Uzemňovacie vedenie na povrchu  AlMgSi  O 8-10</t>
  </si>
  <si>
    <t>3544245350</t>
  </si>
  <si>
    <t>Územňovací vodič zliatina AlMgSi označenie O 8 Al</t>
  </si>
  <si>
    <t>210220814</t>
  </si>
  <si>
    <t>Podpery vedenia</t>
  </si>
  <si>
    <t>3544234950</t>
  </si>
  <si>
    <t>Podpera vedenia na vonkajšie izolácie  nerez akosť 1.4301 označenie  PV 17-4</t>
  </si>
  <si>
    <t>354410034800</t>
  </si>
  <si>
    <t>Podpera vedenia FeZn na ploché strechy označenie PV 21 oceľ</t>
  </si>
  <si>
    <t>210220831</t>
  </si>
  <si>
    <t>Zachytávacia tyč zliatina AlMgSi bez osadenia a s osadením JP10-30</t>
  </si>
  <si>
    <t>3544240350</t>
  </si>
  <si>
    <t>Zachytávacia tyč zliatina AlMgSi označenie JP 20 Al</t>
  </si>
  <si>
    <t>210220841</t>
  </si>
  <si>
    <t>Ochranná strieška AlMgSi</t>
  </si>
  <si>
    <t>3544240800</t>
  </si>
  <si>
    <t>Ochranná strieška horná zliatina AlMgSi označenie OS 01</t>
  </si>
  <si>
    <t>210220850</t>
  </si>
  <si>
    <t>Svorka zliatina AlMgSi k uzemňovacej tyči  SJ</t>
  </si>
  <si>
    <t>3544242500</t>
  </si>
  <si>
    <t>Svorka k zemniacej tyči D= 20 zliatina AlMgSi označenie SJ 01</t>
  </si>
  <si>
    <t>210220851</t>
  </si>
  <si>
    <t>Svorka zliatina AlMgSi krížová SK a diagonálna krížová DKS</t>
  </si>
  <si>
    <t>3544242750</t>
  </si>
  <si>
    <t>Svorka krížová zliatina AlMgSi označenie SK</t>
  </si>
  <si>
    <t>210220853</t>
  </si>
  <si>
    <t>Svorka zliatina AlMgSi spojovacia SS</t>
  </si>
  <si>
    <t>3544243100</t>
  </si>
  <si>
    <t>Svorka spojovacia zliatina AlMgSi označenie SS</t>
  </si>
  <si>
    <t>210220856</t>
  </si>
  <si>
    <t>Svorka zliatina AlMgSi na odkvapový žľab SO</t>
  </si>
  <si>
    <t>3544243550</t>
  </si>
  <si>
    <t>Svorka okapová zliatina AlMgSi označenie SO Al</t>
  </si>
  <si>
    <t>210220857</t>
  </si>
  <si>
    <t>Svorka zliatina AlMgSi skúšobná SZ</t>
  </si>
  <si>
    <t>3544243600</t>
  </si>
  <si>
    <t>Svorka skušobná zliatina AlMgSi označenie SZ</t>
  </si>
  <si>
    <t>210220880</t>
  </si>
  <si>
    <t>Ochranný uholník zliatina AlMgSi   OU</t>
  </si>
  <si>
    <t>3544245000</t>
  </si>
  <si>
    <t>Ochraný uholník zliatina AlMgSi označenie OU 1,7 m Al</t>
  </si>
  <si>
    <t>210220881</t>
  </si>
  <si>
    <t>Držiak ochranného uholníka zliatina AlMgSi   DU-Z,D a DOU</t>
  </si>
  <si>
    <t>3544245150</t>
  </si>
  <si>
    <t>Držiak ochranného uholníka zliatina AlMgSi označenie DU Z</t>
  </si>
  <si>
    <t>210293015</t>
  </si>
  <si>
    <t>Označiť jednotlivé zvody číselnými štítkami (doplniť)</t>
  </si>
  <si>
    <t>3544247935</t>
  </si>
  <si>
    <t>Štítok orientačný 3, obj. č. EBL000000354; bleskozvodný a uzemňovací materiál</t>
  </si>
  <si>
    <t>2102930151</t>
  </si>
  <si>
    <t>Revízia bleskozvodu</t>
  </si>
  <si>
    <t>21029301511</t>
  </si>
  <si>
    <t>Prepojenie bleskozvodu na jestvujúci</t>
  </si>
  <si>
    <t>360190012</t>
  </si>
  <si>
    <t>Montáž a zapojenie rozvádzača RP</t>
  </si>
  <si>
    <t>3570190301</t>
  </si>
  <si>
    <t>Plastový rozvádzač, 42 modulový, zapustený, IP40</t>
  </si>
  <si>
    <t>3570190302</t>
  </si>
  <si>
    <t>Hlavný vypínač 400V/40A trojpól</t>
  </si>
  <si>
    <t>3570190303</t>
  </si>
  <si>
    <t>Prepäťová ochrana 4 pól V 25 B+C, MAXI/V/4</t>
  </si>
  <si>
    <t>35701903031</t>
  </si>
  <si>
    <t>Prúdový chránič s nadprúdovou ochranou 16A/0,03 A</t>
  </si>
  <si>
    <t>3570190304</t>
  </si>
  <si>
    <t>Istič jednopólový IJ/10A</t>
  </si>
  <si>
    <t>360190013</t>
  </si>
  <si>
    <t>Úprava rozvádzača RE/RH</t>
  </si>
  <si>
    <t>kpl</t>
  </si>
  <si>
    <t>SO-06 - Požiarna nádrž</t>
  </si>
  <si>
    <t xml:space="preserve">    8 - Rúrové vedenie</t>
  </si>
  <si>
    <t>133201202.S</t>
  </si>
  <si>
    <t>Výkop šachty nezapaženej, hornina 3 nad 100 m3</t>
  </si>
  <si>
    <t>133201209.S</t>
  </si>
  <si>
    <t>Príplatok k cenám za lepivosť horniny tr.3</t>
  </si>
  <si>
    <t>174101001.S</t>
  </si>
  <si>
    <t>Rúrové vedenie</t>
  </si>
  <si>
    <t>894101113</t>
  </si>
  <si>
    <t>Osadenie akumulačnej nádrže železobetónovej, hmotnosti nad 10 t</t>
  </si>
  <si>
    <t>594340000900</t>
  </si>
  <si>
    <t>Akumulačná nádrž AN 25, lxšxv 6000x2300x2500 mm, objem nádrže 25 m3, železobetónová, HYDRO BG</t>
  </si>
  <si>
    <t>894411121</t>
  </si>
  <si>
    <t>Zhotovenie šachty kanaliz. z betónových dielcov s obložením dna betónom tr. C 25/30, potrubie DN nad 200-300 mm</t>
  </si>
  <si>
    <t>592240002800</t>
  </si>
  <si>
    <t>Kónus TBR-Q.1 100-63/58/12 KPS pre kanalizačnú šachtu DN 1000 TYP Q.1, hr. steny 120 mm, rozmer 1000x625x580 mm</t>
  </si>
  <si>
    <t>592240003200</t>
  </si>
  <si>
    <t>Skruž výšky 500 mm TBS-Q.1 100/50/12 PS pre kanalizačnú šachtu DN 1000 TYP Q.1, hr. steny 120 mm, rozmer 1000x500x120 mm</t>
  </si>
  <si>
    <t>899103111</t>
  </si>
  <si>
    <t>Osadenie poklopu liatinového a oceľového vrátane rámu hmotn. nad 100 do 150 kg</t>
  </si>
  <si>
    <t>552410001811</t>
  </si>
  <si>
    <t>Poklop liatinový s betónovým rámom BEGU B400 bez vetrania,</t>
  </si>
  <si>
    <t>SO-07 - Požiarna ochrana</t>
  </si>
  <si>
    <t>722250000</t>
  </si>
  <si>
    <t>Montáž   hasiaci prístroj  praškový 6 kg  a držiak na stenu</t>
  </si>
  <si>
    <t>449150000400</t>
  </si>
  <si>
    <t>Hasiaci prístroj práškový 6 kg  a držiak na stenu</t>
  </si>
  <si>
    <t>Rozšírenie kapacit a prístavba  jedálne  MŠ  Zlaté Moravce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</si>
</sst>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>
      <selection activeCell="K7" sqref="K7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 x14ac:dyDescent="0.2">
      <c r="AR2" s="168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 x14ac:dyDescent="0.2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 x14ac:dyDescent="0.2">
      <c r="B5" s="17"/>
      <c r="D5" s="20" t="s">
        <v>11</v>
      </c>
      <c r="K5" s="177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7"/>
      <c r="BS5" s="14" t="s">
        <v>6</v>
      </c>
    </row>
    <row r="6" spans="1:74" s="1" customFormat="1" ht="36.9" customHeight="1" x14ac:dyDescent="0.2">
      <c r="B6" s="17"/>
      <c r="D6" s="22" t="s">
        <v>12</v>
      </c>
      <c r="K6" s="178" t="s">
        <v>1225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7"/>
      <c r="BS6" s="14" t="s">
        <v>6</v>
      </c>
    </row>
    <row r="7" spans="1:74" s="1" customFormat="1" ht="12" customHeight="1" x14ac:dyDescent="0.2">
      <c r="B7" s="17"/>
      <c r="D7" s="23" t="s">
        <v>13</v>
      </c>
      <c r="K7" s="21" t="s">
        <v>1</v>
      </c>
      <c r="AK7" s="23" t="s">
        <v>14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15</v>
      </c>
      <c r="K8" s="21" t="s">
        <v>16</v>
      </c>
      <c r="AK8" s="23" t="s">
        <v>17</v>
      </c>
      <c r="AN8" s="21" t="s">
        <v>18</v>
      </c>
      <c r="AR8" s="17"/>
      <c r="BS8" s="14" t="s">
        <v>6</v>
      </c>
    </row>
    <row r="9" spans="1:74" s="1" customFormat="1" ht="14.4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45" customHeight="1" x14ac:dyDescent="0.2">
      <c r="B11" s="17"/>
      <c r="E11" s="21" t="s">
        <v>16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22</v>
      </c>
      <c r="AK13" s="23" t="s">
        <v>20</v>
      </c>
      <c r="AN13" s="21" t="s">
        <v>1</v>
      </c>
      <c r="AR13" s="17"/>
      <c r="BS13" s="14" t="s">
        <v>6</v>
      </c>
    </row>
    <row r="14" spans="1:74" ht="13.2" x14ac:dyDescent="0.2">
      <c r="B14" s="17"/>
      <c r="E14" s="21" t="s">
        <v>16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" customHeight="1" x14ac:dyDescent="0.2">
      <c r="B15" s="17"/>
      <c r="AR15" s="17"/>
      <c r="BS15" s="14" t="s">
        <v>3</v>
      </c>
    </row>
    <row r="16" spans="1:74" s="1" customFormat="1" ht="12" customHeight="1" x14ac:dyDescent="0.2">
      <c r="B16" s="17"/>
      <c r="D16" s="23" t="s">
        <v>23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45" customHeight="1" x14ac:dyDescent="0.2">
      <c r="B17" s="17"/>
      <c r="E17" s="21" t="s">
        <v>16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6.9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25</v>
      </c>
      <c r="AK19" s="23" t="s">
        <v>20</v>
      </c>
      <c r="AN19" s="21" t="s">
        <v>1</v>
      </c>
      <c r="AR19" s="17"/>
      <c r="BS19" s="14" t="s">
        <v>6</v>
      </c>
    </row>
    <row r="20" spans="1:71" s="1" customFormat="1" ht="18.45" customHeight="1" x14ac:dyDescent="0.2">
      <c r="B20" s="17"/>
      <c r="E20" s="21" t="s">
        <v>16</v>
      </c>
      <c r="AK20" s="23" t="s">
        <v>21</v>
      </c>
      <c r="AN20" s="21" t="s">
        <v>1</v>
      </c>
      <c r="AR20" s="17"/>
      <c r="BS20" s="14" t="s">
        <v>24</v>
      </c>
    </row>
    <row r="21" spans="1:71" s="1" customFormat="1" ht="6.9" customHeight="1" x14ac:dyDescent="0.2">
      <c r="B21" s="17"/>
      <c r="AR21" s="17"/>
    </row>
    <row r="22" spans="1:71" s="1" customFormat="1" ht="12" customHeight="1" x14ac:dyDescent="0.2">
      <c r="B22" s="17"/>
      <c r="D22" s="23" t="s">
        <v>26</v>
      </c>
      <c r="AR22" s="17"/>
    </row>
    <row r="23" spans="1:71" s="1" customFormat="1" ht="16.5" customHeight="1" x14ac:dyDescent="0.2">
      <c r="B23" s="17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7"/>
    </row>
    <row r="24" spans="1:71" s="1" customFormat="1" ht="6.9" customHeight="1" x14ac:dyDescent="0.2">
      <c r="B24" s="17"/>
      <c r="AR24" s="17"/>
    </row>
    <row r="25" spans="1:71" s="1" customFormat="1" ht="6.9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 x14ac:dyDescent="0.2">
      <c r="A26" s="26"/>
      <c r="B26" s="27"/>
      <c r="C26" s="26"/>
      <c r="D26" s="28" t="s">
        <v>27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0">
        <f>ROUND(AG94,2)</f>
        <v>0</v>
      </c>
      <c r="AL26" s="181"/>
      <c r="AM26" s="181"/>
      <c r="AN26" s="181"/>
      <c r="AO26" s="181"/>
      <c r="AP26" s="26"/>
      <c r="AQ26" s="26"/>
      <c r="AR26" s="27"/>
      <c r="BE26" s="26"/>
    </row>
    <row r="27" spans="1:71" s="2" customFormat="1" ht="6.9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2" t="s">
        <v>28</v>
      </c>
      <c r="M28" s="182"/>
      <c r="N28" s="182"/>
      <c r="O28" s="182"/>
      <c r="P28" s="182"/>
      <c r="Q28" s="26"/>
      <c r="R28" s="26"/>
      <c r="S28" s="26"/>
      <c r="T28" s="26"/>
      <c r="U28" s="26"/>
      <c r="V28" s="26"/>
      <c r="W28" s="182" t="s">
        <v>29</v>
      </c>
      <c r="X28" s="182"/>
      <c r="Y28" s="182"/>
      <c r="Z28" s="182"/>
      <c r="AA28" s="182"/>
      <c r="AB28" s="182"/>
      <c r="AC28" s="182"/>
      <c r="AD28" s="182"/>
      <c r="AE28" s="182"/>
      <c r="AF28" s="26"/>
      <c r="AG28" s="26"/>
      <c r="AH28" s="26"/>
      <c r="AI28" s="26"/>
      <c r="AJ28" s="26"/>
      <c r="AK28" s="182" t="s">
        <v>30</v>
      </c>
      <c r="AL28" s="182"/>
      <c r="AM28" s="182"/>
      <c r="AN28" s="182"/>
      <c r="AO28" s="182"/>
      <c r="AP28" s="26"/>
      <c r="AQ28" s="26"/>
      <c r="AR28" s="27"/>
      <c r="BE28" s="26"/>
    </row>
    <row r="29" spans="1:71" s="3" customFormat="1" ht="14.4" customHeight="1" x14ac:dyDescent="0.2">
      <c r="B29" s="31"/>
      <c r="D29" s="23" t="s">
        <v>31</v>
      </c>
      <c r="F29" s="23" t="s">
        <v>32</v>
      </c>
      <c r="L29" s="170">
        <v>0.2</v>
      </c>
      <c r="M29" s="171"/>
      <c r="N29" s="171"/>
      <c r="O29" s="171"/>
      <c r="P29" s="171"/>
      <c r="W29" s="172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2">
        <f>ROUND(AV94, 2)</f>
        <v>0</v>
      </c>
      <c r="AL29" s="171"/>
      <c r="AM29" s="171"/>
      <c r="AN29" s="171"/>
      <c r="AO29" s="171"/>
      <c r="AR29" s="31"/>
    </row>
    <row r="30" spans="1:71" s="3" customFormat="1" ht="14.4" customHeight="1" x14ac:dyDescent="0.2">
      <c r="B30" s="31"/>
      <c r="F30" s="23" t="s">
        <v>33</v>
      </c>
      <c r="L30" s="170">
        <v>0.2</v>
      </c>
      <c r="M30" s="171"/>
      <c r="N30" s="171"/>
      <c r="O30" s="171"/>
      <c r="P30" s="171"/>
      <c r="W30" s="172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2">
        <f>ROUND(AW94, 2)</f>
        <v>0</v>
      </c>
      <c r="AL30" s="171"/>
      <c r="AM30" s="171"/>
      <c r="AN30" s="171"/>
      <c r="AO30" s="171"/>
      <c r="AR30" s="31"/>
    </row>
    <row r="31" spans="1:71" s="3" customFormat="1" ht="14.4" hidden="1" customHeight="1" x14ac:dyDescent="0.2">
      <c r="B31" s="31"/>
      <c r="F31" s="23" t="s">
        <v>34</v>
      </c>
      <c r="L31" s="170">
        <v>0.2</v>
      </c>
      <c r="M31" s="171"/>
      <c r="N31" s="171"/>
      <c r="O31" s="171"/>
      <c r="P31" s="171"/>
      <c r="W31" s="172">
        <f>ROUND(BB94,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2">
        <v>0</v>
      </c>
      <c r="AL31" s="171"/>
      <c r="AM31" s="171"/>
      <c r="AN31" s="171"/>
      <c r="AO31" s="171"/>
      <c r="AR31" s="31"/>
    </row>
    <row r="32" spans="1:71" s="3" customFormat="1" ht="14.4" hidden="1" customHeight="1" x14ac:dyDescent="0.2">
      <c r="B32" s="31"/>
      <c r="F32" s="23" t="s">
        <v>35</v>
      </c>
      <c r="L32" s="170">
        <v>0.2</v>
      </c>
      <c r="M32" s="171"/>
      <c r="N32" s="171"/>
      <c r="O32" s="171"/>
      <c r="P32" s="171"/>
      <c r="W32" s="172">
        <f>ROUND(BC94,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2">
        <v>0</v>
      </c>
      <c r="AL32" s="171"/>
      <c r="AM32" s="171"/>
      <c r="AN32" s="171"/>
      <c r="AO32" s="171"/>
      <c r="AR32" s="31"/>
    </row>
    <row r="33" spans="1:57" s="3" customFormat="1" ht="14.4" hidden="1" customHeight="1" x14ac:dyDescent="0.2">
      <c r="B33" s="31"/>
      <c r="F33" s="23" t="s">
        <v>36</v>
      </c>
      <c r="L33" s="170">
        <v>0</v>
      </c>
      <c r="M33" s="171"/>
      <c r="N33" s="171"/>
      <c r="O33" s="171"/>
      <c r="P33" s="171"/>
      <c r="W33" s="172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2">
        <v>0</v>
      </c>
      <c r="AL33" s="171"/>
      <c r="AM33" s="171"/>
      <c r="AN33" s="171"/>
      <c r="AO33" s="171"/>
      <c r="AR33" s="31"/>
    </row>
    <row r="34" spans="1:57" s="2" customFormat="1" ht="6.9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 x14ac:dyDescent="0.2">
      <c r="A35" s="26"/>
      <c r="B35" s="27"/>
      <c r="C35" s="32"/>
      <c r="D35" s="33" t="s">
        <v>37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38</v>
      </c>
      <c r="U35" s="34"/>
      <c r="V35" s="34"/>
      <c r="W35" s="34"/>
      <c r="X35" s="176" t="s">
        <v>39</v>
      </c>
      <c r="Y35" s="174"/>
      <c r="Z35" s="174"/>
      <c r="AA35" s="174"/>
      <c r="AB35" s="174"/>
      <c r="AC35" s="34"/>
      <c r="AD35" s="34"/>
      <c r="AE35" s="34"/>
      <c r="AF35" s="34"/>
      <c r="AG35" s="34"/>
      <c r="AH35" s="34"/>
      <c r="AI35" s="34"/>
      <c r="AJ35" s="34"/>
      <c r="AK35" s="173">
        <f>SUM(AK26:AK33)</f>
        <v>0</v>
      </c>
      <c r="AL35" s="174"/>
      <c r="AM35" s="174"/>
      <c r="AN35" s="174"/>
      <c r="AO35" s="175"/>
      <c r="AP35" s="32"/>
      <c r="AQ35" s="32"/>
      <c r="AR35" s="27"/>
      <c r="BE35" s="26"/>
    </row>
    <row r="36" spans="1:57" s="2" customFormat="1" ht="6.9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 x14ac:dyDescent="0.2">
      <c r="B38" s="17"/>
      <c r="AR38" s="17"/>
    </row>
    <row r="39" spans="1:57" s="1" customFormat="1" ht="14.4" customHeight="1" x14ac:dyDescent="0.2">
      <c r="B39" s="17"/>
      <c r="AR39" s="17"/>
    </row>
    <row r="40" spans="1:57" s="1" customFormat="1" ht="14.4" customHeight="1" x14ac:dyDescent="0.2">
      <c r="B40" s="17"/>
      <c r="AR40" s="17"/>
    </row>
    <row r="41" spans="1:57" s="1" customFormat="1" ht="14.4" customHeight="1" x14ac:dyDescent="0.2">
      <c r="B41" s="17"/>
      <c r="AR41" s="17"/>
    </row>
    <row r="42" spans="1:57" s="1" customFormat="1" ht="14.4" customHeight="1" x14ac:dyDescent="0.2">
      <c r="B42" s="17"/>
      <c r="AR42" s="17"/>
    </row>
    <row r="43" spans="1:57" s="1" customFormat="1" ht="14.4" customHeight="1" x14ac:dyDescent="0.2">
      <c r="B43" s="17"/>
      <c r="AR43" s="17"/>
    </row>
    <row r="44" spans="1:57" s="1" customFormat="1" ht="14.4" customHeight="1" x14ac:dyDescent="0.2">
      <c r="B44" s="17"/>
      <c r="AR44" s="17"/>
    </row>
    <row r="45" spans="1:57" s="1" customFormat="1" ht="14.4" customHeight="1" x14ac:dyDescent="0.2">
      <c r="B45" s="17"/>
      <c r="AR45" s="17"/>
    </row>
    <row r="46" spans="1:57" s="1" customFormat="1" ht="14.4" customHeight="1" x14ac:dyDescent="0.2">
      <c r="B46" s="17"/>
      <c r="AR46" s="17"/>
    </row>
    <row r="47" spans="1:57" s="1" customFormat="1" ht="14.4" customHeight="1" x14ac:dyDescent="0.2">
      <c r="B47" s="17"/>
      <c r="AR47" s="17"/>
    </row>
    <row r="48" spans="1:57" s="1" customFormat="1" ht="14.4" customHeight="1" x14ac:dyDescent="0.2">
      <c r="B48" s="17"/>
      <c r="AR48" s="17"/>
    </row>
    <row r="49" spans="1:57" s="2" customFormat="1" ht="14.4" customHeight="1" x14ac:dyDescent="0.2">
      <c r="B49" s="36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36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3.2" x14ac:dyDescent="0.2">
      <c r="A60" s="26"/>
      <c r="B60" s="27"/>
      <c r="C60" s="26"/>
      <c r="D60" s="39" t="s">
        <v>42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42</v>
      </c>
      <c r="AI60" s="29"/>
      <c r="AJ60" s="29"/>
      <c r="AK60" s="29"/>
      <c r="AL60" s="29"/>
      <c r="AM60" s="39" t="s">
        <v>43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3.2" x14ac:dyDescent="0.2">
      <c r="A64" s="26"/>
      <c r="B64" s="27"/>
      <c r="C64" s="26"/>
      <c r="D64" s="37" t="s">
        <v>44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3.2" x14ac:dyDescent="0.2">
      <c r="A75" s="26"/>
      <c r="B75" s="27"/>
      <c r="C75" s="26"/>
      <c r="D75" s="39" t="s">
        <v>42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42</v>
      </c>
      <c r="AI75" s="29"/>
      <c r="AJ75" s="29"/>
      <c r="AK75" s="29"/>
      <c r="AL75" s="29"/>
      <c r="AM75" s="39" t="s">
        <v>43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" customHeight="1" x14ac:dyDescent="0.2">
      <c r="A82" s="26"/>
      <c r="B82" s="27"/>
      <c r="C82" s="18" t="s">
        <v>46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5"/>
      <c r="C84" s="23" t="s">
        <v>11</v>
      </c>
      <c r="L84" s="4">
        <f>K5</f>
        <v>0</v>
      </c>
      <c r="AR84" s="45"/>
    </row>
    <row r="85" spans="1:91" s="5" customFormat="1" ht="36.9" customHeight="1" x14ac:dyDescent="0.2">
      <c r="B85" s="46"/>
      <c r="C85" s="47" t="s">
        <v>12</v>
      </c>
      <c r="L85" s="193" t="str">
        <f>K6</f>
        <v>Rozšírenie kapacit a prístavba  jedálne  MŠ  Zlaté Moravce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6"/>
    </row>
    <row r="86" spans="1:91" s="2" customFormat="1" ht="6.9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15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17</v>
      </c>
      <c r="AJ87" s="26"/>
      <c r="AK87" s="26"/>
      <c r="AL87" s="26"/>
      <c r="AM87" s="195" t="str">
        <f>IF(AN8= "","",AN8)</f>
        <v>3. 12. 2021</v>
      </c>
      <c r="AN87" s="195"/>
      <c r="AO87" s="26"/>
      <c r="AP87" s="26"/>
      <c r="AQ87" s="26"/>
      <c r="AR87" s="27"/>
      <c r="BE87" s="26"/>
    </row>
    <row r="88" spans="1:91" s="2" customFormat="1" ht="6.9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 x14ac:dyDescent="0.2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23</v>
      </c>
      <c r="AJ89" s="26"/>
      <c r="AK89" s="26"/>
      <c r="AL89" s="26"/>
      <c r="AM89" s="196" t="str">
        <f>IF(E17="","",E17)</f>
        <v xml:space="preserve"> </v>
      </c>
      <c r="AN89" s="197"/>
      <c r="AO89" s="197"/>
      <c r="AP89" s="197"/>
      <c r="AQ89" s="26"/>
      <c r="AR89" s="27"/>
      <c r="AS89" s="198" t="s">
        <v>47</v>
      </c>
      <c r="AT89" s="199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15" customHeight="1" x14ac:dyDescent="0.2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25</v>
      </c>
      <c r="AJ90" s="26"/>
      <c r="AK90" s="26"/>
      <c r="AL90" s="26"/>
      <c r="AM90" s="196" t="str">
        <f>IF(E20="","",E20)</f>
        <v xml:space="preserve"> </v>
      </c>
      <c r="AN90" s="197"/>
      <c r="AO90" s="197"/>
      <c r="AP90" s="197"/>
      <c r="AQ90" s="26"/>
      <c r="AR90" s="27"/>
      <c r="AS90" s="200"/>
      <c r="AT90" s="201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5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0"/>
      <c r="AT91" s="201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 x14ac:dyDescent="0.2">
      <c r="A92" s="26"/>
      <c r="B92" s="27"/>
      <c r="C92" s="186" t="s">
        <v>48</v>
      </c>
      <c r="D92" s="187"/>
      <c r="E92" s="187"/>
      <c r="F92" s="187"/>
      <c r="G92" s="187"/>
      <c r="H92" s="54"/>
      <c r="I92" s="188" t="s">
        <v>49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90" t="s">
        <v>50</v>
      </c>
      <c r="AH92" s="187"/>
      <c r="AI92" s="187"/>
      <c r="AJ92" s="187"/>
      <c r="AK92" s="187"/>
      <c r="AL92" s="187"/>
      <c r="AM92" s="187"/>
      <c r="AN92" s="188" t="s">
        <v>51</v>
      </c>
      <c r="AO92" s="187"/>
      <c r="AP92" s="189"/>
      <c r="AQ92" s="55" t="s">
        <v>52</v>
      </c>
      <c r="AR92" s="27"/>
      <c r="AS92" s="56" t="s">
        <v>53</v>
      </c>
      <c r="AT92" s="57" t="s">
        <v>54</v>
      </c>
      <c r="AU92" s="57" t="s">
        <v>55</v>
      </c>
      <c r="AV92" s="57" t="s">
        <v>56</v>
      </c>
      <c r="AW92" s="57" t="s">
        <v>57</v>
      </c>
      <c r="AX92" s="57" t="s">
        <v>58</v>
      </c>
      <c r="AY92" s="57" t="s">
        <v>59</v>
      </c>
      <c r="AZ92" s="57" t="s">
        <v>60</v>
      </c>
      <c r="BA92" s="57" t="s">
        <v>61</v>
      </c>
      <c r="BB92" s="57" t="s">
        <v>62</v>
      </c>
      <c r="BC92" s="57" t="s">
        <v>63</v>
      </c>
      <c r="BD92" s="58" t="s">
        <v>64</v>
      </c>
      <c r="BE92" s="26"/>
    </row>
    <row r="93" spans="1:91" s="2" customFormat="1" ht="10.9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" customHeight="1" x14ac:dyDescent="0.2">
      <c r="B94" s="62"/>
      <c r="C94" s="63" t="s">
        <v>65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1">
        <f>ROUND(SUM(AG95:AG101),2)</f>
        <v>0</v>
      </c>
      <c r="AH94" s="191"/>
      <c r="AI94" s="191"/>
      <c r="AJ94" s="191"/>
      <c r="AK94" s="191"/>
      <c r="AL94" s="191"/>
      <c r="AM94" s="191"/>
      <c r="AN94" s="192">
        <f t="shared" ref="AN94:AN101" si="0">SUM(AG94,AT94)</f>
        <v>0</v>
      </c>
      <c r="AO94" s="192"/>
      <c r="AP94" s="192"/>
      <c r="AQ94" s="66" t="s">
        <v>1</v>
      </c>
      <c r="AR94" s="62"/>
      <c r="AS94" s="67">
        <f>ROUND(SUM(AS95:AS101),2)</f>
        <v>0</v>
      </c>
      <c r="AT94" s="68">
        <f t="shared" ref="AT94:AT101" si="1">ROUND(SUM(AV94:AW94),2)</f>
        <v>0</v>
      </c>
      <c r="AU94" s="69">
        <f>ROUND(SUM(AU95:AU101),5)</f>
        <v>8493.2489399999995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ROUND(SUM(AZ95:AZ101),2)</f>
        <v>0</v>
      </c>
      <c r="BA94" s="68">
        <f>ROUND(SUM(BA95:BA101),2)</f>
        <v>0</v>
      </c>
      <c r="BB94" s="68">
        <f>ROUND(SUM(BB95:BB101),2)</f>
        <v>0</v>
      </c>
      <c r="BC94" s="68">
        <f>ROUND(SUM(BC95:BC101),2)</f>
        <v>0</v>
      </c>
      <c r="BD94" s="70">
        <f>ROUND(SUM(BD95:BD101),2)</f>
        <v>0</v>
      </c>
      <c r="BS94" s="71" t="s">
        <v>66</v>
      </c>
      <c r="BT94" s="71" t="s">
        <v>67</v>
      </c>
      <c r="BU94" s="72" t="s">
        <v>68</v>
      </c>
      <c r="BV94" s="71" t="s">
        <v>69</v>
      </c>
      <c r="BW94" s="71" t="s">
        <v>4</v>
      </c>
      <c r="BX94" s="71" t="s">
        <v>70</v>
      </c>
      <c r="CL94" s="71" t="s">
        <v>1</v>
      </c>
    </row>
    <row r="95" spans="1:91" s="7" customFormat="1" ht="16.5" customHeight="1" x14ac:dyDescent="0.2">
      <c r="A95" s="73" t="s">
        <v>71</v>
      </c>
      <c r="B95" s="74"/>
      <c r="C95" s="75"/>
      <c r="D95" s="185" t="s">
        <v>72</v>
      </c>
      <c r="E95" s="185"/>
      <c r="F95" s="185"/>
      <c r="G95" s="185"/>
      <c r="H95" s="185"/>
      <c r="I95" s="76"/>
      <c r="J95" s="185" t="s">
        <v>73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3">
        <f>'SO-01 - Búracie práce'!J30</f>
        <v>0</v>
      </c>
      <c r="AH95" s="184"/>
      <c r="AI95" s="184"/>
      <c r="AJ95" s="184"/>
      <c r="AK95" s="184"/>
      <c r="AL95" s="184"/>
      <c r="AM95" s="184"/>
      <c r="AN95" s="183">
        <f t="shared" si="0"/>
        <v>0</v>
      </c>
      <c r="AO95" s="184"/>
      <c r="AP95" s="184"/>
      <c r="AQ95" s="77" t="s">
        <v>74</v>
      </c>
      <c r="AR95" s="74"/>
      <c r="AS95" s="78">
        <v>0</v>
      </c>
      <c r="AT95" s="79">
        <f t="shared" si="1"/>
        <v>0</v>
      </c>
      <c r="AU95" s="80">
        <f>'SO-01 - Búracie práce'!P118</f>
        <v>368.65747199999998</v>
      </c>
      <c r="AV95" s="79">
        <f>'SO-01 - Búracie práce'!J33</f>
        <v>0</v>
      </c>
      <c r="AW95" s="79">
        <f>'SO-01 - Búracie práce'!J34</f>
        <v>0</v>
      </c>
      <c r="AX95" s="79">
        <f>'SO-01 - Búracie práce'!J35</f>
        <v>0</v>
      </c>
      <c r="AY95" s="79">
        <f>'SO-01 - Búracie práce'!J36</f>
        <v>0</v>
      </c>
      <c r="AZ95" s="79">
        <f>'SO-01 - Búracie práce'!F33</f>
        <v>0</v>
      </c>
      <c r="BA95" s="79">
        <f>'SO-01 - Búracie práce'!F34</f>
        <v>0</v>
      </c>
      <c r="BB95" s="79">
        <f>'SO-01 - Búracie práce'!F35</f>
        <v>0</v>
      </c>
      <c r="BC95" s="79">
        <f>'SO-01 - Búracie práce'!F36</f>
        <v>0</v>
      </c>
      <c r="BD95" s="81">
        <f>'SO-01 - Búracie práce'!F37</f>
        <v>0</v>
      </c>
      <c r="BT95" s="82" t="s">
        <v>75</v>
      </c>
      <c r="BV95" s="82" t="s">
        <v>69</v>
      </c>
      <c r="BW95" s="82" t="s">
        <v>76</v>
      </c>
      <c r="BX95" s="82" t="s">
        <v>4</v>
      </c>
      <c r="CL95" s="82" t="s">
        <v>1</v>
      </c>
      <c r="CM95" s="82" t="s">
        <v>67</v>
      </c>
    </row>
    <row r="96" spans="1:91" s="7" customFormat="1" ht="16.5" customHeight="1" x14ac:dyDescent="0.2">
      <c r="A96" s="73" t="s">
        <v>71</v>
      </c>
      <c r="B96" s="74"/>
      <c r="C96" s="75"/>
      <c r="D96" s="185" t="s">
        <v>77</v>
      </c>
      <c r="E96" s="185"/>
      <c r="F96" s="185"/>
      <c r="G96" s="185"/>
      <c r="H96" s="185"/>
      <c r="I96" s="76"/>
      <c r="J96" s="185" t="s">
        <v>78</v>
      </c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  <c r="AG96" s="183">
        <f>'SO-02 - Architektúra - st...'!J30</f>
        <v>0</v>
      </c>
      <c r="AH96" s="184"/>
      <c r="AI96" s="184"/>
      <c r="AJ96" s="184"/>
      <c r="AK96" s="184"/>
      <c r="AL96" s="184"/>
      <c r="AM96" s="184"/>
      <c r="AN96" s="183">
        <f t="shared" si="0"/>
        <v>0</v>
      </c>
      <c r="AO96" s="184"/>
      <c r="AP96" s="184"/>
      <c r="AQ96" s="77" t="s">
        <v>74</v>
      </c>
      <c r="AR96" s="74"/>
      <c r="AS96" s="78">
        <v>0</v>
      </c>
      <c r="AT96" s="79">
        <f t="shared" si="1"/>
        <v>0</v>
      </c>
      <c r="AU96" s="80">
        <f>'SO-02 - Architektúra - st...'!P135</f>
        <v>6511.5654222349995</v>
      </c>
      <c r="AV96" s="79">
        <f>'SO-02 - Architektúra - st...'!J33</f>
        <v>0</v>
      </c>
      <c r="AW96" s="79">
        <f>'SO-02 - Architektúra - st...'!J34</f>
        <v>0</v>
      </c>
      <c r="AX96" s="79">
        <f>'SO-02 - Architektúra - st...'!J35</f>
        <v>0</v>
      </c>
      <c r="AY96" s="79">
        <f>'SO-02 - Architektúra - st...'!J36</f>
        <v>0</v>
      </c>
      <c r="AZ96" s="79">
        <f>'SO-02 - Architektúra - st...'!F33</f>
        <v>0</v>
      </c>
      <c r="BA96" s="79">
        <f>'SO-02 - Architektúra - st...'!F34</f>
        <v>0</v>
      </c>
      <c r="BB96" s="79">
        <f>'SO-02 - Architektúra - st...'!F35</f>
        <v>0</v>
      </c>
      <c r="BC96" s="79">
        <f>'SO-02 - Architektúra - st...'!F36</f>
        <v>0</v>
      </c>
      <c r="BD96" s="81">
        <f>'SO-02 - Architektúra - st...'!F37</f>
        <v>0</v>
      </c>
      <c r="BT96" s="82" t="s">
        <v>75</v>
      </c>
      <c r="BV96" s="82" t="s">
        <v>69</v>
      </c>
      <c r="BW96" s="82" t="s">
        <v>79</v>
      </c>
      <c r="BX96" s="82" t="s">
        <v>4</v>
      </c>
      <c r="CL96" s="82" t="s">
        <v>1</v>
      </c>
      <c r="CM96" s="82" t="s">
        <v>67</v>
      </c>
    </row>
    <row r="97" spans="1:91" s="7" customFormat="1" ht="16.5" customHeight="1" x14ac:dyDescent="0.2">
      <c r="A97" s="73" t="s">
        <v>71</v>
      </c>
      <c r="B97" s="74"/>
      <c r="C97" s="75"/>
      <c r="D97" s="185" t="s">
        <v>80</v>
      </c>
      <c r="E97" s="185"/>
      <c r="F97" s="185"/>
      <c r="G97" s="185"/>
      <c r="H97" s="185"/>
      <c r="I97" s="76"/>
      <c r="J97" s="185" t="s">
        <v>81</v>
      </c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3">
        <f>'SO-03 - Zdravotechnika'!J30</f>
        <v>0</v>
      </c>
      <c r="AH97" s="184"/>
      <c r="AI97" s="184"/>
      <c r="AJ97" s="184"/>
      <c r="AK97" s="184"/>
      <c r="AL97" s="184"/>
      <c r="AM97" s="184"/>
      <c r="AN97" s="183">
        <f t="shared" si="0"/>
        <v>0</v>
      </c>
      <c r="AO97" s="184"/>
      <c r="AP97" s="184"/>
      <c r="AQ97" s="77" t="s">
        <v>74</v>
      </c>
      <c r="AR97" s="74"/>
      <c r="AS97" s="78">
        <v>0</v>
      </c>
      <c r="AT97" s="79">
        <f t="shared" si="1"/>
        <v>0</v>
      </c>
      <c r="AU97" s="80">
        <f>'SO-03 - Zdravotechnika'!P124</f>
        <v>554.09204868000006</v>
      </c>
      <c r="AV97" s="79">
        <f>'SO-03 - Zdravotechnika'!J33</f>
        <v>0</v>
      </c>
      <c r="AW97" s="79">
        <f>'SO-03 - Zdravotechnika'!J34</f>
        <v>0</v>
      </c>
      <c r="AX97" s="79">
        <f>'SO-03 - Zdravotechnika'!J35</f>
        <v>0</v>
      </c>
      <c r="AY97" s="79">
        <f>'SO-03 - Zdravotechnika'!J36</f>
        <v>0</v>
      </c>
      <c r="AZ97" s="79">
        <f>'SO-03 - Zdravotechnika'!F33</f>
        <v>0</v>
      </c>
      <c r="BA97" s="79">
        <f>'SO-03 - Zdravotechnika'!F34</f>
        <v>0</v>
      </c>
      <c r="BB97" s="79">
        <f>'SO-03 - Zdravotechnika'!F35</f>
        <v>0</v>
      </c>
      <c r="BC97" s="79">
        <f>'SO-03 - Zdravotechnika'!F36</f>
        <v>0</v>
      </c>
      <c r="BD97" s="81">
        <f>'SO-03 - Zdravotechnika'!F37</f>
        <v>0</v>
      </c>
      <c r="BT97" s="82" t="s">
        <v>75</v>
      </c>
      <c r="BV97" s="82" t="s">
        <v>69</v>
      </c>
      <c r="BW97" s="82" t="s">
        <v>82</v>
      </c>
      <c r="BX97" s="82" t="s">
        <v>4</v>
      </c>
      <c r="CL97" s="82" t="s">
        <v>1</v>
      </c>
      <c r="CM97" s="82" t="s">
        <v>67</v>
      </c>
    </row>
    <row r="98" spans="1:91" s="7" customFormat="1" ht="16.5" customHeight="1" x14ac:dyDescent="0.2">
      <c r="A98" s="73" t="s">
        <v>71</v>
      </c>
      <c r="B98" s="74"/>
      <c r="C98" s="75"/>
      <c r="D98" s="185" t="s">
        <v>83</v>
      </c>
      <c r="E98" s="185"/>
      <c r="F98" s="185"/>
      <c r="G98" s="185"/>
      <c r="H98" s="185"/>
      <c r="I98" s="76"/>
      <c r="J98" s="185" t="s">
        <v>84</v>
      </c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83">
        <f>'SO-04 - Vykurovanie'!J30</f>
        <v>0</v>
      </c>
      <c r="AH98" s="184"/>
      <c r="AI98" s="184"/>
      <c r="AJ98" s="184"/>
      <c r="AK98" s="184"/>
      <c r="AL98" s="184"/>
      <c r="AM98" s="184"/>
      <c r="AN98" s="183">
        <f t="shared" si="0"/>
        <v>0</v>
      </c>
      <c r="AO98" s="184"/>
      <c r="AP98" s="184"/>
      <c r="AQ98" s="77" t="s">
        <v>74</v>
      </c>
      <c r="AR98" s="74"/>
      <c r="AS98" s="78">
        <v>0</v>
      </c>
      <c r="AT98" s="79">
        <f t="shared" si="1"/>
        <v>0</v>
      </c>
      <c r="AU98" s="80">
        <f>'SO-04 - Vykurovanie'!P122</f>
        <v>358.28660284</v>
      </c>
      <c r="AV98" s="79">
        <f>'SO-04 - Vykurovanie'!J33</f>
        <v>0</v>
      </c>
      <c r="AW98" s="79">
        <f>'SO-04 - Vykurovanie'!J34</f>
        <v>0</v>
      </c>
      <c r="AX98" s="79">
        <f>'SO-04 - Vykurovanie'!J35</f>
        <v>0</v>
      </c>
      <c r="AY98" s="79">
        <f>'SO-04 - Vykurovanie'!J36</f>
        <v>0</v>
      </c>
      <c r="AZ98" s="79">
        <f>'SO-04 - Vykurovanie'!F33</f>
        <v>0</v>
      </c>
      <c r="BA98" s="79">
        <f>'SO-04 - Vykurovanie'!F34</f>
        <v>0</v>
      </c>
      <c r="BB98" s="79">
        <f>'SO-04 - Vykurovanie'!F35</f>
        <v>0</v>
      </c>
      <c r="BC98" s="79">
        <f>'SO-04 - Vykurovanie'!F36</f>
        <v>0</v>
      </c>
      <c r="BD98" s="81">
        <f>'SO-04 - Vykurovanie'!F37</f>
        <v>0</v>
      </c>
      <c r="BT98" s="82" t="s">
        <v>75</v>
      </c>
      <c r="BV98" s="82" t="s">
        <v>69</v>
      </c>
      <c r="BW98" s="82" t="s">
        <v>85</v>
      </c>
      <c r="BX98" s="82" t="s">
        <v>4</v>
      </c>
      <c r="CL98" s="82" t="s">
        <v>1</v>
      </c>
      <c r="CM98" s="82" t="s">
        <v>67</v>
      </c>
    </row>
    <row r="99" spans="1:91" s="7" customFormat="1" ht="16.5" customHeight="1" x14ac:dyDescent="0.2">
      <c r="A99" s="73" t="s">
        <v>71</v>
      </c>
      <c r="B99" s="74"/>
      <c r="C99" s="75"/>
      <c r="D99" s="185" t="s">
        <v>86</v>
      </c>
      <c r="E99" s="185"/>
      <c r="F99" s="185"/>
      <c r="G99" s="185"/>
      <c r="H99" s="185"/>
      <c r="I99" s="76"/>
      <c r="J99" s="185" t="s">
        <v>87</v>
      </c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  <c r="Y99" s="185"/>
      <c r="Z99" s="185"/>
      <c r="AA99" s="185"/>
      <c r="AB99" s="185"/>
      <c r="AC99" s="185"/>
      <c r="AD99" s="185"/>
      <c r="AE99" s="185"/>
      <c r="AF99" s="185"/>
      <c r="AG99" s="183">
        <f>'SO-05 - Elektroinštalácia'!J30</f>
        <v>0</v>
      </c>
      <c r="AH99" s="184"/>
      <c r="AI99" s="184"/>
      <c r="AJ99" s="184"/>
      <c r="AK99" s="184"/>
      <c r="AL99" s="184"/>
      <c r="AM99" s="184"/>
      <c r="AN99" s="183">
        <f t="shared" si="0"/>
        <v>0</v>
      </c>
      <c r="AO99" s="184"/>
      <c r="AP99" s="184"/>
      <c r="AQ99" s="77" t="s">
        <v>74</v>
      </c>
      <c r="AR99" s="74"/>
      <c r="AS99" s="78">
        <v>0</v>
      </c>
      <c r="AT99" s="79">
        <f t="shared" si="1"/>
        <v>0</v>
      </c>
      <c r="AU99" s="80">
        <f>'SO-05 - Elektroinštalácia'!P119</f>
        <v>360.82260000000002</v>
      </c>
      <c r="AV99" s="79">
        <f>'SO-05 - Elektroinštalácia'!J33</f>
        <v>0</v>
      </c>
      <c r="AW99" s="79">
        <f>'SO-05 - Elektroinštalácia'!J34</f>
        <v>0</v>
      </c>
      <c r="AX99" s="79">
        <f>'SO-05 - Elektroinštalácia'!J35</f>
        <v>0</v>
      </c>
      <c r="AY99" s="79">
        <f>'SO-05 - Elektroinštalácia'!J36</f>
        <v>0</v>
      </c>
      <c r="AZ99" s="79">
        <f>'SO-05 - Elektroinštalácia'!F33</f>
        <v>0</v>
      </c>
      <c r="BA99" s="79">
        <f>'SO-05 - Elektroinštalácia'!F34</f>
        <v>0</v>
      </c>
      <c r="BB99" s="79">
        <f>'SO-05 - Elektroinštalácia'!F35</f>
        <v>0</v>
      </c>
      <c r="BC99" s="79">
        <f>'SO-05 - Elektroinštalácia'!F36</f>
        <v>0</v>
      </c>
      <c r="BD99" s="81">
        <f>'SO-05 - Elektroinštalácia'!F37</f>
        <v>0</v>
      </c>
      <c r="BT99" s="82" t="s">
        <v>75</v>
      </c>
      <c r="BV99" s="82" t="s">
        <v>69</v>
      </c>
      <c r="BW99" s="82" t="s">
        <v>88</v>
      </c>
      <c r="BX99" s="82" t="s">
        <v>4</v>
      </c>
      <c r="CL99" s="82" t="s">
        <v>1</v>
      </c>
      <c r="CM99" s="82" t="s">
        <v>67</v>
      </c>
    </row>
    <row r="100" spans="1:91" s="7" customFormat="1" ht="16.5" customHeight="1" x14ac:dyDescent="0.2">
      <c r="A100" s="73" t="s">
        <v>71</v>
      </c>
      <c r="B100" s="74"/>
      <c r="C100" s="75"/>
      <c r="D100" s="185" t="s">
        <v>89</v>
      </c>
      <c r="E100" s="185"/>
      <c r="F100" s="185"/>
      <c r="G100" s="185"/>
      <c r="H100" s="185"/>
      <c r="I100" s="76"/>
      <c r="J100" s="185" t="s">
        <v>90</v>
      </c>
      <c r="K100" s="185"/>
      <c r="L100" s="185"/>
      <c r="M100" s="185"/>
      <c r="N100" s="185"/>
      <c r="O100" s="185"/>
      <c r="P100" s="185"/>
      <c r="Q100" s="185"/>
      <c r="R100" s="185"/>
      <c r="S100" s="185"/>
      <c r="T100" s="185"/>
      <c r="U100" s="185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3">
        <f>'SO-06 - Požiarna nádrž'!J30</f>
        <v>0</v>
      </c>
      <c r="AH100" s="184"/>
      <c r="AI100" s="184"/>
      <c r="AJ100" s="184"/>
      <c r="AK100" s="184"/>
      <c r="AL100" s="184"/>
      <c r="AM100" s="184"/>
      <c r="AN100" s="183">
        <f t="shared" si="0"/>
        <v>0</v>
      </c>
      <c r="AO100" s="184"/>
      <c r="AP100" s="184"/>
      <c r="AQ100" s="77" t="s">
        <v>74</v>
      </c>
      <c r="AR100" s="74"/>
      <c r="AS100" s="78">
        <v>0</v>
      </c>
      <c r="AT100" s="79">
        <f t="shared" si="1"/>
        <v>0</v>
      </c>
      <c r="AU100" s="80">
        <f>'SO-06 - Požiarna nádrž'!P120</f>
        <v>338.96618999999998</v>
      </c>
      <c r="AV100" s="79">
        <f>'SO-06 - Požiarna nádrž'!J33</f>
        <v>0</v>
      </c>
      <c r="AW100" s="79">
        <f>'SO-06 - Požiarna nádrž'!J34</f>
        <v>0</v>
      </c>
      <c r="AX100" s="79">
        <f>'SO-06 - Požiarna nádrž'!J35</f>
        <v>0</v>
      </c>
      <c r="AY100" s="79">
        <f>'SO-06 - Požiarna nádrž'!J36</f>
        <v>0</v>
      </c>
      <c r="AZ100" s="79">
        <f>'SO-06 - Požiarna nádrž'!F33</f>
        <v>0</v>
      </c>
      <c r="BA100" s="79">
        <f>'SO-06 - Požiarna nádrž'!F34</f>
        <v>0</v>
      </c>
      <c r="BB100" s="79">
        <f>'SO-06 - Požiarna nádrž'!F35</f>
        <v>0</v>
      </c>
      <c r="BC100" s="79">
        <f>'SO-06 - Požiarna nádrž'!F36</f>
        <v>0</v>
      </c>
      <c r="BD100" s="81">
        <f>'SO-06 - Požiarna nádrž'!F37</f>
        <v>0</v>
      </c>
      <c r="BT100" s="82" t="s">
        <v>75</v>
      </c>
      <c r="BV100" s="82" t="s">
        <v>69</v>
      </c>
      <c r="BW100" s="82" t="s">
        <v>91</v>
      </c>
      <c r="BX100" s="82" t="s">
        <v>4</v>
      </c>
      <c r="CL100" s="82" t="s">
        <v>1</v>
      </c>
      <c r="CM100" s="82" t="s">
        <v>67</v>
      </c>
    </row>
    <row r="101" spans="1:91" s="7" customFormat="1" ht="16.5" customHeight="1" x14ac:dyDescent="0.2">
      <c r="A101" s="73" t="s">
        <v>71</v>
      </c>
      <c r="B101" s="74"/>
      <c r="C101" s="75"/>
      <c r="D101" s="185" t="s">
        <v>92</v>
      </c>
      <c r="E101" s="185"/>
      <c r="F101" s="185"/>
      <c r="G101" s="185"/>
      <c r="H101" s="185"/>
      <c r="I101" s="76"/>
      <c r="J101" s="185" t="s">
        <v>93</v>
      </c>
      <c r="K101" s="185"/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3">
        <f>'SO-07 - Požiarna ochrana'!J30</f>
        <v>0</v>
      </c>
      <c r="AH101" s="184"/>
      <c r="AI101" s="184"/>
      <c r="AJ101" s="184"/>
      <c r="AK101" s="184"/>
      <c r="AL101" s="184"/>
      <c r="AM101" s="184"/>
      <c r="AN101" s="183">
        <f t="shared" si="0"/>
        <v>0</v>
      </c>
      <c r="AO101" s="184"/>
      <c r="AP101" s="184"/>
      <c r="AQ101" s="77" t="s">
        <v>74</v>
      </c>
      <c r="AR101" s="74"/>
      <c r="AS101" s="83">
        <v>0</v>
      </c>
      <c r="AT101" s="84">
        <f t="shared" si="1"/>
        <v>0</v>
      </c>
      <c r="AU101" s="85">
        <f>'SO-07 - Požiarna ochrana'!P118</f>
        <v>0.85860000000000003</v>
      </c>
      <c r="AV101" s="84">
        <f>'SO-07 - Požiarna ochrana'!J33</f>
        <v>0</v>
      </c>
      <c r="AW101" s="84">
        <f>'SO-07 - Požiarna ochrana'!J34</f>
        <v>0</v>
      </c>
      <c r="AX101" s="84">
        <f>'SO-07 - Požiarna ochrana'!J35</f>
        <v>0</v>
      </c>
      <c r="AY101" s="84">
        <f>'SO-07 - Požiarna ochrana'!J36</f>
        <v>0</v>
      </c>
      <c r="AZ101" s="84">
        <f>'SO-07 - Požiarna ochrana'!F33</f>
        <v>0</v>
      </c>
      <c r="BA101" s="84">
        <f>'SO-07 - Požiarna ochrana'!F34</f>
        <v>0</v>
      </c>
      <c r="BB101" s="84">
        <f>'SO-07 - Požiarna ochrana'!F35</f>
        <v>0</v>
      </c>
      <c r="BC101" s="84">
        <f>'SO-07 - Požiarna ochrana'!F36</f>
        <v>0</v>
      </c>
      <c r="BD101" s="86">
        <f>'SO-07 - Požiarna ochrana'!F37</f>
        <v>0</v>
      </c>
      <c r="BT101" s="82" t="s">
        <v>75</v>
      </c>
      <c r="BV101" s="82" t="s">
        <v>69</v>
      </c>
      <c r="BW101" s="82" t="s">
        <v>94</v>
      </c>
      <c r="BX101" s="82" t="s">
        <v>4</v>
      </c>
      <c r="CL101" s="82" t="s">
        <v>1</v>
      </c>
      <c r="CM101" s="82" t="s">
        <v>67</v>
      </c>
    </row>
    <row r="102" spans="1:91" s="2" customFormat="1" ht="30" customHeight="1" x14ac:dyDescent="0.2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  <row r="103" spans="1:91" s="2" customFormat="1" ht="6.9" customHeight="1" x14ac:dyDescent="0.2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27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</row>
  </sheetData>
  <mergeCells count="64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SO-01 - Búracie práce'!C2" display="/" xr:uid="{00000000-0004-0000-0000-000000000000}"/>
    <hyperlink ref="A96" location="'SO-02 - Architektúra - st...'!C2" display="/" xr:uid="{00000000-0004-0000-0000-000001000000}"/>
    <hyperlink ref="A97" location="'SO-03 - Zdravotechnika'!C2" display="/" xr:uid="{00000000-0004-0000-0000-000002000000}"/>
    <hyperlink ref="A98" location="'SO-04 - Vykurovanie'!C2" display="/" xr:uid="{00000000-0004-0000-0000-000003000000}"/>
    <hyperlink ref="A99" location="'SO-05 - Elektroinštalácia'!C2" display="/" xr:uid="{00000000-0004-0000-0000-000004000000}"/>
    <hyperlink ref="A100" location="'SO-06 - Požiarna nádrž'!C2" display="/" xr:uid="{00000000-0004-0000-0000-000005000000}"/>
    <hyperlink ref="A101" location="'SO-07 - Požiarna ochrana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31"/>
  <sheetViews>
    <sheetView showGridLines="0" workbookViewId="0">
      <selection activeCell="J15" sqref="J15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87"/>
    </row>
    <row r="2" spans="1:46" s="1" customFormat="1" ht="36.9" customHeight="1" x14ac:dyDescent="0.2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76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" customHeight="1" x14ac:dyDescent="0.2">
      <c r="B4" s="17"/>
      <c r="D4" s="18" t="s">
        <v>95</v>
      </c>
      <c r="L4" s="17"/>
      <c r="M4" s="88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3" t="s">
        <v>12</v>
      </c>
      <c r="L6" s="17"/>
    </row>
    <row r="7" spans="1:46" s="1" customFormat="1" ht="16.5" customHeight="1" x14ac:dyDescent="0.2">
      <c r="B7" s="17"/>
      <c r="E7" s="203" t="str">
        <f>'Rekapitulácia stavby'!K6</f>
        <v>Rozšírenie kapacit a prístavba  jedálne  MŠ  Zlaté Moravce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96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93" t="s">
        <v>97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49" t="str">
        <f>'Rekapitulácia stavby'!AN8</f>
        <v>3. 12. 2021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 x14ac:dyDescent="0.2">
      <c r="A33" s="26"/>
      <c r="B33" s="27"/>
      <c r="C33" s="26"/>
      <c r="D33" s="93" t="s">
        <v>31</v>
      </c>
      <c r="E33" s="23" t="s">
        <v>32</v>
      </c>
      <c r="F33" s="94">
        <f>ROUND((SUM(BE118:BE130)),  2)</f>
        <v>0</v>
      </c>
      <c r="G33" s="26"/>
      <c r="H33" s="26"/>
      <c r="I33" s="95">
        <v>0.2</v>
      </c>
      <c r="J33" s="94">
        <f>ROUND(((SUM(BE118:BE130))*I33),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 x14ac:dyDescent="0.2">
      <c r="A34" s="26"/>
      <c r="B34" s="27"/>
      <c r="C34" s="26"/>
      <c r="D34" s="26"/>
      <c r="E34" s="23" t="s">
        <v>33</v>
      </c>
      <c r="F34" s="94">
        <f>ROUND((SUM(BF118:BF130)),  2)</f>
        <v>0</v>
      </c>
      <c r="G34" s="26"/>
      <c r="H34" s="26"/>
      <c r="I34" s="95">
        <v>0.2</v>
      </c>
      <c r="J34" s="94">
        <f>ROUND(((SUM(BF118:BF130))*I34),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 x14ac:dyDescent="0.2">
      <c r="A35" s="26"/>
      <c r="B35" s="27"/>
      <c r="C35" s="26"/>
      <c r="D35" s="26"/>
      <c r="E35" s="23" t="s">
        <v>34</v>
      </c>
      <c r="F35" s="94">
        <f>ROUND((SUM(BG118:BG130)),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 x14ac:dyDescent="0.2">
      <c r="A36" s="26"/>
      <c r="B36" s="27"/>
      <c r="C36" s="26"/>
      <c r="D36" s="26"/>
      <c r="E36" s="23" t="s">
        <v>35</v>
      </c>
      <c r="F36" s="94">
        <f>ROUND((SUM(BH118:BH130)),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 x14ac:dyDescent="0.2">
      <c r="A37" s="26"/>
      <c r="B37" s="27"/>
      <c r="C37" s="26"/>
      <c r="D37" s="26"/>
      <c r="E37" s="23" t="s">
        <v>36</v>
      </c>
      <c r="F37" s="94">
        <f>ROUND((SUM(BI118:BI130)),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hidden="1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 x14ac:dyDescent="0.2">
      <c r="A82" s="26"/>
      <c r="B82" s="27"/>
      <c r="C82" s="18" t="s">
        <v>98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 x14ac:dyDescent="0.2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 x14ac:dyDescent="0.2">
      <c r="A85" s="26"/>
      <c r="B85" s="27"/>
      <c r="C85" s="26"/>
      <c r="D85" s="26"/>
      <c r="E85" s="203" t="str">
        <f>E7</f>
        <v>Rozšírenie kapacit a prístavba  jedálne  MŠ  Zlaté Moravce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 x14ac:dyDescent="0.2">
      <c r="A86" s="26"/>
      <c r="B86" s="27"/>
      <c r="C86" s="23" t="s">
        <v>96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 x14ac:dyDescent="0.2">
      <c r="A87" s="26"/>
      <c r="B87" s="27"/>
      <c r="C87" s="26"/>
      <c r="D87" s="26"/>
      <c r="E87" s="193" t="str">
        <f>E9</f>
        <v>SO-01 - Búracie práce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 x14ac:dyDescent="0.2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49" t="str">
        <f>IF(J12="","",J12)</f>
        <v>3. 12. 2021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 x14ac:dyDescent="0.2">
      <c r="A94" s="26"/>
      <c r="B94" s="27"/>
      <c r="C94" s="104" t="s">
        <v>99</v>
      </c>
      <c r="D94" s="96"/>
      <c r="E94" s="96"/>
      <c r="F94" s="96"/>
      <c r="G94" s="96"/>
      <c r="H94" s="96"/>
      <c r="I94" s="96"/>
      <c r="J94" s="105" t="s">
        <v>100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hidden="1" customHeight="1" x14ac:dyDescent="0.2">
      <c r="A96" s="26"/>
      <c r="B96" s="27"/>
      <c r="C96" s="106" t="s">
        <v>101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102</v>
      </c>
    </row>
    <row r="97" spans="1:31" s="9" customFormat="1" ht="24.9" hidden="1" customHeight="1" x14ac:dyDescent="0.2">
      <c r="B97" s="107"/>
      <c r="D97" s="108" t="s">
        <v>103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10" customFormat="1" ht="19.95" hidden="1" customHeight="1" x14ac:dyDescent="0.2">
      <c r="B98" s="111"/>
      <c r="D98" s="112" t="s">
        <v>104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1" s="2" customFormat="1" ht="21.75" hidden="1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" hidden="1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idden="1" x14ac:dyDescent="0.2"/>
    <row r="102" spans="1:31" hidden="1" x14ac:dyDescent="0.2"/>
    <row r="103" spans="1:31" hidden="1" x14ac:dyDescent="0.2"/>
    <row r="104" spans="1:31" s="2" customFormat="1" ht="6.9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" customHeight="1" x14ac:dyDescent="0.2">
      <c r="A105" s="26"/>
      <c r="B105" s="27"/>
      <c r="C105" s="18" t="s">
        <v>105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12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203" t="str">
        <f>E7</f>
        <v>Rozšírenie kapacit a prístavba  jedálne  MŠ  Zlaté Moravce</v>
      </c>
      <c r="F108" s="204"/>
      <c r="G108" s="204"/>
      <c r="H108" s="204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96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193" t="str">
        <f>E9</f>
        <v>SO-01 - Búracie práce</v>
      </c>
      <c r="F110" s="202"/>
      <c r="G110" s="202"/>
      <c r="H110" s="20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15</v>
      </c>
      <c r="D112" s="26"/>
      <c r="E112" s="26"/>
      <c r="F112" s="21" t="str">
        <f>F12</f>
        <v xml:space="preserve"> </v>
      </c>
      <c r="G112" s="26"/>
      <c r="H112" s="26"/>
      <c r="I112" s="23" t="s">
        <v>17</v>
      </c>
      <c r="J112" s="49" t="str">
        <f>IF(J12="","",J12)</f>
        <v>3. 12. 2021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15" customHeight="1" x14ac:dyDescent="0.2">
      <c r="A114" s="26"/>
      <c r="B114" s="27"/>
      <c r="C114" s="23" t="s">
        <v>19</v>
      </c>
      <c r="D114" s="26"/>
      <c r="E114" s="26"/>
      <c r="F114" s="21" t="str">
        <f>E15</f>
        <v xml:space="preserve"> </v>
      </c>
      <c r="G114" s="26"/>
      <c r="H114" s="26"/>
      <c r="I114" s="23" t="s">
        <v>23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15" customHeight="1" x14ac:dyDescent="0.2">
      <c r="A115" s="26"/>
      <c r="B115" s="27"/>
      <c r="C115" s="23" t="s">
        <v>22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25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15"/>
      <c r="B117" s="116"/>
      <c r="C117" s="117" t="s">
        <v>106</v>
      </c>
      <c r="D117" s="118" t="s">
        <v>52</v>
      </c>
      <c r="E117" s="118" t="s">
        <v>48</v>
      </c>
      <c r="F117" s="118" t="s">
        <v>49</v>
      </c>
      <c r="G117" s="118" t="s">
        <v>107</v>
      </c>
      <c r="H117" s="118" t="s">
        <v>108</v>
      </c>
      <c r="I117" s="118" t="s">
        <v>109</v>
      </c>
      <c r="J117" s="119" t="s">
        <v>100</v>
      </c>
      <c r="K117" s="120" t="s">
        <v>110</v>
      </c>
      <c r="L117" s="121"/>
      <c r="M117" s="56" t="s">
        <v>1</v>
      </c>
      <c r="N117" s="57" t="s">
        <v>31</v>
      </c>
      <c r="O117" s="57" t="s">
        <v>111</v>
      </c>
      <c r="P117" s="57" t="s">
        <v>112</v>
      </c>
      <c r="Q117" s="57" t="s">
        <v>113</v>
      </c>
      <c r="R117" s="57" t="s">
        <v>114</v>
      </c>
      <c r="S117" s="57" t="s">
        <v>115</v>
      </c>
      <c r="T117" s="58" t="s">
        <v>116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5" customHeight="1" x14ac:dyDescent="0.3">
      <c r="A118" s="26"/>
      <c r="B118" s="27"/>
      <c r="C118" s="63" t="s">
        <v>101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</f>
        <v>368.65747199999998</v>
      </c>
      <c r="Q118" s="60"/>
      <c r="R118" s="123">
        <f>R119</f>
        <v>0</v>
      </c>
      <c r="S118" s="60"/>
      <c r="T118" s="124">
        <f>T119</f>
        <v>55.600917000000003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66</v>
      </c>
      <c r="AU118" s="14" t="s">
        <v>102</v>
      </c>
      <c r="BK118" s="125">
        <f>BK119</f>
        <v>0</v>
      </c>
    </row>
    <row r="119" spans="1:65" s="12" customFormat="1" ht="25.95" customHeight="1" x14ac:dyDescent="0.25">
      <c r="B119" s="126"/>
      <c r="D119" s="127" t="s">
        <v>66</v>
      </c>
      <c r="E119" s="128" t="s">
        <v>117</v>
      </c>
      <c r="F119" s="128" t="s">
        <v>118</v>
      </c>
      <c r="J119" s="129">
        <f>BK119</f>
        <v>0</v>
      </c>
      <c r="L119" s="126"/>
      <c r="M119" s="130"/>
      <c r="N119" s="131"/>
      <c r="O119" s="131"/>
      <c r="P119" s="132">
        <f>P120</f>
        <v>368.65747199999998</v>
      </c>
      <c r="Q119" s="131"/>
      <c r="R119" s="132">
        <f>R120</f>
        <v>0</v>
      </c>
      <c r="S119" s="131"/>
      <c r="T119" s="133">
        <f>T120</f>
        <v>55.600917000000003</v>
      </c>
      <c r="AR119" s="127" t="s">
        <v>75</v>
      </c>
      <c r="AT119" s="134" t="s">
        <v>66</v>
      </c>
      <c r="AU119" s="134" t="s">
        <v>67</v>
      </c>
      <c r="AY119" s="127" t="s">
        <v>119</v>
      </c>
      <c r="BK119" s="135">
        <f>BK120</f>
        <v>0</v>
      </c>
    </row>
    <row r="120" spans="1:65" s="12" customFormat="1" ht="22.95" customHeight="1" x14ac:dyDescent="0.25">
      <c r="B120" s="126"/>
      <c r="D120" s="127" t="s">
        <v>66</v>
      </c>
      <c r="E120" s="136" t="s">
        <v>120</v>
      </c>
      <c r="F120" s="136" t="s">
        <v>121</v>
      </c>
      <c r="J120" s="137">
        <f>BK120</f>
        <v>0</v>
      </c>
      <c r="L120" s="126"/>
      <c r="M120" s="130"/>
      <c r="N120" s="131"/>
      <c r="O120" s="131"/>
      <c r="P120" s="132">
        <f>SUM(P121:P130)</f>
        <v>368.65747199999998</v>
      </c>
      <c r="Q120" s="131"/>
      <c r="R120" s="132">
        <f>SUM(R121:R130)</f>
        <v>0</v>
      </c>
      <c r="S120" s="131"/>
      <c r="T120" s="133">
        <f>SUM(T121:T130)</f>
        <v>55.600917000000003</v>
      </c>
      <c r="AR120" s="127" t="s">
        <v>75</v>
      </c>
      <c r="AT120" s="134" t="s">
        <v>66</v>
      </c>
      <c r="AU120" s="134" t="s">
        <v>75</v>
      </c>
      <c r="AY120" s="127" t="s">
        <v>119</v>
      </c>
      <c r="BK120" s="135">
        <f>SUM(BK121:BK130)</f>
        <v>0</v>
      </c>
    </row>
    <row r="121" spans="1:65" s="2" customFormat="1" ht="24.15" customHeight="1" x14ac:dyDescent="0.2">
      <c r="A121" s="26"/>
      <c r="B121" s="138"/>
      <c r="C121" s="139" t="s">
        <v>75</v>
      </c>
      <c r="D121" s="139" t="s">
        <v>122</v>
      </c>
      <c r="E121" s="140" t="s">
        <v>123</v>
      </c>
      <c r="F121" s="141" t="s">
        <v>124</v>
      </c>
      <c r="G121" s="142" t="s">
        <v>125</v>
      </c>
      <c r="H121" s="143">
        <v>152.35900000000001</v>
      </c>
      <c r="I121" s="144">
        <v>0</v>
      </c>
      <c r="J121" s="144">
        <f t="shared" ref="J121:J130" si="0">ROUND(I121*H121,2)</f>
        <v>0</v>
      </c>
      <c r="K121" s="145"/>
      <c r="L121" s="27"/>
      <c r="M121" s="146" t="s">
        <v>1</v>
      </c>
      <c r="N121" s="147" t="s">
        <v>33</v>
      </c>
      <c r="O121" s="148">
        <v>0.19</v>
      </c>
      <c r="P121" s="148">
        <f t="shared" ref="P121:P130" si="1">O121*H121</f>
        <v>28.948210000000003</v>
      </c>
      <c r="Q121" s="148">
        <v>0</v>
      </c>
      <c r="R121" s="148">
        <f t="shared" ref="R121:R130" si="2">Q121*H121</f>
        <v>0</v>
      </c>
      <c r="S121" s="148">
        <v>9.8000000000000004E-2</v>
      </c>
      <c r="T121" s="149">
        <f t="shared" ref="T121:T130" si="3">S121*H121</f>
        <v>14.931182000000002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126</v>
      </c>
      <c r="AT121" s="150" t="s">
        <v>122</v>
      </c>
      <c r="AU121" s="150" t="s">
        <v>127</v>
      </c>
      <c r="AY121" s="14" t="s">
        <v>119</v>
      </c>
      <c r="BE121" s="151">
        <f t="shared" ref="BE121:BE130" si="4">IF(N121="základná",J121,0)</f>
        <v>0</v>
      </c>
      <c r="BF121" s="151">
        <f t="shared" ref="BF121:BF130" si="5">IF(N121="znížená",J121,0)</f>
        <v>0</v>
      </c>
      <c r="BG121" s="151">
        <f t="shared" ref="BG121:BG130" si="6">IF(N121="zákl. prenesená",J121,0)</f>
        <v>0</v>
      </c>
      <c r="BH121" s="151">
        <f t="shared" ref="BH121:BH130" si="7">IF(N121="zníž. prenesená",J121,0)</f>
        <v>0</v>
      </c>
      <c r="BI121" s="151">
        <f t="shared" ref="BI121:BI130" si="8">IF(N121="nulová",J121,0)</f>
        <v>0</v>
      </c>
      <c r="BJ121" s="14" t="s">
        <v>127</v>
      </c>
      <c r="BK121" s="151">
        <f t="shared" ref="BK121:BK130" si="9">ROUND(I121*H121,2)</f>
        <v>0</v>
      </c>
      <c r="BL121" s="14" t="s">
        <v>126</v>
      </c>
      <c r="BM121" s="150" t="s">
        <v>127</v>
      </c>
    </row>
    <row r="122" spans="1:65" s="2" customFormat="1" ht="24.15" customHeight="1" x14ac:dyDescent="0.2">
      <c r="A122" s="26"/>
      <c r="B122" s="138"/>
      <c r="C122" s="139" t="s">
        <v>127</v>
      </c>
      <c r="D122" s="139" t="s">
        <v>122</v>
      </c>
      <c r="E122" s="140" t="s">
        <v>128</v>
      </c>
      <c r="F122" s="141" t="s">
        <v>129</v>
      </c>
      <c r="G122" s="142" t="s">
        <v>125</v>
      </c>
      <c r="H122" s="143">
        <v>152.35900000000001</v>
      </c>
      <c r="I122" s="144">
        <v>0</v>
      </c>
      <c r="J122" s="144">
        <f t="shared" si="0"/>
        <v>0</v>
      </c>
      <c r="K122" s="145"/>
      <c r="L122" s="27"/>
      <c r="M122" s="146" t="s">
        <v>1</v>
      </c>
      <c r="N122" s="147" t="s">
        <v>33</v>
      </c>
      <c r="O122" s="148">
        <v>1.169</v>
      </c>
      <c r="P122" s="148">
        <f t="shared" si="1"/>
        <v>178.10767100000001</v>
      </c>
      <c r="Q122" s="148">
        <v>0</v>
      </c>
      <c r="R122" s="148">
        <f t="shared" si="2"/>
        <v>0</v>
      </c>
      <c r="S122" s="148">
        <v>0.22500000000000001</v>
      </c>
      <c r="T122" s="149">
        <f t="shared" si="3"/>
        <v>34.280775000000006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126</v>
      </c>
      <c r="AT122" s="150" t="s">
        <v>122</v>
      </c>
      <c r="AU122" s="150" t="s">
        <v>127</v>
      </c>
      <c r="AY122" s="14" t="s">
        <v>119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4" t="s">
        <v>127</v>
      </c>
      <c r="BK122" s="151">
        <f t="shared" si="9"/>
        <v>0</v>
      </c>
      <c r="BL122" s="14" t="s">
        <v>126</v>
      </c>
      <c r="BM122" s="150" t="s">
        <v>126</v>
      </c>
    </row>
    <row r="123" spans="1:65" s="2" customFormat="1" ht="24.15" customHeight="1" x14ac:dyDescent="0.2">
      <c r="A123" s="26"/>
      <c r="B123" s="138"/>
      <c r="C123" s="139" t="s">
        <v>130</v>
      </c>
      <c r="D123" s="139" t="s">
        <v>122</v>
      </c>
      <c r="E123" s="140" t="s">
        <v>131</v>
      </c>
      <c r="F123" s="141" t="s">
        <v>132</v>
      </c>
      <c r="G123" s="142" t="s">
        <v>133</v>
      </c>
      <c r="H123" s="143">
        <v>159.72399999999999</v>
      </c>
      <c r="I123" s="144">
        <v>0</v>
      </c>
      <c r="J123" s="144">
        <f t="shared" si="0"/>
        <v>0</v>
      </c>
      <c r="K123" s="145"/>
      <c r="L123" s="27"/>
      <c r="M123" s="146" t="s">
        <v>1</v>
      </c>
      <c r="N123" s="147" t="s">
        <v>33</v>
      </c>
      <c r="O123" s="148">
        <v>7.4999999999999997E-2</v>
      </c>
      <c r="P123" s="148">
        <f t="shared" si="1"/>
        <v>11.979299999999999</v>
      </c>
      <c r="Q123" s="148">
        <v>0</v>
      </c>
      <c r="R123" s="148">
        <f t="shared" si="2"/>
        <v>0</v>
      </c>
      <c r="S123" s="148">
        <v>0.04</v>
      </c>
      <c r="T123" s="149">
        <f t="shared" si="3"/>
        <v>6.38896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126</v>
      </c>
      <c r="AT123" s="150" t="s">
        <v>122</v>
      </c>
      <c r="AU123" s="150" t="s">
        <v>127</v>
      </c>
      <c r="AY123" s="14" t="s">
        <v>119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127</v>
      </c>
      <c r="BK123" s="151">
        <f t="shared" si="9"/>
        <v>0</v>
      </c>
      <c r="BL123" s="14" t="s">
        <v>126</v>
      </c>
      <c r="BM123" s="150" t="s">
        <v>134</v>
      </c>
    </row>
    <row r="124" spans="1:65" s="2" customFormat="1" ht="24.15" customHeight="1" x14ac:dyDescent="0.2">
      <c r="A124" s="26"/>
      <c r="B124" s="138"/>
      <c r="C124" s="139" t="s">
        <v>126</v>
      </c>
      <c r="D124" s="139" t="s">
        <v>122</v>
      </c>
      <c r="E124" s="140" t="s">
        <v>135</v>
      </c>
      <c r="F124" s="141" t="s">
        <v>136</v>
      </c>
      <c r="G124" s="142" t="s">
        <v>137</v>
      </c>
      <c r="H124" s="143">
        <v>55.600999999999999</v>
      </c>
      <c r="I124" s="144">
        <v>0</v>
      </c>
      <c r="J124" s="144">
        <f t="shared" si="0"/>
        <v>0</v>
      </c>
      <c r="K124" s="145"/>
      <c r="L124" s="27"/>
      <c r="M124" s="146" t="s">
        <v>1</v>
      </c>
      <c r="N124" s="147" t="s">
        <v>33</v>
      </c>
      <c r="O124" s="148">
        <v>0.88200000000000001</v>
      </c>
      <c r="P124" s="148">
        <f t="shared" si="1"/>
        <v>49.040081999999998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126</v>
      </c>
      <c r="AT124" s="150" t="s">
        <v>122</v>
      </c>
      <c r="AU124" s="150" t="s">
        <v>127</v>
      </c>
      <c r="AY124" s="14" t="s">
        <v>119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127</v>
      </c>
      <c r="BK124" s="151">
        <f t="shared" si="9"/>
        <v>0</v>
      </c>
      <c r="BL124" s="14" t="s">
        <v>126</v>
      </c>
      <c r="BM124" s="150" t="s">
        <v>138</v>
      </c>
    </row>
    <row r="125" spans="1:65" s="2" customFormat="1" ht="24.15" customHeight="1" x14ac:dyDescent="0.2">
      <c r="A125" s="26"/>
      <c r="B125" s="138"/>
      <c r="C125" s="139" t="s">
        <v>139</v>
      </c>
      <c r="D125" s="139" t="s">
        <v>122</v>
      </c>
      <c r="E125" s="140" t="s">
        <v>140</v>
      </c>
      <c r="F125" s="141" t="s">
        <v>141</v>
      </c>
      <c r="G125" s="142" t="s">
        <v>137</v>
      </c>
      <c r="H125" s="143">
        <v>55.600999999999999</v>
      </c>
      <c r="I125" s="144">
        <v>0</v>
      </c>
      <c r="J125" s="144">
        <f t="shared" si="0"/>
        <v>0</v>
      </c>
      <c r="K125" s="145"/>
      <c r="L125" s="27"/>
      <c r="M125" s="146" t="s">
        <v>1</v>
      </c>
      <c r="N125" s="147" t="s">
        <v>33</v>
      </c>
      <c r="O125" s="148">
        <v>0.89</v>
      </c>
      <c r="P125" s="148">
        <f t="shared" si="1"/>
        <v>49.48489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126</v>
      </c>
      <c r="AT125" s="150" t="s">
        <v>122</v>
      </c>
      <c r="AU125" s="150" t="s">
        <v>127</v>
      </c>
      <c r="AY125" s="14" t="s">
        <v>119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127</v>
      </c>
      <c r="BK125" s="151">
        <f t="shared" si="9"/>
        <v>0</v>
      </c>
      <c r="BL125" s="14" t="s">
        <v>126</v>
      </c>
      <c r="BM125" s="150" t="s">
        <v>142</v>
      </c>
    </row>
    <row r="126" spans="1:65" s="2" customFormat="1" ht="24.15" customHeight="1" x14ac:dyDescent="0.2">
      <c r="A126" s="26"/>
      <c r="B126" s="138"/>
      <c r="C126" s="139" t="s">
        <v>134</v>
      </c>
      <c r="D126" s="139" t="s">
        <v>122</v>
      </c>
      <c r="E126" s="140" t="s">
        <v>143</v>
      </c>
      <c r="F126" s="141" t="s">
        <v>144</v>
      </c>
      <c r="G126" s="142" t="s">
        <v>137</v>
      </c>
      <c r="H126" s="143">
        <v>166.803</v>
      </c>
      <c r="I126" s="144">
        <v>0</v>
      </c>
      <c r="J126" s="144">
        <f t="shared" si="0"/>
        <v>0</v>
      </c>
      <c r="K126" s="145"/>
      <c r="L126" s="27"/>
      <c r="M126" s="146" t="s">
        <v>1</v>
      </c>
      <c r="N126" s="147" t="s">
        <v>33</v>
      </c>
      <c r="O126" s="148">
        <v>0.1</v>
      </c>
      <c r="P126" s="148">
        <f t="shared" si="1"/>
        <v>16.680299999999999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126</v>
      </c>
      <c r="AT126" s="150" t="s">
        <v>122</v>
      </c>
      <c r="AU126" s="150" t="s">
        <v>127</v>
      </c>
      <c r="AY126" s="14" t="s">
        <v>119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127</v>
      </c>
      <c r="BK126" s="151">
        <f t="shared" si="9"/>
        <v>0</v>
      </c>
      <c r="BL126" s="14" t="s">
        <v>126</v>
      </c>
      <c r="BM126" s="150" t="s">
        <v>145</v>
      </c>
    </row>
    <row r="127" spans="1:65" s="2" customFormat="1" ht="14.4" customHeight="1" x14ac:dyDescent="0.2">
      <c r="A127" s="26"/>
      <c r="B127" s="138"/>
      <c r="C127" s="139" t="s">
        <v>146</v>
      </c>
      <c r="D127" s="139" t="s">
        <v>122</v>
      </c>
      <c r="E127" s="140" t="s">
        <v>147</v>
      </c>
      <c r="F127" s="141" t="s">
        <v>148</v>
      </c>
      <c r="G127" s="142" t="s">
        <v>137</v>
      </c>
      <c r="H127" s="143">
        <v>55.600999999999999</v>
      </c>
      <c r="I127" s="144">
        <v>0</v>
      </c>
      <c r="J127" s="144">
        <f t="shared" si="0"/>
        <v>0</v>
      </c>
      <c r="K127" s="145"/>
      <c r="L127" s="27"/>
      <c r="M127" s="146" t="s">
        <v>1</v>
      </c>
      <c r="N127" s="147" t="s">
        <v>33</v>
      </c>
      <c r="O127" s="148">
        <v>0.59799999999999998</v>
      </c>
      <c r="P127" s="148">
        <f t="shared" si="1"/>
        <v>33.249397999999999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126</v>
      </c>
      <c r="AT127" s="150" t="s">
        <v>122</v>
      </c>
      <c r="AU127" s="150" t="s">
        <v>127</v>
      </c>
      <c r="AY127" s="14" t="s">
        <v>119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127</v>
      </c>
      <c r="BK127" s="151">
        <f t="shared" si="9"/>
        <v>0</v>
      </c>
      <c r="BL127" s="14" t="s">
        <v>126</v>
      </c>
      <c r="BM127" s="150" t="s">
        <v>149</v>
      </c>
    </row>
    <row r="128" spans="1:65" s="2" customFormat="1" ht="24.15" customHeight="1" x14ac:dyDescent="0.2">
      <c r="A128" s="26"/>
      <c r="B128" s="138"/>
      <c r="C128" s="139" t="s">
        <v>138</v>
      </c>
      <c r="D128" s="139" t="s">
        <v>122</v>
      </c>
      <c r="E128" s="140" t="s">
        <v>150</v>
      </c>
      <c r="F128" s="141" t="s">
        <v>151</v>
      </c>
      <c r="G128" s="142" t="s">
        <v>137</v>
      </c>
      <c r="H128" s="143">
        <v>166.803</v>
      </c>
      <c r="I128" s="144">
        <v>0</v>
      </c>
      <c r="J128" s="144">
        <f t="shared" si="0"/>
        <v>0</v>
      </c>
      <c r="K128" s="145"/>
      <c r="L128" s="27"/>
      <c r="M128" s="146" t="s">
        <v>1</v>
      </c>
      <c r="N128" s="147" t="s">
        <v>33</v>
      </c>
      <c r="O128" s="148">
        <v>7.0000000000000001E-3</v>
      </c>
      <c r="P128" s="148">
        <f t="shared" si="1"/>
        <v>1.167621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126</v>
      </c>
      <c r="AT128" s="150" t="s">
        <v>122</v>
      </c>
      <c r="AU128" s="150" t="s">
        <v>127</v>
      </c>
      <c r="AY128" s="14" t="s">
        <v>119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127</v>
      </c>
      <c r="BK128" s="151">
        <f t="shared" si="9"/>
        <v>0</v>
      </c>
      <c r="BL128" s="14" t="s">
        <v>126</v>
      </c>
      <c r="BM128" s="150" t="s">
        <v>152</v>
      </c>
    </row>
    <row r="129" spans="1:65" s="2" customFormat="1" ht="24.15" customHeight="1" x14ac:dyDescent="0.2">
      <c r="A129" s="26"/>
      <c r="B129" s="138"/>
      <c r="C129" s="139" t="s">
        <v>120</v>
      </c>
      <c r="D129" s="139" t="s">
        <v>122</v>
      </c>
      <c r="E129" s="140" t="s">
        <v>153</v>
      </c>
      <c r="F129" s="141" t="s">
        <v>154</v>
      </c>
      <c r="G129" s="142" t="s">
        <v>137</v>
      </c>
      <c r="H129" s="143">
        <v>55.600999999999999</v>
      </c>
      <c r="I129" s="144">
        <v>0</v>
      </c>
      <c r="J129" s="144">
        <f t="shared" si="0"/>
        <v>0</v>
      </c>
      <c r="K129" s="145"/>
      <c r="L129" s="27"/>
      <c r="M129" s="146" t="s">
        <v>1</v>
      </c>
      <c r="N129" s="147" t="s">
        <v>33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126</v>
      </c>
      <c r="AT129" s="150" t="s">
        <v>122</v>
      </c>
      <c r="AU129" s="150" t="s">
        <v>127</v>
      </c>
      <c r="AY129" s="14" t="s">
        <v>119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127</v>
      </c>
      <c r="BK129" s="151">
        <f t="shared" si="9"/>
        <v>0</v>
      </c>
      <c r="BL129" s="14" t="s">
        <v>126</v>
      </c>
      <c r="BM129" s="150" t="s">
        <v>155</v>
      </c>
    </row>
    <row r="130" spans="1:65" s="2" customFormat="1" ht="14.4" customHeight="1" x14ac:dyDescent="0.2">
      <c r="A130" s="26"/>
      <c r="B130" s="138"/>
      <c r="C130" s="139" t="s">
        <v>142</v>
      </c>
      <c r="D130" s="139" t="s">
        <v>122</v>
      </c>
      <c r="E130" s="140" t="s">
        <v>156</v>
      </c>
      <c r="F130" s="141" t="s">
        <v>157</v>
      </c>
      <c r="G130" s="142" t="s">
        <v>158</v>
      </c>
      <c r="H130" s="143">
        <v>6</v>
      </c>
      <c r="I130" s="144">
        <v>0</v>
      </c>
      <c r="J130" s="144">
        <f t="shared" si="0"/>
        <v>0</v>
      </c>
      <c r="K130" s="145"/>
      <c r="L130" s="27"/>
      <c r="M130" s="152" t="s">
        <v>1</v>
      </c>
      <c r="N130" s="153" t="s">
        <v>33</v>
      </c>
      <c r="O130" s="154">
        <v>0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126</v>
      </c>
      <c r="AT130" s="150" t="s">
        <v>122</v>
      </c>
      <c r="AU130" s="150" t="s">
        <v>127</v>
      </c>
      <c r="AY130" s="14" t="s">
        <v>119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127</v>
      </c>
      <c r="BK130" s="151">
        <f t="shared" si="9"/>
        <v>0</v>
      </c>
      <c r="BL130" s="14" t="s">
        <v>126</v>
      </c>
      <c r="BM130" s="150" t="s">
        <v>7</v>
      </c>
    </row>
    <row r="131" spans="1:65" s="2" customFormat="1" ht="6.9" customHeight="1" x14ac:dyDescent="0.2">
      <c r="A131" s="26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27"/>
      <c r="M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</sheetData>
  <autoFilter ref="C117:K130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02"/>
  <sheetViews>
    <sheetView showGridLines="0" workbookViewId="0">
      <selection activeCell="I219" sqref="I219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87"/>
    </row>
    <row r="2" spans="1:46" s="1" customFormat="1" ht="36.9" customHeight="1" x14ac:dyDescent="0.2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79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" customHeight="1" x14ac:dyDescent="0.2">
      <c r="B4" s="17"/>
      <c r="D4" s="18" t="s">
        <v>95</v>
      </c>
      <c r="L4" s="17"/>
      <c r="M4" s="88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3" t="s">
        <v>12</v>
      </c>
      <c r="L6" s="17"/>
    </row>
    <row r="7" spans="1:46" s="1" customFormat="1" ht="16.5" customHeight="1" x14ac:dyDescent="0.2">
      <c r="B7" s="17"/>
      <c r="E7" s="203" t="str">
        <f>'Rekapitulácia stavby'!K6</f>
        <v>Rozšírenie kapacit a prístavba  jedálne  MŠ  Zlaté Moravce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96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93" t="s">
        <v>159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49" t="str">
        <f>'Rekapitulácia stavby'!AN8</f>
        <v>3. 12. 2021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ROUND(J135,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 x14ac:dyDescent="0.2">
      <c r="A33" s="26"/>
      <c r="B33" s="27"/>
      <c r="C33" s="26"/>
      <c r="D33" s="93" t="s">
        <v>31</v>
      </c>
      <c r="E33" s="23" t="s">
        <v>32</v>
      </c>
      <c r="F33" s="94">
        <f>ROUND((SUM(BE135:BE301)),  2)</f>
        <v>0</v>
      </c>
      <c r="G33" s="26"/>
      <c r="H33" s="26"/>
      <c r="I33" s="95">
        <v>0.2</v>
      </c>
      <c r="J33" s="94">
        <f>ROUND(((SUM(BE135:BE301))*I33),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 x14ac:dyDescent="0.2">
      <c r="A34" s="26"/>
      <c r="B34" s="27"/>
      <c r="C34" s="26"/>
      <c r="D34" s="26"/>
      <c r="E34" s="23" t="s">
        <v>33</v>
      </c>
      <c r="F34" s="94">
        <f>ROUND((SUM(BF135:BF301)),  2)</f>
        <v>0</v>
      </c>
      <c r="G34" s="26"/>
      <c r="H34" s="26"/>
      <c r="I34" s="95">
        <v>0.2</v>
      </c>
      <c r="J34" s="94">
        <f>ROUND(((SUM(BF135:BF301))*I34),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 x14ac:dyDescent="0.2">
      <c r="A35" s="26"/>
      <c r="B35" s="27"/>
      <c r="C35" s="26"/>
      <c r="D35" s="26"/>
      <c r="E35" s="23" t="s">
        <v>34</v>
      </c>
      <c r="F35" s="94">
        <f>ROUND((SUM(BG135:BG301)),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 x14ac:dyDescent="0.2">
      <c r="A36" s="26"/>
      <c r="B36" s="27"/>
      <c r="C36" s="26"/>
      <c r="D36" s="26"/>
      <c r="E36" s="23" t="s">
        <v>35</v>
      </c>
      <c r="F36" s="94">
        <f>ROUND((SUM(BH135:BH301)),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 x14ac:dyDescent="0.2">
      <c r="A37" s="26"/>
      <c r="B37" s="27"/>
      <c r="C37" s="26"/>
      <c r="D37" s="26"/>
      <c r="E37" s="23" t="s">
        <v>36</v>
      </c>
      <c r="F37" s="94">
        <f>ROUND((SUM(BI135:BI301)),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hidden="1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 x14ac:dyDescent="0.2">
      <c r="A82" s="26"/>
      <c r="B82" s="27"/>
      <c r="C82" s="18" t="s">
        <v>98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 x14ac:dyDescent="0.2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 x14ac:dyDescent="0.2">
      <c r="A85" s="26"/>
      <c r="B85" s="27"/>
      <c r="C85" s="26"/>
      <c r="D85" s="26"/>
      <c r="E85" s="203" t="str">
        <f>E7</f>
        <v>Rozšírenie kapacit a prístavba  jedálne  MŠ  Zlaté Moravce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 x14ac:dyDescent="0.2">
      <c r="A86" s="26"/>
      <c r="B86" s="27"/>
      <c r="C86" s="23" t="s">
        <v>96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 x14ac:dyDescent="0.2">
      <c r="A87" s="26"/>
      <c r="B87" s="27"/>
      <c r="C87" s="26"/>
      <c r="D87" s="26"/>
      <c r="E87" s="193" t="str">
        <f>E9</f>
        <v>SO-02 - Architektúra - statika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 x14ac:dyDescent="0.2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49" t="str">
        <f>IF(J12="","",J12)</f>
        <v>3. 12. 2021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 x14ac:dyDescent="0.2">
      <c r="A94" s="26"/>
      <c r="B94" s="27"/>
      <c r="C94" s="104" t="s">
        <v>99</v>
      </c>
      <c r="D94" s="96"/>
      <c r="E94" s="96"/>
      <c r="F94" s="96"/>
      <c r="G94" s="96"/>
      <c r="H94" s="96"/>
      <c r="I94" s="96"/>
      <c r="J94" s="105" t="s">
        <v>100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hidden="1" customHeight="1" x14ac:dyDescent="0.2">
      <c r="A96" s="26"/>
      <c r="B96" s="27"/>
      <c r="C96" s="106" t="s">
        <v>101</v>
      </c>
      <c r="D96" s="26"/>
      <c r="E96" s="26"/>
      <c r="F96" s="26"/>
      <c r="G96" s="26"/>
      <c r="H96" s="26"/>
      <c r="I96" s="26"/>
      <c r="J96" s="65">
        <f>J135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102</v>
      </c>
    </row>
    <row r="97" spans="2:12" s="9" customFormat="1" ht="24.9" hidden="1" customHeight="1" x14ac:dyDescent="0.2">
      <c r="B97" s="107"/>
      <c r="D97" s="108" t="s">
        <v>103</v>
      </c>
      <c r="E97" s="109"/>
      <c r="F97" s="109"/>
      <c r="G97" s="109"/>
      <c r="H97" s="109"/>
      <c r="I97" s="109"/>
      <c r="J97" s="110">
        <f>J136</f>
        <v>0</v>
      </c>
      <c r="L97" s="107"/>
    </row>
    <row r="98" spans="2:12" s="10" customFormat="1" ht="19.95" hidden="1" customHeight="1" x14ac:dyDescent="0.2">
      <c r="B98" s="111"/>
      <c r="D98" s="112" t="s">
        <v>160</v>
      </c>
      <c r="E98" s="113"/>
      <c r="F98" s="113"/>
      <c r="G98" s="113"/>
      <c r="H98" s="113"/>
      <c r="I98" s="113"/>
      <c r="J98" s="114">
        <f>J137</f>
        <v>0</v>
      </c>
      <c r="L98" s="111"/>
    </row>
    <row r="99" spans="2:12" s="10" customFormat="1" ht="19.95" hidden="1" customHeight="1" x14ac:dyDescent="0.2">
      <c r="B99" s="111"/>
      <c r="D99" s="112" t="s">
        <v>161</v>
      </c>
      <c r="E99" s="113"/>
      <c r="F99" s="113"/>
      <c r="G99" s="113"/>
      <c r="H99" s="113"/>
      <c r="I99" s="113"/>
      <c r="J99" s="114">
        <f>J147</f>
        <v>0</v>
      </c>
      <c r="L99" s="111"/>
    </row>
    <row r="100" spans="2:12" s="10" customFormat="1" ht="19.95" hidden="1" customHeight="1" x14ac:dyDescent="0.2">
      <c r="B100" s="111"/>
      <c r="D100" s="112" t="s">
        <v>162</v>
      </c>
      <c r="E100" s="113"/>
      <c r="F100" s="113"/>
      <c r="G100" s="113"/>
      <c r="H100" s="113"/>
      <c r="I100" s="113"/>
      <c r="J100" s="114">
        <f>J156</f>
        <v>0</v>
      </c>
      <c r="L100" s="111"/>
    </row>
    <row r="101" spans="2:12" s="10" customFormat="1" ht="19.95" hidden="1" customHeight="1" x14ac:dyDescent="0.2">
      <c r="B101" s="111"/>
      <c r="D101" s="112" t="s">
        <v>163</v>
      </c>
      <c r="E101" s="113"/>
      <c r="F101" s="113"/>
      <c r="G101" s="113"/>
      <c r="H101" s="113"/>
      <c r="I101" s="113"/>
      <c r="J101" s="114">
        <f>J164</f>
        <v>0</v>
      </c>
      <c r="L101" s="111"/>
    </row>
    <row r="102" spans="2:12" s="10" customFormat="1" ht="19.95" hidden="1" customHeight="1" x14ac:dyDescent="0.2">
      <c r="B102" s="111"/>
      <c r="D102" s="112" t="s">
        <v>164</v>
      </c>
      <c r="E102" s="113"/>
      <c r="F102" s="113"/>
      <c r="G102" s="113"/>
      <c r="H102" s="113"/>
      <c r="I102" s="113"/>
      <c r="J102" s="114">
        <f>J179</f>
        <v>0</v>
      </c>
      <c r="L102" s="111"/>
    </row>
    <row r="103" spans="2:12" s="10" customFormat="1" ht="19.95" hidden="1" customHeight="1" x14ac:dyDescent="0.2">
      <c r="B103" s="111"/>
      <c r="D103" s="112" t="s">
        <v>104</v>
      </c>
      <c r="E103" s="113"/>
      <c r="F103" s="113"/>
      <c r="G103" s="113"/>
      <c r="H103" s="113"/>
      <c r="I103" s="113"/>
      <c r="J103" s="114">
        <f>J198</f>
        <v>0</v>
      </c>
      <c r="L103" s="111"/>
    </row>
    <row r="104" spans="2:12" s="10" customFormat="1" ht="19.95" hidden="1" customHeight="1" x14ac:dyDescent="0.2">
      <c r="B104" s="111"/>
      <c r="D104" s="112" t="s">
        <v>165</v>
      </c>
      <c r="E104" s="113"/>
      <c r="F104" s="113"/>
      <c r="G104" s="113"/>
      <c r="H104" s="113"/>
      <c r="I104" s="113"/>
      <c r="J104" s="114">
        <f>J212</f>
        <v>0</v>
      </c>
      <c r="L104" s="111"/>
    </row>
    <row r="105" spans="2:12" s="9" customFormat="1" ht="24.9" hidden="1" customHeight="1" x14ac:dyDescent="0.2">
      <c r="B105" s="107"/>
      <c r="D105" s="108" t="s">
        <v>166</v>
      </c>
      <c r="E105" s="109"/>
      <c r="F105" s="109"/>
      <c r="G105" s="109"/>
      <c r="H105" s="109"/>
      <c r="I105" s="109"/>
      <c r="J105" s="110">
        <f>J214</f>
        <v>0</v>
      </c>
      <c r="L105" s="107"/>
    </row>
    <row r="106" spans="2:12" s="10" customFormat="1" ht="19.95" hidden="1" customHeight="1" x14ac:dyDescent="0.2">
      <c r="B106" s="111"/>
      <c r="D106" s="112" t="s">
        <v>167</v>
      </c>
      <c r="E106" s="113"/>
      <c r="F106" s="113"/>
      <c r="G106" s="113"/>
      <c r="H106" s="113"/>
      <c r="I106" s="113"/>
      <c r="J106" s="114">
        <f>J215</f>
        <v>0</v>
      </c>
      <c r="L106" s="111"/>
    </row>
    <row r="107" spans="2:12" s="10" customFormat="1" ht="19.95" hidden="1" customHeight="1" x14ac:dyDescent="0.2">
      <c r="B107" s="111"/>
      <c r="D107" s="112" t="s">
        <v>168</v>
      </c>
      <c r="E107" s="113"/>
      <c r="F107" s="113"/>
      <c r="G107" s="113"/>
      <c r="H107" s="113"/>
      <c r="I107" s="113"/>
      <c r="J107" s="114">
        <f>J221</f>
        <v>0</v>
      </c>
      <c r="L107" s="111"/>
    </row>
    <row r="108" spans="2:12" s="10" customFormat="1" ht="19.95" hidden="1" customHeight="1" x14ac:dyDescent="0.2">
      <c r="B108" s="111"/>
      <c r="D108" s="112" t="s">
        <v>169</v>
      </c>
      <c r="E108" s="113"/>
      <c r="F108" s="113"/>
      <c r="G108" s="113"/>
      <c r="H108" s="113"/>
      <c r="I108" s="113"/>
      <c r="J108" s="114">
        <f>J230</f>
        <v>0</v>
      </c>
      <c r="L108" s="111"/>
    </row>
    <row r="109" spans="2:12" s="10" customFormat="1" ht="19.95" hidden="1" customHeight="1" x14ac:dyDescent="0.2">
      <c r="B109" s="111"/>
      <c r="D109" s="112" t="s">
        <v>170</v>
      </c>
      <c r="E109" s="113"/>
      <c r="F109" s="113"/>
      <c r="G109" s="113"/>
      <c r="H109" s="113"/>
      <c r="I109" s="113"/>
      <c r="J109" s="114">
        <f>J242</f>
        <v>0</v>
      </c>
      <c r="L109" s="111"/>
    </row>
    <row r="110" spans="2:12" s="10" customFormat="1" ht="19.95" hidden="1" customHeight="1" x14ac:dyDescent="0.2">
      <c r="B110" s="111"/>
      <c r="D110" s="112" t="s">
        <v>171</v>
      </c>
      <c r="E110" s="113"/>
      <c r="F110" s="113"/>
      <c r="G110" s="113"/>
      <c r="H110" s="113"/>
      <c r="I110" s="113"/>
      <c r="J110" s="114">
        <f>J251</f>
        <v>0</v>
      </c>
      <c r="L110" s="111"/>
    </row>
    <row r="111" spans="2:12" s="10" customFormat="1" ht="19.95" hidden="1" customHeight="1" x14ac:dyDescent="0.2">
      <c r="B111" s="111"/>
      <c r="D111" s="112" t="s">
        <v>172</v>
      </c>
      <c r="E111" s="113"/>
      <c r="F111" s="113"/>
      <c r="G111" s="113"/>
      <c r="H111" s="113"/>
      <c r="I111" s="113"/>
      <c r="J111" s="114">
        <f>J255</f>
        <v>0</v>
      </c>
      <c r="L111" s="111"/>
    </row>
    <row r="112" spans="2:12" s="10" customFormat="1" ht="19.95" hidden="1" customHeight="1" x14ac:dyDescent="0.2">
      <c r="B112" s="111"/>
      <c r="D112" s="112" t="s">
        <v>173</v>
      </c>
      <c r="E112" s="113"/>
      <c r="F112" s="113"/>
      <c r="G112" s="113"/>
      <c r="H112" s="113"/>
      <c r="I112" s="113"/>
      <c r="J112" s="114">
        <f>J263</f>
        <v>0</v>
      </c>
      <c r="L112" s="111"/>
    </row>
    <row r="113" spans="1:31" s="10" customFormat="1" ht="19.95" hidden="1" customHeight="1" x14ac:dyDescent="0.2">
      <c r="B113" s="111"/>
      <c r="D113" s="112" t="s">
        <v>174</v>
      </c>
      <c r="E113" s="113"/>
      <c r="F113" s="113"/>
      <c r="G113" s="113"/>
      <c r="H113" s="113"/>
      <c r="I113" s="113"/>
      <c r="J113" s="114">
        <f>J291</f>
        <v>0</v>
      </c>
      <c r="L113" s="111"/>
    </row>
    <row r="114" spans="1:31" s="10" customFormat="1" ht="19.95" hidden="1" customHeight="1" x14ac:dyDescent="0.2">
      <c r="B114" s="111"/>
      <c r="D114" s="112" t="s">
        <v>175</v>
      </c>
      <c r="E114" s="113"/>
      <c r="F114" s="113"/>
      <c r="G114" s="113"/>
      <c r="H114" s="113"/>
      <c r="I114" s="113"/>
      <c r="J114" s="114">
        <f>J295</f>
        <v>0</v>
      </c>
      <c r="L114" s="111"/>
    </row>
    <row r="115" spans="1:31" s="10" customFormat="1" ht="19.95" hidden="1" customHeight="1" x14ac:dyDescent="0.2">
      <c r="B115" s="111"/>
      <c r="D115" s="112" t="s">
        <v>176</v>
      </c>
      <c r="E115" s="113"/>
      <c r="F115" s="113"/>
      <c r="G115" s="113"/>
      <c r="H115" s="113"/>
      <c r="I115" s="113"/>
      <c r="J115" s="114">
        <f>J299</f>
        <v>0</v>
      </c>
      <c r="L115" s="111"/>
    </row>
    <row r="116" spans="1:31" s="2" customFormat="1" ht="21.75" hidden="1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" hidden="1" customHeight="1" x14ac:dyDescent="0.2">
      <c r="A117" s="26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hidden="1" x14ac:dyDescent="0.2"/>
    <row r="119" spans="1:31" hidden="1" x14ac:dyDescent="0.2"/>
    <row r="120" spans="1:31" hidden="1" x14ac:dyDescent="0.2"/>
    <row r="121" spans="1:31" s="2" customFormat="1" ht="6.9" customHeight="1" x14ac:dyDescent="0.2">
      <c r="A121" s="26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4.9" customHeight="1" x14ac:dyDescent="0.2">
      <c r="A122" s="26"/>
      <c r="B122" s="27"/>
      <c r="C122" s="18" t="s">
        <v>105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" customHeight="1" x14ac:dyDescent="0.2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 x14ac:dyDescent="0.2">
      <c r="A124" s="26"/>
      <c r="B124" s="27"/>
      <c r="C124" s="23" t="s">
        <v>12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 x14ac:dyDescent="0.2">
      <c r="A125" s="26"/>
      <c r="B125" s="27"/>
      <c r="C125" s="26"/>
      <c r="D125" s="26"/>
      <c r="E125" s="203" t="str">
        <f>E7</f>
        <v>Rozšírenie kapacit a prístavba  jedálne  MŠ  Zlaté Moravce</v>
      </c>
      <c r="F125" s="204"/>
      <c r="G125" s="204"/>
      <c r="H125" s="204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 x14ac:dyDescent="0.2">
      <c r="A126" s="26"/>
      <c r="B126" s="27"/>
      <c r="C126" s="23" t="s">
        <v>96</v>
      </c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6.5" customHeight="1" x14ac:dyDescent="0.2">
      <c r="A127" s="26"/>
      <c r="B127" s="27"/>
      <c r="C127" s="26"/>
      <c r="D127" s="26"/>
      <c r="E127" s="193" t="str">
        <f>E9</f>
        <v>SO-02 - Architektúra - statika</v>
      </c>
      <c r="F127" s="202"/>
      <c r="G127" s="202"/>
      <c r="H127" s="202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" customHeight="1" x14ac:dyDescent="0.2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2" customHeight="1" x14ac:dyDescent="0.2">
      <c r="A129" s="26"/>
      <c r="B129" s="27"/>
      <c r="C129" s="23" t="s">
        <v>15</v>
      </c>
      <c r="D129" s="26"/>
      <c r="E129" s="26"/>
      <c r="F129" s="21" t="str">
        <f>F12</f>
        <v xml:space="preserve"> </v>
      </c>
      <c r="G129" s="26"/>
      <c r="H129" s="26"/>
      <c r="I129" s="23" t="s">
        <v>17</v>
      </c>
      <c r="J129" s="49" t="str">
        <f>IF(J12="","",J12)</f>
        <v>3. 12. 2021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6.9" customHeight="1" x14ac:dyDescent="0.2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5.15" customHeight="1" x14ac:dyDescent="0.2">
      <c r="A131" s="26"/>
      <c r="B131" s="27"/>
      <c r="C131" s="23" t="s">
        <v>19</v>
      </c>
      <c r="D131" s="26"/>
      <c r="E131" s="26"/>
      <c r="F131" s="21" t="str">
        <f>E15</f>
        <v xml:space="preserve"> </v>
      </c>
      <c r="G131" s="26"/>
      <c r="H131" s="26"/>
      <c r="I131" s="23" t="s">
        <v>23</v>
      </c>
      <c r="J131" s="24" t="str">
        <f>E21</f>
        <v xml:space="preserve"> 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5.15" customHeight="1" x14ac:dyDescent="0.2">
      <c r="A132" s="26"/>
      <c r="B132" s="27"/>
      <c r="C132" s="23" t="s">
        <v>22</v>
      </c>
      <c r="D132" s="26"/>
      <c r="E132" s="26"/>
      <c r="F132" s="21" t="str">
        <f>IF(E18="","",E18)</f>
        <v xml:space="preserve"> </v>
      </c>
      <c r="G132" s="26"/>
      <c r="H132" s="26"/>
      <c r="I132" s="23" t="s">
        <v>25</v>
      </c>
      <c r="J132" s="24" t="str">
        <f>E24</f>
        <v xml:space="preserve"> </v>
      </c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10.35" customHeight="1" x14ac:dyDescent="0.2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11" customFormat="1" ht="29.25" customHeight="1" x14ac:dyDescent="0.2">
      <c r="A134" s="115"/>
      <c r="B134" s="116"/>
      <c r="C134" s="117" t="s">
        <v>106</v>
      </c>
      <c r="D134" s="118" t="s">
        <v>52</v>
      </c>
      <c r="E134" s="118" t="s">
        <v>48</v>
      </c>
      <c r="F134" s="118" t="s">
        <v>49</v>
      </c>
      <c r="G134" s="118" t="s">
        <v>107</v>
      </c>
      <c r="H134" s="118" t="s">
        <v>108</v>
      </c>
      <c r="I134" s="118" t="s">
        <v>109</v>
      </c>
      <c r="J134" s="119" t="s">
        <v>100</v>
      </c>
      <c r="K134" s="120" t="s">
        <v>110</v>
      </c>
      <c r="L134" s="121"/>
      <c r="M134" s="56" t="s">
        <v>1</v>
      </c>
      <c r="N134" s="57" t="s">
        <v>31</v>
      </c>
      <c r="O134" s="57" t="s">
        <v>111</v>
      </c>
      <c r="P134" s="57" t="s">
        <v>112</v>
      </c>
      <c r="Q134" s="57" t="s">
        <v>113</v>
      </c>
      <c r="R134" s="57" t="s">
        <v>114</v>
      </c>
      <c r="S134" s="57" t="s">
        <v>115</v>
      </c>
      <c r="T134" s="58" t="s">
        <v>116</v>
      </c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</row>
    <row r="135" spans="1:65" s="2" customFormat="1" ht="22.95" customHeight="1" x14ac:dyDescent="0.3">
      <c r="A135" s="26"/>
      <c r="B135" s="27"/>
      <c r="C135" s="63" t="s">
        <v>101</v>
      </c>
      <c r="D135" s="26"/>
      <c r="E135" s="26"/>
      <c r="F135" s="26"/>
      <c r="G135" s="26"/>
      <c r="H135" s="26"/>
      <c r="I135" s="26"/>
      <c r="J135" s="122">
        <f>BK135</f>
        <v>0</v>
      </c>
      <c r="K135" s="26"/>
      <c r="L135" s="27"/>
      <c r="M135" s="59"/>
      <c r="N135" s="50"/>
      <c r="O135" s="60"/>
      <c r="P135" s="123">
        <f>P136+P214</f>
        <v>6511.5654222349995</v>
      </c>
      <c r="Q135" s="60"/>
      <c r="R135" s="123">
        <f>R136+R214</f>
        <v>997.98331034482601</v>
      </c>
      <c r="S135" s="60"/>
      <c r="T135" s="124">
        <f>T136+T214</f>
        <v>3.3948499999999999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T135" s="14" t="s">
        <v>66</v>
      </c>
      <c r="AU135" s="14" t="s">
        <v>102</v>
      </c>
      <c r="BK135" s="125">
        <f>BK136+BK214</f>
        <v>0</v>
      </c>
    </row>
    <row r="136" spans="1:65" s="12" customFormat="1" ht="25.95" customHeight="1" x14ac:dyDescent="0.25">
      <c r="B136" s="126"/>
      <c r="D136" s="127" t="s">
        <v>66</v>
      </c>
      <c r="E136" s="128" t="s">
        <v>117</v>
      </c>
      <c r="F136" s="128" t="s">
        <v>118</v>
      </c>
      <c r="J136" s="129">
        <f>BK136</f>
        <v>0</v>
      </c>
      <c r="L136" s="126"/>
      <c r="M136" s="130"/>
      <c r="N136" s="131"/>
      <c r="O136" s="131"/>
      <c r="P136" s="132">
        <f>P137+P147+P156+P164+P179+P198+P212</f>
        <v>4761.5622376399997</v>
      </c>
      <c r="Q136" s="131"/>
      <c r="R136" s="132">
        <f>R137+R147+R156+R164+R179+R198+R212</f>
        <v>936.42386478994604</v>
      </c>
      <c r="S136" s="131"/>
      <c r="T136" s="133">
        <f>T137+T147+T156+T164+T179+T198+T212</f>
        <v>3.3948499999999999</v>
      </c>
      <c r="AR136" s="127" t="s">
        <v>75</v>
      </c>
      <c r="AT136" s="134" t="s">
        <v>66</v>
      </c>
      <c r="AU136" s="134" t="s">
        <v>67</v>
      </c>
      <c r="AY136" s="127" t="s">
        <v>119</v>
      </c>
      <c r="BK136" s="135">
        <f>BK137+BK147+BK156+BK164+BK179+BK198+BK212</f>
        <v>0</v>
      </c>
    </row>
    <row r="137" spans="1:65" s="12" customFormat="1" ht="22.95" customHeight="1" x14ac:dyDescent="0.25">
      <c r="B137" s="126"/>
      <c r="D137" s="127" t="s">
        <v>66</v>
      </c>
      <c r="E137" s="136" t="s">
        <v>75</v>
      </c>
      <c r="F137" s="136" t="s">
        <v>177</v>
      </c>
      <c r="J137" s="137">
        <f>BK137</f>
        <v>0</v>
      </c>
      <c r="L137" s="126"/>
      <c r="M137" s="130"/>
      <c r="N137" s="131"/>
      <c r="O137" s="131"/>
      <c r="P137" s="132">
        <f>SUM(P138:P146)</f>
        <v>238.1447508</v>
      </c>
      <c r="Q137" s="131"/>
      <c r="R137" s="132">
        <f>SUM(R138:R146)</f>
        <v>0</v>
      </c>
      <c r="S137" s="131"/>
      <c r="T137" s="133">
        <f>SUM(T138:T146)</f>
        <v>0</v>
      </c>
      <c r="AR137" s="127" t="s">
        <v>75</v>
      </c>
      <c r="AT137" s="134" t="s">
        <v>66</v>
      </c>
      <c r="AU137" s="134" t="s">
        <v>75</v>
      </c>
      <c r="AY137" s="127" t="s">
        <v>119</v>
      </c>
      <c r="BK137" s="135">
        <f>SUM(BK138:BK146)</f>
        <v>0</v>
      </c>
    </row>
    <row r="138" spans="1:65" s="2" customFormat="1" ht="24.15" customHeight="1" x14ac:dyDescent="0.2">
      <c r="A138" s="26"/>
      <c r="B138" s="138"/>
      <c r="C138" s="139" t="s">
        <v>75</v>
      </c>
      <c r="D138" s="139" t="s">
        <v>122</v>
      </c>
      <c r="E138" s="140" t="s">
        <v>178</v>
      </c>
      <c r="F138" s="141" t="s">
        <v>179</v>
      </c>
      <c r="G138" s="142" t="s">
        <v>180</v>
      </c>
      <c r="H138" s="143">
        <v>154.905</v>
      </c>
      <c r="I138" s="144">
        <v>0</v>
      </c>
      <c r="J138" s="144">
        <f t="shared" ref="J138:J146" si="0">ROUND(I138*H138,2)</f>
        <v>0</v>
      </c>
      <c r="K138" s="145"/>
      <c r="L138" s="27"/>
      <c r="M138" s="146" t="s">
        <v>1</v>
      </c>
      <c r="N138" s="147" t="s">
        <v>33</v>
      </c>
      <c r="O138" s="148">
        <v>0.81100000000000005</v>
      </c>
      <c r="P138" s="148">
        <f t="shared" ref="P138:P146" si="1">O138*H138</f>
        <v>125.62795500000001</v>
      </c>
      <c r="Q138" s="148">
        <v>0</v>
      </c>
      <c r="R138" s="148">
        <f t="shared" ref="R138:R146" si="2">Q138*H138</f>
        <v>0</v>
      </c>
      <c r="S138" s="148">
        <v>0</v>
      </c>
      <c r="T138" s="149">
        <f t="shared" ref="T138:T146" si="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126</v>
      </c>
      <c r="AT138" s="150" t="s">
        <v>122</v>
      </c>
      <c r="AU138" s="150" t="s">
        <v>127</v>
      </c>
      <c r="AY138" s="14" t="s">
        <v>119</v>
      </c>
      <c r="BE138" s="151">
        <f t="shared" ref="BE138:BE146" si="4">IF(N138="základná",J138,0)</f>
        <v>0</v>
      </c>
      <c r="BF138" s="151">
        <f t="shared" ref="BF138:BF146" si="5">IF(N138="znížená",J138,0)</f>
        <v>0</v>
      </c>
      <c r="BG138" s="151">
        <f t="shared" ref="BG138:BG146" si="6">IF(N138="zákl. prenesená",J138,0)</f>
        <v>0</v>
      </c>
      <c r="BH138" s="151">
        <f t="shared" ref="BH138:BH146" si="7">IF(N138="zníž. prenesená",J138,0)</f>
        <v>0</v>
      </c>
      <c r="BI138" s="151">
        <f t="shared" ref="BI138:BI146" si="8">IF(N138="nulová",J138,0)</f>
        <v>0</v>
      </c>
      <c r="BJ138" s="14" t="s">
        <v>127</v>
      </c>
      <c r="BK138" s="151">
        <f t="shared" ref="BK138:BK146" si="9">ROUND(I138*H138,2)</f>
        <v>0</v>
      </c>
      <c r="BL138" s="14" t="s">
        <v>126</v>
      </c>
      <c r="BM138" s="150" t="s">
        <v>127</v>
      </c>
    </row>
    <row r="139" spans="1:65" s="2" customFormat="1" ht="37.950000000000003" customHeight="1" x14ac:dyDescent="0.2">
      <c r="A139" s="26"/>
      <c r="B139" s="138"/>
      <c r="C139" s="139" t="s">
        <v>127</v>
      </c>
      <c r="D139" s="139" t="s">
        <v>122</v>
      </c>
      <c r="E139" s="140" t="s">
        <v>181</v>
      </c>
      <c r="F139" s="141" t="s">
        <v>182</v>
      </c>
      <c r="G139" s="142" t="s">
        <v>180</v>
      </c>
      <c r="H139" s="143">
        <v>154.905</v>
      </c>
      <c r="I139" s="144">
        <v>0</v>
      </c>
      <c r="J139" s="144">
        <f t="shared" si="0"/>
        <v>0</v>
      </c>
      <c r="K139" s="145"/>
      <c r="L139" s="27"/>
      <c r="M139" s="146" t="s">
        <v>1</v>
      </c>
      <c r="N139" s="147" t="s">
        <v>33</v>
      </c>
      <c r="O139" s="148">
        <v>0.08</v>
      </c>
      <c r="P139" s="148">
        <f t="shared" si="1"/>
        <v>12.3924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126</v>
      </c>
      <c r="AT139" s="150" t="s">
        <v>122</v>
      </c>
      <c r="AU139" s="150" t="s">
        <v>127</v>
      </c>
      <c r="AY139" s="14" t="s">
        <v>119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127</v>
      </c>
      <c r="BK139" s="151">
        <f t="shared" si="9"/>
        <v>0</v>
      </c>
      <c r="BL139" s="14" t="s">
        <v>126</v>
      </c>
      <c r="BM139" s="150" t="s">
        <v>126</v>
      </c>
    </row>
    <row r="140" spans="1:65" s="2" customFormat="1" ht="24.15" customHeight="1" x14ac:dyDescent="0.2">
      <c r="A140" s="26"/>
      <c r="B140" s="138"/>
      <c r="C140" s="139" t="s">
        <v>130</v>
      </c>
      <c r="D140" s="139" t="s">
        <v>122</v>
      </c>
      <c r="E140" s="140" t="s">
        <v>183</v>
      </c>
      <c r="F140" s="141" t="s">
        <v>184</v>
      </c>
      <c r="G140" s="142" t="s">
        <v>180</v>
      </c>
      <c r="H140" s="143">
        <v>154.905</v>
      </c>
      <c r="I140" s="144">
        <v>0</v>
      </c>
      <c r="J140" s="144">
        <f t="shared" si="0"/>
        <v>0</v>
      </c>
      <c r="K140" s="145"/>
      <c r="L140" s="27"/>
      <c r="M140" s="146" t="s">
        <v>1</v>
      </c>
      <c r="N140" s="147" t="s">
        <v>33</v>
      </c>
      <c r="O140" s="148">
        <v>6.9000000000000006E-2</v>
      </c>
      <c r="P140" s="148">
        <f t="shared" si="1"/>
        <v>10.688445000000002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126</v>
      </c>
      <c r="AT140" s="150" t="s">
        <v>122</v>
      </c>
      <c r="AU140" s="150" t="s">
        <v>127</v>
      </c>
      <c r="AY140" s="14" t="s">
        <v>119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127</v>
      </c>
      <c r="BK140" s="151">
        <f t="shared" si="9"/>
        <v>0</v>
      </c>
      <c r="BL140" s="14" t="s">
        <v>126</v>
      </c>
      <c r="BM140" s="150" t="s">
        <v>134</v>
      </c>
    </row>
    <row r="141" spans="1:65" s="2" customFormat="1" ht="37.950000000000003" customHeight="1" x14ac:dyDescent="0.2">
      <c r="A141" s="26"/>
      <c r="B141" s="138"/>
      <c r="C141" s="139" t="s">
        <v>126</v>
      </c>
      <c r="D141" s="139" t="s">
        <v>122</v>
      </c>
      <c r="E141" s="140" t="s">
        <v>185</v>
      </c>
      <c r="F141" s="141" t="s">
        <v>186</v>
      </c>
      <c r="G141" s="142" t="s">
        <v>180</v>
      </c>
      <c r="H141" s="143">
        <v>154.905</v>
      </c>
      <c r="I141" s="144">
        <v>0</v>
      </c>
      <c r="J141" s="144">
        <f t="shared" si="0"/>
        <v>0</v>
      </c>
      <c r="K141" s="145"/>
      <c r="L141" s="27"/>
      <c r="M141" s="146" t="s">
        <v>1</v>
      </c>
      <c r="N141" s="147" t="s">
        <v>33</v>
      </c>
      <c r="O141" s="148">
        <v>5.4399999999999997E-2</v>
      </c>
      <c r="P141" s="148">
        <f t="shared" si="1"/>
        <v>8.4268319999999992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126</v>
      </c>
      <c r="AT141" s="150" t="s">
        <v>122</v>
      </c>
      <c r="AU141" s="150" t="s">
        <v>127</v>
      </c>
      <c r="AY141" s="14" t="s">
        <v>119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127</v>
      </c>
      <c r="BK141" s="151">
        <f t="shared" si="9"/>
        <v>0</v>
      </c>
      <c r="BL141" s="14" t="s">
        <v>126</v>
      </c>
      <c r="BM141" s="150" t="s">
        <v>138</v>
      </c>
    </row>
    <row r="142" spans="1:65" s="2" customFormat="1" ht="37.950000000000003" customHeight="1" x14ac:dyDescent="0.2">
      <c r="A142" s="26"/>
      <c r="B142" s="138"/>
      <c r="C142" s="139" t="s">
        <v>139</v>
      </c>
      <c r="D142" s="139" t="s">
        <v>122</v>
      </c>
      <c r="E142" s="140" t="s">
        <v>187</v>
      </c>
      <c r="F142" s="141" t="s">
        <v>188</v>
      </c>
      <c r="G142" s="142" t="s">
        <v>180</v>
      </c>
      <c r="H142" s="143">
        <v>619.62</v>
      </c>
      <c r="I142" s="144">
        <v>0</v>
      </c>
      <c r="J142" s="144">
        <f t="shared" si="0"/>
        <v>0</v>
      </c>
      <c r="K142" s="145"/>
      <c r="L142" s="27"/>
      <c r="M142" s="146" t="s">
        <v>1</v>
      </c>
      <c r="N142" s="147" t="s">
        <v>33</v>
      </c>
      <c r="O142" s="148">
        <v>5.3899999999999998E-3</v>
      </c>
      <c r="P142" s="148">
        <f t="shared" si="1"/>
        <v>3.3397517999999997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126</v>
      </c>
      <c r="AT142" s="150" t="s">
        <v>122</v>
      </c>
      <c r="AU142" s="150" t="s">
        <v>127</v>
      </c>
      <c r="AY142" s="14" t="s">
        <v>119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127</v>
      </c>
      <c r="BK142" s="151">
        <f t="shared" si="9"/>
        <v>0</v>
      </c>
      <c r="BL142" s="14" t="s">
        <v>126</v>
      </c>
      <c r="BM142" s="150" t="s">
        <v>142</v>
      </c>
    </row>
    <row r="143" spans="1:65" s="2" customFormat="1" ht="14.4" customHeight="1" x14ac:dyDescent="0.2">
      <c r="A143" s="26"/>
      <c r="B143" s="138"/>
      <c r="C143" s="139" t="s">
        <v>134</v>
      </c>
      <c r="D143" s="139" t="s">
        <v>122</v>
      </c>
      <c r="E143" s="140" t="s">
        <v>189</v>
      </c>
      <c r="F143" s="141" t="s">
        <v>190</v>
      </c>
      <c r="G143" s="142" t="s">
        <v>180</v>
      </c>
      <c r="H143" s="143">
        <v>619.62</v>
      </c>
      <c r="I143" s="144">
        <v>0</v>
      </c>
      <c r="J143" s="144">
        <f t="shared" si="0"/>
        <v>0</v>
      </c>
      <c r="K143" s="145"/>
      <c r="L143" s="27"/>
      <c r="M143" s="146" t="s">
        <v>1</v>
      </c>
      <c r="N143" s="147" t="s">
        <v>33</v>
      </c>
      <c r="O143" s="148">
        <v>8.9999999999999993E-3</v>
      </c>
      <c r="P143" s="148">
        <f t="shared" si="1"/>
        <v>5.5765799999999999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126</v>
      </c>
      <c r="AT143" s="150" t="s">
        <v>122</v>
      </c>
      <c r="AU143" s="150" t="s">
        <v>127</v>
      </c>
      <c r="AY143" s="14" t="s">
        <v>119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127</v>
      </c>
      <c r="BK143" s="151">
        <f t="shared" si="9"/>
        <v>0</v>
      </c>
      <c r="BL143" s="14" t="s">
        <v>126</v>
      </c>
      <c r="BM143" s="150" t="s">
        <v>145</v>
      </c>
    </row>
    <row r="144" spans="1:65" s="2" customFormat="1" ht="24.15" customHeight="1" x14ac:dyDescent="0.2">
      <c r="A144" s="26"/>
      <c r="B144" s="138"/>
      <c r="C144" s="139" t="s">
        <v>146</v>
      </c>
      <c r="D144" s="139" t="s">
        <v>122</v>
      </c>
      <c r="E144" s="140" t="s">
        <v>191</v>
      </c>
      <c r="F144" s="141" t="s">
        <v>192</v>
      </c>
      <c r="G144" s="142" t="s">
        <v>180</v>
      </c>
      <c r="H144" s="143">
        <v>154.905</v>
      </c>
      <c r="I144" s="144">
        <v>0</v>
      </c>
      <c r="J144" s="144">
        <f t="shared" si="0"/>
        <v>0</v>
      </c>
      <c r="K144" s="145"/>
      <c r="L144" s="27"/>
      <c r="M144" s="146" t="s">
        <v>1</v>
      </c>
      <c r="N144" s="147" t="s">
        <v>33</v>
      </c>
      <c r="O144" s="148">
        <v>0.46539999999999998</v>
      </c>
      <c r="P144" s="148">
        <f t="shared" si="1"/>
        <v>72.092787000000001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126</v>
      </c>
      <c r="AT144" s="150" t="s">
        <v>122</v>
      </c>
      <c r="AU144" s="150" t="s">
        <v>127</v>
      </c>
      <c r="AY144" s="14" t="s">
        <v>119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127</v>
      </c>
      <c r="BK144" s="151">
        <f t="shared" si="9"/>
        <v>0</v>
      </c>
      <c r="BL144" s="14" t="s">
        <v>126</v>
      </c>
      <c r="BM144" s="150" t="s">
        <v>149</v>
      </c>
    </row>
    <row r="145" spans="1:65" s="2" customFormat="1" ht="24.15" customHeight="1" x14ac:dyDescent="0.2">
      <c r="A145" s="26"/>
      <c r="B145" s="138"/>
      <c r="C145" s="139" t="s">
        <v>138</v>
      </c>
      <c r="D145" s="139" t="s">
        <v>122</v>
      </c>
      <c r="E145" s="140" t="s">
        <v>193</v>
      </c>
      <c r="F145" s="141" t="s">
        <v>194</v>
      </c>
      <c r="G145" s="142" t="s">
        <v>180</v>
      </c>
      <c r="H145" s="143">
        <v>619.62</v>
      </c>
      <c r="I145" s="144">
        <v>0</v>
      </c>
      <c r="J145" s="144">
        <f t="shared" si="0"/>
        <v>0</v>
      </c>
      <c r="K145" s="145"/>
      <c r="L145" s="27"/>
      <c r="M145" s="146" t="s">
        <v>1</v>
      </c>
      <c r="N145" s="147" t="s">
        <v>33</v>
      </c>
      <c r="O145" s="148">
        <v>0</v>
      </c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126</v>
      </c>
      <c r="AT145" s="150" t="s">
        <v>122</v>
      </c>
      <c r="AU145" s="150" t="s">
        <v>127</v>
      </c>
      <c r="AY145" s="14" t="s">
        <v>119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127</v>
      </c>
      <c r="BK145" s="151">
        <f t="shared" si="9"/>
        <v>0</v>
      </c>
      <c r="BL145" s="14" t="s">
        <v>126</v>
      </c>
      <c r="BM145" s="150" t="s">
        <v>152</v>
      </c>
    </row>
    <row r="146" spans="1:65" s="2" customFormat="1" ht="24.15" customHeight="1" x14ac:dyDescent="0.2">
      <c r="A146" s="26"/>
      <c r="B146" s="138"/>
      <c r="C146" s="139" t="s">
        <v>120</v>
      </c>
      <c r="D146" s="139" t="s">
        <v>122</v>
      </c>
      <c r="E146" s="140" t="s">
        <v>195</v>
      </c>
      <c r="F146" s="141" t="s">
        <v>196</v>
      </c>
      <c r="G146" s="142" t="s">
        <v>137</v>
      </c>
      <c r="H146" s="143">
        <v>247.84800000000001</v>
      </c>
      <c r="I146" s="144">
        <v>0</v>
      </c>
      <c r="J146" s="144">
        <f t="shared" si="0"/>
        <v>0</v>
      </c>
      <c r="K146" s="145"/>
      <c r="L146" s="27"/>
      <c r="M146" s="146" t="s">
        <v>1</v>
      </c>
      <c r="N146" s="147" t="s">
        <v>33</v>
      </c>
      <c r="O146" s="148">
        <v>0</v>
      </c>
      <c r="P146" s="148">
        <f t="shared" si="1"/>
        <v>0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126</v>
      </c>
      <c r="AT146" s="150" t="s">
        <v>122</v>
      </c>
      <c r="AU146" s="150" t="s">
        <v>127</v>
      </c>
      <c r="AY146" s="14" t="s">
        <v>119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127</v>
      </c>
      <c r="BK146" s="151">
        <f t="shared" si="9"/>
        <v>0</v>
      </c>
      <c r="BL146" s="14" t="s">
        <v>126</v>
      </c>
      <c r="BM146" s="150" t="s">
        <v>155</v>
      </c>
    </row>
    <row r="147" spans="1:65" s="12" customFormat="1" ht="22.95" customHeight="1" x14ac:dyDescent="0.25">
      <c r="B147" s="126"/>
      <c r="D147" s="127" t="s">
        <v>66</v>
      </c>
      <c r="E147" s="136" t="s">
        <v>127</v>
      </c>
      <c r="F147" s="136" t="s">
        <v>197</v>
      </c>
      <c r="J147" s="137">
        <f>BK147</f>
        <v>0</v>
      </c>
      <c r="L147" s="126"/>
      <c r="M147" s="130"/>
      <c r="N147" s="131"/>
      <c r="O147" s="131"/>
      <c r="P147" s="132">
        <f>SUM(P148:P155)</f>
        <v>389.94219694999998</v>
      </c>
      <c r="Q147" s="131"/>
      <c r="R147" s="132">
        <f>SUM(R148:R155)</f>
        <v>584.15996408893204</v>
      </c>
      <c r="S147" s="131"/>
      <c r="T147" s="133">
        <f>SUM(T148:T155)</f>
        <v>0</v>
      </c>
      <c r="AR147" s="127" t="s">
        <v>75</v>
      </c>
      <c r="AT147" s="134" t="s">
        <v>66</v>
      </c>
      <c r="AU147" s="134" t="s">
        <v>75</v>
      </c>
      <c r="AY147" s="127" t="s">
        <v>119</v>
      </c>
      <c r="BK147" s="135">
        <f>SUM(BK148:BK155)</f>
        <v>0</v>
      </c>
    </row>
    <row r="148" spans="1:65" s="2" customFormat="1" ht="24.15" customHeight="1" x14ac:dyDescent="0.2">
      <c r="A148" s="26"/>
      <c r="B148" s="138"/>
      <c r="C148" s="139" t="s">
        <v>142</v>
      </c>
      <c r="D148" s="139" t="s">
        <v>122</v>
      </c>
      <c r="E148" s="140" t="s">
        <v>198</v>
      </c>
      <c r="F148" s="141" t="s">
        <v>199</v>
      </c>
      <c r="G148" s="142" t="s">
        <v>180</v>
      </c>
      <c r="H148" s="143">
        <v>72.382000000000005</v>
      </c>
      <c r="I148" s="144">
        <v>0</v>
      </c>
      <c r="J148" s="144">
        <f t="shared" ref="J148:J155" si="10">ROUND(I148*H148,2)</f>
        <v>0</v>
      </c>
      <c r="K148" s="145"/>
      <c r="L148" s="27"/>
      <c r="M148" s="146" t="s">
        <v>1</v>
      </c>
      <c r="N148" s="147" t="s">
        <v>33</v>
      </c>
      <c r="O148" s="148">
        <v>1.0968</v>
      </c>
      <c r="P148" s="148">
        <f t="shared" ref="P148:P155" si="11">O148*H148</f>
        <v>79.388577600000005</v>
      </c>
      <c r="Q148" s="148">
        <v>2.0699999999999998</v>
      </c>
      <c r="R148" s="148">
        <f t="shared" ref="R148:R155" si="12">Q148*H148</f>
        <v>149.83073999999999</v>
      </c>
      <c r="S148" s="148">
        <v>0</v>
      </c>
      <c r="T148" s="149">
        <f t="shared" ref="T148:T155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126</v>
      </c>
      <c r="AT148" s="150" t="s">
        <v>122</v>
      </c>
      <c r="AU148" s="150" t="s">
        <v>127</v>
      </c>
      <c r="AY148" s="14" t="s">
        <v>119</v>
      </c>
      <c r="BE148" s="151">
        <f t="shared" ref="BE148:BE155" si="14">IF(N148="základná",J148,0)</f>
        <v>0</v>
      </c>
      <c r="BF148" s="151">
        <f t="shared" ref="BF148:BF155" si="15">IF(N148="znížená",J148,0)</f>
        <v>0</v>
      </c>
      <c r="BG148" s="151">
        <f t="shared" ref="BG148:BG155" si="16">IF(N148="zákl. prenesená",J148,0)</f>
        <v>0</v>
      </c>
      <c r="BH148" s="151">
        <f t="shared" ref="BH148:BH155" si="17">IF(N148="zníž. prenesená",J148,0)</f>
        <v>0</v>
      </c>
      <c r="BI148" s="151">
        <f t="shared" ref="BI148:BI155" si="18">IF(N148="nulová",J148,0)</f>
        <v>0</v>
      </c>
      <c r="BJ148" s="14" t="s">
        <v>127</v>
      </c>
      <c r="BK148" s="151">
        <f t="shared" ref="BK148:BK155" si="19">ROUND(I148*H148,2)</f>
        <v>0</v>
      </c>
      <c r="BL148" s="14" t="s">
        <v>126</v>
      </c>
      <c r="BM148" s="150" t="s">
        <v>7</v>
      </c>
    </row>
    <row r="149" spans="1:65" s="2" customFormat="1" ht="14.4" customHeight="1" x14ac:dyDescent="0.2">
      <c r="A149" s="26"/>
      <c r="B149" s="138"/>
      <c r="C149" s="139" t="s">
        <v>200</v>
      </c>
      <c r="D149" s="139" t="s">
        <v>122</v>
      </c>
      <c r="E149" s="140" t="s">
        <v>201</v>
      </c>
      <c r="F149" s="141" t="s">
        <v>202</v>
      </c>
      <c r="G149" s="142" t="s">
        <v>137</v>
      </c>
      <c r="H149" s="143">
        <v>2.68</v>
      </c>
      <c r="I149" s="144">
        <v>0</v>
      </c>
      <c r="J149" s="144">
        <f t="shared" si="10"/>
        <v>0</v>
      </c>
      <c r="K149" s="145"/>
      <c r="L149" s="27"/>
      <c r="M149" s="146" t="s">
        <v>1</v>
      </c>
      <c r="N149" s="147" t="s">
        <v>33</v>
      </c>
      <c r="O149" s="148">
        <v>34.322000000000003</v>
      </c>
      <c r="P149" s="148">
        <f t="shared" si="11"/>
        <v>91.98296000000002</v>
      </c>
      <c r="Q149" s="148">
        <v>1.0189584970000001</v>
      </c>
      <c r="R149" s="148">
        <f t="shared" si="12"/>
        <v>2.7308087719600005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126</v>
      </c>
      <c r="AT149" s="150" t="s">
        <v>122</v>
      </c>
      <c r="AU149" s="150" t="s">
        <v>127</v>
      </c>
      <c r="AY149" s="14" t="s">
        <v>119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127</v>
      </c>
      <c r="BK149" s="151">
        <f t="shared" si="19"/>
        <v>0</v>
      </c>
      <c r="BL149" s="14" t="s">
        <v>126</v>
      </c>
      <c r="BM149" s="150" t="s">
        <v>203</v>
      </c>
    </row>
    <row r="150" spans="1:65" s="2" customFormat="1" ht="14.4" customHeight="1" x14ac:dyDescent="0.2">
      <c r="A150" s="26"/>
      <c r="B150" s="138"/>
      <c r="C150" s="139" t="s">
        <v>145</v>
      </c>
      <c r="D150" s="139" t="s">
        <v>122</v>
      </c>
      <c r="E150" s="140" t="s">
        <v>204</v>
      </c>
      <c r="F150" s="141" t="s">
        <v>205</v>
      </c>
      <c r="G150" s="142" t="s">
        <v>180</v>
      </c>
      <c r="H150" s="143">
        <v>93.543000000000006</v>
      </c>
      <c r="I150" s="144">
        <v>0</v>
      </c>
      <c r="J150" s="144">
        <f t="shared" si="10"/>
        <v>0</v>
      </c>
      <c r="K150" s="145"/>
      <c r="L150" s="27"/>
      <c r="M150" s="146" t="s">
        <v>1</v>
      </c>
      <c r="N150" s="147" t="s">
        <v>33</v>
      </c>
      <c r="O150" s="148">
        <v>0.58055000000000001</v>
      </c>
      <c r="P150" s="148">
        <f t="shared" si="11"/>
        <v>54.306388650000002</v>
      </c>
      <c r="Q150" s="148">
        <v>2.1940757039999998</v>
      </c>
      <c r="R150" s="148">
        <f t="shared" si="12"/>
        <v>205.240423579272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126</v>
      </c>
      <c r="AT150" s="150" t="s">
        <v>122</v>
      </c>
      <c r="AU150" s="150" t="s">
        <v>127</v>
      </c>
      <c r="AY150" s="14" t="s">
        <v>119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127</v>
      </c>
      <c r="BK150" s="151">
        <f t="shared" si="19"/>
        <v>0</v>
      </c>
      <c r="BL150" s="14" t="s">
        <v>126</v>
      </c>
      <c r="BM150" s="150" t="s">
        <v>206</v>
      </c>
    </row>
    <row r="151" spans="1:65" s="2" customFormat="1" ht="37.950000000000003" customHeight="1" x14ac:dyDescent="0.2">
      <c r="A151" s="26"/>
      <c r="B151" s="138"/>
      <c r="C151" s="139" t="s">
        <v>207</v>
      </c>
      <c r="D151" s="139" t="s">
        <v>122</v>
      </c>
      <c r="E151" s="140" t="s">
        <v>208</v>
      </c>
      <c r="F151" s="141" t="s">
        <v>209</v>
      </c>
      <c r="G151" s="142" t="s">
        <v>180</v>
      </c>
      <c r="H151" s="143">
        <v>12.335000000000001</v>
      </c>
      <c r="I151" s="144">
        <v>0</v>
      </c>
      <c r="J151" s="144">
        <f t="shared" si="10"/>
        <v>0</v>
      </c>
      <c r="K151" s="145"/>
      <c r="L151" s="27"/>
      <c r="M151" s="146" t="s">
        <v>1</v>
      </c>
      <c r="N151" s="147" t="s">
        <v>33</v>
      </c>
      <c r="O151" s="148">
        <v>3.0666199999999999</v>
      </c>
      <c r="P151" s="148">
        <f t="shared" si="11"/>
        <v>37.826757700000002</v>
      </c>
      <c r="Q151" s="148">
        <v>2.119093264</v>
      </c>
      <c r="R151" s="148">
        <f t="shared" si="12"/>
        <v>26.139015411440003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126</v>
      </c>
      <c r="AT151" s="150" t="s">
        <v>122</v>
      </c>
      <c r="AU151" s="150" t="s">
        <v>127</v>
      </c>
      <c r="AY151" s="14" t="s">
        <v>119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127</v>
      </c>
      <c r="BK151" s="151">
        <f t="shared" si="19"/>
        <v>0</v>
      </c>
      <c r="BL151" s="14" t="s">
        <v>126</v>
      </c>
      <c r="BM151" s="150" t="s">
        <v>210</v>
      </c>
    </row>
    <row r="152" spans="1:65" s="2" customFormat="1" ht="24.15" customHeight="1" x14ac:dyDescent="0.2">
      <c r="A152" s="26"/>
      <c r="B152" s="138"/>
      <c r="C152" s="139" t="s">
        <v>149</v>
      </c>
      <c r="D152" s="139" t="s">
        <v>122</v>
      </c>
      <c r="E152" s="140" t="s">
        <v>211</v>
      </c>
      <c r="F152" s="141" t="s">
        <v>212</v>
      </c>
      <c r="G152" s="142" t="s">
        <v>125</v>
      </c>
      <c r="H152" s="143">
        <v>660</v>
      </c>
      <c r="I152" s="144">
        <v>0</v>
      </c>
      <c r="J152" s="144">
        <f t="shared" si="10"/>
        <v>0</v>
      </c>
      <c r="K152" s="145"/>
      <c r="L152" s="27"/>
      <c r="M152" s="146" t="s">
        <v>1</v>
      </c>
      <c r="N152" s="147" t="s">
        <v>33</v>
      </c>
      <c r="O152" s="148">
        <v>4.7059999999999998E-2</v>
      </c>
      <c r="P152" s="148">
        <f t="shared" si="11"/>
        <v>31.0596</v>
      </c>
      <c r="Q152" s="148">
        <v>6.2736099999999998E-3</v>
      </c>
      <c r="R152" s="148">
        <f t="shared" si="12"/>
        <v>4.1405826000000001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126</v>
      </c>
      <c r="AT152" s="150" t="s">
        <v>122</v>
      </c>
      <c r="AU152" s="150" t="s">
        <v>127</v>
      </c>
      <c r="AY152" s="14" t="s">
        <v>119</v>
      </c>
      <c r="BE152" s="151">
        <f t="shared" si="14"/>
        <v>0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127</v>
      </c>
      <c r="BK152" s="151">
        <f t="shared" si="19"/>
        <v>0</v>
      </c>
      <c r="BL152" s="14" t="s">
        <v>126</v>
      </c>
      <c r="BM152" s="150" t="s">
        <v>213</v>
      </c>
    </row>
    <row r="153" spans="1:65" s="2" customFormat="1" ht="24.15" customHeight="1" x14ac:dyDescent="0.2">
      <c r="A153" s="26"/>
      <c r="B153" s="138"/>
      <c r="C153" s="139" t="s">
        <v>214</v>
      </c>
      <c r="D153" s="139" t="s">
        <v>122</v>
      </c>
      <c r="E153" s="140" t="s">
        <v>215</v>
      </c>
      <c r="F153" s="141" t="s">
        <v>216</v>
      </c>
      <c r="G153" s="142" t="s">
        <v>125</v>
      </c>
      <c r="H153" s="143">
        <v>36.231000000000002</v>
      </c>
      <c r="I153" s="144">
        <v>0</v>
      </c>
      <c r="J153" s="144">
        <f t="shared" si="10"/>
        <v>0</v>
      </c>
      <c r="K153" s="145"/>
      <c r="L153" s="27"/>
      <c r="M153" s="146" t="s">
        <v>1</v>
      </c>
      <c r="N153" s="147" t="s">
        <v>33</v>
      </c>
      <c r="O153" s="148">
        <v>0.78800000000000003</v>
      </c>
      <c r="P153" s="148">
        <f t="shared" si="11"/>
        <v>28.550028000000001</v>
      </c>
      <c r="Q153" s="148">
        <v>4.0692599999999999E-3</v>
      </c>
      <c r="R153" s="148">
        <f t="shared" si="12"/>
        <v>0.14743335905999999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126</v>
      </c>
      <c r="AT153" s="150" t="s">
        <v>122</v>
      </c>
      <c r="AU153" s="150" t="s">
        <v>127</v>
      </c>
      <c r="AY153" s="14" t="s">
        <v>119</v>
      </c>
      <c r="BE153" s="151">
        <f t="shared" si="14"/>
        <v>0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127</v>
      </c>
      <c r="BK153" s="151">
        <f t="shared" si="19"/>
        <v>0</v>
      </c>
      <c r="BL153" s="14" t="s">
        <v>126</v>
      </c>
      <c r="BM153" s="150" t="s">
        <v>217</v>
      </c>
    </row>
    <row r="154" spans="1:65" s="2" customFormat="1" ht="24.15" customHeight="1" x14ac:dyDescent="0.2">
      <c r="A154" s="26"/>
      <c r="B154" s="138"/>
      <c r="C154" s="139" t="s">
        <v>152</v>
      </c>
      <c r="D154" s="139" t="s">
        <v>122</v>
      </c>
      <c r="E154" s="140" t="s">
        <v>218</v>
      </c>
      <c r="F154" s="141" t="s">
        <v>219</v>
      </c>
      <c r="G154" s="142" t="s">
        <v>125</v>
      </c>
      <c r="H154" s="143">
        <v>36.231000000000002</v>
      </c>
      <c r="I154" s="144">
        <v>0</v>
      </c>
      <c r="J154" s="144">
        <f t="shared" si="10"/>
        <v>0</v>
      </c>
      <c r="K154" s="145"/>
      <c r="L154" s="27"/>
      <c r="M154" s="146" t="s">
        <v>1</v>
      </c>
      <c r="N154" s="147" t="s">
        <v>33</v>
      </c>
      <c r="O154" s="148">
        <v>0.32200000000000001</v>
      </c>
      <c r="P154" s="148">
        <f t="shared" si="11"/>
        <v>11.666382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126</v>
      </c>
      <c r="AT154" s="150" t="s">
        <v>122</v>
      </c>
      <c r="AU154" s="150" t="s">
        <v>127</v>
      </c>
      <c r="AY154" s="14" t="s">
        <v>119</v>
      </c>
      <c r="BE154" s="151">
        <f t="shared" si="14"/>
        <v>0</v>
      </c>
      <c r="BF154" s="151">
        <f t="shared" si="15"/>
        <v>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4" t="s">
        <v>127</v>
      </c>
      <c r="BK154" s="151">
        <f t="shared" si="19"/>
        <v>0</v>
      </c>
      <c r="BL154" s="14" t="s">
        <v>126</v>
      </c>
      <c r="BM154" s="150" t="s">
        <v>220</v>
      </c>
    </row>
    <row r="155" spans="1:65" s="2" customFormat="1" ht="14.4" customHeight="1" x14ac:dyDescent="0.2">
      <c r="A155" s="26"/>
      <c r="B155" s="138"/>
      <c r="C155" s="139" t="s">
        <v>221</v>
      </c>
      <c r="D155" s="139" t="s">
        <v>122</v>
      </c>
      <c r="E155" s="140" t="s">
        <v>222</v>
      </c>
      <c r="F155" s="141" t="s">
        <v>223</v>
      </c>
      <c r="G155" s="142" t="s">
        <v>180</v>
      </c>
      <c r="H155" s="143">
        <v>89.3</v>
      </c>
      <c r="I155" s="144">
        <v>0</v>
      </c>
      <c r="J155" s="144">
        <f t="shared" si="10"/>
        <v>0</v>
      </c>
      <c r="K155" s="145"/>
      <c r="L155" s="27"/>
      <c r="M155" s="146" t="s">
        <v>1</v>
      </c>
      <c r="N155" s="147" t="s">
        <v>33</v>
      </c>
      <c r="O155" s="148">
        <v>0.61770999999999998</v>
      </c>
      <c r="P155" s="148">
        <f t="shared" si="11"/>
        <v>55.161502999999996</v>
      </c>
      <c r="Q155" s="148">
        <v>2.1940757039999998</v>
      </c>
      <c r="R155" s="148">
        <f t="shared" si="12"/>
        <v>195.93096036719999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126</v>
      </c>
      <c r="AT155" s="150" t="s">
        <v>122</v>
      </c>
      <c r="AU155" s="150" t="s">
        <v>127</v>
      </c>
      <c r="AY155" s="14" t="s">
        <v>119</v>
      </c>
      <c r="BE155" s="151">
        <f t="shared" si="14"/>
        <v>0</v>
      </c>
      <c r="BF155" s="151">
        <f t="shared" si="15"/>
        <v>0</v>
      </c>
      <c r="BG155" s="151">
        <f t="shared" si="16"/>
        <v>0</v>
      </c>
      <c r="BH155" s="151">
        <f t="shared" si="17"/>
        <v>0</v>
      </c>
      <c r="BI155" s="151">
        <f t="shared" si="18"/>
        <v>0</v>
      </c>
      <c r="BJ155" s="14" t="s">
        <v>127</v>
      </c>
      <c r="BK155" s="151">
        <f t="shared" si="19"/>
        <v>0</v>
      </c>
      <c r="BL155" s="14" t="s">
        <v>126</v>
      </c>
      <c r="BM155" s="150" t="s">
        <v>224</v>
      </c>
    </row>
    <row r="156" spans="1:65" s="12" customFormat="1" ht="22.95" customHeight="1" x14ac:dyDescent="0.25">
      <c r="B156" s="126"/>
      <c r="D156" s="127" t="s">
        <v>66</v>
      </c>
      <c r="E156" s="136" t="s">
        <v>130</v>
      </c>
      <c r="F156" s="136" t="s">
        <v>225</v>
      </c>
      <c r="J156" s="137">
        <f>BK156</f>
        <v>0</v>
      </c>
      <c r="L156" s="126"/>
      <c r="M156" s="130"/>
      <c r="N156" s="131"/>
      <c r="O156" s="131"/>
      <c r="P156" s="132">
        <f>SUM(P157:P163)</f>
        <v>421.8971924299999</v>
      </c>
      <c r="Q156" s="131"/>
      <c r="R156" s="132">
        <f>SUM(R157:R163)</f>
        <v>143.38151083534001</v>
      </c>
      <c r="S156" s="131"/>
      <c r="T156" s="133">
        <f>SUM(T157:T163)</f>
        <v>0</v>
      </c>
      <c r="AR156" s="127" t="s">
        <v>75</v>
      </c>
      <c r="AT156" s="134" t="s">
        <v>66</v>
      </c>
      <c r="AU156" s="134" t="s">
        <v>75</v>
      </c>
      <c r="AY156" s="127" t="s">
        <v>119</v>
      </c>
      <c r="BK156" s="135">
        <f>SUM(BK157:BK163)</f>
        <v>0</v>
      </c>
    </row>
    <row r="157" spans="1:65" s="2" customFormat="1" ht="37.950000000000003" customHeight="1" x14ac:dyDescent="0.2">
      <c r="A157" s="26"/>
      <c r="B157" s="138"/>
      <c r="C157" s="139" t="s">
        <v>155</v>
      </c>
      <c r="D157" s="139" t="s">
        <v>122</v>
      </c>
      <c r="E157" s="140" t="s">
        <v>226</v>
      </c>
      <c r="F157" s="141" t="s">
        <v>227</v>
      </c>
      <c r="G157" s="142" t="s">
        <v>180</v>
      </c>
      <c r="H157" s="143">
        <v>158.161</v>
      </c>
      <c r="I157" s="144">
        <v>0</v>
      </c>
      <c r="J157" s="144">
        <f t="shared" ref="J157:J163" si="20">ROUND(I157*H157,2)</f>
        <v>0</v>
      </c>
      <c r="K157" s="145"/>
      <c r="L157" s="27"/>
      <c r="M157" s="146" t="s">
        <v>1</v>
      </c>
      <c r="N157" s="147" t="s">
        <v>33</v>
      </c>
      <c r="O157" s="148">
        <v>2.22309</v>
      </c>
      <c r="P157" s="148">
        <f t="shared" ref="P157:P163" si="21">O157*H157</f>
        <v>351.60613748999998</v>
      </c>
      <c r="Q157" s="148">
        <v>0.78511399999999998</v>
      </c>
      <c r="R157" s="148">
        <f t="shared" ref="R157:R163" si="22">Q157*H157</f>
        <v>124.174415354</v>
      </c>
      <c r="S157" s="148">
        <v>0</v>
      </c>
      <c r="T157" s="149">
        <f t="shared" ref="T157:T163" si="2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126</v>
      </c>
      <c r="AT157" s="150" t="s">
        <v>122</v>
      </c>
      <c r="AU157" s="150" t="s">
        <v>127</v>
      </c>
      <c r="AY157" s="14" t="s">
        <v>119</v>
      </c>
      <c r="BE157" s="151">
        <f t="shared" ref="BE157:BE163" si="24">IF(N157="základná",J157,0)</f>
        <v>0</v>
      </c>
      <c r="BF157" s="151">
        <f t="shared" ref="BF157:BF163" si="25">IF(N157="znížená",J157,0)</f>
        <v>0</v>
      </c>
      <c r="BG157" s="151">
        <f t="shared" ref="BG157:BG163" si="26">IF(N157="zákl. prenesená",J157,0)</f>
        <v>0</v>
      </c>
      <c r="BH157" s="151">
        <f t="shared" ref="BH157:BH163" si="27">IF(N157="zníž. prenesená",J157,0)</f>
        <v>0</v>
      </c>
      <c r="BI157" s="151">
        <f t="shared" ref="BI157:BI163" si="28">IF(N157="nulová",J157,0)</f>
        <v>0</v>
      </c>
      <c r="BJ157" s="14" t="s">
        <v>127</v>
      </c>
      <c r="BK157" s="151">
        <f t="shared" ref="BK157:BK163" si="29">ROUND(I157*H157,2)</f>
        <v>0</v>
      </c>
      <c r="BL157" s="14" t="s">
        <v>126</v>
      </c>
      <c r="BM157" s="150" t="s">
        <v>228</v>
      </c>
    </row>
    <row r="158" spans="1:65" s="2" customFormat="1" ht="37.950000000000003" customHeight="1" x14ac:dyDescent="0.2">
      <c r="A158" s="26"/>
      <c r="B158" s="138"/>
      <c r="C158" s="139" t="s">
        <v>229</v>
      </c>
      <c r="D158" s="139" t="s">
        <v>122</v>
      </c>
      <c r="E158" s="140" t="s">
        <v>230</v>
      </c>
      <c r="F158" s="141" t="s">
        <v>231</v>
      </c>
      <c r="G158" s="142" t="s">
        <v>180</v>
      </c>
      <c r="H158" s="143">
        <v>12.401</v>
      </c>
      <c r="I158" s="144">
        <v>0</v>
      </c>
      <c r="J158" s="144">
        <f t="shared" si="20"/>
        <v>0</v>
      </c>
      <c r="K158" s="145"/>
      <c r="L158" s="27"/>
      <c r="M158" s="146" t="s">
        <v>1</v>
      </c>
      <c r="N158" s="147" t="s">
        <v>33</v>
      </c>
      <c r="O158" s="148">
        <v>2.64236</v>
      </c>
      <c r="P158" s="148">
        <f t="shared" si="21"/>
        <v>32.767906359999998</v>
      </c>
      <c r="Q158" s="148">
        <v>0.84749300000000005</v>
      </c>
      <c r="R158" s="148">
        <f t="shared" si="22"/>
        <v>10.509760693</v>
      </c>
      <c r="S158" s="148">
        <v>0</v>
      </c>
      <c r="T158" s="149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126</v>
      </c>
      <c r="AT158" s="150" t="s">
        <v>122</v>
      </c>
      <c r="AU158" s="150" t="s">
        <v>127</v>
      </c>
      <c r="AY158" s="14" t="s">
        <v>119</v>
      </c>
      <c r="BE158" s="151">
        <f t="shared" si="24"/>
        <v>0</v>
      </c>
      <c r="BF158" s="151">
        <f t="shared" si="25"/>
        <v>0</v>
      </c>
      <c r="BG158" s="151">
        <f t="shared" si="26"/>
        <v>0</v>
      </c>
      <c r="BH158" s="151">
        <f t="shared" si="27"/>
        <v>0</v>
      </c>
      <c r="BI158" s="151">
        <f t="shared" si="28"/>
        <v>0</v>
      </c>
      <c r="BJ158" s="14" t="s">
        <v>127</v>
      </c>
      <c r="BK158" s="151">
        <f t="shared" si="29"/>
        <v>0</v>
      </c>
      <c r="BL158" s="14" t="s">
        <v>126</v>
      </c>
      <c r="BM158" s="150" t="s">
        <v>232</v>
      </c>
    </row>
    <row r="159" spans="1:65" s="2" customFormat="1" ht="24.15" customHeight="1" x14ac:dyDescent="0.2">
      <c r="A159" s="26"/>
      <c r="B159" s="138"/>
      <c r="C159" s="139" t="s">
        <v>7</v>
      </c>
      <c r="D159" s="139" t="s">
        <v>122</v>
      </c>
      <c r="E159" s="140" t="s">
        <v>233</v>
      </c>
      <c r="F159" s="141" t="s">
        <v>234</v>
      </c>
      <c r="G159" s="142" t="s">
        <v>125</v>
      </c>
      <c r="H159" s="143">
        <v>3.25</v>
      </c>
      <c r="I159" s="144">
        <v>0</v>
      </c>
      <c r="J159" s="144">
        <f t="shared" si="20"/>
        <v>0</v>
      </c>
      <c r="K159" s="145"/>
      <c r="L159" s="27"/>
      <c r="M159" s="146" t="s">
        <v>1</v>
      </c>
      <c r="N159" s="147" t="s">
        <v>33</v>
      </c>
      <c r="O159" s="148">
        <v>0.47283999999999998</v>
      </c>
      <c r="P159" s="148">
        <f t="shared" si="21"/>
        <v>1.5367299999999999</v>
      </c>
      <c r="Q159" s="148">
        <v>7.4232999999999993E-2</v>
      </c>
      <c r="R159" s="148">
        <f t="shared" si="22"/>
        <v>0.24125724999999998</v>
      </c>
      <c r="S159" s="148">
        <v>0</v>
      </c>
      <c r="T159" s="149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126</v>
      </c>
      <c r="AT159" s="150" t="s">
        <v>122</v>
      </c>
      <c r="AU159" s="150" t="s">
        <v>127</v>
      </c>
      <c r="AY159" s="14" t="s">
        <v>119</v>
      </c>
      <c r="BE159" s="151">
        <f t="shared" si="24"/>
        <v>0</v>
      </c>
      <c r="BF159" s="151">
        <f t="shared" si="25"/>
        <v>0</v>
      </c>
      <c r="BG159" s="151">
        <f t="shared" si="26"/>
        <v>0</v>
      </c>
      <c r="BH159" s="151">
        <f t="shared" si="27"/>
        <v>0</v>
      </c>
      <c r="BI159" s="151">
        <f t="shared" si="28"/>
        <v>0</v>
      </c>
      <c r="BJ159" s="14" t="s">
        <v>127</v>
      </c>
      <c r="BK159" s="151">
        <f t="shared" si="29"/>
        <v>0</v>
      </c>
      <c r="BL159" s="14" t="s">
        <v>126</v>
      </c>
      <c r="BM159" s="150" t="s">
        <v>235</v>
      </c>
    </row>
    <row r="160" spans="1:65" s="2" customFormat="1" ht="24.15" customHeight="1" x14ac:dyDescent="0.2">
      <c r="A160" s="26"/>
      <c r="B160" s="138"/>
      <c r="C160" s="139" t="s">
        <v>236</v>
      </c>
      <c r="D160" s="139" t="s">
        <v>122</v>
      </c>
      <c r="E160" s="140" t="s">
        <v>237</v>
      </c>
      <c r="F160" s="141" t="s">
        <v>238</v>
      </c>
      <c r="G160" s="142" t="s">
        <v>125</v>
      </c>
      <c r="H160" s="143">
        <v>67.593000000000004</v>
      </c>
      <c r="I160" s="144">
        <v>0</v>
      </c>
      <c r="J160" s="144">
        <f t="shared" si="20"/>
        <v>0</v>
      </c>
      <c r="K160" s="145"/>
      <c r="L160" s="27"/>
      <c r="M160" s="146" t="s">
        <v>1</v>
      </c>
      <c r="N160" s="147" t="s">
        <v>33</v>
      </c>
      <c r="O160" s="148">
        <v>0.48975000000000002</v>
      </c>
      <c r="P160" s="148">
        <f t="shared" si="21"/>
        <v>33.103671750000004</v>
      </c>
      <c r="Q160" s="148">
        <v>0.1112445</v>
      </c>
      <c r="R160" s="148">
        <f t="shared" si="22"/>
        <v>7.5193494885000005</v>
      </c>
      <c r="S160" s="148">
        <v>0</v>
      </c>
      <c r="T160" s="14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126</v>
      </c>
      <c r="AT160" s="150" t="s">
        <v>122</v>
      </c>
      <c r="AU160" s="150" t="s">
        <v>127</v>
      </c>
      <c r="AY160" s="14" t="s">
        <v>119</v>
      </c>
      <c r="BE160" s="151">
        <f t="shared" si="24"/>
        <v>0</v>
      </c>
      <c r="BF160" s="151">
        <f t="shared" si="25"/>
        <v>0</v>
      </c>
      <c r="BG160" s="151">
        <f t="shared" si="26"/>
        <v>0</v>
      </c>
      <c r="BH160" s="151">
        <f t="shared" si="27"/>
        <v>0</v>
      </c>
      <c r="BI160" s="151">
        <f t="shared" si="28"/>
        <v>0</v>
      </c>
      <c r="BJ160" s="14" t="s">
        <v>127</v>
      </c>
      <c r="BK160" s="151">
        <f t="shared" si="29"/>
        <v>0</v>
      </c>
      <c r="BL160" s="14" t="s">
        <v>126</v>
      </c>
      <c r="BM160" s="150" t="s">
        <v>239</v>
      </c>
    </row>
    <row r="161" spans="1:65" s="2" customFormat="1" ht="24.15" customHeight="1" x14ac:dyDescent="0.2">
      <c r="A161" s="26"/>
      <c r="B161" s="138"/>
      <c r="C161" s="139" t="s">
        <v>203</v>
      </c>
      <c r="D161" s="139" t="s">
        <v>122</v>
      </c>
      <c r="E161" s="140" t="s">
        <v>240</v>
      </c>
      <c r="F161" s="141" t="s">
        <v>241</v>
      </c>
      <c r="G161" s="142" t="s">
        <v>158</v>
      </c>
      <c r="H161" s="143">
        <v>7</v>
      </c>
      <c r="I161" s="144">
        <v>0</v>
      </c>
      <c r="J161" s="144">
        <f t="shared" si="20"/>
        <v>0</v>
      </c>
      <c r="K161" s="145"/>
      <c r="L161" s="27"/>
      <c r="M161" s="146" t="s">
        <v>1</v>
      </c>
      <c r="N161" s="147" t="s">
        <v>33</v>
      </c>
      <c r="O161" s="148">
        <v>0.17957000000000001</v>
      </c>
      <c r="P161" s="148">
        <f t="shared" si="21"/>
        <v>1.2569900000000001</v>
      </c>
      <c r="Q161" s="148">
        <v>3.4476039999999999E-2</v>
      </c>
      <c r="R161" s="148">
        <f t="shared" si="22"/>
        <v>0.24133228000000001</v>
      </c>
      <c r="S161" s="148">
        <v>0</v>
      </c>
      <c r="T161" s="149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126</v>
      </c>
      <c r="AT161" s="150" t="s">
        <v>122</v>
      </c>
      <c r="AU161" s="150" t="s">
        <v>127</v>
      </c>
      <c r="AY161" s="14" t="s">
        <v>119</v>
      </c>
      <c r="BE161" s="151">
        <f t="shared" si="24"/>
        <v>0</v>
      </c>
      <c r="BF161" s="151">
        <f t="shared" si="25"/>
        <v>0</v>
      </c>
      <c r="BG161" s="151">
        <f t="shared" si="26"/>
        <v>0</v>
      </c>
      <c r="BH161" s="151">
        <f t="shared" si="27"/>
        <v>0</v>
      </c>
      <c r="BI161" s="151">
        <f t="shared" si="28"/>
        <v>0</v>
      </c>
      <c r="BJ161" s="14" t="s">
        <v>127</v>
      </c>
      <c r="BK161" s="151">
        <f t="shared" si="29"/>
        <v>0</v>
      </c>
      <c r="BL161" s="14" t="s">
        <v>126</v>
      </c>
      <c r="BM161" s="150" t="s">
        <v>242</v>
      </c>
    </row>
    <row r="162" spans="1:65" s="2" customFormat="1" ht="24.15" customHeight="1" x14ac:dyDescent="0.2">
      <c r="A162" s="26"/>
      <c r="B162" s="138"/>
      <c r="C162" s="139" t="s">
        <v>243</v>
      </c>
      <c r="D162" s="139" t="s">
        <v>122</v>
      </c>
      <c r="E162" s="140" t="s">
        <v>244</v>
      </c>
      <c r="F162" s="141" t="s">
        <v>245</v>
      </c>
      <c r="G162" s="142" t="s">
        <v>158</v>
      </c>
      <c r="H162" s="143">
        <v>2</v>
      </c>
      <c r="I162" s="144">
        <v>0</v>
      </c>
      <c r="J162" s="144">
        <f t="shared" si="20"/>
        <v>0</v>
      </c>
      <c r="K162" s="145"/>
      <c r="L162" s="27"/>
      <c r="M162" s="146" t="s">
        <v>1</v>
      </c>
      <c r="N162" s="147" t="s">
        <v>33</v>
      </c>
      <c r="O162" s="148">
        <v>0.28520000000000001</v>
      </c>
      <c r="P162" s="148">
        <f t="shared" si="21"/>
        <v>0.57040000000000002</v>
      </c>
      <c r="Q162" s="148">
        <v>8.2930000000000004E-2</v>
      </c>
      <c r="R162" s="148">
        <f t="shared" si="22"/>
        <v>0.16586000000000001</v>
      </c>
      <c r="S162" s="148">
        <v>0</v>
      </c>
      <c r="T162" s="14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126</v>
      </c>
      <c r="AT162" s="150" t="s">
        <v>122</v>
      </c>
      <c r="AU162" s="150" t="s">
        <v>127</v>
      </c>
      <c r="AY162" s="14" t="s">
        <v>119</v>
      </c>
      <c r="BE162" s="151">
        <f t="shared" si="24"/>
        <v>0</v>
      </c>
      <c r="BF162" s="151">
        <f t="shared" si="25"/>
        <v>0</v>
      </c>
      <c r="BG162" s="151">
        <f t="shared" si="26"/>
        <v>0</v>
      </c>
      <c r="BH162" s="151">
        <f t="shared" si="27"/>
        <v>0</v>
      </c>
      <c r="BI162" s="151">
        <f t="shared" si="28"/>
        <v>0</v>
      </c>
      <c r="BJ162" s="14" t="s">
        <v>127</v>
      </c>
      <c r="BK162" s="151">
        <f t="shared" si="29"/>
        <v>0</v>
      </c>
      <c r="BL162" s="14" t="s">
        <v>126</v>
      </c>
      <c r="BM162" s="150" t="s">
        <v>246</v>
      </c>
    </row>
    <row r="163" spans="1:65" s="2" customFormat="1" ht="24.15" customHeight="1" x14ac:dyDescent="0.2">
      <c r="A163" s="26"/>
      <c r="B163" s="138"/>
      <c r="C163" s="139" t="s">
        <v>206</v>
      </c>
      <c r="D163" s="139" t="s">
        <v>122</v>
      </c>
      <c r="E163" s="140" t="s">
        <v>247</v>
      </c>
      <c r="F163" s="141" t="s">
        <v>248</v>
      </c>
      <c r="G163" s="142" t="s">
        <v>180</v>
      </c>
      <c r="H163" s="143">
        <v>0.29699999999999999</v>
      </c>
      <c r="I163" s="144">
        <v>0</v>
      </c>
      <c r="J163" s="144">
        <f t="shared" si="20"/>
        <v>0</v>
      </c>
      <c r="K163" s="145"/>
      <c r="L163" s="27"/>
      <c r="M163" s="146" t="s">
        <v>1</v>
      </c>
      <c r="N163" s="147" t="s">
        <v>33</v>
      </c>
      <c r="O163" s="148">
        <v>3.5533899999999998</v>
      </c>
      <c r="P163" s="148">
        <f t="shared" si="21"/>
        <v>1.0553568299999998</v>
      </c>
      <c r="Q163" s="148">
        <v>1.78294872</v>
      </c>
      <c r="R163" s="148">
        <f t="shared" si="22"/>
        <v>0.52953576983999995</v>
      </c>
      <c r="S163" s="148">
        <v>0</v>
      </c>
      <c r="T163" s="14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126</v>
      </c>
      <c r="AT163" s="150" t="s">
        <v>122</v>
      </c>
      <c r="AU163" s="150" t="s">
        <v>127</v>
      </c>
      <c r="AY163" s="14" t="s">
        <v>119</v>
      </c>
      <c r="BE163" s="151">
        <f t="shared" si="24"/>
        <v>0</v>
      </c>
      <c r="BF163" s="151">
        <f t="shared" si="25"/>
        <v>0</v>
      </c>
      <c r="BG163" s="151">
        <f t="shared" si="26"/>
        <v>0</v>
      </c>
      <c r="BH163" s="151">
        <f t="shared" si="27"/>
        <v>0</v>
      </c>
      <c r="BI163" s="151">
        <f t="shared" si="28"/>
        <v>0</v>
      </c>
      <c r="BJ163" s="14" t="s">
        <v>127</v>
      </c>
      <c r="BK163" s="151">
        <f t="shared" si="29"/>
        <v>0</v>
      </c>
      <c r="BL163" s="14" t="s">
        <v>126</v>
      </c>
      <c r="BM163" s="150" t="s">
        <v>249</v>
      </c>
    </row>
    <row r="164" spans="1:65" s="12" customFormat="1" ht="22.95" customHeight="1" x14ac:dyDescent="0.25">
      <c r="B164" s="126"/>
      <c r="D164" s="127" t="s">
        <v>66</v>
      </c>
      <c r="E164" s="136" t="s">
        <v>126</v>
      </c>
      <c r="F164" s="136" t="s">
        <v>250</v>
      </c>
      <c r="J164" s="137">
        <f>BK164</f>
        <v>0</v>
      </c>
      <c r="L164" s="126"/>
      <c r="M164" s="130"/>
      <c r="N164" s="131"/>
      <c r="O164" s="131"/>
      <c r="P164" s="132">
        <f>SUM(P165:P178)</f>
        <v>289.13556112999999</v>
      </c>
      <c r="Q164" s="131"/>
      <c r="R164" s="132">
        <f>SUM(R165:R178)</f>
        <v>50.632466766494005</v>
      </c>
      <c r="S164" s="131"/>
      <c r="T164" s="133">
        <f>SUM(T165:T178)</f>
        <v>0</v>
      </c>
      <c r="AR164" s="127" t="s">
        <v>75</v>
      </c>
      <c r="AT164" s="134" t="s">
        <v>66</v>
      </c>
      <c r="AU164" s="134" t="s">
        <v>75</v>
      </c>
      <c r="AY164" s="127" t="s">
        <v>119</v>
      </c>
      <c r="BK164" s="135">
        <f>SUM(BK165:BK178)</f>
        <v>0</v>
      </c>
    </row>
    <row r="165" spans="1:65" s="2" customFormat="1" ht="24.15" customHeight="1" x14ac:dyDescent="0.2">
      <c r="A165" s="26"/>
      <c r="B165" s="138"/>
      <c r="C165" s="139" t="s">
        <v>251</v>
      </c>
      <c r="D165" s="139" t="s">
        <v>122</v>
      </c>
      <c r="E165" s="140" t="s">
        <v>252</v>
      </c>
      <c r="F165" s="141" t="s">
        <v>253</v>
      </c>
      <c r="G165" s="142" t="s">
        <v>125</v>
      </c>
      <c r="H165" s="143">
        <v>157.928</v>
      </c>
      <c r="I165" s="144">
        <v>0</v>
      </c>
      <c r="J165" s="144">
        <f t="shared" ref="J165:J178" si="30">ROUND(I165*H165,2)</f>
        <v>0</v>
      </c>
      <c r="K165" s="145"/>
      <c r="L165" s="27"/>
      <c r="M165" s="146" t="s">
        <v>1</v>
      </c>
      <c r="N165" s="147" t="s">
        <v>33</v>
      </c>
      <c r="O165" s="148">
        <v>0.48230000000000001</v>
      </c>
      <c r="P165" s="148">
        <f t="shared" ref="P165:P178" si="31">O165*H165</f>
        <v>76.1686744</v>
      </c>
      <c r="Q165" s="148">
        <v>1.8542260000000001E-2</v>
      </c>
      <c r="R165" s="148">
        <f t="shared" ref="R165:R178" si="32">Q165*H165</f>
        <v>2.9283420372800002</v>
      </c>
      <c r="S165" s="148">
        <v>0</v>
      </c>
      <c r="T165" s="149">
        <f t="shared" ref="T165:T178" si="33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126</v>
      </c>
      <c r="AT165" s="150" t="s">
        <v>122</v>
      </c>
      <c r="AU165" s="150" t="s">
        <v>127</v>
      </c>
      <c r="AY165" s="14" t="s">
        <v>119</v>
      </c>
      <c r="BE165" s="151">
        <f t="shared" ref="BE165:BE178" si="34">IF(N165="základná",J165,0)</f>
        <v>0</v>
      </c>
      <c r="BF165" s="151">
        <f t="shared" ref="BF165:BF178" si="35">IF(N165="znížená",J165,0)</f>
        <v>0</v>
      </c>
      <c r="BG165" s="151">
        <f t="shared" ref="BG165:BG178" si="36">IF(N165="zákl. prenesená",J165,0)</f>
        <v>0</v>
      </c>
      <c r="BH165" s="151">
        <f t="shared" ref="BH165:BH178" si="37">IF(N165="zníž. prenesená",J165,0)</f>
        <v>0</v>
      </c>
      <c r="BI165" s="151">
        <f t="shared" ref="BI165:BI178" si="38">IF(N165="nulová",J165,0)</f>
        <v>0</v>
      </c>
      <c r="BJ165" s="14" t="s">
        <v>127</v>
      </c>
      <c r="BK165" s="151">
        <f t="shared" ref="BK165:BK178" si="39">ROUND(I165*H165,2)</f>
        <v>0</v>
      </c>
      <c r="BL165" s="14" t="s">
        <v>126</v>
      </c>
      <c r="BM165" s="150" t="s">
        <v>254</v>
      </c>
    </row>
    <row r="166" spans="1:65" s="2" customFormat="1" ht="24.15" customHeight="1" x14ac:dyDescent="0.2">
      <c r="A166" s="26"/>
      <c r="B166" s="138"/>
      <c r="C166" s="139" t="s">
        <v>210</v>
      </c>
      <c r="D166" s="139" t="s">
        <v>122</v>
      </c>
      <c r="E166" s="140" t="s">
        <v>255</v>
      </c>
      <c r="F166" s="141" t="s">
        <v>256</v>
      </c>
      <c r="G166" s="142" t="s">
        <v>125</v>
      </c>
      <c r="H166" s="143">
        <v>157.928</v>
      </c>
      <c r="I166" s="144">
        <v>0</v>
      </c>
      <c r="J166" s="144">
        <f t="shared" si="30"/>
        <v>0</v>
      </c>
      <c r="K166" s="145"/>
      <c r="L166" s="27"/>
      <c r="M166" s="146" t="s">
        <v>1</v>
      </c>
      <c r="N166" s="147" t="s">
        <v>33</v>
      </c>
      <c r="O166" s="148">
        <v>0.23899999999999999</v>
      </c>
      <c r="P166" s="148">
        <f t="shared" si="31"/>
        <v>37.744791999999997</v>
      </c>
      <c r="Q166" s="148">
        <v>0</v>
      </c>
      <c r="R166" s="148">
        <f t="shared" si="32"/>
        <v>0</v>
      </c>
      <c r="S166" s="148">
        <v>0</v>
      </c>
      <c r="T166" s="149">
        <f t="shared" si="3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126</v>
      </c>
      <c r="AT166" s="150" t="s">
        <v>122</v>
      </c>
      <c r="AU166" s="150" t="s">
        <v>127</v>
      </c>
      <c r="AY166" s="14" t="s">
        <v>119</v>
      </c>
      <c r="BE166" s="151">
        <f t="shared" si="34"/>
        <v>0</v>
      </c>
      <c r="BF166" s="151">
        <f t="shared" si="35"/>
        <v>0</v>
      </c>
      <c r="BG166" s="151">
        <f t="shared" si="36"/>
        <v>0</v>
      </c>
      <c r="BH166" s="151">
        <f t="shared" si="37"/>
        <v>0</v>
      </c>
      <c r="BI166" s="151">
        <f t="shared" si="38"/>
        <v>0</v>
      </c>
      <c r="BJ166" s="14" t="s">
        <v>127</v>
      </c>
      <c r="BK166" s="151">
        <f t="shared" si="39"/>
        <v>0</v>
      </c>
      <c r="BL166" s="14" t="s">
        <v>126</v>
      </c>
      <c r="BM166" s="150" t="s">
        <v>257</v>
      </c>
    </row>
    <row r="167" spans="1:65" s="2" customFormat="1" ht="24.15" customHeight="1" x14ac:dyDescent="0.2">
      <c r="A167" s="26"/>
      <c r="B167" s="138"/>
      <c r="C167" s="139" t="s">
        <v>258</v>
      </c>
      <c r="D167" s="139" t="s">
        <v>122</v>
      </c>
      <c r="E167" s="140" t="s">
        <v>259</v>
      </c>
      <c r="F167" s="141" t="s">
        <v>260</v>
      </c>
      <c r="G167" s="142" t="s">
        <v>137</v>
      </c>
      <c r="H167" s="143">
        <v>1.6439999999999999</v>
      </c>
      <c r="I167" s="144">
        <v>0</v>
      </c>
      <c r="J167" s="144">
        <f t="shared" si="30"/>
        <v>0</v>
      </c>
      <c r="K167" s="145"/>
      <c r="L167" s="27"/>
      <c r="M167" s="146" t="s">
        <v>1</v>
      </c>
      <c r="N167" s="147" t="s">
        <v>33</v>
      </c>
      <c r="O167" s="148">
        <v>35.618609999999997</v>
      </c>
      <c r="P167" s="148">
        <f t="shared" si="31"/>
        <v>58.556994839999994</v>
      </c>
      <c r="Q167" s="148">
        <v>1.0165904100000001</v>
      </c>
      <c r="R167" s="148">
        <f t="shared" si="32"/>
        <v>1.67127463404</v>
      </c>
      <c r="S167" s="148">
        <v>0</v>
      </c>
      <c r="T167" s="149">
        <f t="shared" si="3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126</v>
      </c>
      <c r="AT167" s="150" t="s">
        <v>122</v>
      </c>
      <c r="AU167" s="150" t="s">
        <v>127</v>
      </c>
      <c r="AY167" s="14" t="s">
        <v>119</v>
      </c>
      <c r="BE167" s="151">
        <f t="shared" si="34"/>
        <v>0</v>
      </c>
      <c r="BF167" s="151">
        <f t="shared" si="35"/>
        <v>0</v>
      </c>
      <c r="BG167" s="151">
        <f t="shared" si="36"/>
        <v>0</v>
      </c>
      <c r="BH167" s="151">
        <f t="shared" si="37"/>
        <v>0</v>
      </c>
      <c r="BI167" s="151">
        <f t="shared" si="38"/>
        <v>0</v>
      </c>
      <c r="BJ167" s="14" t="s">
        <v>127</v>
      </c>
      <c r="BK167" s="151">
        <f t="shared" si="39"/>
        <v>0</v>
      </c>
      <c r="BL167" s="14" t="s">
        <v>126</v>
      </c>
      <c r="BM167" s="150" t="s">
        <v>261</v>
      </c>
    </row>
    <row r="168" spans="1:65" s="2" customFormat="1" ht="24.15" customHeight="1" x14ac:dyDescent="0.2">
      <c r="A168" s="26"/>
      <c r="B168" s="138"/>
      <c r="C168" s="139" t="s">
        <v>213</v>
      </c>
      <c r="D168" s="139" t="s">
        <v>122</v>
      </c>
      <c r="E168" s="140" t="s">
        <v>262</v>
      </c>
      <c r="F168" s="141" t="s">
        <v>263</v>
      </c>
      <c r="G168" s="142" t="s">
        <v>125</v>
      </c>
      <c r="H168" s="143">
        <v>54.494999999999997</v>
      </c>
      <c r="I168" s="144">
        <v>0</v>
      </c>
      <c r="J168" s="144">
        <f t="shared" si="30"/>
        <v>0</v>
      </c>
      <c r="K168" s="145"/>
      <c r="L168" s="27"/>
      <c r="M168" s="146" t="s">
        <v>1</v>
      </c>
      <c r="N168" s="147" t="s">
        <v>33</v>
      </c>
      <c r="O168" s="148">
        <v>0.20014999999999999</v>
      </c>
      <c r="P168" s="148">
        <f t="shared" si="31"/>
        <v>10.907174249999999</v>
      </c>
      <c r="Q168" s="148">
        <v>1.4999999999999999E-4</v>
      </c>
      <c r="R168" s="148">
        <f t="shared" si="32"/>
        <v>8.1742499999999992E-3</v>
      </c>
      <c r="S168" s="148">
        <v>0</v>
      </c>
      <c r="T168" s="149">
        <f t="shared" si="3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126</v>
      </c>
      <c r="AT168" s="150" t="s">
        <v>122</v>
      </c>
      <c r="AU168" s="150" t="s">
        <v>127</v>
      </c>
      <c r="AY168" s="14" t="s">
        <v>119</v>
      </c>
      <c r="BE168" s="151">
        <f t="shared" si="34"/>
        <v>0</v>
      </c>
      <c r="BF168" s="151">
        <f t="shared" si="35"/>
        <v>0</v>
      </c>
      <c r="BG168" s="151">
        <f t="shared" si="36"/>
        <v>0</v>
      </c>
      <c r="BH168" s="151">
        <f t="shared" si="37"/>
        <v>0</v>
      </c>
      <c r="BI168" s="151">
        <f t="shared" si="38"/>
        <v>0</v>
      </c>
      <c r="BJ168" s="14" t="s">
        <v>127</v>
      </c>
      <c r="BK168" s="151">
        <f t="shared" si="39"/>
        <v>0</v>
      </c>
      <c r="BL168" s="14" t="s">
        <v>126</v>
      </c>
      <c r="BM168" s="150" t="s">
        <v>264</v>
      </c>
    </row>
    <row r="169" spans="1:65" s="2" customFormat="1" ht="24.15" customHeight="1" x14ac:dyDescent="0.2">
      <c r="A169" s="26"/>
      <c r="B169" s="138"/>
      <c r="C169" s="156" t="s">
        <v>265</v>
      </c>
      <c r="D169" s="156" t="s">
        <v>266</v>
      </c>
      <c r="E169" s="157" t="s">
        <v>267</v>
      </c>
      <c r="F169" s="158" t="s">
        <v>268</v>
      </c>
      <c r="G169" s="159" t="s">
        <v>125</v>
      </c>
      <c r="H169" s="160">
        <v>56.8</v>
      </c>
      <c r="I169" s="161">
        <v>0</v>
      </c>
      <c r="J169" s="161">
        <f t="shared" si="30"/>
        <v>0</v>
      </c>
      <c r="K169" s="162"/>
      <c r="L169" s="163"/>
      <c r="M169" s="164" t="s">
        <v>1</v>
      </c>
      <c r="N169" s="165" t="s">
        <v>33</v>
      </c>
      <c r="O169" s="148">
        <v>0</v>
      </c>
      <c r="P169" s="148">
        <f t="shared" si="31"/>
        <v>0</v>
      </c>
      <c r="Q169" s="148">
        <v>1.5E-3</v>
      </c>
      <c r="R169" s="148">
        <f t="shared" si="32"/>
        <v>8.5199999999999998E-2</v>
      </c>
      <c r="S169" s="148">
        <v>0</v>
      </c>
      <c r="T169" s="149">
        <f t="shared" si="3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138</v>
      </c>
      <c r="AT169" s="150" t="s">
        <v>266</v>
      </c>
      <c r="AU169" s="150" t="s">
        <v>127</v>
      </c>
      <c r="AY169" s="14" t="s">
        <v>119</v>
      </c>
      <c r="BE169" s="151">
        <f t="shared" si="34"/>
        <v>0</v>
      </c>
      <c r="BF169" s="151">
        <f t="shared" si="35"/>
        <v>0</v>
      </c>
      <c r="BG169" s="151">
        <f t="shared" si="36"/>
        <v>0</v>
      </c>
      <c r="BH169" s="151">
        <f t="shared" si="37"/>
        <v>0</v>
      </c>
      <c r="BI169" s="151">
        <f t="shared" si="38"/>
        <v>0</v>
      </c>
      <c r="BJ169" s="14" t="s">
        <v>127</v>
      </c>
      <c r="BK169" s="151">
        <f t="shared" si="39"/>
        <v>0</v>
      </c>
      <c r="BL169" s="14" t="s">
        <v>126</v>
      </c>
      <c r="BM169" s="150" t="s">
        <v>269</v>
      </c>
    </row>
    <row r="170" spans="1:65" s="2" customFormat="1" ht="14.4" customHeight="1" x14ac:dyDescent="0.2">
      <c r="A170" s="26"/>
      <c r="B170" s="138"/>
      <c r="C170" s="139" t="s">
        <v>217</v>
      </c>
      <c r="D170" s="139" t="s">
        <v>122</v>
      </c>
      <c r="E170" s="140" t="s">
        <v>270</v>
      </c>
      <c r="F170" s="141" t="s">
        <v>271</v>
      </c>
      <c r="G170" s="142" t="s">
        <v>180</v>
      </c>
      <c r="H170" s="143">
        <v>15.035</v>
      </c>
      <c r="I170" s="144">
        <v>0</v>
      </c>
      <c r="J170" s="144">
        <f t="shared" si="30"/>
        <v>0</v>
      </c>
      <c r="K170" s="145"/>
      <c r="L170" s="27"/>
      <c r="M170" s="146" t="s">
        <v>1</v>
      </c>
      <c r="N170" s="147" t="s">
        <v>33</v>
      </c>
      <c r="O170" s="148">
        <v>1.5711999999999999</v>
      </c>
      <c r="P170" s="148">
        <f t="shared" si="31"/>
        <v>23.622992</v>
      </c>
      <c r="Q170" s="148">
        <v>2.2969864000000002</v>
      </c>
      <c r="R170" s="148">
        <f t="shared" si="32"/>
        <v>34.535190524000001</v>
      </c>
      <c r="S170" s="148">
        <v>0</v>
      </c>
      <c r="T170" s="149">
        <f t="shared" si="3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126</v>
      </c>
      <c r="AT170" s="150" t="s">
        <v>122</v>
      </c>
      <c r="AU170" s="150" t="s">
        <v>127</v>
      </c>
      <c r="AY170" s="14" t="s">
        <v>119</v>
      </c>
      <c r="BE170" s="151">
        <f t="shared" si="34"/>
        <v>0</v>
      </c>
      <c r="BF170" s="151">
        <f t="shared" si="35"/>
        <v>0</v>
      </c>
      <c r="BG170" s="151">
        <f t="shared" si="36"/>
        <v>0</v>
      </c>
      <c r="BH170" s="151">
        <f t="shared" si="37"/>
        <v>0</v>
      </c>
      <c r="BI170" s="151">
        <f t="shared" si="38"/>
        <v>0</v>
      </c>
      <c r="BJ170" s="14" t="s">
        <v>127</v>
      </c>
      <c r="BK170" s="151">
        <f t="shared" si="39"/>
        <v>0</v>
      </c>
      <c r="BL170" s="14" t="s">
        <v>126</v>
      </c>
      <c r="BM170" s="150" t="s">
        <v>272</v>
      </c>
    </row>
    <row r="171" spans="1:65" s="2" customFormat="1" ht="24.15" customHeight="1" x14ac:dyDescent="0.2">
      <c r="A171" s="26"/>
      <c r="B171" s="138"/>
      <c r="C171" s="139" t="s">
        <v>273</v>
      </c>
      <c r="D171" s="139" t="s">
        <v>122</v>
      </c>
      <c r="E171" s="140" t="s">
        <v>274</v>
      </c>
      <c r="F171" s="141" t="s">
        <v>275</v>
      </c>
      <c r="G171" s="142" t="s">
        <v>125</v>
      </c>
      <c r="H171" s="143">
        <v>27.623999999999999</v>
      </c>
      <c r="I171" s="144">
        <v>0</v>
      </c>
      <c r="J171" s="144">
        <f t="shared" si="30"/>
        <v>0</v>
      </c>
      <c r="K171" s="145"/>
      <c r="L171" s="27"/>
      <c r="M171" s="146" t="s">
        <v>1</v>
      </c>
      <c r="N171" s="147" t="s">
        <v>33</v>
      </c>
      <c r="O171" s="148">
        <v>0.75388999999999995</v>
      </c>
      <c r="P171" s="148">
        <f t="shared" si="31"/>
        <v>20.825457359999998</v>
      </c>
      <c r="Q171" s="148">
        <v>3.8277560000000002E-2</v>
      </c>
      <c r="R171" s="148">
        <f t="shared" si="32"/>
        <v>1.0573793174399999</v>
      </c>
      <c r="S171" s="148">
        <v>0</v>
      </c>
      <c r="T171" s="149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126</v>
      </c>
      <c r="AT171" s="150" t="s">
        <v>122</v>
      </c>
      <c r="AU171" s="150" t="s">
        <v>127</v>
      </c>
      <c r="AY171" s="14" t="s">
        <v>119</v>
      </c>
      <c r="BE171" s="151">
        <f t="shared" si="34"/>
        <v>0</v>
      </c>
      <c r="BF171" s="151">
        <f t="shared" si="35"/>
        <v>0</v>
      </c>
      <c r="BG171" s="151">
        <f t="shared" si="36"/>
        <v>0</v>
      </c>
      <c r="BH171" s="151">
        <f t="shared" si="37"/>
        <v>0</v>
      </c>
      <c r="BI171" s="151">
        <f t="shared" si="38"/>
        <v>0</v>
      </c>
      <c r="BJ171" s="14" t="s">
        <v>127</v>
      </c>
      <c r="BK171" s="151">
        <f t="shared" si="39"/>
        <v>0</v>
      </c>
      <c r="BL171" s="14" t="s">
        <v>126</v>
      </c>
      <c r="BM171" s="150" t="s">
        <v>276</v>
      </c>
    </row>
    <row r="172" spans="1:65" s="2" customFormat="1" ht="24.15" customHeight="1" x14ac:dyDescent="0.2">
      <c r="A172" s="26"/>
      <c r="B172" s="138"/>
      <c r="C172" s="139" t="s">
        <v>220</v>
      </c>
      <c r="D172" s="139" t="s">
        <v>122</v>
      </c>
      <c r="E172" s="140" t="s">
        <v>277</v>
      </c>
      <c r="F172" s="141" t="s">
        <v>278</v>
      </c>
      <c r="G172" s="142" t="s">
        <v>125</v>
      </c>
      <c r="H172" s="143">
        <v>27.623999999999999</v>
      </c>
      <c r="I172" s="144">
        <v>0</v>
      </c>
      <c r="J172" s="144">
        <f t="shared" si="30"/>
        <v>0</v>
      </c>
      <c r="K172" s="145"/>
      <c r="L172" s="27"/>
      <c r="M172" s="146" t="s">
        <v>1</v>
      </c>
      <c r="N172" s="147" t="s">
        <v>33</v>
      </c>
      <c r="O172" s="148">
        <v>0.312</v>
      </c>
      <c r="P172" s="148">
        <f t="shared" si="31"/>
        <v>8.6186879999999988</v>
      </c>
      <c r="Q172" s="148">
        <v>0</v>
      </c>
      <c r="R172" s="148">
        <f t="shared" si="32"/>
        <v>0</v>
      </c>
      <c r="S172" s="148">
        <v>0</v>
      </c>
      <c r="T172" s="149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126</v>
      </c>
      <c r="AT172" s="150" t="s">
        <v>122</v>
      </c>
      <c r="AU172" s="150" t="s">
        <v>127</v>
      </c>
      <c r="AY172" s="14" t="s">
        <v>119</v>
      </c>
      <c r="BE172" s="151">
        <f t="shared" si="34"/>
        <v>0</v>
      </c>
      <c r="BF172" s="151">
        <f t="shared" si="35"/>
        <v>0</v>
      </c>
      <c r="BG172" s="151">
        <f t="shared" si="36"/>
        <v>0</v>
      </c>
      <c r="BH172" s="151">
        <f t="shared" si="37"/>
        <v>0</v>
      </c>
      <c r="BI172" s="151">
        <f t="shared" si="38"/>
        <v>0</v>
      </c>
      <c r="BJ172" s="14" t="s">
        <v>127</v>
      </c>
      <c r="BK172" s="151">
        <f t="shared" si="39"/>
        <v>0</v>
      </c>
      <c r="BL172" s="14" t="s">
        <v>126</v>
      </c>
      <c r="BM172" s="150" t="s">
        <v>279</v>
      </c>
    </row>
    <row r="173" spans="1:65" s="2" customFormat="1" ht="24.15" customHeight="1" x14ac:dyDescent="0.2">
      <c r="A173" s="26"/>
      <c r="B173" s="138"/>
      <c r="C173" s="139" t="s">
        <v>280</v>
      </c>
      <c r="D173" s="139" t="s">
        <v>122</v>
      </c>
      <c r="E173" s="140" t="s">
        <v>281</v>
      </c>
      <c r="F173" s="141" t="s">
        <v>282</v>
      </c>
      <c r="G173" s="142" t="s">
        <v>137</v>
      </c>
      <c r="H173" s="143">
        <v>0.45200000000000001</v>
      </c>
      <c r="I173" s="144">
        <v>0</v>
      </c>
      <c r="J173" s="144">
        <f t="shared" si="30"/>
        <v>0</v>
      </c>
      <c r="K173" s="145"/>
      <c r="L173" s="27"/>
      <c r="M173" s="146" t="s">
        <v>1</v>
      </c>
      <c r="N173" s="147" t="s">
        <v>33</v>
      </c>
      <c r="O173" s="148">
        <v>33.428989999999999</v>
      </c>
      <c r="P173" s="148">
        <f t="shared" si="31"/>
        <v>15.10990348</v>
      </c>
      <c r="Q173" s="148">
        <v>1.0210474460000001</v>
      </c>
      <c r="R173" s="148">
        <f t="shared" si="32"/>
        <v>0.46151344559200003</v>
      </c>
      <c r="S173" s="148">
        <v>0</v>
      </c>
      <c r="T173" s="149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126</v>
      </c>
      <c r="AT173" s="150" t="s">
        <v>122</v>
      </c>
      <c r="AU173" s="150" t="s">
        <v>127</v>
      </c>
      <c r="AY173" s="14" t="s">
        <v>119</v>
      </c>
      <c r="BE173" s="151">
        <f t="shared" si="34"/>
        <v>0</v>
      </c>
      <c r="BF173" s="151">
        <f t="shared" si="35"/>
        <v>0</v>
      </c>
      <c r="BG173" s="151">
        <f t="shared" si="36"/>
        <v>0</v>
      </c>
      <c r="BH173" s="151">
        <f t="shared" si="37"/>
        <v>0</v>
      </c>
      <c r="BI173" s="151">
        <f t="shared" si="38"/>
        <v>0</v>
      </c>
      <c r="BJ173" s="14" t="s">
        <v>127</v>
      </c>
      <c r="BK173" s="151">
        <f t="shared" si="39"/>
        <v>0</v>
      </c>
      <c r="BL173" s="14" t="s">
        <v>126</v>
      </c>
      <c r="BM173" s="150" t="s">
        <v>283</v>
      </c>
    </row>
    <row r="174" spans="1:65" s="2" customFormat="1" ht="24.15" customHeight="1" x14ac:dyDescent="0.2">
      <c r="A174" s="26"/>
      <c r="B174" s="138"/>
      <c r="C174" s="139" t="s">
        <v>224</v>
      </c>
      <c r="D174" s="139" t="s">
        <v>122</v>
      </c>
      <c r="E174" s="140" t="s">
        <v>284</v>
      </c>
      <c r="F174" s="141" t="s">
        <v>285</v>
      </c>
      <c r="G174" s="142" t="s">
        <v>180</v>
      </c>
      <c r="H174" s="143">
        <v>2.7629999999999999</v>
      </c>
      <c r="I174" s="144">
        <v>0</v>
      </c>
      <c r="J174" s="144">
        <f t="shared" si="30"/>
        <v>0</v>
      </c>
      <c r="K174" s="145"/>
      <c r="L174" s="27"/>
      <c r="M174" s="146" t="s">
        <v>1</v>
      </c>
      <c r="N174" s="147" t="s">
        <v>33</v>
      </c>
      <c r="O174" s="148">
        <v>2.0931999999999999</v>
      </c>
      <c r="P174" s="148">
        <f t="shared" si="31"/>
        <v>5.7835115999999998</v>
      </c>
      <c r="Q174" s="148">
        <v>2.2969024</v>
      </c>
      <c r="R174" s="148">
        <f t="shared" si="32"/>
        <v>6.3463413311999997</v>
      </c>
      <c r="S174" s="148">
        <v>0</v>
      </c>
      <c r="T174" s="149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126</v>
      </c>
      <c r="AT174" s="150" t="s">
        <v>122</v>
      </c>
      <c r="AU174" s="150" t="s">
        <v>127</v>
      </c>
      <c r="AY174" s="14" t="s">
        <v>119</v>
      </c>
      <c r="BE174" s="151">
        <f t="shared" si="34"/>
        <v>0</v>
      </c>
      <c r="BF174" s="151">
        <f t="shared" si="35"/>
        <v>0</v>
      </c>
      <c r="BG174" s="151">
        <f t="shared" si="36"/>
        <v>0</v>
      </c>
      <c r="BH174" s="151">
        <f t="shared" si="37"/>
        <v>0</v>
      </c>
      <c r="BI174" s="151">
        <f t="shared" si="38"/>
        <v>0</v>
      </c>
      <c r="BJ174" s="14" t="s">
        <v>127</v>
      </c>
      <c r="BK174" s="151">
        <f t="shared" si="39"/>
        <v>0</v>
      </c>
      <c r="BL174" s="14" t="s">
        <v>126</v>
      </c>
      <c r="BM174" s="150" t="s">
        <v>286</v>
      </c>
    </row>
    <row r="175" spans="1:65" s="2" customFormat="1" ht="24.15" customHeight="1" x14ac:dyDescent="0.2">
      <c r="A175" s="26"/>
      <c r="B175" s="138"/>
      <c r="C175" s="139" t="s">
        <v>287</v>
      </c>
      <c r="D175" s="139" t="s">
        <v>122</v>
      </c>
      <c r="E175" s="140" t="s">
        <v>288</v>
      </c>
      <c r="F175" s="141" t="s">
        <v>289</v>
      </c>
      <c r="G175" s="142" t="s">
        <v>125</v>
      </c>
      <c r="H175" s="143">
        <v>11.76</v>
      </c>
      <c r="I175" s="144">
        <v>0</v>
      </c>
      <c r="J175" s="144">
        <f t="shared" si="30"/>
        <v>0</v>
      </c>
      <c r="K175" s="145"/>
      <c r="L175" s="27"/>
      <c r="M175" s="146" t="s">
        <v>1</v>
      </c>
      <c r="N175" s="147" t="s">
        <v>33</v>
      </c>
      <c r="O175" s="148">
        <v>1.0366299999999999</v>
      </c>
      <c r="P175" s="148">
        <f t="shared" si="31"/>
        <v>12.190768799999999</v>
      </c>
      <c r="Q175" s="148">
        <v>7.2130799999999995E-2</v>
      </c>
      <c r="R175" s="148">
        <f t="shared" si="32"/>
        <v>0.84825820799999996</v>
      </c>
      <c r="S175" s="148">
        <v>0</v>
      </c>
      <c r="T175" s="149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126</v>
      </c>
      <c r="AT175" s="150" t="s">
        <v>122</v>
      </c>
      <c r="AU175" s="150" t="s">
        <v>127</v>
      </c>
      <c r="AY175" s="14" t="s">
        <v>119</v>
      </c>
      <c r="BE175" s="151">
        <f t="shared" si="34"/>
        <v>0</v>
      </c>
      <c r="BF175" s="151">
        <f t="shared" si="35"/>
        <v>0</v>
      </c>
      <c r="BG175" s="151">
        <f t="shared" si="36"/>
        <v>0</v>
      </c>
      <c r="BH175" s="151">
        <f t="shared" si="37"/>
        <v>0</v>
      </c>
      <c r="BI175" s="151">
        <f t="shared" si="38"/>
        <v>0</v>
      </c>
      <c r="BJ175" s="14" t="s">
        <v>127</v>
      </c>
      <c r="BK175" s="151">
        <f t="shared" si="39"/>
        <v>0</v>
      </c>
      <c r="BL175" s="14" t="s">
        <v>126</v>
      </c>
      <c r="BM175" s="150" t="s">
        <v>290</v>
      </c>
    </row>
    <row r="176" spans="1:65" s="2" customFormat="1" ht="24.15" customHeight="1" x14ac:dyDescent="0.2">
      <c r="A176" s="26"/>
      <c r="B176" s="138"/>
      <c r="C176" s="139" t="s">
        <v>228</v>
      </c>
      <c r="D176" s="139" t="s">
        <v>122</v>
      </c>
      <c r="E176" s="140" t="s">
        <v>291</v>
      </c>
      <c r="F176" s="141" t="s">
        <v>292</v>
      </c>
      <c r="G176" s="142" t="s">
        <v>125</v>
      </c>
      <c r="H176" s="143">
        <v>11.76</v>
      </c>
      <c r="I176" s="144">
        <v>0</v>
      </c>
      <c r="J176" s="144">
        <f t="shared" si="30"/>
        <v>0</v>
      </c>
      <c r="K176" s="145"/>
      <c r="L176" s="27"/>
      <c r="M176" s="146" t="s">
        <v>1</v>
      </c>
      <c r="N176" s="147" t="s">
        <v>33</v>
      </c>
      <c r="O176" s="148">
        <v>0.49299999999999999</v>
      </c>
      <c r="P176" s="148">
        <f t="shared" si="31"/>
        <v>5.7976799999999997</v>
      </c>
      <c r="Q176" s="148">
        <v>0</v>
      </c>
      <c r="R176" s="148">
        <f t="shared" si="32"/>
        <v>0</v>
      </c>
      <c r="S176" s="148">
        <v>0</v>
      </c>
      <c r="T176" s="149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126</v>
      </c>
      <c r="AT176" s="150" t="s">
        <v>122</v>
      </c>
      <c r="AU176" s="150" t="s">
        <v>127</v>
      </c>
      <c r="AY176" s="14" t="s">
        <v>119</v>
      </c>
      <c r="BE176" s="151">
        <f t="shared" si="34"/>
        <v>0</v>
      </c>
      <c r="BF176" s="151">
        <f t="shared" si="35"/>
        <v>0</v>
      </c>
      <c r="BG176" s="151">
        <f t="shared" si="36"/>
        <v>0</v>
      </c>
      <c r="BH176" s="151">
        <f t="shared" si="37"/>
        <v>0</v>
      </c>
      <c r="BI176" s="151">
        <f t="shared" si="38"/>
        <v>0</v>
      </c>
      <c r="BJ176" s="14" t="s">
        <v>127</v>
      </c>
      <c r="BK176" s="151">
        <f t="shared" si="39"/>
        <v>0</v>
      </c>
      <c r="BL176" s="14" t="s">
        <v>126</v>
      </c>
      <c r="BM176" s="150" t="s">
        <v>293</v>
      </c>
    </row>
    <row r="177" spans="1:65" s="2" customFormat="1" ht="14.4" customHeight="1" x14ac:dyDescent="0.2">
      <c r="A177" s="26"/>
      <c r="B177" s="138"/>
      <c r="C177" s="139" t="s">
        <v>294</v>
      </c>
      <c r="D177" s="139" t="s">
        <v>122</v>
      </c>
      <c r="E177" s="140" t="s">
        <v>295</v>
      </c>
      <c r="F177" s="141" t="s">
        <v>296</v>
      </c>
      <c r="G177" s="142" t="s">
        <v>137</v>
      </c>
      <c r="H177" s="143">
        <v>0.35099999999999998</v>
      </c>
      <c r="I177" s="144">
        <v>0</v>
      </c>
      <c r="J177" s="144">
        <f t="shared" si="30"/>
        <v>0</v>
      </c>
      <c r="K177" s="145"/>
      <c r="L177" s="27"/>
      <c r="M177" s="146" t="s">
        <v>1</v>
      </c>
      <c r="N177" s="147" t="s">
        <v>33</v>
      </c>
      <c r="O177" s="148">
        <v>34.718159999999997</v>
      </c>
      <c r="P177" s="148">
        <f t="shared" si="31"/>
        <v>12.186074159999999</v>
      </c>
      <c r="Q177" s="148">
        <v>1.01144973</v>
      </c>
      <c r="R177" s="148">
        <f t="shared" si="32"/>
        <v>0.35501885522999999</v>
      </c>
      <c r="S177" s="148">
        <v>0</v>
      </c>
      <c r="T177" s="149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126</v>
      </c>
      <c r="AT177" s="150" t="s">
        <v>122</v>
      </c>
      <c r="AU177" s="150" t="s">
        <v>127</v>
      </c>
      <c r="AY177" s="14" t="s">
        <v>119</v>
      </c>
      <c r="BE177" s="151">
        <f t="shared" si="34"/>
        <v>0</v>
      </c>
      <c r="BF177" s="151">
        <f t="shared" si="35"/>
        <v>0</v>
      </c>
      <c r="BG177" s="151">
        <f t="shared" si="36"/>
        <v>0</v>
      </c>
      <c r="BH177" s="151">
        <f t="shared" si="37"/>
        <v>0</v>
      </c>
      <c r="BI177" s="151">
        <f t="shared" si="38"/>
        <v>0</v>
      </c>
      <c r="BJ177" s="14" t="s">
        <v>127</v>
      </c>
      <c r="BK177" s="151">
        <f t="shared" si="39"/>
        <v>0</v>
      </c>
      <c r="BL177" s="14" t="s">
        <v>126</v>
      </c>
      <c r="BM177" s="150" t="s">
        <v>297</v>
      </c>
    </row>
    <row r="178" spans="1:65" s="2" customFormat="1" ht="14.4" customHeight="1" x14ac:dyDescent="0.2">
      <c r="A178" s="26"/>
      <c r="B178" s="138"/>
      <c r="C178" s="139" t="s">
        <v>232</v>
      </c>
      <c r="D178" s="139" t="s">
        <v>122</v>
      </c>
      <c r="E178" s="140" t="s">
        <v>298</v>
      </c>
      <c r="F178" s="141" t="s">
        <v>299</v>
      </c>
      <c r="G178" s="142" t="s">
        <v>180</v>
      </c>
      <c r="H178" s="143">
        <v>1.056</v>
      </c>
      <c r="I178" s="144">
        <v>0</v>
      </c>
      <c r="J178" s="144">
        <f t="shared" si="30"/>
        <v>0</v>
      </c>
      <c r="K178" s="145"/>
      <c r="L178" s="27"/>
      <c r="M178" s="146" t="s">
        <v>1</v>
      </c>
      <c r="N178" s="147" t="s">
        <v>33</v>
      </c>
      <c r="O178" s="148">
        <v>1.5367900000000001</v>
      </c>
      <c r="P178" s="148">
        <f t="shared" si="31"/>
        <v>1.6228502400000002</v>
      </c>
      <c r="Q178" s="148">
        <v>2.2119073519999999</v>
      </c>
      <c r="R178" s="148">
        <f t="shared" si="32"/>
        <v>2.3357741637120002</v>
      </c>
      <c r="S178" s="148">
        <v>0</v>
      </c>
      <c r="T178" s="149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126</v>
      </c>
      <c r="AT178" s="150" t="s">
        <v>122</v>
      </c>
      <c r="AU178" s="150" t="s">
        <v>127</v>
      </c>
      <c r="AY178" s="14" t="s">
        <v>119</v>
      </c>
      <c r="BE178" s="151">
        <f t="shared" si="34"/>
        <v>0</v>
      </c>
      <c r="BF178" s="151">
        <f t="shared" si="35"/>
        <v>0</v>
      </c>
      <c r="BG178" s="151">
        <f t="shared" si="36"/>
        <v>0</v>
      </c>
      <c r="BH178" s="151">
        <f t="shared" si="37"/>
        <v>0</v>
      </c>
      <c r="BI178" s="151">
        <f t="shared" si="38"/>
        <v>0</v>
      </c>
      <c r="BJ178" s="14" t="s">
        <v>127</v>
      </c>
      <c r="BK178" s="151">
        <f t="shared" si="39"/>
        <v>0</v>
      </c>
      <c r="BL178" s="14" t="s">
        <v>126</v>
      </c>
      <c r="BM178" s="150" t="s">
        <v>300</v>
      </c>
    </row>
    <row r="179" spans="1:65" s="12" customFormat="1" ht="22.95" customHeight="1" x14ac:dyDescent="0.25">
      <c r="B179" s="126"/>
      <c r="D179" s="127" t="s">
        <v>66</v>
      </c>
      <c r="E179" s="136" t="s">
        <v>134</v>
      </c>
      <c r="F179" s="136" t="s">
        <v>301</v>
      </c>
      <c r="J179" s="137">
        <f>BK179</f>
        <v>0</v>
      </c>
      <c r="L179" s="126"/>
      <c r="M179" s="130"/>
      <c r="N179" s="131"/>
      <c r="O179" s="131"/>
      <c r="P179" s="132">
        <f>SUM(P180:P197)</f>
        <v>2321.3018233299999</v>
      </c>
      <c r="Q179" s="131"/>
      <c r="R179" s="132">
        <f>SUM(R180:R197)</f>
        <v>102.57921073498001</v>
      </c>
      <c r="S179" s="131"/>
      <c r="T179" s="133">
        <f>SUM(T180:T197)</f>
        <v>0</v>
      </c>
      <c r="AR179" s="127" t="s">
        <v>75</v>
      </c>
      <c r="AT179" s="134" t="s">
        <v>66</v>
      </c>
      <c r="AU179" s="134" t="s">
        <v>75</v>
      </c>
      <c r="AY179" s="127" t="s">
        <v>119</v>
      </c>
      <c r="BK179" s="135">
        <f>SUM(BK180:BK197)</f>
        <v>0</v>
      </c>
    </row>
    <row r="180" spans="1:65" s="2" customFormat="1" ht="24.15" customHeight="1" x14ac:dyDescent="0.2">
      <c r="A180" s="26"/>
      <c r="B180" s="138"/>
      <c r="C180" s="139" t="s">
        <v>302</v>
      </c>
      <c r="D180" s="139" t="s">
        <v>122</v>
      </c>
      <c r="E180" s="140" t="s">
        <v>303</v>
      </c>
      <c r="F180" s="141" t="s">
        <v>304</v>
      </c>
      <c r="G180" s="142" t="s">
        <v>125</v>
      </c>
      <c r="H180" s="143">
        <v>102.86799999999999</v>
      </c>
      <c r="I180" s="144">
        <v>0</v>
      </c>
      <c r="J180" s="144">
        <f t="shared" ref="J180:J197" si="40">ROUND(I180*H180,2)</f>
        <v>0</v>
      </c>
      <c r="K180" s="145"/>
      <c r="L180" s="27"/>
      <c r="M180" s="146" t="s">
        <v>1</v>
      </c>
      <c r="N180" s="147" t="s">
        <v>33</v>
      </c>
      <c r="O180" s="148">
        <v>8.2040000000000002E-2</v>
      </c>
      <c r="P180" s="148">
        <f t="shared" ref="P180:P197" si="41">O180*H180</f>
        <v>8.4392907199999989</v>
      </c>
      <c r="Q180" s="148">
        <v>1.9136000000000001E-4</v>
      </c>
      <c r="R180" s="148">
        <f t="shared" ref="R180:R197" si="42">Q180*H180</f>
        <v>1.968482048E-2</v>
      </c>
      <c r="S180" s="148">
        <v>0</v>
      </c>
      <c r="T180" s="149">
        <f t="shared" ref="T180:T197" si="4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126</v>
      </c>
      <c r="AT180" s="150" t="s">
        <v>122</v>
      </c>
      <c r="AU180" s="150" t="s">
        <v>127</v>
      </c>
      <c r="AY180" s="14" t="s">
        <v>119</v>
      </c>
      <c r="BE180" s="151">
        <f t="shared" ref="BE180:BE197" si="44">IF(N180="základná",J180,0)</f>
        <v>0</v>
      </c>
      <c r="BF180" s="151">
        <f t="shared" ref="BF180:BF197" si="45">IF(N180="znížená",J180,0)</f>
        <v>0</v>
      </c>
      <c r="BG180" s="151">
        <f t="shared" ref="BG180:BG197" si="46">IF(N180="zákl. prenesená",J180,0)</f>
        <v>0</v>
      </c>
      <c r="BH180" s="151">
        <f t="shared" ref="BH180:BH197" si="47">IF(N180="zníž. prenesená",J180,0)</f>
        <v>0</v>
      </c>
      <c r="BI180" s="151">
        <f t="shared" ref="BI180:BI197" si="48">IF(N180="nulová",J180,0)</f>
        <v>0</v>
      </c>
      <c r="BJ180" s="14" t="s">
        <v>127</v>
      </c>
      <c r="BK180" s="151">
        <f t="shared" ref="BK180:BK197" si="49">ROUND(I180*H180,2)</f>
        <v>0</v>
      </c>
      <c r="BL180" s="14" t="s">
        <v>126</v>
      </c>
      <c r="BM180" s="150" t="s">
        <v>305</v>
      </c>
    </row>
    <row r="181" spans="1:65" s="2" customFormat="1" ht="24.15" customHeight="1" x14ac:dyDescent="0.2">
      <c r="A181" s="26"/>
      <c r="B181" s="138"/>
      <c r="C181" s="139" t="s">
        <v>235</v>
      </c>
      <c r="D181" s="139" t="s">
        <v>122</v>
      </c>
      <c r="E181" s="140" t="s">
        <v>306</v>
      </c>
      <c r="F181" s="141" t="s">
        <v>307</v>
      </c>
      <c r="G181" s="142" t="s">
        <v>125</v>
      </c>
      <c r="H181" s="143">
        <v>145.69</v>
      </c>
      <c r="I181" s="144">
        <v>0</v>
      </c>
      <c r="J181" s="144">
        <f t="shared" si="40"/>
        <v>0</v>
      </c>
      <c r="K181" s="145"/>
      <c r="L181" s="27"/>
      <c r="M181" s="146" t="s">
        <v>1</v>
      </c>
      <c r="N181" s="147" t="s">
        <v>33</v>
      </c>
      <c r="O181" s="148">
        <v>5.2089999999999997E-2</v>
      </c>
      <c r="P181" s="148">
        <f t="shared" si="41"/>
        <v>7.5889920999999996</v>
      </c>
      <c r="Q181" s="148">
        <v>4.2499999999999998E-4</v>
      </c>
      <c r="R181" s="148">
        <f t="shared" si="42"/>
        <v>6.1918249999999994E-2</v>
      </c>
      <c r="S181" s="148">
        <v>0</v>
      </c>
      <c r="T181" s="149">
        <f t="shared" si="4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126</v>
      </c>
      <c r="AT181" s="150" t="s">
        <v>122</v>
      </c>
      <c r="AU181" s="150" t="s">
        <v>127</v>
      </c>
      <c r="AY181" s="14" t="s">
        <v>119</v>
      </c>
      <c r="BE181" s="151">
        <f t="shared" si="44"/>
        <v>0</v>
      </c>
      <c r="BF181" s="151">
        <f t="shared" si="45"/>
        <v>0</v>
      </c>
      <c r="BG181" s="151">
        <f t="shared" si="46"/>
        <v>0</v>
      </c>
      <c r="BH181" s="151">
        <f t="shared" si="47"/>
        <v>0</v>
      </c>
      <c r="BI181" s="151">
        <f t="shared" si="48"/>
        <v>0</v>
      </c>
      <c r="BJ181" s="14" t="s">
        <v>127</v>
      </c>
      <c r="BK181" s="151">
        <f t="shared" si="49"/>
        <v>0</v>
      </c>
      <c r="BL181" s="14" t="s">
        <v>126</v>
      </c>
      <c r="BM181" s="150" t="s">
        <v>308</v>
      </c>
    </row>
    <row r="182" spans="1:65" s="2" customFormat="1" ht="24.15" customHeight="1" x14ac:dyDescent="0.2">
      <c r="A182" s="26"/>
      <c r="B182" s="138"/>
      <c r="C182" s="139" t="s">
        <v>309</v>
      </c>
      <c r="D182" s="139" t="s">
        <v>122</v>
      </c>
      <c r="E182" s="140" t="s">
        <v>310</v>
      </c>
      <c r="F182" s="141" t="s">
        <v>311</v>
      </c>
      <c r="G182" s="142" t="s">
        <v>125</v>
      </c>
      <c r="H182" s="143">
        <v>792.88900000000001</v>
      </c>
      <c r="I182" s="144">
        <v>0</v>
      </c>
      <c r="J182" s="144">
        <f t="shared" si="40"/>
        <v>0</v>
      </c>
      <c r="K182" s="145"/>
      <c r="L182" s="27"/>
      <c r="M182" s="146" t="s">
        <v>1</v>
      </c>
      <c r="N182" s="147" t="s">
        <v>33</v>
      </c>
      <c r="O182" s="148">
        <v>0.49247000000000002</v>
      </c>
      <c r="P182" s="148">
        <f t="shared" si="41"/>
        <v>390.47404583000002</v>
      </c>
      <c r="Q182" s="148">
        <v>3.15E-2</v>
      </c>
      <c r="R182" s="148">
        <f t="shared" si="42"/>
        <v>24.976003500000001</v>
      </c>
      <c r="S182" s="148">
        <v>0</v>
      </c>
      <c r="T182" s="149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126</v>
      </c>
      <c r="AT182" s="150" t="s">
        <v>122</v>
      </c>
      <c r="AU182" s="150" t="s">
        <v>127</v>
      </c>
      <c r="AY182" s="14" t="s">
        <v>119</v>
      </c>
      <c r="BE182" s="151">
        <f t="shared" si="44"/>
        <v>0</v>
      </c>
      <c r="BF182" s="151">
        <f t="shared" si="45"/>
        <v>0</v>
      </c>
      <c r="BG182" s="151">
        <f t="shared" si="46"/>
        <v>0</v>
      </c>
      <c r="BH182" s="151">
        <f t="shared" si="47"/>
        <v>0</v>
      </c>
      <c r="BI182" s="151">
        <f t="shared" si="48"/>
        <v>0</v>
      </c>
      <c r="BJ182" s="14" t="s">
        <v>127</v>
      </c>
      <c r="BK182" s="151">
        <f t="shared" si="49"/>
        <v>0</v>
      </c>
      <c r="BL182" s="14" t="s">
        <v>126</v>
      </c>
      <c r="BM182" s="150" t="s">
        <v>312</v>
      </c>
    </row>
    <row r="183" spans="1:65" s="2" customFormat="1" ht="14.4" customHeight="1" x14ac:dyDescent="0.2">
      <c r="A183" s="26"/>
      <c r="B183" s="138"/>
      <c r="C183" s="139" t="s">
        <v>239</v>
      </c>
      <c r="D183" s="139" t="s">
        <v>122</v>
      </c>
      <c r="E183" s="140" t="s">
        <v>313</v>
      </c>
      <c r="F183" s="141" t="s">
        <v>314</v>
      </c>
      <c r="G183" s="142" t="s">
        <v>125</v>
      </c>
      <c r="H183" s="143">
        <v>792.89</v>
      </c>
      <c r="I183" s="144">
        <v>0</v>
      </c>
      <c r="J183" s="144">
        <f t="shared" si="40"/>
        <v>0</v>
      </c>
      <c r="K183" s="145"/>
      <c r="L183" s="27"/>
      <c r="M183" s="146" t="s">
        <v>1</v>
      </c>
      <c r="N183" s="147" t="s">
        <v>33</v>
      </c>
      <c r="O183" s="148">
        <v>0.34772999999999998</v>
      </c>
      <c r="P183" s="148">
        <f t="shared" si="41"/>
        <v>275.71163969999998</v>
      </c>
      <c r="Q183" s="148">
        <v>8.3999999999999995E-3</v>
      </c>
      <c r="R183" s="148">
        <f t="shared" si="42"/>
        <v>6.6602759999999996</v>
      </c>
      <c r="S183" s="148">
        <v>0</v>
      </c>
      <c r="T183" s="149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126</v>
      </c>
      <c r="AT183" s="150" t="s">
        <v>122</v>
      </c>
      <c r="AU183" s="150" t="s">
        <v>127</v>
      </c>
      <c r="AY183" s="14" t="s">
        <v>119</v>
      </c>
      <c r="BE183" s="151">
        <f t="shared" si="44"/>
        <v>0</v>
      </c>
      <c r="BF183" s="151">
        <f t="shared" si="45"/>
        <v>0</v>
      </c>
      <c r="BG183" s="151">
        <f t="shared" si="46"/>
        <v>0</v>
      </c>
      <c r="BH183" s="151">
        <f t="shared" si="47"/>
        <v>0</v>
      </c>
      <c r="BI183" s="151">
        <f t="shared" si="48"/>
        <v>0</v>
      </c>
      <c r="BJ183" s="14" t="s">
        <v>127</v>
      </c>
      <c r="BK183" s="151">
        <f t="shared" si="49"/>
        <v>0</v>
      </c>
      <c r="BL183" s="14" t="s">
        <v>126</v>
      </c>
      <c r="BM183" s="150" t="s">
        <v>315</v>
      </c>
    </row>
    <row r="184" spans="1:65" s="2" customFormat="1" ht="24.15" customHeight="1" x14ac:dyDescent="0.2">
      <c r="A184" s="26"/>
      <c r="B184" s="138"/>
      <c r="C184" s="139" t="s">
        <v>316</v>
      </c>
      <c r="D184" s="139" t="s">
        <v>122</v>
      </c>
      <c r="E184" s="140" t="s">
        <v>317</v>
      </c>
      <c r="F184" s="141" t="s">
        <v>318</v>
      </c>
      <c r="G184" s="142" t="s">
        <v>133</v>
      </c>
      <c r="H184" s="143">
        <v>224.58</v>
      </c>
      <c r="I184" s="144">
        <v>0</v>
      </c>
      <c r="J184" s="144">
        <f t="shared" si="40"/>
        <v>0</v>
      </c>
      <c r="K184" s="145"/>
      <c r="L184" s="27"/>
      <c r="M184" s="146" t="s">
        <v>1</v>
      </c>
      <c r="N184" s="147" t="s">
        <v>33</v>
      </c>
      <c r="O184" s="148">
        <v>4.9390000000000003E-2</v>
      </c>
      <c r="P184" s="148">
        <f t="shared" si="41"/>
        <v>11.092006200000002</v>
      </c>
      <c r="Q184" s="148">
        <v>1.9109999999999999E-3</v>
      </c>
      <c r="R184" s="148">
        <f t="shared" si="42"/>
        <v>0.42917238000000002</v>
      </c>
      <c r="S184" s="148">
        <v>0</v>
      </c>
      <c r="T184" s="149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126</v>
      </c>
      <c r="AT184" s="150" t="s">
        <v>122</v>
      </c>
      <c r="AU184" s="150" t="s">
        <v>127</v>
      </c>
      <c r="AY184" s="14" t="s">
        <v>119</v>
      </c>
      <c r="BE184" s="151">
        <f t="shared" si="44"/>
        <v>0</v>
      </c>
      <c r="BF184" s="151">
        <f t="shared" si="45"/>
        <v>0</v>
      </c>
      <c r="BG184" s="151">
        <f t="shared" si="46"/>
        <v>0</v>
      </c>
      <c r="BH184" s="151">
        <f t="shared" si="47"/>
        <v>0</v>
      </c>
      <c r="BI184" s="151">
        <f t="shared" si="48"/>
        <v>0</v>
      </c>
      <c r="BJ184" s="14" t="s">
        <v>127</v>
      </c>
      <c r="BK184" s="151">
        <f t="shared" si="49"/>
        <v>0</v>
      </c>
      <c r="BL184" s="14" t="s">
        <v>126</v>
      </c>
      <c r="BM184" s="150" t="s">
        <v>319</v>
      </c>
    </row>
    <row r="185" spans="1:65" s="2" customFormat="1" ht="24.15" customHeight="1" x14ac:dyDescent="0.2">
      <c r="A185" s="26"/>
      <c r="B185" s="138"/>
      <c r="C185" s="139" t="s">
        <v>242</v>
      </c>
      <c r="D185" s="139" t="s">
        <v>122</v>
      </c>
      <c r="E185" s="140" t="s">
        <v>320</v>
      </c>
      <c r="F185" s="141" t="s">
        <v>321</v>
      </c>
      <c r="G185" s="142" t="s">
        <v>125</v>
      </c>
      <c r="H185" s="143">
        <v>527.20299999999997</v>
      </c>
      <c r="I185" s="144">
        <v>0</v>
      </c>
      <c r="J185" s="144">
        <f t="shared" si="40"/>
        <v>0</v>
      </c>
      <c r="K185" s="145"/>
      <c r="L185" s="27"/>
      <c r="M185" s="146" t="s">
        <v>1</v>
      </c>
      <c r="N185" s="147" t="s">
        <v>33</v>
      </c>
      <c r="O185" s="148">
        <v>0.86526000000000003</v>
      </c>
      <c r="P185" s="148">
        <f t="shared" si="41"/>
        <v>456.16766777999999</v>
      </c>
      <c r="Q185" s="148">
        <v>3.3689999999999998E-2</v>
      </c>
      <c r="R185" s="148">
        <f t="shared" si="42"/>
        <v>17.761469069999997</v>
      </c>
      <c r="S185" s="148">
        <v>0</v>
      </c>
      <c r="T185" s="149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126</v>
      </c>
      <c r="AT185" s="150" t="s">
        <v>122</v>
      </c>
      <c r="AU185" s="150" t="s">
        <v>127</v>
      </c>
      <c r="AY185" s="14" t="s">
        <v>119</v>
      </c>
      <c r="BE185" s="151">
        <f t="shared" si="44"/>
        <v>0</v>
      </c>
      <c r="BF185" s="151">
        <f t="shared" si="45"/>
        <v>0</v>
      </c>
      <c r="BG185" s="151">
        <f t="shared" si="46"/>
        <v>0</v>
      </c>
      <c r="BH185" s="151">
        <f t="shared" si="47"/>
        <v>0</v>
      </c>
      <c r="BI185" s="151">
        <f t="shared" si="48"/>
        <v>0</v>
      </c>
      <c r="BJ185" s="14" t="s">
        <v>127</v>
      </c>
      <c r="BK185" s="151">
        <f t="shared" si="49"/>
        <v>0</v>
      </c>
      <c r="BL185" s="14" t="s">
        <v>126</v>
      </c>
      <c r="BM185" s="150" t="s">
        <v>322</v>
      </c>
    </row>
    <row r="186" spans="1:65" s="2" customFormat="1" ht="24.15" customHeight="1" x14ac:dyDescent="0.2">
      <c r="A186" s="26"/>
      <c r="B186" s="138"/>
      <c r="C186" s="139" t="s">
        <v>323</v>
      </c>
      <c r="D186" s="139" t="s">
        <v>122</v>
      </c>
      <c r="E186" s="140" t="s">
        <v>324</v>
      </c>
      <c r="F186" s="141" t="s">
        <v>325</v>
      </c>
      <c r="G186" s="142" t="s">
        <v>125</v>
      </c>
      <c r="H186" s="143">
        <v>5.7119999999999997</v>
      </c>
      <c r="I186" s="144">
        <v>0</v>
      </c>
      <c r="J186" s="144">
        <f t="shared" si="40"/>
        <v>0</v>
      </c>
      <c r="K186" s="145"/>
      <c r="L186" s="27"/>
      <c r="M186" s="146" t="s">
        <v>1</v>
      </c>
      <c r="N186" s="147" t="s">
        <v>33</v>
      </c>
      <c r="O186" s="148">
        <v>0.85904000000000003</v>
      </c>
      <c r="P186" s="148">
        <f t="shared" si="41"/>
        <v>4.9068364799999999</v>
      </c>
      <c r="Q186" s="148">
        <v>2.0809000000000001E-2</v>
      </c>
      <c r="R186" s="148">
        <f t="shared" si="42"/>
        <v>0.118861008</v>
      </c>
      <c r="S186" s="148">
        <v>0</v>
      </c>
      <c r="T186" s="149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126</v>
      </c>
      <c r="AT186" s="150" t="s">
        <v>122</v>
      </c>
      <c r="AU186" s="150" t="s">
        <v>127</v>
      </c>
      <c r="AY186" s="14" t="s">
        <v>119</v>
      </c>
      <c r="BE186" s="151">
        <f t="shared" si="44"/>
        <v>0</v>
      </c>
      <c r="BF186" s="151">
        <f t="shared" si="45"/>
        <v>0</v>
      </c>
      <c r="BG186" s="151">
        <f t="shared" si="46"/>
        <v>0</v>
      </c>
      <c r="BH186" s="151">
        <f t="shared" si="47"/>
        <v>0</v>
      </c>
      <c r="BI186" s="151">
        <f t="shared" si="48"/>
        <v>0</v>
      </c>
      <c r="BJ186" s="14" t="s">
        <v>127</v>
      </c>
      <c r="BK186" s="151">
        <f t="shared" si="49"/>
        <v>0</v>
      </c>
      <c r="BL186" s="14" t="s">
        <v>126</v>
      </c>
      <c r="BM186" s="150" t="s">
        <v>326</v>
      </c>
    </row>
    <row r="187" spans="1:65" s="2" customFormat="1" ht="24.15" customHeight="1" x14ac:dyDescent="0.2">
      <c r="A187" s="26"/>
      <c r="B187" s="138"/>
      <c r="C187" s="139" t="s">
        <v>246</v>
      </c>
      <c r="D187" s="139" t="s">
        <v>122</v>
      </c>
      <c r="E187" s="140" t="s">
        <v>327</v>
      </c>
      <c r="F187" s="141" t="s">
        <v>328</v>
      </c>
      <c r="G187" s="142" t="s">
        <v>125</v>
      </c>
      <c r="H187" s="143">
        <v>110.639</v>
      </c>
      <c r="I187" s="144">
        <v>0</v>
      </c>
      <c r="J187" s="144">
        <f t="shared" si="40"/>
        <v>0</v>
      </c>
      <c r="K187" s="145"/>
      <c r="L187" s="27"/>
      <c r="M187" s="146" t="s">
        <v>1</v>
      </c>
      <c r="N187" s="147" t="s">
        <v>33</v>
      </c>
      <c r="O187" s="148">
        <v>1.3290200000000001</v>
      </c>
      <c r="P187" s="148">
        <f t="shared" si="41"/>
        <v>147.04144378000001</v>
      </c>
      <c r="Q187" s="148">
        <v>1.8686500000000002E-2</v>
      </c>
      <c r="R187" s="148">
        <f t="shared" si="42"/>
        <v>2.0674556735</v>
      </c>
      <c r="S187" s="148">
        <v>0</v>
      </c>
      <c r="T187" s="149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126</v>
      </c>
      <c r="AT187" s="150" t="s">
        <v>122</v>
      </c>
      <c r="AU187" s="150" t="s">
        <v>127</v>
      </c>
      <c r="AY187" s="14" t="s">
        <v>119</v>
      </c>
      <c r="BE187" s="151">
        <f t="shared" si="44"/>
        <v>0</v>
      </c>
      <c r="BF187" s="151">
        <f t="shared" si="45"/>
        <v>0</v>
      </c>
      <c r="BG187" s="151">
        <f t="shared" si="46"/>
        <v>0</v>
      </c>
      <c r="BH187" s="151">
        <f t="shared" si="47"/>
        <v>0</v>
      </c>
      <c r="BI187" s="151">
        <f t="shared" si="48"/>
        <v>0</v>
      </c>
      <c r="BJ187" s="14" t="s">
        <v>127</v>
      </c>
      <c r="BK187" s="151">
        <f t="shared" si="49"/>
        <v>0</v>
      </c>
      <c r="BL187" s="14" t="s">
        <v>126</v>
      </c>
      <c r="BM187" s="150" t="s">
        <v>329</v>
      </c>
    </row>
    <row r="188" spans="1:65" s="2" customFormat="1" ht="24.15" customHeight="1" x14ac:dyDescent="0.2">
      <c r="A188" s="26"/>
      <c r="B188" s="138"/>
      <c r="C188" s="139" t="s">
        <v>330</v>
      </c>
      <c r="D188" s="139" t="s">
        <v>122</v>
      </c>
      <c r="E188" s="140" t="s">
        <v>331</v>
      </c>
      <c r="F188" s="141" t="s">
        <v>332</v>
      </c>
      <c r="G188" s="142" t="s">
        <v>125</v>
      </c>
      <c r="H188" s="143">
        <v>136.25700000000001</v>
      </c>
      <c r="I188" s="144">
        <v>0</v>
      </c>
      <c r="J188" s="144">
        <f t="shared" si="40"/>
        <v>0</v>
      </c>
      <c r="K188" s="145"/>
      <c r="L188" s="27"/>
      <c r="M188" s="146" t="s">
        <v>1</v>
      </c>
      <c r="N188" s="147" t="s">
        <v>33</v>
      </c>
      <c r="O188" s="148">
        <v>0.74509000000000003</v>
      </c>
      <c r="P188" s="148">
        <f t="shared" si="41"/>
        <v>101.52372813000001</v>
      </c>
      <c r="Q188" s="148">
        <v>1.468E-2</v>
      </c>
      <c r="R188" s="148">
        <f t="shared" si="42"/>
        <v>2.00025276</v>
      </c>
      <c r="S188" s="148">
        <v>0</v>
      </c>
      <c r="T188" s="149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126</v>
      </c>
      <c r="AT188" s="150" t="s">
        <v>122</v>
      </c>
      <c r="AU188" s="150" t="s">
        <v>127</v>
      </c>
      <c r="AY188" s="14" t="s">
        <v>119</v>
      </c>
      <c r="BE188" s="151">
        <f t="shared" si="44"/>
        <v>0</v>
      </c>
      <c r="BF188" s="151">
        <f t="shared" si="45"/>
        <v>0</v>
      </c>
      <c r="BG188" s="151">
        <f t="shared" si="46"/>
        <v>0</v>
      </c>
      <c r="BH188" s="151">
        <f t="shared" si="47"/>
        <v>0</v>
      </c>
      <c r="BI188" s="151">
        <f t="shared" si="48"/>
        <v>0</v>
      </c>
      <c r="BJ188" s="14" t="s">
        <v>127</v>
      </c>
      <c r="BK188" s="151">
        <f t="shared" si="49"/>
        <v>0</v>
      </c>
      <c r="BL188" s="14" t="s">
        <v>126</v>
      </c>
      <c r="BM188" s="150" t="s">
        <v>333</v>
      </c>
    </row>
    <row r="189" spans="1:65" s="2" customFormat="1" ht="24.15" customHeight="1" x14ac:dyDescent="0.2">
      <c r="A189" s="26"/>
      <c r="B189" s="138"/>
      <c r="C189" s="139" t="s">
        <v>249</v>
      </c>
      <c r="D189" s="139" t="s">
        <v>122</v>
      </c>
      <c r="E189" s="140" t="s">
        <v>334</v>
      </c>
      <c r="F189" s="141" t="s">
        <v>335</v>
      </c>
      <c r="G189" s="142" t="s">
        <v>125</v>
      </c>
      <c r="H189" s="143">
        <v>76.087000000000003</v>
      </c>
      <c r="I189" s="144">
        <v>0</v>
      </c>
      <c r="J189" s="144">
        <f t="shared" si="40"/>
        <v>0</v>
      </c>
      <c r="K189" s="145"/>
      <c r="L189" s="27"/>
      <c r="M189" s="146" t="s">
        <v>1</v>
      </c>
      <c r="N189" s="147" t="s">
        <v>33</v>
      </c>
      <c r="O189" s="148">
        <v>1.03433</v>
      </c>
      <c r="P189" s="148">
        <f t="shared" si="41"/>
        <v>78.699066709999997</v>
      </c>
      <c r="Q189" s="148">
        <v>1.1044E-2</v>
      </c>
      <c r="R189" s="148">
        <f t="shared" si="42"/>
        <v>0.84030482800000006</v>
      </c>
      <c r="S189" s="148">
        <v>0</v>
      </c>
      <c r="T189" s="149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126</v>
      </c>
      <c r="AT189" s="150" t="s">
        <v>122</v>
      </c>
      <c r="AU189" s="150" t="s">
        <v>127</v>
      </c>
      <c r="AY189" s="14" t="s">
        <v>119</v>
      </c>
      <c r="BE189" s="151">
        <f t="shared" si="44"/>
        <v>0</v>
      </c>
      <c r="BF189" s="151">
        <f t="shared" si="45"/>
        <v>0</v>
      </c>
      <c r="BG189" s="151">
        <f t="shared" si="46"/>
        <v>0</v>
      </c>
      <c r="BH189" s="151">
        <f t="shared" si="47"/>
        <v>0</v>
      </c>
      <c r="BI189" s="151">
        <f t="shared" si="48"/>
        <v>0</v>
      </c>
      <c r="BJ189" s="14" t="s">
        <v>127</v>
      </c>
      <c r="BK189" s="151">
        <f t="shared" si="49"/>
        <v>0</v>
      </c>
      <c r="BL189" s="14" t="s">
        <v>126</v>
      </c>
      <c r="BM189" s="150" t="s">
        <v>336</v>
      </c>
    </row>
    <row r="190" spans="1:65" s="2" customFormat="1" ht="14.4" customHeight="1" x14ac:dyDescent="0.2">
      <c r="A190" s="26"/>
      <c r="B190" s="138"/>
      <c r="C190" s="139" t="s">
        <v>337</v>
      </c>
      <c r="D190" s="139" t="s">
        <v>122</v>
      </c>
      <c r="E190" s="140" t="s">
        <v>338</v>
      </c>
      <c r="F190" s="141" t="s">
        <v>339</v>
      </c>
      <c r="G190" s="142" t="s">
        <v>133</v>
      </c>
      <c r="H190" s="143">
        <v>184.7</v>
      </c>
      <c r="I190" s="144">
        <v>0</v>
      </c>
      <c r="J190" s="144">
        <f t="shared" si="40"/>
        <v>0</v>
      </c>
      <c r="K190" s="145"/>
      <c r="L190" s="27"/>
      <c r="M190" s="146" t="s">
        <v>1</v>
      </c>
      <c r="N190" s="147" t="s">
        <v>33</v>
      </c>
      <c r="O190" s="148">
        <v>9.4109999999999999E-2</v>
      </c>
      <c r="P190" s="148">
        <f t="shared" si="41"/>
        <v>17.382116999999997</v>
      </c>
      <c r="Q190" s="148">
        <v>2.31E-4</v>
      </c>
      <c r="R190" s="148">
        <f t="shared" si="42"/>
        <v>4.2665700000000001E-2</v>
      </c>
      <c r="S190" s="148">
        <v>0</v>
      </c>
      <c r="T190" s="149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126</v>
      </c>
      <c r="AT190" s="150" t="s">
        <v>122</v>
      </c>
      <c r="AU190" s="150" t="s">
        <v>127</v>
      </c>
      <c r="AY190" s="14" t="s">
        <v>119</v>
      </c>
      <c r="BE190" s="151">
        <f t="shared" si="44"/>
        <v>0</v>
      </c>
      <c r="BF190" s="151">
        <f t="shared" si="45"/>
        <v>0</v>
      </c>
      <c r="BG190" s="151">
        <f t="shared" si="46"/>
        <v>0</v>
      </c>
      <c r="BH190" s="151">
        <f t="shared" si="47"/>
        <v>0</v>
      </c>
      <c r="BI190" s="151">
        <f t="shared" si="48"/>
        <v>0</v>
      </c>
      <c r="BJ190" s="14" t="s">
        <v>127</v>
      </c>
      <c r="BK190" s="151">
        <f t="shared" si="49"/>
        <v>0</v>
      </c>
      <c r="BL190" s="14" t="s">
        <v>126</v>
      </c>
      <c r="BM190" s="150" t="s">
        <v>340</v>
      </c>
    </row>
    <row r="191" spans="1:65" s="2" customFormat="1" ht="14.4" customHeight="1" x14ac:dyDescent="0.2">
      <c r="A191" s="26"/>
      <c r="B191" s="138"/>
      <c r="C191" s="139" t="s">
        <v>254</v>
      </c>
      <c r="D191" s="139" t="s">
        <v>122</v>
      </c>
      <c r="E191" s="140" t="s">
        <v>341</v>
      </c>
      <c r="F191" s="141" t="s">
        <v>342</v>
      </c>
      <c r="G191" s="142" t="s">
        <v>133</v>
      </c>
      <c r="H191" s="143">
        <v>389.25</v>
      </c>
      <c r="I191" s="144">
        <v>0</v>
      </c>
      <c r="J191" s="144">
        <f t="shared" si="40"/>
        <v>0</v>
      </c>
      <c r="K191" s="145"/>
      <c r="L191" s="27"/>
      <c r="M191" s="146" t="s">
        <v>1</v>
      </c>
      <c r="N191" s="147" t="s">
        <v>33</v>
      </c>
      <c r="O191" s="148">
        <v>9.4119999999999995E-2</v>
      </c>
      <c r="P191" s="148">
        <f t="shared" si="41"/>
        <v>36.636209999999998</v>
      </c>
      <c r="Q191" s="148">
        <v>2.4149999999999999E-4</v>
      </c>
      <c r="R191" s="148">
        <f t="shared" si="42"/>
        <v>9.4003875000000001E-2</v>
      </c>
      <c r="S191" s="148">
        <v>0</v>
      </c>
      <c r="T191" s="149">
        <f t="shared" si="4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126</v>
      </c>
      <c r="AT191" s="150" t="s">
        <v>122</v>
      </c>
      <c r="AU191" s="150" t="s">
        <v>127</v>
      </c>
      <c r="AY191" s="14" t="s">
        <v>119</v>
      </c>
      <c r="BE191" s="151">
        <f t="shared" si="44"/>
        <v>0</v>
      </c>
      <c r="BF191" s="151">
        <f t="shared" si="45"/>
        <v>0</v>
      </c>
      <c r="BG191" s="151">
        <f t="shared" si="46"/>
        <v>0</v>
      </c>
      <c r="BH191" s="151">
        <f t="shared" si="47"/>
        <v>0</v>
      </c>
      <c r="BI191" s="151">
        <f t="shared" si="48"/>
        <v>0</v>
      </c>
      <c r="BJ191" s="14" t="s">
        <v>127</v>
      </c>
      <c r="BK191" s="151">
        <f t="shared" si="49"/>
        <v>0</v>
      </c>
      <c r="BL191" s="14" t="s">
        <v>126</v>
      </c>
      <c r="BM191" s="150" t="s">
        <v>343</v>
      </c>
    </row>
    <row r="192" spans="1:65" s="2" customFormat="1" ht="24.15" customHeight="1" x14ac:dyDescent="0.2">
      <c r="A192" s="26"/>
      <c r="B192" s="138"/>
      <c r="C192" s="139" t="s">
        <v>344</v>
      </c>
      <c r="D192" s="139" t="s">
        <v>122</v>
      </c>
      <c r="E192" s="140" t="s">
        <v>345</v>
      </c>
      <c r="F192" s="141" t="s">
        <v>346</v>
      </c>
      <c r="G192" s="142" t="s">
        <v>125</v>
      </c>
      <c r="H192" s="143">
        <v>855.89599999999996</v>
      </c>
      <c r="I192" s="144">
        <v>0</v>
      </c>
      <c r="J192" s="144">
        <f t="shared" si="40"/>
        <v>0</v>
      </c>
      <c r="K192" s="145"/>
      <c r="L192" s="27"/>
      <c r="M192" s="146" t="s">
        <v>1</v>
      </c>
      <c r="N192" s="147" t="s">
        <v>33</v>
      </c>
      <c r="O192" s="148">
        <v>9.2050000000000007E-2</v>
      </c>
      <c r="P192" s="148">
        <f t="shared" si="41"/>
        <v>78.785226800000004</v>
      </c>
      <c r="Q192" s="148">
        <v>2.2499999999999999E-4</v>
      </c>
      <c r="R192" s="148">
        <f t="shared" si="42"/>
        <v>0.19257659999999999</v>
      </c>
      <c r="S192" s="148">
        <v>0</v>
      </c>
      <c r="T192" s="149">
        <f t="shared" si="4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126</v>
      </c>
      <c r="AT192" s="150" t="s">
        <v>122</v>
      </c>
      <c r="AU192" s="150" t="s">
        <v>127</v>
      </c>
      <c r="AY192" s="14" t="s">
        <v>119</v>
      </c>
      <c r="BE192" s="151">
        <f t="shared" si="44"/>
        <v>0</v>
      </c>
      <c r="BF192" s="151">
        <f t="shared" si="45"/>
        <v>0</v>
      </c>
      <c r="BG192" s="151">
        <f t="shared" si="46"/>
        <v>0</v>
      </c>
      <c r="BH192" s="151">
        <f t="shared" si="47"/>
        <v>0</v>
      </c>
      <c r="BI192" s="151">
        <f t="shared" si="48"/>
        <v>0</v>
      </c>
      <c r="BJ192" s="14" t="s">
        <v>127</v>
      </c>
      <c r="BK192" s="151">
        <f t="shared" si="49"/>
        <v>0</v>
      </c>
      <c r="BL192" s="14" t="s">
        <v>126</v>
      </c>
      <c r="BM192" s="150" t="s">
        <v>347</v>
      </c>
    </row>
    <row r="193" spans="1:65" s="2" customFormat="1" ht="24.15" customHeight="1" x14ac:dyDescent="0.2">
      <c r="A193" s="26"/>
      <c r="B193" s="138"/>
      <c r="C193" s="139" t="s">
        <v>257</v>
      </c>
      <c r="D193" s="139" t="s">
        <v>122</v>
      </c>
      <c r="E193" s="140" t="s">
        <v>348</v>
      </c>
      <c r="F193" s="141" t="s">
        <v>349</v>
      </c>
      <c r="G193" s="142" t="s">
        <v>125</v>
      </c>
      <c r="H193" s="143">
        <v>855.89599999999996</v>
      </c>
      <c r="I193" s="144">
        <v>0</v>
      </c>
      <c r="J193" s="144">
        <f t="shared" si="40"/>
        <v>0</v>
      </c>
      <c r="K193" s="145"/>
      <c r="L193" s="27"/>
      <c r="M193" s="146" t="s">
        <v>1</v>
      </c>
      <c r="N193" s="147" t="s">
        <v>33</v>
      </c>
      <c r="O193" s="148">
        <v>0.35859999999999997</v>
      </c>
      <c r="P193" s="148">
        <f t="shared" si="41"/>
        <v>306.92430559999997</v>
      </c>
      <c r="Q193" s="148">
        <v>2.9199999999999999E-3</v>
      </c>
      <c r="R193" s="148">
        <f t="shared" si="42"/>
        <v>2.4992163199999999</v>
      </c>
      <c r="S193" s="148">
        <v>0</v>
      </c>
      <c r="T193" s="149">
        <f t="shared" si="4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126</v>
      </c>
      <c r="AT193" s="150" t="s">
        <v>122</v>
      </c>
      <c r="AU193" s="150" t="s">
        <v>127</v>
      </c>
      <c r="AY193" s="14" t="s">
        <v>119</v>
      </c>
      <c r="BE193" s="151">
        <f t="shared" si="44"/>
        <v>0</v>
      </c>
      <c r="BF193" s="151">
        <f t="shared" si="45"/>
        <v>0</v>
      </c>
      <c r="BG193" s="151">
        <f t="shared" si="46"/>
        <v>0</v>
      </c>
      <c r="BH193" s="151">
        <f t="shared" si="47"/>
        <v>0</v>
      </c>
      <c r="BI193" s="151">
        <f t="shared" si="48"/>
        <v>0</v>
      </c>
      <c r="BJ193" s="14" t="s">
        <v>127</v>
      </c>
      <c r="BK193" s="151">
        <f t="shared" si="49"/>
        <v>0</v>
      </c>
      <c r="BL193" s="14" t="s">
        <v>126</v>
      </c>
      <c r="BM193" s="150" t="s">
        <v>350</v>
      </c>
    </row>
    <row r="194" spans="1:65" s="2" customFormat="1" ht="24.15" customHeight="1" x14ac:dyDescent="0.2">
      <c r="A194" s="26"/>
      <c r="B194" s="138"/>
      <c r="C194" s="139" t="s">
        <v>351</v>
      </c>
      <c r="D194" s="139" t="s">
        <v>122</v>
      </c>
      <c r="E194" s="140" t="s">
        <v>352</v>
      </c>
      <c r="F194" s="141" t="s">
        <v>353</v>
      </c>
      <c r="G194" s="142" t="s">
        <v>125</v>
      </c>
      <c r="H194" s="143">
        <v>382.55</v>
      </c>
      <c r="I194" s="144">
        <v>0</v>
      </c>
      <c r="J194" s="144">
        <f t="shared" si="40"/>
        <v>0</v>
      </c>
      <c r="K194" s="145"/>
      <c r="L194" s="27"/>
      <c r="M194" s="146" t="s">
        <v>1</v>
      </c>
      <c r="N194" s="147" t="s">
        <v>33</v>
      </c>
      <c r="O194" s="148">
        <v>1.001E-2</v>
      </c>
      <c r="P194" s="148">
        <f t="shared" si="41"/>
        <v>3.8293254999999999</v>
      </c>
      <c r="Q194" s="148">
        <v>0</v>
      </c>
      <c r="R194" s="148">
        <f t="shared" si="42"/>
        <v>0</v>
      </c>
      <c r="S194" s="148">
        <v>0</v>
      </c>
      <c r="T194" s="149">
        <f t="shared" si="4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126</v>
      </c>
      <c r="AT194" s="150" t="s">
        <v>122</v>
      </c>
      <c r="AU194" s="150" t="s">
        <v>127</v>
      </c>
      <c r="AY194" s="14" t="s">
        <v>119</v>
      </c>
      <c r="BE194" s="151">
        <f t="shared" si="44"/>
        <v>0</v>
      </c>
      <c r="BF194" s="151">
        <f t="shared" si="45"/>
        <v>0</v>
      </c>
      <c r="BG194" s="151">
        <f t="shared" si="46"/>
        <v>0</v>
      </c>
      <c r="BH194" s="151">
        <f t="shared" si="47"/>
        <v>0</v>
      </c>
      <c r="BI194" s="151">
        <f t="shared" si="48"/>
        <v>0</v>
      </c>
      <c r="BJ194" s="14" t="s">
        <v>127</v>
      </c>
      <c r="BK194" s="151">
        <f t="shared" si="49"/>
        <v>0</v>
      </c>
      <c r="BL194" s="14" t="s">
        <v>126</v>
      </c>
      <c r="BM194" s="150" t="s">
        <v>354</v>
      </c>
    </row>
    <row r="195" spans="1:65" s="2" customFormat="1" ht="24.15" customHeight="1" x14ac:dyDescent="0.2">
      <c r="A195" s="26"/>
      <c r="B195" s="138"/>
      <c r="C195" s="156" t="s">
        <v>261</v>
      </c>
      <c r="D195" s="156" t="s">
        <v>266</v>
      </c>
      <c r="E195" s="157" t="s">
        <v>355</v>
      </c>
      <c r="F195" s="158" t="s">
        <v>356</v>
      </c>
      <c r="G195" s="159" t="s">
        <v>125</v>
      </c>
      <c r="H195" s="160">
        <v>382.55</v>
      </c>
      <c r="I195" s="161">
        <v>0</v>
      </c>
      <c r="J195" s="161">
        <f t="shared" si="40"/>
        <v>0</v>
      </c>
      <c r="K195" s="162"/>
      <c r="L195" s="163"/>
      <c r="M195" s="164" t="s">
        <v>1</v>
      </c>
      <c r="N195" s="165" t="s">
        <v>33</v>
      </c>
      <c r="O195" s="148">
        <v>0</v>
      </c>
      <c r="P195" s="148">
        <f t="shared" si="41"/>
        <v>0</v>
      </c>
      <c r="Q195" s="148">
        <v>1E-4</v>
      </c>
      <c r="R195" s="148">
        <f t="shared" si="42"/>
        <v>3.8255000000000004E-2</v>
      </c>
      <c r="S195" s="148">
        <v>0</v>
      </c>
      <c r="T195" s="149">
        <f t="shared" si="4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138</v>
      </c>
      <c r="AT195" s="150" t="s">
        <v>266</v>
      </c>
      <c r="AU195" s="150" t="s">
        <v>127</v>
      </c>
      <c r="AY195" s="14" t="s">
        <v>119</v>
      </c>
      <c r="BE195" s="151">
        <f t="shared" si="44"/>
        <v>0</v>
      </c>
      <c r="BF195" s="151">
        <f t="shared" si="45"/>
        <v>0</v>
      </c>
      <c r="BG195" s="151">
        <f t="shared" si="46"/>
        <v>0</v>
      </c>
      <c r="BH195" s="151">
        <f t="shared" si="47"/>
        <v>0</v>
      </c>
      <c r="BI195" s="151">
        <f t="shared" si="48"/>
        <v>0</v>
      </c>
      <c r="BJ195" s="14" t="s">
        <v>127</v>
      </c>
      <c r="BK195" s="151">
        <f t="shared" si="49"/>
        <v>0</v>
      </c>
      <c r="BL195" s="14" t="s">
        <v>126</v>
      </c>
      <c r="BM195" s="150" t="s">
        <v>357</v>
      </c>
    </row>
    <row r="196" spans="1:65" s="2" customFormat="1" ht="24.15" customHeight="1" x14ac:dyDescent="0.2">
      <c r="A196" s="26"/>
      <c r="B196" s="138"/>
      <c r="C196" s="139" t="s">
        <v>358</v>
      </c>
      <c r="D196" s="139" t="s">
        <v>122</v>
      </c>
      <c r="E196" s="140" t="s">
        <v>359</v>
      </c>
      <c r="F196" s="141" t="s">
        <v>360</v>
      </c>
      <c r="G196" s="142" t="s">
        <v>125</v>
      </c>
      <c r="H196" s="143">
        <v>382.55</v>
      </c>
      <c r="I196" s="144">
        <v>0</v>
      </c>
      <c r="J196" s="144">
        <f t="shared" si="40"/>
        <v>0</v>
      </c>
      <c r="K196" s="145"/>
      <c r="L196" s="27"/>
      <c r="M196" s="146" t="s">
        <v>1</v>
      </c>
      <c r="N196" s="147" t="s">
        <v>33</v>
      </c>
      <c r="O196" s="148">
        <v>0.71140999999999999</v>
      </c>
      <c r="P196" s="148">
        <f t="shared" si="41"/>
        <v>272.14989550000001</v>
      </c>
      <c r="Q196" s="148">
        <v>0.11700000000000001</v>
      </c>
      <c r="R196" s="148">
        <f t="shared" si="42"/>
        <v>44.758350000000007</v>
      </c>
      <c r="S196" s="148">
        <v>0</v>
      </c>
      <c r="T196" s="149">
        <f t="shared" si="4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126</v>
      </c>
      <c r="AT196" s="150" t="s">
        <v>122</v>
      </c>
      <c r="AU196" s="150" t="s">
        <v>127</v>
      </c>
      <c r="AY196" s="14" t="s">
        <v>119</v>
      </c>
      <c r="BE196" s="151">
        <f t="shared" si="44"/>
        <v>0</v>
      </c>
      <c r="BF196" s="151">
        <f t="shared" si="45"/>
        <v>0</v>
      </c>
      <c r="BG196" s="151">
        <f t="shared" si="46"/>
        <v>0</v>
      </c>
      <c r="BH196" s="151">
        <f t="shared" si="47"/>
        <v>0</v>
      </c>
      <c r="BI196" s="151">
        <f t="shared" si="48"/>
        <v>0</v>
      </c>
      <c r="BJ196" s="14" t="s">
        <v>127</v>
      </c>
      <c r="BK196" s="151">
        <f t="shared" si="49"/>
        <v>0</v>
      </c>
      <c r="BL196" s="14" t="s">
        <v>126</v>
      </c>
      <c r="BM196" s="150" t="s">
        <v>361</v>
      </c>
    </row>
    <row r="197" spans="1:65" s="2" customFormat="1" ht="14.4" customHeight="1" x14ac:dyDescent="0.2">
      <c r="A197" s="26"/>
      <c r="B197" s="138"/>
      <c r="C197" s="139" t="s">
        <v>264</v>
      </c>
      <c r="D197" s="139" t="s">
        <v>122</v>
      </c>
      <c r="E197" s="140" t="s">
        <v>362</v>
      </c>
      <c r="F197" s="141" t="s">
        <v>363</v>
      </c>
      <c r="G197" s="142" t="s">
        <v>125</v>
      </c>
      <c r="H197" s="143">
        <v>382.55</v>
      </c>
      <c r="I197" s="144">
        <v>0</v>
      </c>
      <c r="J197" s="144">
        <f t="shared" si="40"/>
        <v>0</v>
      </c>
      <c r="K197" s="145"/>
      <c r="L197" s="27"/>
      <c r="M197" s="146" t="s">
        <v>1</v>
      </c>
      <c r="N197" s="147" t="s">
        <v>33</v>
      </c>
      <c r="O197" s="148">
        <v>0.32401000000000002</v>
      </c>
      <c r="P197" s="148">
        <f t="shared" si="41"/>
        <v>123.95002550000001</v>
      </c>
      <c r="Q197" s="148">
        <v>4.8999999999999998E-5</v>
      </c>
      <c r="R197" s="148">
        <f t="shared" si="42"/>
        <v>1.874495E-2</v>
      </c>
      <c r="S197" s="148">
        <v>0</v>
      </c>
      <c r="T197" s="149">
        <f t="shared" si="4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126</v>
      </c>
      <c r="AT197" s="150" t="s">
        <v>122</v>
      </c>
      <c r="AU197" s="150" t="s">
        <v>127</v>
      </c>
      <c r="AY197" s="14" t="s">
        <v>119</v>
      </c>
      <c r="BE197" s="151">
        <f t="shared" si="44"/>
        <v>0</v>
      </c>
      <c r="BF197" s="151">
        <f t="shared" si="45"/>
        <v>0</v>
      </c>
      <c r="BG197" s="151">
        <f t="shared" si="46"/>
        <v>0</v>
      </c>
      <c r="BH197" s="151">
        <f t="shared" si="47"/>
        <v>0</v>
      </c>
      <c r="BI197" s="151">
        <f t="shared" si="48"/>
        <v>0</v>
      </c>
      <c r="BJ197" s="14" t="s">
        <v>127</v>
      </c>
      <c r="BK197" s="151">
        <f t="shared" si="49"/>
        <v>0</v>
      </c>
      <c r="BL197" s="14" t="s">
        <v>126</v>
      </c>
      <c r="BM197" s="150" t="s">
        <v>364</v>
      </c>
    </row>
    <row r="198" spans="1:65" s="12" customFormat="1" ht="22.95" customHeight="1" x14ac:dyDescent="0.25">
      <c r="B198" s="126"/>
      <c r="D198" s="127" t="s">
        <v>66</v>
      </c>
      <c r="E198" s="136" t="s">
        <v>120</v>
      </c>
      <c r="F198" s="136" t="s">
        <v>121</v>
      </c>
      <c r="J198" s="137">
        <f>BK198</f>
        <v>0</v>
      </c>
      <c r="L198" s="126"/>
      <c r="M198" s="130"/>
      <c r="N198" s="131"/>
      <c r="O198" s="131"/>
      <c r="P198" s="132">
        <f>SUM(P199:P211)</f>
        <v>229.92984899999999</v>
      </c>
      <c r="Q198" s="131"/>
      <c r="R198" s="132">
        <f>SUM(R199:R211)</f>
        <v>55.6707123642</v>
      </c>
      <c r="S198" s="131"/>
      <c r="T198" s="133">
        <f>SUM(T199:T211)</f>
        <v>3.3948499999999999</v>
      </c>
      <c r="AR198" s="127" t="s">
        <v>75</v>
      </c>
      <c r="AT198" s="134" t="s">
        <v>66</v>
      </c>
      <c r="AU198" s="134" t="s">
        <v>75</v>
      </c>
      <c r="AY198" s="127" t="s">
        <v>119</v>
      </c>
      <c r="BK198" s="135">
        <f>SUM(BK199:BK211)</f>
        <v>0</v>
      </c>
    </row>
    <row r="199" spans="1:65" s="2" customFormat="1" ht="24.15" customHeight="1" x14ac:dyDescent="0.2">
      <c r="A199" s="26"/>
      <c r="B199" s="138"/>
      <c r="C199" s="139" t="s">
        <v>365</v>
      </c>
      <c r="D199" s="139" t="s">
        <v>122</v>
      </c>
      <c r="E199" s="140" t="s">
        <v>366</v>
      </c>
      <c r="F199" s="141" t="s">
        <v>367</v>
      </c>
      <c r="G199" s="142" t="s">
        <v>125</v>
      </c>
      <c r="H199" s="143">
        <v>630.66</v>
      </c>
      <c r="I199" s="144">
        <v>0</v>
      </c>
      <c r="J199" s="144">
        <f t="shared" ref="J199:J211" si="50">ROUND(I199*H199,2)</f>
        <v>0</v>
      </c>
      <c r="K199" s="145"/>
      <c r="L199" s="27"/>
      <c r="M199" s="146" t="s">
        <v>1</v>
      </c>
      <c r="N199" s="147" t="s">
        <v>33</v>
      </c>
      <c r="O199" s="148">
        <v>0.13200000000000001</v>
      </c>
      <c r="P199" s="148">
        <f t="shared" ref="P199:P211" si="51">O199*H199</f>
        <v>83.247119999999995</v>
      </c>
      <c r="Q199" s="148">
        <v>2.5710469999999999E-2</v>
      </c>
      <c r="R199" s="148">
        <f t="shared" ref="R199:R211" si="52">Q199*H199</f>
        <v>16.214565010199998</v>
      </c>
      <c r="S199" s="148">
        <v>0</v>
      </c>
      <c r="T199" s="149">
        <f t="shared" ref="T199:T211" si="53"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126</v>
      </c>
      <c r="AT199" s="150" t="s">
        <v>122</v>
      </c>
      <c r="AU199" s="150" t="s">
        <v>127</v>
      </c>
      <c r="AY199" s="14" t="s">
        <v>119</v>
      </c>
      <c r="BE199" s="151">
        <f t="shared" ref="BE199:BE211" si="54">IF(N199="základná",J199,0)</f>
        <v>0</v>
      </c>
      <c r="BF199" s="151">
        <f t="shared" ref="BF199:BF211" si="55">IF(N199="znížená",J199,0)</f>
        <v>0</v>
      </c>
      <c r="BG199" s="151">
        <f t="shared" ref="BG199:BG211" si="56">IF(N199="zákl. prenesená",J199,0)</f>
        <v>0</v>
      </c>
      <c r="BH199" s="151">
        <f t="shared" ref="BH199:BH211" si="57">IF(N199="zníž. prenesená",J199,0)</f>
        <v>0</v>
      </c>
      <c r="BI199" s="151">
        <f t="shared" ref="BI199:BI211" si="58">IF(N199="nulová",J199,0)</f>
        <v>0</v>
      </c>
      <c r="BJ199" s="14" t="s">
        <v>127</v>
      </c>
      <c r="BK199" s="151">
        <f t="shared" ref="BK199:BK211" si="59">ROUND(I199*H199,2)</f>
        <v>0</v>
      </c>
      <c r="BL199" s="14" t="s">
        <v>126</v>
      </c>
      <c r="BM199" s="150" t="s">
        <v>368</v>
      </c>
    </row>
    <row r="200" spans="1:65" s="2" customFormat="1" ht="37.950000000000003" customHeight="1" x14ac:dyDescent="0.2">
      <c r="A200" s="26"/>
      <c r="B200" s="138"/>
      <c r="C200" s="139" t="s">
        <v>269</v>
      </c>
      <c r="D200" s="139" t="s">
        <v>122</v>
      </c>
      <c r="E200" s="140" t="s">
        <v>369</v>
      </c>
      <c r="F200" s="141" t="s">
        <v>370</v>
      </c>
      <c r="G200" s="142" t="s">
        <v>125</v>
      </c>
      <c r="H200" s="143">
        <v>1261.32</v>
      </c>
      <c r="I200" s="144">
        <v>0</v>
      </c>
      <c r="J200" s="144">
        <f t="shared" si="50"/>
        <v>0</v>
      </c>
      <c r="K200" s="145"/>
      <c r="L200" s="27"/>
      <c r="M200" s="146" t="s">
        <v>1</v>
      </c>
      <c r="N200" s="147" t="s">
        <v>33</v>
      </c>
      <c r="O200" s="148">
        <v>6.0000000000000001E-3</v>
      </c>
      <c r="P200" s="148">
        <f t="shared" si="51"/>
        <v>7.56792</v>
      </c>
      <c r="Q200" s="148">
        <v>0</v>
      </c>
      <c r="R200" s="148">
        <f t="shared" si="52"/>
        <v>0</v>
      </c>
      <c r="S200" s="148">
        <v>0</v>
      </c>
      <c r="T200" s="149">
        <f t="shared" si="5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126</v>
      </c>
      <c r="AT200" s="150" t="s">
        <v>122</v>
      </c>
      <c r="AU200" s="150" t="s">
        <v>127</v>
      </c>
      <c r="AY200" s="14" t="s">
        <v>119</v>
      </c>
      <c r="BE200" s="151">
        <f t="shared" si="54"/>
        <v>0</v>
      </c>
      <c r="BF200" s="151">
        <f t="shared" si="55"/>
        <v>0</v>
      </c>
      <c r="BG200" s="151">
        <f t="shared" si="56"/>
        <v>0</v>
      </c>
      <c r="BH200" s="151">
        <f t="shared" si="57"/>
        <v>0</v>
      </c>
      <c r="BI200" s="151">
        <f t="shared" si="58"/>
        <v>0</v>
      </c>
      <c r="BJ200" s="14" t="s">
        <v>127</v>
      </c>
      <c r="BK200" s="151">
        <f t="shared" si="59"/>
        <v>0</v>
      </c>
      <c r="BL200" s="14" t="s">
        <v>126</v>
      </c>
      <c r="BM200" s="150" t="s">
        <v>371</v>
      </c>
    </row>
    <row r="201" spans="1:65" s="2" customFormat="1" ht="24.15" customHeight="1" x14ac:dyDescent="0.2">
      <c r="A201" s="26"/>
      <c r="B201" s="138"/>
      <c r="C201" s="139" t="s">
        <v>372</v>
      </c>
      <c r="D201" s="139" t="s">
        <v>122</v>
      </c>
      <c r="E201" s="140" t="s">
        <v>373</v>
      </c>
      <c r="F201" s="141" t="s">
        <v>374</v>
      </c>
      <c r="G201" s="142" t="s">
        <v>125</v>
      </c>
      <c r="H201" s="143">
        <v>630.66</v>
      </c>
      <c r="I201" s="144">
        <v>0</v>
      </c>
      <c r="J201" s="144">
        <f t="shared" si="50"/>
        <v>0</v>
      </c>
      <c r="K201" s="145"/>
      <c r="L201" s="27"/>
      <c r="M201" s="146" t="s">
        <v>1</v>
      </c>
      <c r="N201" s="147" t="s">
        <v>33</v>
      </c>
      <c r="O201" s="148">
        <v>9.1999999999999998E-2</v>
      </c>
      <c r="P201" s="148">
        <f t="shared" si="51"/>
        <v>58.020719999999997</v>
      </c>
      <c r="Q201" s="148">
        <v>2.571E-2</v>
      </c>
      <c r="R201" s="148">
        <f t="shared" si="52"/>
        <v>16.2142686</v>
      </c>
      <c r="S201" s="148">
        <v>0</v>
      </c>
      <c r="T201" s="149">
        <f t="shared" si="5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126</v>
      </c>
      <c r="AT201" s="150" t="s">
        <v>122</v>
      </c>
      <c r="AU201" s="150" t="s">
        <v>127</v>
      </c>
      <c r="AY201" s="14" t="s">
        <v>119</v>
      </c>
      <c r="BE201" s="151">
        <f t="shared" si="54"/>
        <v>0</v>
      </c>
      <c r="BF201" s="151">
        <f t="shared" si="55"/>
        <v>0</v>
      </c>
      <c r="BG201" s="151">
        <f t="shared" si="56"/>
        <v>0</v>
      </c>
      <c r="BH201" s="151">
        <f t="shared" si="57"/>
        <v>0</v>
      </c>
      <c r="BI201" s="151">
        <f t="shared" si="58"/>
        <v>0</v>
      </c>
      <c r="BJ201" s="14" t="s">
        <v>127</v>
      </c>
      <c r="BK201" s="151">
        <f t="shared" si="59"/>
        <v>0</v>
      </c>
      <c r="BL201" s="14" t="s">
        <v>126</v>
      </c>
      <c r="BM201" s="150" t="s">
        <v>375</v>
      </c>
    </row>
    <row r="202" spans="1:65" s="2" customFormat="1" ht="24.15" customHeight="1" x14ac:dyDescent="0.2">
      <c r="A202" s="26"/>
      <c r="B202" s="138"/>
      <c r="C202" s="139" t="s">
        <v>272</v>
      </c>
      <c r="D202" s="139" t="s">
        <v>122</v>
      </c>
      <c r="E202" s="140" t="s">
        <v>376</v>
      </c>
      <c r="F202" s="141" t="s">
        <v>377</v>
      </c>
      <c r="G202" s="142" t="s">
        <v>125</v>
      </c>
      <c r="H202" s="143">
        <v>452.3</v>
      </c>
      <c r="I202" s="144">
        <v>0</v>
      </c>
      <c r="J202" s="144">
        <f t="shared" si="50"/>
        <v>0</v>
      </c>
      <c r="K202" s="145"/>
      <c r="L202" s="27"/>
      <c r="M202" s="146" t="s">
        <v>1</v>
      </c>
      <c r="N202" s="147" t="s">
        <v>33</v>
      </c>
      <c r="O202" s="148">
        <v>0.13827999999999999</v>
      </c>
      <c r="P202" s="148">
        <f t="shared" si="51"/>
        <v>62.544043999999992</v>
      </c>
      <c r="Q202" s="148">
        <v>5.1385979999999998E-2</v>
      </c>
      <c r="R202" s="148">
        <f t="shared" si="52"/>
        <v>23.241878753999998</v>
      </c>
      <c r="S202" s="148">
        <v>0</v>
      </c>
      <c r="T202" s="149">
        <f t="shared" si="5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126</v>
      </c>
      <c r="AT202" s="150" t="s">
        <v>122</v>
      </c>
      <c r="AU202" s="150" t="s">
        <v>127</v>
      </c>
      <c r="AY202" s="14" t="s">
        <v>119</v>
      </c>
      <c r="BE202" s="151">
        <f t="shared" si="54"/>
        <v>0</v>
      </c>
      <c r="BF202" s="151">
        <f t="shared" si="55"/>
        <v>0</v>
      </c>
      <c r="BG202" s="151">
        <f t="shared" si="56"/>
        <v>0</v>
      </c>
      <c r="BH202" s="151">
        <f t="shared" si="57"/>
        <v>0</v>
      </c>
      <c r="BI202" s="151">
        <f t="shared" si="58"/>
        <v>0</v>
      </c>
      <c r="BJ202" s="14" t="s">
        <v>127</v>
      </c>
      <c r="BK202" s="151">
        <f t="shared" si="59"/>
        <v>0</v>
      </c>
      <c r="BL202" s="14" t="s">
        <v>126</v>
      </c>
      <c r="BM202" s="150" t="s">
        <v>378</v>
      </c>
    </row>
    <row r="203" spans="1:65" s="2" customFormat="1" ht="24.15" customHeight="1" x14ac:dyDescent="0.2">
      <c r="A203" s="26"/>
      <c r="B203" s="138"/>
      <c r="C203" s="139" t="s">
        <v>379</v>
      </c>
      <c r="D203" s="139" t="s">
        <v>122</v>
      </c>
      <c r="E203" s="140" t="s">
        <v>380</v>
      </c>
      <c r="F203" s="141" t="s">
        <v>381</v>
      </c>
      <c r="G203" s="142" t="s">
        <v>180</v>
      </c>
      <c r="H203" s="143">
        <v>1.75</v>
      </c>
      <c r="I203" s="144">
        <v>0</v>
      </c>
      <c r="J203" s="144">
        <f t="shared" si="50"/>
        <v>0</v>
      </c>
      <c r="K203" s="145"/>
      <c r="L203" s="27"/>
      <c r="M203" s="146" t="s">
        <v>1</v>
      </c>
      <c r="N203" s="147" t="s">
        <v>33</v>
      </c>
      <c r="O203" s="148">
        <v>4.2140000000000004</v>
      </c>
      <c r="P203" s="148">
        <f t="shared" si="51"/>
        <v>7.3745000000000012</v>
      </c>
      <c r="Q203" s="148">
        <v>0</v>
      </c>
      <c r="R203" s="148">
        <f t="shared" si="52"/>
        <v>0</v>
      </c>
      <c r="S203" s="148">
        <v>1.875</v>
      </c>
      <c r="T203" s="149">
        <f t="shared" si="53"/>
        <v>3.28125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126</v>
      </c>
      <c r="AT203" s="150" t="s">
        <v>122</v>
      </c>
      <c r="AU203" s="150" t="s">
        <v>127</v>
      </c>
      <c r="AY203" s="14" t="s">
        <v>119</v>
      </c>
      <c r="BE203" s="151">
        <f t="shared" si="54"/>
        <v>0</v>
      </c>
      <c r="BF203" s="151">
        <f t="shared" si="55"/>
        <v>0</v>
      </c>
      <c r="BG203" s="151">
        <f t="shared" si="56"/>
        <v>0</v>
      </c>
      <c r="BH203" s="151">
        <f t="shared" si="57"/>
        <v>0</v>
      </c>
      <c r="BI203" s="151">
        <f t="shared" si="58"/>
        <v>0</v>
      </c>
      <c r="BJ203" s="14" t="s">
        <v>127</v>
      </c>
      <c r="BK203" s="151">
        <f t="shared" si="59"/>
        <v>0</v>
      </c>
      <c r="BL203" s="14" t="s">
        <v>126</v>
      </c>
      <c r="BM203" s="150" t="s">
        <v>382</v>
      </c>
    </row>
    <row r="204" spans="1:65" s="2" customFormat="1" ht="14.4" customHeight="1" x14ac:dyDescent="0.2">
      <c r="A204" s="26"/>
      <c r="B204" s="138"/>
      <c r="C204" s="139" t="s">
        <v>276</v>
      </c>
      <c r="D204" s="139" t="s">
        <v>122</v>
      </c>
      <c r="E204" s="140" t="s">
        <v>383</v>
      </c>
      <c r="F204" s="141" t="s">
        <v>384</v>
      </c>
      <c r="G204" s="142" t="s">
        <v>133</v>
      </c>
      <c r="H204" s="143">
        <v>10.199999999999999</v>
      </c>
      <c r="I204" s="144">
        <v>0</v>
      </c>
      <c r="J204" s="144">
        <f t="shared" si="50"/>
        <v>0</v>
      </c>
      <c r="K204" s="145"/>
      <c r="L204" s="27"/>
      <c r="M204" s="146" t="s">
        <v>1</v>
      </c>
      <c r="N204" s="147" t="s">
        <v>33</v>
      </c>
      <c r="O204" s="148">
        <v>0.188</v>
      </c>
      <c r="P204" s="148">
        <f t="shared" si="51"/>
        <v>1.9176</v>
      </c>
      <c r="Q204" s="148">
        <v>0</v>
      </c>
      <c r="R204" s="148">
        <f t="shared" si="52"/>
        <v>0</v>
      </c>
      <c r="S204" s="148">
        <v>8.0000000000000002E-3</v>
      </c>
      <c r="T204" s="149">
        <f t="shared" si="53"/>
        <v>8.1599999999999992E-2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126</v>
      </c>
      <c r="AT204" s="150" t="s">
        <v>122</v>
      </c>
      <c r="AU204" s="150" t="s">
        <v>127</v>
      </c>
      <c r="AY204" s="14" t="s">
        <v>119</v>
      </c>
      <c r="BE204" s="151">
        <f t="shared" si="54"/>
        <v>0</v>
      </c>
      <c r="BF204" s="151">
        <f t="shared" si="55"/>
        <v>0</v>
      </c>
      <c r="BG204" s="151">
        <f t="shared" si="56"/>
        <v>0</v>
      </c>
      <c r="BH204" s="151">
        <f t="shared" si="57"/>
        <v>0</v>
      </c>
      <c r="BI204" s="151">
        <f t="shared" si="58"/>
        <v>0</v>
      </c>
      <c r="BJ204" s="14" t="s">
        <v>127</v>
      </c>
      <c r="BK204" s="151">
        <f t="shared" si="59"/>
        <v>0</v>
      </c>
      <c r="BL204" s="14" t="s">
        <v>126</v>
      </c>
      <c r="BM204" s="150" t="s">
        <v>385</v>
      </c>
    </row>
    <row r="205" spans="1:65" s="2" customFormat="1" ht="24.15" customHeight="1" x14ac:dyDescent="0.2">
      <c r="A205" s="26"/>
      <c r="B205" s="138"/>
      <c r="C205" s="139" t="s">
        <v>386</v>
      </c>
      <c r="D205" s="139" t="s">
        <v>122</v>
      </c>
      <c r="E205" s="140" t="s">
        <v>387</v>
      </c>
      <c r="F205" s="141" t="s">
        <v>388</v>
      </c>
      <c r="G205" s="142" t="s">
        <v>158</v>
      </c>
      <c r="H205" s="143">
        <v>2</v>
      </c>
      <c r="I205" s="144">
        <v>0</v>
      </c>
      <c r="J205" s="144">
        <f t="shared" si="50"/>
        <v>0</v>
      </c>
      <c r="K205" s="145"/>
      <c r="L205" s="27"/>
      <c r="M205" s="146" t="s">
        <v>1</v>
      </c>
      <c r="N205" s="147" t="s">
        <v>33</v>
      </c>
      <c r="O205" s="148">
        <v>6.0999999999999999E-2</v>
      </c>
      <c r="P205" s="148">
        <f t="shared" si="51"/>
        <v>0.122</v>
      </c>
      <c r="Q205" s="148">
        <v>0</v>
      </c>
      <c r="R205" s="148">
        <f t="shared" si="52"/>
        <v>0</v>
      </c>
      <c r="S205" s="148">
        <v>1.6E-2</v>
      </c>
      <c r="T205" s="149">
        <f t="shared" si="53"/>
        <v>3.2000000000000001E-2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126</v>
      </c>
      <c r="AT205" s="150" t="s">
        <v>122</v>
      </c>
      <c r="AU205" s="150" t="s">
        <v>127</v>
      </c>
      <c r="AY205" s="14" t="s">
        <v>119</v>
      </c>
      <c r="BE205" s="151">
        <f t="shared" si="54"/>
        <v>0</v>
      </c>
      <c r="BF205" s="151">
        <f t="shared" si="55"/>
        <v>0</v>
      </c>
      <c r="BG205" s="151">
        <f t="shared" si="56"/>
        <v>0</v>
      </c>
      <c r="BH205" s="151">
        <f t="shared" si="57"/>
        <v>0</v>
      </c>
      <c r="BI205" s="151">
        <f t="shared" si="58"/>
        <v>0</v>
      </c>
      <c r="BJ205" s="14" t="s">
        <v>127</v>
      </c>
      <c r="BK205" s="151">
        <f t="shared" si="59"/>
        <v>0</v>
      </c>
      <c r="BL205" s="14" t="s">
        <v>126</v>
      </c>
      <c r="BM205" s="150" t="s">
        <v>389</v>
      </c>
    </row>
    <row r="206" spans="1:65" s="2" customFormat="1" ht="24.15" customHeight="1" x14ac:dyDescent="0.2">
      <c r="A206" s="26"/>
      <c r="B206" s="138"/>
      <c r="C206" s="139" t="s">
        <v>279</v>
      </c>
      <c r="D206" s="139" t="s">
        <v>122</v>
      </c>
      <c r="E206" s="140" t="s">
        <v>135</v>
      </c>
      <c r="F206" s="141" t="s">
        <v>136</v>
      </c>
      <c r="G206" s="142" t="s">
        <v>137</v>
      </c>
      <c r="H206" s="143">
        <v>3.395</v>
      </c>
      <c r="I206" s="144">
        <v>0</v>
      </c>
      <c r="J206" s="144">
        <f t="shared" si="50"/>
        <v>0</v>
      </c>
      <c r="K206" s="145"/>
      <c r="L206" s="27"/>
      <c r="M206" s="146" t="s">
        <v>1</v>
      </c>
      <c r="N206" s="147" t="s">
        <v>33</v>
      </c>
      <c r="O206" s="148">
        <v>0.88200000000000001</v>
      </c>
      <c r="P206" s="148">
        <f t="shared" si="51"/>
        <v>2.9943900000000001</v>
      </c>
      <c r="Q206" s="148">
        <v>0</v>
      </c>
      <c r="R206" s="148">
        <f t="shared" si="52"/>
        <v>0</v>
      </c>
      <c r="S206" s="148">
        <v>0</v>
      </c>
      <c r="T206" s="149">
        <f t="shared" si="5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126</v>
      </c>
      <c r="AT206" s="150" t="s">
        <v>122</v>
      </c>
      <c r="AU206" s="150" t="s">
        <v>127</v>
      </c>
      <c r="AY206" s="14" t="s">
        <v>119</v>
      </c>
      <c r="BE206" s="151">
        <f t="shared" si="54"/>
        <v>0</v>
      </c>
      <c r="BF206" s="151">
        <f t="shared" si="55"/>
        <v>0</v>
      </c>
      <c r="BG206" s="151">
        <f t="shared" si="56"/>
        <v>0</v>
      </c>
      <c r="BH206" s="151">
        <f t="shared" si="57"/>
        <v>0</v>
      </c>
      <c r="BI206" s="151">
        <f t="shared" si="58"/>
        <v>0</v>
      </c>
      <c r="BJ206" s="14" t="s">
        <v>127</v>
      </c>
      <c r="BK206" s="151">
        <f t="shared" si="59"/>
        <v>0</v>
      </c>
      <c r="BL206" s="14" t="s">
        <v>126</v>
      </c>
      <c r="BM206" s="150" t="s">
        <v>390</v>
      </c>
    </row>
    <row r="207" spans="1:65" s="2" customFormat="1" ht="14.4" customHeight="1" x14ac:dyDescent="0.2">
      <c r="A207" s="26"/>
      <c r="B207" s="138"/>
      <c r="C207" s="139" t="s">
        <v>391</v>
      </c>
      <c r="D207" s="139" t="s">
        <v>122</v>
      </c>
      <c r="E207" s="140" t="s">
        <v>147</v>
      </c>
      <c r="F207" s="141" t="s">
        <v>148</v>
      </c>
      <c r="G207" s="142" t="s">
        <v>137</v>
      </c>
      <c r="H207" s="143">
        <v>3.395</v>
      </c>
      <c r="I207" s="144">
        <v>0</v>
      </c>
      <c r="J207" s="144">
        <f t="shared" si="50"/>
        <v>0</v>
      </c>
      <c r="K207" s="145"/>
      <c r="L207" s="27"/>
      <c r="M207" s="146" t="s">
        <v>1</v>
      </c>
      <c r="N207" s="147" t="s">
        <v>33</v>
      </c>
      <c r="O207" s="148">
        <v>0.59799999999999998</v>
      </c>
      <c r="P207" s="148">
        <f t="shared" si="51"/>
        <v>2.0302099999999998</v>
      </c>
      <c r="Q207" s="148">
        <v>0</v>
      </c>
      <c r="R207" s="148">
        <f t="shared" si="52"/>
        <v>0</v>
      </c>
      <c r="S207" s="148">
        <v>0</v>
      </c>
      <c r="T207" s="149">
        <f t="shared" si="5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126</v>
      </c>
      <c r="AT207" s="150" t="s">
        <v>122</v>
      </c>
      <c r="AU207" s="150" t="s">
        <v>127</v>
      </c>
      <c r="AY207" s="14" t="s">
        <v>119</v>
      </c>
      <c r="BE207" s="151">
        <f t="shared" si="54"/>
        <v>0</v>
      </c>
      <c r="BF207" s="151">
        <f t="shared" si="55"/>
        <v>0</v>
      </c>
      <c r="BG207" s="151">
        <f t="shared" si="56"/>
        <v>0</v>
      </c>
      <c r="BH207" s="151">
        <f t="shared" si="57"/>
        <v>0</v>
      </c>
      <c r="BI207" s="151">
        <f t="shared" si="58"/>
        <v>0</v>
      </c>
      <c r="BJ207" s="14" t="s">
        <v>127</v>
      </c>
      <c r="BK207" s="151">
        <f t="shared" si="59"/>
        <v>0</v>
      </c>
      <c r="BL207" s="14" t="s">
        <v>126</v>
      </c>
      <c r="BM207" s="150" t="s">
        <v>392</v>
      </c>
    </row>
    <row r="208" spans="1:65" s="2" customFormat="1" ht="24.15" customHeight="1" x14ac:dyDescent="0.2">
      <c r="A208" s="26"/>
      <c r="B208" s="138"/>
      <c r="C208" s="139" t="s">
        <v>283</v>
      </c>
      <c r="D208" s="139" t="s">
        <v>122</v>
      </c>
      <c r="E208" s="140" t="s">
        <v>150</v>
      </c>
      <c r="F208" s="141" t="s">
        <v>151</v>
      </c>
      <c r="G208" s="142" t="s">
        <v>137</v>
      </c>
      <c r="H208" s="143">
        <v>10.185</v>
      </c>
      <c r="I208" s="144">
        <v>0</v>
      </c>
      <c r="J208" s="144">
        <f t="shared" si="50"/>
        <v>0</v>
      </c>
      <c r="K208" s="145"/>
      <c r="L208" s="27"/>
      <c r="M208" s="146" t="s">
        <v>1</v>
      </c>
      <c r="N208" s="147" t="s">
        <v>33</v>
      </c>
      <c r="O208" s="148">
        <v>7.0000000000000001E-3</v>
      </c>
      <c r="P208" s="148">
        <f t="shared" si="51"/>
        <v>7.1295000000000011E-2</v>
      </c>
      <c r="Q208" s="148">
        <v>0</v>
      </c>
      <c r="R208" s="148">
        <f t="shared" si="52"/>
        <v>0</v>
      </c>
      <c r="S208" s="148">
        <v>0</v>
      </c>
      <c r="T208" s="149">
        <f t="shared" si="5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126</v>
      </c>
      <c r="AT208" s="150" t="s">
        <v>122</v>
      </c>
      <c r="AU208" s="150" t="s">
        <v>127</v>
      </c>
      <c r="AY208" s="14" t="s">
        <v>119</v>
      </c>
      <c r="BE208" s="151">
        <f t="shared" si="54"/>
        <v>0</v>
      </c>
      <c r="BF208" s="151">
        <f t="shared" si="55"/>
        <v>0</v>
      </c>
      <c r="BG208" s="151">
        <f t="shared" si="56"/>
        <v>0</v>
      </c>
      <c r="BH208" s="151">
        <f t="shared" si="57"/>
        <v>0</v>
      </c>
      <c r="BI208" s="151">
        <f t="shared" si="58"/>
        <v>0</v>
      </c>
      <c r="BJ208" s="14" t="s">
        <v>127</v>
      </c>
      <c r="BK208" s="151">
        <f t="shared" si="59"/>
        <v>0</v>
      </c>
      <c r="BL208" s="14" t="s">
        <v>126</v>
      </c>
      <c r="BM208" s="150" t="s">
        <v>393</v>
      </c>
    </row>
    <row r="209" spans="1:65" s="2" customFormat="1" ht="24.15" customHeight="1" x14ac:dyDescent="0.2">
      <c r="A209" s="26"/>
      <c r="B209" s="138"/>
      <c r="C209" s="139" t="s">
        <v>394</v>
      </c>
      <c r="D209" s="139" t="s">
        <v>122</v>
      </c>
      <c r="E209" s="140" t="s">
        <v>140</v>
      </c>
      <c r="F209" s="141" t="s">
        <v>141</v>
      </c>
      <c r="G209" s="142" t="s">
        <v>137</v>
      </c>
      <c r="H209" s="143">
        <v>3.395</v>
      </c>
      <c r="I209" s="144">
        <v>0</v>
      </c>
      <c r="J209" s="144">
        <f t="shared" si="50"/>
        <v>0</v>
      </c>
      <c r="K209" s="145"/>
      <c r="L209" s="27"/>
      <c r="M209" s="146" t="s">
        <v>1</v>
      </c>
      <c r="N209" s="147" t="s">
        <v>33</v>
      </c>
      <c r="O209" s="148">
        <v>0.89</v>
      </c>
      <c r="P209" s="148">
        <f t="shared" si="51"/>
        <v>3.02155</v>
      </c>
      <c r="Q209" s="148">
        <v>0</v>
      </c>
      <c r="R209" s="148">
        <f t="shared" si="52"/>
        <v>0</v>
      </c>
      <c r="S209" s="148">
        <v>0</v>
      </c>
      <c r="T209" s="149">
        <f t="shared" si="5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126</v>
      </c>
      <c r="AT209" s="150" t="s">
        <v>122</v>
      </c>
      <c r="AU209" s="150" t="s">
        <v>127</v>
      </c>
      <c r="AY209" s="14" t="s">
        <v>119</v>
      </c>
      <c r="BE209" s="151">
        <f t="shared" si="54"/>
        <v>0</v>
      </c>
      <c r="BF209" s="151">
        <f t="shared" si="55"/>
        <v>0</v>
      </c>
      <c r="BG209" s="151">
        <f t="shared" si="56"/>
        <v>0</v>
      </c>
      <c r="BH209" s="151">
        <f t="shared" si="57"/>
        <v>0</v>
      </c>
      <c r="BI209" s="151">
        <f t="shared" si="58"/>
        <v>0</v>
      </c>
      <c r="BJ209" s="14" t="s">
        <v>127</v>
      </c>
      <c r="BK209" s="151">
        <f t="shared" si="59"/>
        <v>0</v>
      </c>
      <c r="BL209" s="14" t="s">
        <v>126</v>
      </c>
      <c r="BM209" s="150" t="s">
        <v>395</v>
      </c>
    </row>
    <row r="210" spans="1:65" s="2" customFormat="1" ht="24.15" customHeight="1" x14ac:dyDescent="0.2">
      <c r="A210" s="26"/>
      <c r="B210" s="138"/>
      <c r="C210" s="139" t="s">
        <v>286</v>
      </c>
      <c r="D210" s="139" t="s">
        <v>122</v>
      </c>
      <c r="E210" s="140" t="s">
        <v>143</v>
      </c>
      <c r="F210" s="141" t="s">
        <v>144</v>
      </c>
      <c r="G210" s="142" t="s">
        <v>137</v>
      </c>
      <c r="H210" s="143">
        <v>10.185</v>
      </c>
      <c r="I210" s="144">
        <v>0</v>
      </c>
      <c r="J210" s="144">
        <f t="shared" si="50"/>
        <v>0</v>
      </c>
      <c r="K210" s="145"/>
      <c r="L210" s="27"/>
      <c r="M210" s="146" t="s">
        <v>1</v>
      </c>
      <c r="N210" s="147" t="s">
        <v>33</v>
      </c>
      <c r="O210" s="148">
        <v>0.1</v>
      </c>
      <c r="P210" s="148">
        <f t="shared" si="51"/>
        <v>1.0185000000000002</v>
      </c>
      <c r="Q210" s="148">
        <v>0</v>
      </c>
      <c r="R210" s="148">
        <f t="shared" si="52"/>
        <v>0</v>
      </c>
      <c r="S210" s="148">
        <v>0</v>
      </c>
      <c r="T210" s="149">
        <f t="shared" si="5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126</v>
      </c>
      <c r="AT210" s="150" t="s">
        <v>122</v>
      </c>
      <c r="AU210" s="150" t="s">
        <v>127</v>
      </c>
      <c r="AY210" s="14" t="s">
        <v>119</v>
      </c>
      <c r="BE210" s="151">
        <f t="shared" si="54"/>
        <v>0</v>
      </c>
      <c r="BF210" s="151">
        <f t="shared" si="55"/>
        <v>0</v>
      </c>
      <c r="BG210" s="151">
        <f t="shared" si="56"/>
        <v>0</v>
      </c>
      <c r="BH210" s="151">
        <f t="shared" si="57"/>
        <v>0</v>
      </c>
      <c r="BI210" s="151">
        <f t="shared" si="58"/>
        <v>0</v>
      </c>
      <c r="BJ210" s="14" t="s">
        <v>127</v>
      </c>
      <c r="BK210" s="151">
        <f t="shared" si="59"/>
        <v>0</v>
      </c>
      <c r="BL210" s="14" t="s">
        <v>126</v>
      </c>
      <c r="BM210" s="150" t="s">
        <v>396</v>
      </c>
    </row>
    <row r="211" spans="1:65" s="2" customFormat="1" ht="24.15" customHeight="1" x14ac:dyDescent="0.2">
      <c r="A211" s="26"/>
      <c r="B211" s="138"/>
      <c r="C211" s="139" t="s">
        <v>397</v>
      </c>
      <c r="D211" s="139" t="s">
        <v>122</v>
      </c>
      <c r="E211" s="140" t="s">
        <v>153</v>
      </c>
      <c r="F211" s="141" t="s">
        <v>154</v>
      </c>
      <c r="G211" s="142" t="s">
        <v>137</v>
      </c>
      <c r="H211" s="143">
        <v>3.395</v>
      </c>
      <c r="I211" s="144">
        <v>0</v>
      </c>
      <c r="J211" s="144">
        <f t="shared" si="50"/>
        <v>0</v>
      </c>
      <c r="K211" s="145"/>
      <c r="L211" s="27"/>
      <c r="M211" s="146" t="s">
        <v>1</v>
      </c>
      <c r="N211" s="147" t="s">
        <v>33</v>
      </c>
      <c r="O211" s="148">
        <v>0</v>
      </c>
      <c r="P211" s="148">
        <f t="shared" si="51"/>
        <v>0</v>
      </c>
      <c r="Q211" s="148">
        <v>0</v>
      </c>
      <c r="R211" s="148">
        <f t="shared" si="52"/>
        <v>0</v>
      </c>
      <c r="S211" s="148">
        <v>0</v>
      </c>
      <c r="T211" s="149">
        <f t="shared" si="5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126</v>
      </c>
      <c r="AT211" s="150" t="s">
        <v>122</v>
      </c>
      <c r="AU211" s="150" t="s">
        <v>127</v>
      </c>
      <c r="AY211" s="14" t="s">
        <v>119</v>
      </c>
      <c r="BE211" s="151">
        <f t="shared" si="54"/>
        <v>0</v>
      </c>
      <c r="BF211" s="151">
        <f t="shared" si="55"/>
        <v>0</v>
      </c>
      <c r="BG211" s="151">
        <f t="shared" si="56"/>
        <v>0</v>
      </c>
      <c r="BH211" s="151">
        <f t="shared" si="57"/>
        <v>0</v>
      </c>
      <c r="BI211" s="151">
        <f t="shared" si="58"/>
        <v>0</v>
      </c>
      <c r="BJ211" s="14" t="s">
        <v>127</v>
      </c>
      <c r="BK211" s="151">
        <f t="shared" si="59"/>
        <v>0</v>
      </c>
      <c r="BL211" s="14" t="s">
        <v>126</v>
      </c>
      <c r="BM211" s="150" t="s">
        <v>398</v>
      </c>
    </row>
    <row r="212" spans="1:65" s="12" customFormat="1" ht="22.95" customHeight="1" x14ac:dyDescent="0.25">
      <c r="B212" s="126"/>
      <c r="D212" s="127" t="s">
        <v>66</v>
      </c>
      <c r="E212" s="136" t="s">
        <v>399</v>
      </c>
      <c r="F212" s="136" t="s">
        <v>400</v>
      </c>
      <c r="J212" s="137">
        <f>BK212</f>
        <v>0</v>
      </c>
      <c r="L212" s="126"/>
      <c r="M212" s="130"/>
      <c r="N212" s="131"/>
      <c r="O212" s="131"/>
      <c r="P212" s="132">
        <f>P213</f>
        <v>871.21086400000002</v>
      </c>
      <c r="Q212" s="131"/>
      <c r="R212" s="132">
        <f>R213</f>
        <v>0</v>
      </c>
      <c r="S212" s="131"/>
      <c r="T212" s="133">
        <f>T213</f>
        <v>0</v>
      </c>
      <c r="AR212" s="127" t="s">
        <v>75</v>
      </c>
      <c r="AT212" s="134" t="s">
        <v>66</v>
      </c>
      <c r="AU212" s="134" t="s">
        <v>75</v>
      </c>
      <c r="AY212" s="127" t="s">
        <v>119</v>
      </c>
      <c r="BK212" s="135">
        <f>BK213</f>
        <v>0</v>
      </c>
    </row>
    <row r="213" spans="1:65" s="2" customFormat="1" ht="24.15" customHeight="1" x14ac:dyDescent="0.2">
      <c r="A213" s="26"/>
      <c r="B213" s="138"/>
      <c r="C213" s="139" t="s">
        <v>290</v>
      </c>
      <c r="D213" s="139" t="s">
        <v>122</v>
      </c>
      <c r="E213" s="140" t="s">
        <v>401</v>
      </c>
      <c r="F213" s="141" t="s">
        <v>402</v>
      </c>
      <c r="G213" s="142" t="s">
        <v>137</v>
      </c>
      <c r="H213" s="143">
        <v>970.16800000000001</v>
      </c>
      <c r="I213" s="144">
        <v>0</v>
      </c>
      <c r="J213" s="144">
        <f>ROUND(I213*H213,2)</f>
        <v>0</v>
      </c>
      <c r="K213" s="145"/>
      <c r="L213" s="27"/>
      <c r="M213" s="146" t="s">
        <v>1</v>
      </c>
      <c r="N213" s="147" t="s">
        <v>33</v>
      </c>
      <c r="O213" s="148">
        <v>0.89800000000000002</v>
      </c>
      <c r="P213" s="148">
        <f>O213*H213</f>
        <v>871.21086400000002</v>
      </c>
      <c r="Q213" s="148">
        <v>0</v>
      </c>
      <c r="R213" s="148">
        <f>Q213*H213</f>
        <v>0</v>
      </c>
      <c r="S213" s="148">
        <v>0</v>
      </c>
      <c r="T213" s="149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126</v>
      </c>
      <c r="AT213" s="150" t="s">
        <v>122</v>
      </c>
      <c r="AU213" s="150" t="s">
        <v>127</v>
      </c>
      <c r="AY213" s="14" t="s">
        <v>119</v>
      </c>
      <c r="BE213" s="151">
        <f>IF(N213="základná",J213,0)</f>
        <v>0</v>
      </c>
      <c r="BF213" s="151">
        <f>IF(N213="znížená",J213,0)</f>
        <v>0</v>
      </c>
      <c r="BG213" s="151">
        <f>IF(N213="zákl. prenesená",J213,0)</f>
        <v>0</v>
      </c>
      <c r="BH213" s="151">
        <f>IF(N213="zníž. prenesená",J213,0)</f>
        <v>0</v>
      </c>
      <c r="BI213" s="151">
        <f>IF(N213="nulová",J213,0)</f>
        <v>0</v>
      </c>
      <c r="BJ213" s="14" t="s">
        <v>127</v>
      </c>
      <c r="BK213" s="151">
        <f>ROUND(I213*H213,2)</f>
        <v>0</v>
      </c>
      <c r="BL213" s="14" t="s">
        <v>126</v>
      </c>
      <c r="BM213" s="150" t="s">
        <v>403</v>
      </c>
    </row>
    <row r="214" spans="1:65" s="12" customFormat="1" ht="25.95" customHeight="1" x14ac:dyDescent="0.25">
      <c r="B214" s="126"/>
      <c r="D214" s="127" t="s">
        <v>66</v>
      </c>
      <c r="E214" s="128" t="s">
        <v>404</v>
      </c>
      <c r="F214" s="128" t="s">
        <v>405</v>
      </c>
      <c r="J214" s="129">
        <f>BK214</f>
        <v>0</v>
      </c>
      <c r="L214" s="126"/>
      <c r="M214" s="130"/>
      <c r="N214" s="131"/>
      <c r="O214" s="131"/>
      <c r="P214" s="132">
        <f>P215+P221+P230+P242+P251+P255+P263+P291+P295+P299</f>
        <v>1750.003184595</v>
      </c>
      <c r="Q214" s="131"/>
      <c r="R214" s="132">
        <f>R215+R221+R230+R242+R251+R255+R263+R291+R295+R299</f>
        <v>61.55944555488</v>
      </c>
      <c r="S214" s="131"/>
      <c r="T214" s="133">
        <f>T215+T221+T230+T242+T251+T255+T263+T291+T295+T299</f>
        <v>0</v>
      </c>
      <c r="AR214" s="127" t="s">
        <v>127</v>
      </c>
      <c r="AT214" s="134" t="s">
        <v>66</v>
      </c>
      <c r="AU214" s="134" t="s">
        <v>67</v>
      </c>
      <c r="AY214" s="127" t="s">
        <v>119</v>
      </c>
      <c r="BK214" s="135">
        <f>BK215+BK221+BK230+BK242+BK251+BK255+BK263+BK291+BK295+BK299</f>
        <v>0</v>
      </c>
    </row>
    <row r="215" spans="1:65" s="12" customFormat="1" ht="22.95" customHeight="1" x14ac:dyDescent="0.25">
      <c r="B215" s="126"/>
      <c r="D215" s="127" t="s">
        <v>66</v>
      </c>
      <c r="E215" s="136" t="s">
        <v>406</v>
      </c>
      <c r="F215" s="136" t="s">
        <v>407</v>
      </c>
      <c r="J215" s="137">
        <f>BK215</f>
        <v>0</v>
      </c>
      <c r="L215" s="126"/>
      <c r="M215" s="130"/>
      <c r="N215" s="131"/>
      <c r="O215" s="131"/>
      <c r="P215" s="132">
        <f>SUM(P216:P220)</f>
        <v>100.720904</v>
      </c>
      <c r="Q215" s="131"/>
      <c r="R215" s="132">
        <f>SUM(R216:R220)</f>
        <v>2.6282769280000005</v>
      </c>
      <c r="S215" s="131"/>
      <c r="T215" s="133">
        <f>SUM(T216:T220)</f>
        <v>0</v>
      </c>
      <c r="AR215" s="127" t="s">
        <v>127</v>
      </c>
      <c r="AT215" s="134" t="s">
        <v>66</v>
      </c>
      <c r="AU215" s="134" t="s">
        <v>75</v>
      </c>
      <c r="AY215" s="127" t="s">
        <v>119</v>
      </c>
      <c r="BK215" s="135">
        <f>SUM(BK216:BK220)</f>
        <v>0</v>
      </c>
    </row>
    <row r="216" spans="1:65" s="2" customFormat="1" ht="24.15" customHeight="1" x14ac:dyDescent="0.2">
      <c r="A216" s="26"/>
      <c r="B216" s="138"/>
      <c r="C216" s="139" t="s">
        <v>408</v>
      </c>
      <c r="D216" s="139" t="s">
        <v>122</v>
      </c>
      <c r="E216" s="140" t="s">
        <v>409</v>
      </c>
      <c r="F216" s="141" t="s">
        <v>410</v>
      </c>
      <c r="G216" s="142" t="s">
        <v>125</v>
      </c>
      <c r="H216" s="143">
        <v>425.3</v>
      </c>
      <c r="I216" s="144">
        <v>0</v>
      </c>
      <c r="J216" s="144">
        <f>ROUND(I216*H216,2)</f>
        <v>0</v>
      </c>
      <c r="K216" s="145"/>
      <c r="L216" s="27"/>
      <c r="M216" s="146" t="s">
        <v>1</v>
      </c>
      <c r="N216" s="147" t="s">
        <v>33</v>
      </c>
      <c r="O216" s="148">
        <v>1.6080000000000001E-2</v>
      </c>
      <c r="P216" s="148">
        <f>O216*H216</f>
        <v>6.8388240000000007</v>
      </c>
      <c r="Q216" s="148">
        <v>0</v>
      </c>
      <c r="R216" s="148">
        <f>Q216*H216</f>
        <v>0</v>
      </c>
      <c r="S216" s="148">
        <v>0</v>
      </c>
      <c r="T216" s="149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152</v>
      </c>
      <c r="AT216" s="150" t="s">
        <v>122</v>
      </c>
      <c r="AU216" s="150" t="s">
        <v>127</v>
      </c>
      <c r="AY216" s="14" t="s">
        <v>119</v>
      </c>
      <c r="BE216" s="151">
        <f>IF(N216="základná",J216,0)</f>
        <v>0</v>
      </c>
      <c r="BF216" s="151">
        <f>IF(N216="znížená",J216,0)</f>
        <v>0</v>
      </c>
      <c r="BG216" s="151">
        <f>IF(N216="zákl. prenesená",J216,0)</f>
        <v>0</v>
      </c>
      <c r="BH216" s="151">
        <f>IF(N216="zníž. prenesená",J216,0)</f>
        <v>0</v>
      </c>
      <c r="BI216" s="151">
        <f>IF(N216="nulová",J216,0)</f>
        <v>0</v>
      </c>
      <c r="BJ216" s="14" t="s">
        <v>127</v>
      </c>
      <c r="BK216" s="151">
        <f>ROUND(I216*H216,2)</f>
        <v>0</v>
      </c>
      <c r="BL216" s="14" t="s">
        <v>152</v>
      </c>
      <c r="BM216" s="150" t="s">
        <v>411</v>
      </c>
    </row>
    <row r="217" spans="1:65" s="2" customFormat="1" ht="14.4" customHeight="1" x14ac:dyDescent="0.2">
      <c r="A217" s="26"/>
      <c r="B217" s="138"/>
      <c r="C217" s="156" t="s">
        <v>293</v>
      </c>
      <c r="D217" s="156" t="s">
        <v>266</v>
      </c>
      <c r="E217" s="157" t="s">
        <v>412</v>
      </c>
      <c r="F217" s="158" t="s">
        <v>413</v>
      </c>
      <c r="G217" s="159" t="s">
        <v>137</v>
      </c>
      <c r="H217" s="160">
        <v>0.31900000000000001</v>
      </c>
      <c r="I217" s="161">
        <v>0</v>
      </c>
      <c r="J217" s="161">
        <f>ROUND(I217*H217,2)</f>
        <v>0</v>
      </c>
      <c r="K217" s="162"/>
      <c r="L217" s="163"/>
      <c r="M217" s="164" t="s">
        <v>1</v>
      </c>
      <c r="N217" s="165" t="s">
        <v>33</v>
      </c>
      <c r="O217" s="148">
        <v>0</v>
      </c>
      <c r="P217" s="148">
        <f>O217*H217</f>
        <v>0</v>
      </c>
      <c r="Q217" s="148">
        <v>1</v>
      </c>
      <c r="R217" s="148">
        <f>Q217*H217</f>
        <v>0.31900000000000001</v>
      </c>
      <c r="S217" s="148">
        <v>0</v>
      </c>
      <c r="T217" s="149">
        <f>S217*H217</f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220</v>
      </c>
      <c r="AT217" s="150" t="s">
        <v>266</v>
      </c>
      <c r="AU217" s="150" t="s">
        <v>127</v>
      </c>
      <c r="AY217" s="14" t="s">
        <v>119</v>
      </c>
      <c r="BE217" s="151">
        <f>IF(N217="základná",J217,0)</f>
        <v>0</v>
      </c>
      <c r="BF217" s="151">
        <f>IF(N217="znížená",J217,0)</f>
        <v>0</v>
      </c>
      <c r="BG217" s="151">
        <f>IF(N217="zákl. prenesená",J217,0)</f>
        <v>0</v>
      </c>
      <c r="BH217" s="151">
        <f>IF(N217="zníž. prenesená",J217,0)</f>
        <v>0</v>
      </c>
      <c r="BI217" s="151">
        <f>IF(N217="nulová",J217,0)</f>
        <v>0</v>
      </c>
      <c r="BJ217" s="14" t="s">
        <v>127</v>
      </c>
      <c r="BK217" s="151">
        <f>ROUND(I217*H217,2)</f>
        <v>0</v>
      </c>
      <c r="BL217" s="14" t="s">
        <v>152</v>
      </c>
      <c r="BM217" s="150" t="s">
        <v>414</v>
      </c>
    </row>
    <row r="218" spans="1:65" s="2" customFormat="1" ht="24.15" customHeight="1" x14ac:dyDescent="0.2">
      <c r="A218" s="26"/>
      <c r="B218" s="138"/>
      <c r="C218" s="139" t="s">
        <v>415</v>
      </c>
      <c r="D218" s="139" t="s">
        <v>122</v>
      </c>
      <c r="E218" s="140" t="s">
        <v>416</v>
      </c>
      <c r="F218" s="141" t="s">
        <v>417</v>
      </c>
      <c r="G218" s="142" t="s">
        <v>125</v>
      </c>
      <c r="H218" s="143">
        <v>425.3</v>
      </c>
      <c r="I218" s="144">
        <v>0</v>
      </c>
      <c r="J218" s="144">
        <f>ROUND(I218*H218,2)</f>
        <v>0</v>
      </c>
      <c r="K218" s="145"/>
      <c r="L218" s="27"/>
      <c r="M218" s="146" t="s">
        <v>1</v>
      </c>
      <c r="N218" s="147" t="s">
        <v>33</v>
      </c>
      <c r="O218" s="148">
        <v>0.21099000000000001</v>
      </c>
      <c r="P218" s="148">
        <f>O218*H218</f>
        <v>89.734047000000004</v>
      </c>
      <c r="Q218" s="148">
        <v>5.4226000000000003E-4</v>
      </c>
      <c r="R218" s="148">
        <f>Q218*H218</f>
        <v>0.23062317800000001</v>
      </c>
      <c r="S218" s="148">
        <v>0</v>
      </c>
      <c r="T218" s="149">
        <f>S218*H218</f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152</v>
      </c>
      <c r="AT218" s="150" t="s">
        <v>122</v>
      </c>
      <c r="AU218" s="150" t="s">
        <v>127</v>
      </c>
      <c r="AY218" s="14" t="s">
        <v>119</v>
      </c>
      <c r="BE218" s="151">
        <f>IF(N218="základná",J218,0)</f>
        <v>0</v>
      </c>
      <c r="BF218" s="151">
        <f>IF(N218="znížená",J218,0)</f>
        <v>0</v>
      </c>
      <c r="BG218" s="151">
        <f>IF(N218="zákl. prenesená",J218,0)</f>
        <v>0</v>
      </c>
      <c r="BH218" s="151">
        <f>IF(N218="zníž. prenesená",J218,0)</f>
        <v>0</v>
      </c>
      <c r="BI218" s="151">
        <f>IF(N218="nulová",J218,0)</f>
        <v>0</v>
      </c>
      <c r="BJ218" s="14" t="s">
        <v>127</v>
      </c>
      <c r="BK218" s="151">
        <f>ROUND(I218*H218,2)</f>
        <v>0</v>
      </c>
      <c r="BL218" s="14" t="s">
        <v>152</v>
      </c>
      <c r="BM218" s="150" t="s">
        <v>418</v>
      </c>
    </row>
    <row r="219" spans="1:65" s="2" customFormat="1" ht="24.15" customHeight="1" x14ac:dyDescent="0.2">
      <c r="A219" s="26"/>
      <c r="B219" s="138"/>
      <c r="C219" s="156" t="s">
        <v>297</v>
      </c>
      <c r="D219" s="156" t="s">
        <v>266</v>
      </c>
      <c r="E219" s="157" t="s">
        <v>419</v>
      </c>
      <c r="F219" s="158" t="s">
        <v>420</v>
      </c>
      <c r="G219" s="159" t="s">
        <v>125</v>
      </c>
      <c r="H219" s="160">
        <v>489.09500000000003</v>
      </c>
      <c r="I219" s="161">
        <v>0</v>
      </c>
      <c r="J219" s="161">
        <f>ROUND(I219*H219,2)</f>
        <v>0</v>
      </c>
      <c r="K219" s="162"/>
      <c r="L219" s="163"/>
      <c r="M219" s="164" t="s">
        <v>1</v>
      </c>
      <c r="N219" s="165" t="s">
        <v>33</v>
      </c>
      <c r="O219" s="148">
        <v>0</v>
      </c>
      <c r="P219" s="148">
        <f>O219*H219</f>
        <v>0</v>
      </c>
      <c r="Q219" s="148">
        <v>4.2500000000000003E-3</v>
      </c>
      <c r="R219" s="148">
        <f>Q219*H219</f>
        <v>2.0786537500000004</v>
      </c>
      <c r="S219" s="148">
        <v>0</v>
      </c>
      <c r="T219" s="149">
        <f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220</v>
      </c>
      <c r="AT219" s="150" t="s">
        <v>266</v>
      </c>
      <c r="AU219" s="150" t="s">
        <v>127</v>
      </c>
      <c r="AY219" s="14" t="s">
        <v>119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4" t="s">
        <v>127</v>
      </c>
      <c r="BK219" s="151">
        <f>ROUND(I219*H219,2)</f>
        <v>0</v>
      </c>
      <c r="BL219" s="14" t="s">
        <v>152</v>
      </c>
      <c r="BM219" s="150" t="s">
        <v>421</v>
      </c>
    </row>
    <row r="220" spans="1:65" s="2" customFormat="1" ht="24.15" customHeight="1" x14ac:dyDescent="0.2">
      <c r="A220" s="26"/>
      <c r="B220" s="138"/>
      <c r="C220" s="139" t="s">
        <v>422</v>
      </c>
      <c r="D220" s="139" t="s">
        <v>122</v>
      </c>
      <c r="E220" s="140" t="s">
        <v>423</v>
      </c>
      <c r="F220" s="141" t="s">
        <v>424</v>
      </c>
      <c r="G220" s="142" t="s">
        <v>137</v>
      </c>
      <c r="H220" s="143">
        <v>2.6269999999999998</v>
      </c>
      <c r="I220" s="144">
        <v>0</v>
      </c>
      <c r="J220" s="144">
        <f>ROUND(I220*H220,2)</f>
        <v>0</v>
      </c>
      <c r="K220" s="145"/>
      <c r="L220" s="27"/>
      <c r="M220" s="146" t="s">
        <v>1</v>
      </c>
      <c r="N220" s="147" t="s">
        <v>33</v>
      </c>
      <c r="O220" s="148">
        <v>1.579</v>
      </c>
      <c r="P220" s="148">
        <f>O220*H220</f>
        <v>4.1480329999999999</v>
      </c>
      <c r="Q220" s="148">
        <v>0</v>
      </c>
      <c r="R220" s="148">
        <f>Q220*H220</f>
        <v>0</v>
      </c>
      <c r="S220" s="148">
        <v>0</v>
      </c>
      <c r="T220" s="149">
        <f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152</v>
      </c>
      <c r="AT220" s="150" t="s">
        <v>122</v>
      </c>
      <c r="AU220" s="150" t="s">
        <v>127</v>
      </c>
      <c r="AY220" s="14" t="s">
        <v>119</v>
      </c>
      <c r="BE220" s="151">
        <f>IF(N220="základná",J220,0)</f>
        <v>0</v>
      </c>
      <c r="BF220" s="151">
        <f>IF(N220="znížená",J220,0)</f>
        <v>0</v>
      </c>
      <c r="BG220" s="151">
        <f>IF(N220="zákl. prenesená",J220,0)</f>
        <v>0</v>
      </c>
      <c r="BH220" s="151">
        <f>IF(N220="zníž. prenesená",J220,0)</f>
        <v>0</v>
      </c>
      <c r="BI220" s="151">
        <f>IF(N220="nulová",J220,0)</f>
        <v>0</v>
      </c>
      <c r="BJ220" s="14" t="s">
        <v>127</v>
      </c>
      <c r="BK220" s="151">
        <f>ROUND(I220*H220,2)</f>
        <v>0</v>
      </c>
      <c r="BL220" s="14" t="s">
        <v>152</v>
      </c>
      <c r="BM220" s="150" t="s">
        <v>425</v>
      </c>
    </row>
    <row r="221" spans="1:65" s="12" customFormat="1" ht="22.95" customHeight="1" x14ac:dyDescent="0.25">
      <c r="B221" s="126"/>
      <c r="D221" s="127" t="s">
        <v>66</v>
      </c>
      <c r="E221" s="136" t="s">
        <v>426</v>
      </c>
      <c r="F221" s="136" t="s">
        <v>427</v>
      </c>
      <c r="J221" s="137">
        <f>BK221</f>
        <v>0</v>
      </c>
      <c r="L221" s="126"/>
      <c r="M221" s="130"/>
      <c r="N221" s="131"/>
      <c r="O221" s="131"/>
      <c r="P221" s="132">
        <f>SUM(P222:P229)</f>
        <v>40.031608999999996</v>
      </c>
      <c r="Q221" s="131"/>
      <c r="R221" s="132">
        <f>SUM(R222:R229)</f>
        <v>0.44443211760000001</v>
      </c>
      <c r="S221" s="131"/>
      <c r="T221" s="133">
        <f>SUM(T222:T229)</f>
        <v>0</v>
      </c>
      <c r="AR221" s="127" t="s">
        <v>127</v>
      </c>
      <c r="AT221" s="134" t="s">
        <v>66</v>
      </c>
      <c r="AU221" s="134" t="s">
        <v>75</v>
      </c>
      <c r="AY221" s="127" t="s">
        <v>119</v>
      </c>
      <c r="BK221" s="135">
        <f>SUM(BK222:BK229)</f>
        <v>0</v>
      </c>
    </row>
    <row r="222" spans="1:65" s="2" customFormat="1" ht="24.15" customHeight="1" x14ac:dyDescent="0.2">
      <c r="A222" s="26"/>
      <c r="B222" s="138"/>
      <c r="C222" s="139" t="s">
        <v>300</v>
      </c>
      <c r="D222" s="139" t="s">
        <v>122</v>
      </c>
      <c r="E222" s="140" t="s">
        <v>428</v>
      </c>
      <c r="F222" s="141" t="s">
        <v>429</v>
      </c>
      <c r="G222" s="142" t="s">
        <v>125</v>
      </c>
      <c r="H222" s="143">
        <v>55.66</v>
      </c>
      <c r="I222" s="144">
        <v>0</v>
      </c>
      <c r="J222" s="144">
        <f t="shared" ref="J222:J229" si="60">ROUND(I222*H222,2)</f>
        <v>0</v>
      </c>
      <c r="K222" s="145"/>
      <c r="L222" s="27"/>
      <c r="M222" s="146" t="s">
        <v>1</v>
      </c>
      <c r="N222" s="147" t="s">
        <v>33</v>
      </c>
      <c r="O222" s="148">
        <v>2.802E-2</v>
      </c>
      <c r="P222" s="148">
        <f t="shared" ref="P222:P229" si="61">O222*H222</f>
        <v>1.5595931999999999</v>
      </c>
      <c r="Q222" s="148">
        <v>0</v>
      </c>
      <c r="R222" s="148">
        <f t="shared" ref="R222:R229" si="62">Q222*H222</f>
        <v>0</v>
      </c>
      <c r="S222" s="148">
        <v>0</v>
      </c>
      <c r="T222" s="149">
        <f t="shared" ref="T222:T229" si="63"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152</v>
      </c>
      <c r="AT222" s="150" t="s">
        <v>122</v>
      </c>
      <c r="AU222" s="150" t="s">
        <v>127</v>
      </c>
      <c r="AY222" s="14" t="s">
        <v>119</v>
      </c>
      <c r="BE222" s="151">
        <f t="shared" ref="BE222:BE229" si="64">IF(N222="základná",J222,0)</f>
        <v>0</v>
      </c>
      <c r="BF222" s="151">
        <f t="shared" ref="BF222:BF229" si="65">IF(N222="znížená",J222,0)</f>
        <v>0</v>
      </c>
      <c r="BG222" s="151">
        <f t="shared" ref="BG222:BG229" si="66">IF(N222="zákl. prenesená",J222,0)</f>
        <v>0</v>
      </c>
      <c r="BH222" s="151">
        <f t="shared" ref="BH222:BH229" si="67">IF(N222="zníž. prenesená",J222,0)</f>
        <v>0</v>
      </c>
      <c r="BI222" s="151">
        <f t="shared" ref="BI222:BI229" si="68">IF(N222="nulová",J222,0)</f>
        <v>0</v>
      </c>
      <c r="BJ222" s="14" t="s">
        <v>127</v>
      </c>
      <c r="BK222" s="151">
        <f t="shared" ref="BK222:BK229" si="69">ROUND(I222*H222,2)</f>
        <v>0</v>
      </c>
      <c r="BL222" s="14" t="s">
        <v>152</v>
      </c>
      <c r="BM222" s="150" t="s">
        <v>430</v>
      </c>
    </row>
    <row r="223" spans="1:65" s="2" customFormat="1" ht="14.4" customHeight="1" x14ac:dyDescent="0.2">
      <c r="A223" s="26"/>
      <c r="B223" s="138"/>
      <c r="C223" s="156" t="s">
        <v>431</v>
      </c>
      <c r="D223" s="156" t="s">
        <v>266</v>
      </c>
      <c r="E223" s="157" t="s">
        <v>432</v>
      </c>
      <c r="F223" s="158" t="s">
        <v>433</v>
      </c>
      <c r="G223" s="159" t="s">
        <v>125</v>
      </c>
      <c r="H223" s="160">
        <v>64.009</v>
      </c>
      <c r="I223" s="161">
        <v>0</v>
      </c>
      <c r="J223" s="161">
        <f t="shared" si="60"/>
        <v>0</v>
      </c>
      <c r="K223" s="162"/>
      <c r="L223" s="163"/>
      <c r="M223" s="164" t="s">
        <v>1</v>
      </c>
      <c r="N223" s="165" t="s">
        <v>33</v>
      </c>
      <c r="O223" s="148">
        <v>0</v>
      </c>
      <c r="P223" s="148">
        <f t="shared" si="61"/>
        <v>0</v>
      </c>
      <c r="Q223" s="148">
        <v>1.3999999999999999E-4</v>
      </c>
      <c r="R223" s="148">
        <f t="shared" si="62"/>
        <v>8.9612599999999987E-3</v>
      </c>
      <c r="S223" s="148">
        <v>0</v>
      </c>
      <c r="T223" s="149">
        <f t="shared" si="6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220</v>
      </c>
      <c r="AT223" s="150" t="s">
        <v>266</v>
      </c>
      <c r="AU223" s="150" t="s">
        <v>127</v>
      </c>
      <c r="AY223" s="14" t="s">
        <v>119</v>
      </c>
      <c r="BE223" s="151">
        <f t="shared" si="64"/>
        <v>0</v>
      </c>
      <c r="BF223" s="151">
        <f t="shared" si="65"/>
        <v>0</v>
      </c>
      <c r="BG223" s="151">
        <f t="shared" si="66"/>
        <v>0</v>
      </c>
      <c r="BH223" s="151">
        <f t="shared" si="67"/>
        <v>0</v>
      </c>
      <c r="BI223" s="151">
        <f t="shared" si="68"/>
        <v>0</v>
      </c>
      <c r="BJ223" s="14" t="s">
        <v>127</v>
      </c>
      <c r="BK223" s="151">
        <f t="shared" si="69"/>
        <v>0</v>
      </c>
      <c r="BL223" s="14" t="s">
        <v>152</v>
      </c>
      <c r="BM223" s="150" t="s">
        <v>434</v>
      </c>
    </row>
    <row r="224" spans="1:65" s="2" customFormat="1" ht="24.15" customHeight="1" x14ac:dyDescent="0.2">
      <c r="A224" s="26"/>
      <c r="B224" s="138"/>
      <c r="C224" s="139" t="s">
        <v>305</v>
      </c>
      <c r="D224" s="139" t="s">
        <v>122</v>
      </c>
      <c r="E224" s="140" t="s">
        <v>435</v>
      </c>
      <c r="F224" s="141" t="s">
        <v>436</v>
      </c>
      <c r="G224" s="142" t="s">
        <v>125</v>
      </c>
      <c r="H224" s="143">
        <v>55.66</v>
      </c>
      <c r="I224" s="144">
        <v>0</v>
      </c>
      <c r="J224" s="144">
        <f t="shared" si="60"/>
        <v>0</v>
      </c>
      <c r="K224" s="145"/>
      <c r="L224" s="27"/>
      <c r="M224" s="146" t="s">
        <v>1</v>
      </c>
      <c r="N224" s="147" t="s">
        <v>33</v>
      </c>
      <c r="O224" s="148">
        <v>0.30768000000000001</v>
      </c>
      <c r="P224" s="148">
        <f t="shared" si="61"/>
        <v>17.1254688</v>
      </c>
      <c r="Q224" s="148">
        <v>4.4430000000000001E-4</v>
      </c>
      <c r="R224" s="148">
        <f t="shared" si="62"/>
        <v>2.4729737999999998E-2</v>
      </c>
      <c r="S224" s="148">
        <v>0</v>
      </c>
      <c r="T224" s="149">
        <f t="shared" si="6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152</v>
      </c>
      <c r="AT224" s="150" t="s">
        <v>122</v>
      </c>
      <c r="AU224" s="150" t="s">
        <v>127</v>
      </c>
      <c r="AY224" s="14" t="s">
        <v>119</v>
      </c>
      <c r="BE224" s="151">
        <f t="shared" si="64"/>
        <v>0</v>
      </c>
      <c r="BF224" s="151">
        <f t="shared" si="65"/>
        <v>0</v>
      </c>
      <c r="BG224" s="151">
        <f t="shared" si="66"/>
        <v>0</v>
      </c>
      <c r="BH224" s="151">
        <f t="shared" si="67"/>
        <v>0</v>
      </c>
      <c r="BI224" s="151">
        <f t="shared" si="68"/>
        <v>0</v>
      </c>
      <c r="BJ224" s="14" t="s">
        <v>127</v>
      </c>
      <c r="BK224" s="151">
        <f t="shared" si="69"/>
        <v>0</v>
      </c>
      <c r="BL224" s="14" t="s">
        <v>152</v>
      </c>
      <c r="BM224" s="150" t="s">
        <v>437</v>
      </c>
    </row>
    <row r="225" spans="1:65" s="2" customFormat="1" ht="37.950000000000003" customHeight="1" x14ac:dyDescent="0.2">
      <c r="A225" s="26"/>
      <c r="B225" s="138"/>
      <c r="C225" s="156" t="s">
        <v>438</v>
      </c>
      <c r="D225" s="156" t="s">
        <v>266</v>
      </c>
      <c r="E225" s="157" t="s">
        <v>439</v>
      </c>
      <c r="F225" s="158" t="s">
        <v>440</v>
      </c>
      <c r="G225" s="159" t="s">
        <v>125</v>
      </c>
      <c r="H225" s="160">
        <v>64.009</v>
      </c>
      <c r="I225" s="161">
        <v>0</v>
      </c>
      <c r="J225" s="161">
        <f t="shared" si="60"/>
        <v>0</v>
      </c>
      <c r="K225" s="162"/>
      <c r="L225" s="163"/>
      <c r="M225" s="164" t="s">
        <v>1</v>
      </c>
      <c r="N225" s="165" t="s">
        <v>33</v>
      </c>
      <c r="O225" s="148">
        <v>0</v>
      </c>
      <c r="P225" s="148">
        <f t="shared" si="61"/>
        <v>0</v>
      </c>
      <c r="Q225" s="148">
        <v>2.2000000000000001E-3</v>
      </c>
      <c r="R225" s="148">
        <f t="shared" si="62"/>
        <v>0.14081980000000002</v>
      </c>
      <c r="S225" s="148">
        <v>0</v>
      </c>
      <c r="T225" s="149">
        <f t="shared" si="6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220</v>
      </c>
      <c r="AT225" s="150" t="s">
        <v>266</v>
      </c>
      <c r="AU225" s="150" t="s">
        <v>127</v>
      </c>
      <c r="AY225" s="14" t="s">
        <v>119</v>
      </c>
      <c r="BE225" s="151">
        <f t="shared" si="64"/>
        <v>0</v>
      </c>
      <c r="BF225" s="151">
        <f t="shared" si="65"/>
        <v>0</v>
      </c>
      <c r="BG225" s="151">
        <f t="shared" si="66"/>
        <v>0</v>
      </c>
      <c r="BH225" s="151">
        <f t="shared" si="67"/>
        <v>0</v>
      </c>
      <c r="BI225" s="151">
        <f t="shared" si="68"/>
        <v>0</v>
      </c>
      <c r="BJ225" s="14" t="s">
        <v>127</v>
      </c>
      <c r="BK225" s="151">
        <f t="shared" si="69"/>
        <v>0</v>
      </c>
      <c r="BL225" s="14" t="s">
        <v>152</v>
      </c>
      <c r="BM225" s="150" t="s">
        <v>441</v>
      </c>
    </row>
    <row r="226" spans="1:65" s="2" customFormat="1" ht="24.15" customHeight="1" x14ac:dyDescent="0.2">
      <c r="A226" s="26"/>
      <c r="B226" s="138"/>
      <c r="C226" s="139" t="s">
        <v>308</v>
      </c>
      <c r="D226" s="139" t="s">
        <v>122</v>
      </c>
      <c r="E226" s="140" t="s">
        <v>442</v>
      </c>
      <c r="F226" s="141" t="s">
        <v>443</v>
      </c>
      <c r="G226" s="142" t="s">
        <v>133</v>
      </c>
      <c r="H226" s="143">
        <v>44.4</v>
      </c>
      <c r="I226" s="144">
        <v>0</v>
      </c>
      <c r="J226" s="144">
        <f t="shared" si="60"/>
        <v>0</v>
      </c>
      <c r="K226" s="145"/>
      <c r="L226" s="27"/>
      <c r="M226" s="146" t="s">
        <v>1</v>
      </c>
      <c r="N226" s="147" t="s">
        <v>33</v>
      </c>
      <c r="O226" s="148">
        <v>0.46827999999999997</v>
      </c>
      <c r="P226" s="148">
        <f t="shared" si="61"/>
        <v>20.791632</v>
      </c>
      <c r="Q226" s="148">
        <v>3.2109E-5</v>
      </c>
      <c r="R226" s="148">
        <f t="shared" si="62"/>
        <v>1.4256396E-3</v>
      </c>
      <c r="S226" s="148">
        <v>0</v>
      </c>
      <c r="T226" s="149">
        <f t="shared" si="6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0" t="s">
        <v>152</v>
      </c>
      <c r="AT226" s="150" t="s">
        <v>122</v>
      </c>
      <c r="AU226" s="150" t="s">
        <v>127</v>
      </c>
      <c r="AY226" s="14" t="s">
        <v>119</v>
      </c>
      <c r="BE226" s="151">
        <f t="shared" si="64"/>
        <v>0</v>
      </c>
      <c r="BF226" s="151">
        <f t="shared" si="65"/>
        <v>0</v>
      </c>
      <c r="BG226" s="151">
        <f t="shared" si="66"/>
        <v>0</v>
      </c>
      <c r="BH226" s="151">
        <f t="shared" si="67"/>
        <v>0</v>
      </c>
      <c r="BI226" s="151">
        <f t="shared" si="68"/>
        <v>0</v>
      </c>
      <c r="BJ226" s="14" t="s">
        <v>127</v>
      </c>
      <c r="BK226" s="151">
        <f t="shared" si="69"/>
        <v>0</v>
      </c>
      <c r="BL226" s="14" t="s">
        <v>152</v>
      </c>
      <c r="BM226" s="150" t="s">
        <v>444</v>
      </c>
    </row>
    <row r="227" spans="1:65" s="2" customFormat="1" ht="14.4" customHeight="1" x14ac:dyDescent="0.2">
      <c r="A227" s="26"/>
      <c r="B227" s="138"/>
      <c r="C227" s="156" t="s">
        <v>445</v>
      </c>
      <c r="D227" s="156" t="s">
        <v>266</v>
      </c>
      <c r="E227" s="157" t="s">
        <v>446</v>
      </c>
      <c r="F227" s="158" t="s">
        <v>447</v>
      </c>
      <c r="G227" s="159" t="s">
        <v>158</v>
      </c>
      <c r="H227" s="160">
        <v>355.2</v>
      </c>
      <c r="I227" s="161">
        <v>0</v>
      </c>
      <c r="J227" s="161">
        <f t="shared" si="60"/>
        <v>0</v>
      </c>
      <c r="K227" s="162"/>
      <c r="L227" s="163"/>
      <c r="M227" s="164" t="s">
        <v>1</v>
      </c>
      <c r="N227" s="165" t="s">
        <v>33</v>
      </c>
      <c r="O227" s="148">
        <v>0</v>
      </c>
      <c r="P227" s="148">
        <f t="shared" si="61"/>
        <v>0</v>
      </c>
      <c r="Q227" s="148">
        <v>3.5E-4</v>
      </c>
      <c r="R227" s="148">
        <f t="shared" si="62"/>
        <v>0.12432</v>
      </c>
      <c r="S227" s="148">
        <v>0</v>
      </c>
      <c r="T227" s="149">
        <f t="shared" si="6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220</v>
      </c>
      <c r="AT227" s="150" t="s">
        <v>266</v>
      </c>
      <c r="AU227" s="150" t="s">
        <v>127</v>
      </c>
      <c r="AY227" s="14" t="s">
        <v>119</v>
      </c>
      <c r="BE227" s="151">
        <f t="shared" si="64"/>
        <v>0</v>
      </c>
      <c r="BF227" s="151">
        <f t="shared" si="65"/>
        <v>0</v>
      </c>
      <c r="BG227" s="151">
        <f t="shared" si="66"/>
        <v>0</v>
      </c>
      <c r="BH227" s="151">
        <f t="shared" si="67"/>
        <v>0</v>
      </c>
      <c r="BI227" s="151">
        <f t="shared" si="68"/>
        <v>0</v>
      </c>
      <c r="BJ227" s="14" t="s">
        <v>127</v>
      </c>
      <c r="BK227" s="151">
        <f t="shared" si="69"/>
        <v>0</v>
      </c>
      <c r="BL227" s="14" t="s">
        <v>152</v>
      </c>
      <c r="BM227" s="150" t="s">
        <v>448</v>
      </c>
    </row>
    <row r="228" spans="1:65" s="2" customFormat="1" ht="14.4" customHeight="1" x14ac:dyDescent="0.2">
      <c r="A228" s="26"/>
      <c r="B228" s="138"/>
      <c r="C228" s="156" t="s">
        <v>312</v>
      </c>
      <c r="D228" s="156" t="s">
        <v>266</v>
      </c>
      <c r="E228" s="157" t="s">
        <v>449</v>
      </c>
      <c r="F228" s="158" t="s">
        <v>450</v>
      </c>
      <c r="G228" s="159" t="s">
        <v>125</v>
      </c>
      <c r="H228" s="160">
        <v>18.204000000000001</v>
      </c>
      <c r="I228" s="161">
        <v>0</v>
      </c>
      <c r="J228" s="161">
        <f t="shared" si="60"/>
        <v>0</v>
      </c>
      <c r="K228" s="162"/>
      <c r="L228" s="163"/>
      <c r="M228" s="164" t="s">
        <v>1</v>
      </c>
      <c r="N228" s="165" t="s">
        <v>33</v>
      </c>
      <c r="O228" s="148">
        <v>0</v>
      </c>
      <c r="P228" s="148">
        <f t="shared" si="61"/>
        <v>0</v>
      </c>
      <c r="Q228" s="148">
        <v>7.92E-3</v>
      </c>
      <c r="R228" s="148">
        <f t="shared" si="62"/>
        <v>0.14417568</v>
      </c>
      <c r="S228" s="148">
        <v>0</v>
      </c>
      <c r="T228" s="149">
        <f t="shared" si="6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220</v>
      </c>
      <c r="AT228" s="150" t="s">
        <v>266</v>
      </c>
      <c r="AU228" s="150" t="s">
        <v>127</v>
      </c>
      <c r="AY228" s="14" t="s">
        <v>119</v>
      </c>
      <c r="BE228" s="151">
        <f t="shared" si="64"/>
        <v>0</v>
      </c>
      <c r="BF228" s="151">
        <f t="shared" si="65"/>
        <v>0</v>
      </c>
      <c r="BG228" s="151">
        <f t="shared" si="66"/>
        <v>0</v>
      </c>
      <c r="BH228" s="151">
        <f t="shared" si="67"/>
        <v>0</v>
      </c>
      <c r="BI228" s="151">
        <f t="shared" si="68"/>
        <v>0</v>
      </c>
      <c r="BJ228" s="14" t="s">
        <v>127</v>
      </c>
      <c r="BK228" s="151">
        <f t="shared" si="69"/>
        <v>0</v>
      </c>
      <c r="BL228" s="14" t="s">
        <v>152</v>
      </c>
      <c r="BM228" s="150" t="s">
        <v>451</v>
      </c>
    </row>
    <row r="229" spans="1:65" s="2" customFormat="1" ht="24.15" customHeight="1" x14ac:dyDescent="0.2">
      <c r="A229" s="26"/>
      <c r="B229" s="138"/>
      <c r="C229" s="139" t="s">
        <v>452</v>
      </c>
      <c r="D229" s="139" t="s">
        <v>122</v>
      </c>
      <c r="E229" s="140" t="s">
        <v>453</v>
      </c>
      <c r="F229" s="141" t="s">
        <v>454</v>
      </c>
      <c r="G229" s="142" t="s">
        <v>137</v>
      </c>
      <c r="H229" s="143">
        <v>0.44500000000000001</v>
      </c>
      <c r="I229" s="144">
        <v>0</v>
      </c>
      <c r="J229" s="144">
        <f t="shared" si="60"/>
        <v>0</v>
      </c>
      <c r="K229" s="145"/>
      <c r="L229" s="27"/>
      <c r="M229" s="146" t="s">
        <v>1</v>
      </c>
      <c r="N229" s="147" t="s">
        <v>33</v>
      </c>
      <c r="O229" s="148">
        <v>1.2470000000000001</v>
      </c>
      <c r="P229" s="148">
        <f t="shared" si="61"/>
        <v>0.55491500000000005</v>
      </c>
      <c r="Q229" s="148">
        <v>0</v>
      </c>
      <c r="R229" s="148">
        <f t="shared" si="62"/>
        <v>0</v>
      </c>
      <c r="S229" s="148">
        <v>0</v>
      </c>
      <c r="T229" s="149">
        <f t="shared" si="6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152</v>
      </c>
      <c r="AT229" s="150" t="s">
        <v>122</v>
      </c>
      <c r="AU229" s="150" t="s">
        <v>127</v>
      </c>
      <c r="AY229" s="14" t="s">
        <v>119</v>
      </c>
      <c r="BE229" s="151">
        <f t="shared" si="64"/>
        <v>0</v>
      </c>
      <c r="BF229" s="151">
        <f t="shared" si="65"/>
        <v>0</v>
      </c>
      <c r="BG229" s="151">
        <f t="shared" si="66"/>
        <v>0</v>
      </c>
      <c r="BH229" s="151">
        <f t="shared" si="67"/>
        <v>0</v>
      </c>
      <c r="BI229" s="151">
        <f t="shared" si="68"/>
        <v>0</v>
      </c>
      <c r="BJ229" s="14" t="s">
        <v>127</v>
      </c>
      <c r="BK229" s="151">
        <f t="shared" si="69"/>
        <v>0</v>
      </c>
      <c r="BL229" s="14" t="s">
        <v>152</v>
      </c>
      <c r="BM229" s="150" t="s">
        <v>455</v>
      </c>
    </row>
    <row r="230" spans="1:65" s="12" customFormat="1" ht="22.95" customHeight="1" x14ac:dyDescent="0.25">
      <c r="B230" s="126"/>
      <c r="D230" s="127" t="s">
        <v>66</v>
      </c>
      <c r="E230" s="136" t="s">
        <v>456</v>
      </c>
      <c r="F230" s="136" t="s">
        <v>457</v>
      </c>
      <c r="J230" s="137">
        <f>BK230</f>
        <v>0</v>
      </c>
      <c r="L230" s="126"/>
      <c r="M230" s="130"/>
      <c r="N230" s="131"/>
      <c r="O230" s="131"/>
      <c r="P230" s="132">
        <f>SUM(P231:P241)</f>
        <v>322.66450083500001</v>
      </c>
      <c r="Q230" s="131"/>
      <c r="R230" s="132">
        <f>SUM(R231:R241)</f>
        <v>47.395323949999998</v>
      </c>
      <c r="S230" s="131"/>
      <c r="T230" s="133">
        <f>SUM(T231:T241)</f>
        <v>0</v>
      </c>
      <c r="AR230" s="127" t="s">
        <v>127</v>
      </c>
      <c r="AT230" s="134" t="s">
        <v>66</v>
      </c>
      <c r="AU230" s="134" t="s">
        <v>75</v>
      </c>
      <c r="AY230" s="127" t="s">
        <v>119</v>
      </c>
      <c r="BK230" s="135">
        <f>SUM(BK231:BK241)</f>
        <v>0</v>
      </c>
    </row>
    <row r="231" spans="1:65" s="2" customFormat="1" ht="24.15" customHeight="1" x14ac:dyDescent="0.2">
      <c r="A231" s="26"/>
      <c r="B231" s="138"/>
      <c r="C231" s="139" t="s">
        <v>315</v>
      </c>
      <c r="D231" s="139" t="s">
        <v>122</v>
      </c>
      <c r="E231" s="140" t="s">
        <v>458</v>
      </c>
      <c r="F231" s="141" t="s">
        <v>459</v>
      </c>
      <c r="G231" s="142" t="s">
        <v>125</v>
      </c>
      <c r="H231" s="143">
        <v>386.23</v>
      </c>
      <c r="I231" s="144">
        <v>0</v>
      </c>
      <c r="J231" s="144">
        <f t="shared" ref="J231:J241" si="70">ROUND(I231*H231,2)</f>
        <v>0</v>
      </c>
      <c r="K231" s="145"/>
      <c r="L231" s="27"/>
      <c r="M231" s="146" t="s">
        <v>1</v>
      </c>
      <c r="N231" s="147" t="s">
        <v>33</v>
      </c>
      <c r="O231" s="148">
        <v>0.131471</v>
      </c>
      <c r="P231" s="148">
        <f t="shared" ref="P231:P241" si="71">O231*H231</f>
        <v>50.778044330000007</v>
      </c>
      <c r="Q231" s="148">
        <v>0</v>
      </c>
      <c r="R231" s="148">
        <f t="shared" ref="R231:R241" si="72">Q231*H231</f>
        <v>0</v>
      </c>
      <c r="S231" s="148">
        <v>0</v>
      </c>
      <c r="T231" s="149">
        <f t="shared" ref="T231:T241" si="73"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152</v>
      </c>
      <c r="AT231" s="150" t="s">
        <v>122</v>
      </c>
      <c r="AU231" s="150" t="s">
        <v>127</v>
      </c>
      <c r="AY231" s="14" t="s">
        <v>119</v>
      </c>
      <c r="BE231" s="151">
        <f t="shared" ref="BE231:BE241" si="74">IF(N231="základná",J231,0)</f>
        <v>0</v>
      </c>
      <c r="BF231" s="151">
        <f t="shared" ref="BF231:BF241" si="75">IF(N231="znížená",J231,0)</f>
        <v>0</v>
      </c>
      <c r="BG231" s="151">
        <f t="shared" ref="BG231:BG241" si="76">IF(N231="zákl. prenesená",J231,0)</f>
        <v>0</v>
      </c>
      <c r="BH231" s="151">
        <f t="shared" ref="BH231:BH241" si="77">IF(N231="zníž. prenesená",J231,0)</f>
        <v>0</v>
      </c>
      <c r="BI231" s="151">
        <f t="shared" ref="BI231:BI241" si="78">IF(N231="nulová",J231,0)</f>
        <v>0</v>
      </c>
      <c r="BJ231" s="14" t="s">
        <v>127</v>
      </c>
      <c r="BK231" s="151">
        <f t="shared" ref="BK231:BK241" si="79">ROUND(I231*H231,2)</f>
        <v>0</v>
      </c>
      <c r="BL231" s="14" t="s">
        <v>152</v>
      </c>
      <c r="BM231" s="150" t="s">
        <v>460</v>
      </c>
    </row>
    <row r="232" spans="1:65" s="2" customFormat="1" ht="24.15" customHeight="1" x14ac:dyDescent="0.2">
      <c r="A232" s="26"/>
      <c r="B232" s="138"/>
      <c r="C232" s="156" t="s">
        <v>461</v>
      </c>
      <c r="D232" s="156" t="s">
        <v>266</v>
      </c>
      <c r="E232" s="157" t="s">
        <v>462</v>
      </c>
      <c r="F232" s="158" t="s">
        <v>463</v>
      </c>
      <c r="G232" s="159" t="s">
        <v>125</v>
      </c>
      <c r="H232" s="160">
        <v>787.90899999999999</v>
      </c>
      <c r="I232" s="161">
        <v>0</v>
      </c>
      <c r="J232" s="161">
        <f t="shared" si="70"/>
        <v>0</v>
      </c>
      <c r="K232" s="162"/>
      <c r="L232" s="163"/>
      <c r="M232" s="164" t="s">
        <v>1</v>
      </c>
      <c r="N232" s="165" t="s">
        <v>33</v>
      </c>
      <c r="O232" s="148">
        <v>0</v>
      </c>
      <c r="P232" s="148">
        <f t="shared" si="71"/>
        <v>0</v>
      </c>
      <c r="Q232" s="148">
        <v>1.16E-3</v>
      </c>
      <c r="R232" s="148">
        <f t="shared" si="72"/>
        <v>0.91397443999999994</v>
      </c>
      <c r="S232" s="148">
        <v>0</v>
      </c>
      <c r="T232" s="149">
        <f t="shared" si="7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0" t="s">
        <v>220</v>
      </c>
      <c r="AT232" s="150" t="s">
        <v>266</v>
      </c>
      <c r="AU232" s="150" t="s">
        <v>127</v>
      </c>
      <c r="AY232" s="14" t="s">
        <v>119</v>
      </c>
      <c r="BE232" s="151">
        <f t="shared" si="74"/>
        <v>0</v>
      </c>
      <c r="BF232" s="151">
        <f t="shared" si="75"/>
        <v>0</v>
      </c>
      <c r="BG232" s="151">
        <f t="shared" si="76"/>
        <v>0</v>
      </c>
      <c r="BH232" s="151">
        <f t="shared" si="77"/>
        <v>0</v>
      </c>
      <c r="BI232" s="151">
        <f t="shared" si="78"/>
        <v>0</v>
      </c>
      <c r="BJ232" s="14" t="s">
        <v>127</v>
      </c>
      <c r="BK232" s="151">
        <f t="shared" si="79"/>
        <v>0</v>
      </c>
      <c r="BL232" s="14" t="s">
        <v>152</v>
      </c>
      <c r="BM232" s="150" t="s">
        <v>464</v>
      </c>
    </row>
    <row r="233" spans="1:65" s="2" customFormat="1" ht="24.15" customHeight="1" x14ac:dyDescent="0.2">
      <c r="A233" s="26"/>
      <c r="B233" s="138"/>
      <c r="C233" s="139" t="s">
        <v>319</v>
      </c>
      <c r="D233" s="139" t="s">
        <v>122</v>
      </c>
      <c r="E233" s="140" t="s">
        <v>465</v>
      </c>
      <c r="F233" s="141" t="s">
        <v>466</v>
      </c>
      <c r="G233" s="142" t="s">
        <v>125</v>
      </c>
      <c r="H233" s="143">
        <v>49.134999999999998</v>
      </c>
      <c r="I233" s="144">
        <v>0</v>
      </c>
      <c r="J233" s="144">
        <f t="shared" si="70"/>
        <v>0</v>
      </c>
      <c r="K233" s="145"/>
      <c r="L233" s="27"/>
      <c r="M233" s="146" t="s">
        <v>1</v>
      </c>
      <c r="N233" s="147" t="s">
        <v>33</v>
      </c>
      <c r="O233" s="148">
        <v>0.23114299999999999</v>
      </c>
      <c r="P233" s="148">
        <f t="shared" si="71"/>
        <v>11.357211304999998</v>
      </c>
      <c r="Q233" s="148">
        <v>5.0000000000000001E-3</v>
      </c>
      <c r="R233" s="148">
        <f t="shared" si="72"/>
        <v>0.245675</v>
      </c>
      <c r="S233" s="148">
        <v>0</v>
      </c>
      <c r="T233" s="149">
        <f t="shared" si="7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0" t="s">
        <v>152</v>
      </c>
      <c r="AT233" s="150" t="s">
        <v>122</v>
      </c>
      <c r="AU233" s="150" t="s">
        <v>127</v>
      </c>
      <c r="AY233" s="14" t="s">
        <v>119</v>
      </c>
      <c r="BE233" s="151">
        <f t="shared" si="74"/>
        <v>0</v>
      </c>
      <c r="BF233" s="151">
        <f t="shared" si="75"/>
        <v>0</v>
      </c>
      <c r="BG233" s="151">
        <f t="shared" si="76"/>
        <v>0</v>
      </c>
      <c r="BH233" s="151">
        <f t="shared" si="77"/>
        <v>0</v>
      </c>
      <c r="BI233" s="151">
        <f t="shared" si="78"/>
        <v>0</v>
      </c>
      <c r="BJ233" s="14" t="s">
        <v>127</v>
      </c>
      <c r="BK233" s="151">
        <f t="shared" si="79"/>
        <v>0</v>
      </c>
      <c r="BL233" s="14" t="s">
        <v>152</v>
      </c>
      <c r="BM233" s="150" t="s">
        <v>467</v>
      </c>
    </row>
    <row r="234" spans="1:65" s="2" customFormat="1" ht="24.15" customHeight="1" x14ac:dyDescent="0.2">
      <c r="A234" s="26"/>
      <c r="B234" s="138"/>
      <c r="C234" s="156" t="s">
        <v>468</v>
      </c>
      <c r="D234" s="156" t="s">
        <v>266</v>
      </c>
      <c r="E234" s="157" t="s">
        <v>469</v>
      </c>
      <c r="F234" s="158" t="s">
        <v>470</v>
      </c>
      <c r="G234" s="159" t="s">
        <v>125</v>
      </c>
      <c r="H234" s="160">
        <v>50.118000000000002</v>
      </c>
      <c r="I234" s="161">
        <v>0</v>
      </c>
      <c r="J234" s="161">
        <f t="shared" si="70"/>
        <v>0</v>
      </c>
      <c r="K234" s="162"/>
      <c r="L234" s="163"/>
      <c r="M234" s="164" t="s">
        <v>1</v>
      </c>
      <c r="N234" s="165" t="s">
        <v>33</v>
      </c>
      <c r="O234" s="148">
        <v>0</v>
      </c>
      <c r="P234" s="148">
        <f t="shared" si="71"/>
        <v>0</v>
      </c>
      <c r="Q234" s="148">
        <v>2.2499999999999998E-3</v>
      </c>
      <c r="R234" s="148">
        <f t="shared" si="72"/>
        <v>0.11276549999999999</v>
      </c>
      <c r="S234" s="148">
        <v>0</v>
      </c>
      <c r="T234" s="149">
        <f t="shared" si="7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0" t="s">
        <v>220</v>
      </c>
      <c r="AT234" s="150" t="s">
        <v>266</v>
      </c>
      <c r="AU234" s="150" t="s">
        <v>127</v>
      </c>
      <c r="AY234" s="14" t="s">
        <v>119</v>
      </c>
      <c r="BE234" s="151">
        <f t="shared" si="74"/>
        <v>0</v>
      </c>
      <c r="BF234" s="151">
        <f t="shared" si="75"/>
        <v>0</v>
      </c>
      <c r="BG234" s="151">
        <f t="shared" si="76"/>
        <v>0</v>
      </c>
      <c r="BH234" s="151">
        <f t="shared" si="77"/>
        <v>0</v>
      </c>
      <c r="BI234" s="151">
        <f t="shared" si="78"/>
        <v>0</v>
      </c>
      <c r="BJ234" s="14" t="s">
        <v>127</v>
      </c>
      <c r="BK234" s="151">
        <f t="shared" si="79"/>
        <v>0</v>
      </c>
      <c r="BL234" s="14" t="s">
        <v>152</v>
      </c>
      <c r="BM234" s="150" t="s">
        <v>471</v>
      </c>
    </row>
    <row r="235" spans="1:65" s="2" customFormat="1" ht="24.15" customHeight="1" x14ac:dyDescent="0.2">
      <c r="A235" s="26"/>
      <c r="B235" s="138"/>
      <c r="C235" s="139" t="s">
        <v>322</v>
      </c>
      <c r="D235" s="139" t="s">
        <v>122</v>
      </c>
      <c r="E235" s="140" t="s">
        <v>472</v>
      </c>
      <c r="F235" s="141" t="s">
        <v>473</v>
      </c>
      <c r="G235" s="142" t="s">
        <v>125</v>
      </c>
      <c r="H235" s="143">
        <v>59.23</v>
      </c>
      <c r="I235" s="144">
        <v>0</v>
      </c>
      <c r="J235" s="144">
        <f t="shared" si="70"/>
        <v>0</v>
      </c>
      <c r="K235" s="145"/>
      <c r="L235" s="27"/>
      <c r="M235" s="146" t="s">
        <v>1</v>
      </c>
      <c r="N235" s="147" t="s">
        <v>33</v>
      </c>
      <c r="O235" s="148">
        <v>0.23776</v>
      </c>
      <c r="P235" s="148">
        <f t="shared" si="71"/>
        <v>14.0825248</v>
      </c>
      <c r="Q235" s="148">
        <v>2.8899999999999998E-4</v>
      </c>
      <c r="R235" s="148">
        <f t="shared" si="72"/>
        <v>1.7117469999999999E-2</v>
      </c>
      <c r="S235" s="148">
        <v>0</v>
      </c>
      <c r="T235" s="149">
        <f t="shared" si="7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0" t="s">
        <v>152</v>
      </c>
      <c r="AT235" s="150" t="s">
        <v>122</v>
      </c>
      <c r="AU235" s="150" t="s">
        <v>127</v>
      </c>
      <c r="AY235" s="14" t="s">
        <v>119</v>
      </c>
      <c r="BE235" s="151">
        <f t="shared" si="74"/>
        <v>0</v>
      </c>
      <c r="BF235" s="151">
        <f t="shared" si="75"/>
        <v>0</v>
      </c>
      <c r="BG235" s="151">
        <f t="shared" si="76"/>
        <v>0</v>
      </c>
      <c r="BH235" s="151">
        <f t="shared" si="77"/>
        <v>0</v>
      </c>
      <c r="BI235" s="151">
        <f t="shared" si="78"/>
        <v>0</v>
      </c>
      <c r="BJ235" s="14" t="s">
        <v>127</v>
      </c>
      <c r="BK235" s="151">
        <f t="shared" si="79"/>
        <v>0</v>
      </c>
      <c r="BL235" s="14" t="s">
        <v>152</v>
      </c>
      <c r="BM235" s="150" t="s">
        <v>474</v>
      </c>
    </row>
    <row r="236" spans="1:65" s="2" customFormat="1" ht="37.950000000000003" customHeight="1" x14ac:dyDescent="0.2">
      <c r="A236" s="26"/>
      <c r="B236" s="138"/>
      <c r="C236" s="156" t="s">
        <v>475</v>
      </c>
      <c r="D236" s="156" t="s">
        <v>266</v>
      </c>
      <c r="E236" s="157" t="s">
        <v>476</v>
      </c>
      <c r="F236" s="158" t="s">
        <v>477</v>
      </c>
      <c r="G236" s="159" t="s">
        <v>125</v>
      </c>
      <c r="H236" s="160">
        <v>60.414999999999999</v>
      </c>
      <c r="I236" s="161">
        <v>0</v>
      </c>
      <c r="J236" s="161">
        <f t="shared" si="70"/>
        <v>0</v>
      </c>
      <c r="K236" s="162"/>
      <c r="L236" s="163"/>
      <c r="M236" s="164" t="s">
        <v>1</v>
      </c>
      <c r="N236" s="165" t="s">
        <v>33</v>
      </c>
      <c r="O236" s="148">
        <v>0</v>
      </c>
      <c r="P236" s="148">
        <f t="shared" si="71"/>
        <v>0</v>
      </c>
      <c r="Q236" s="148">
        <v>2.8000000000000001E-2</v>
      </c>
      <c r="R236" s="148">
        <f t="shared" si="72"/>
        <v>1.6916199999999999</v>
      </c>
      <c r="S236" s="148">
        <v>0</v>
      </c>
      <c r="T236" s="149">
        <f t="shared" si="7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0" t="s">
        <v>220</v>
      </c>
      <c r="AT236" s="150" t="s">
        <v>266</v>
      </c>
      <c r="AU236" s="150" t="s">
        <v>127</v>
      </c>
      <c r="AY236" s="14" t="s">
        <v>119</v>
      </c>
      <c r="BE236" s="151">
        <f t="shared" si="74"/>
        <v>0</v>
      </c>
      <c r="BF236" s="151">
        <f t="shared" si="75"/>
        <v>0</v>
      </c>
      <c r="BG236" s="151">
        <f t="shared" si="76"/>
        <v>0</v>
      </c>
      <c r="BH236" s="151">
        <f t="shared" si="77"/>
        <v>0</v>
      </c>
      <c r="BI236" s="151">
        <f t="shared" si="78"/>
        <v>0</v>
      </c>
      <c r="BJ236" s="14" t="s">
        <v>127</v>
      </c>
      <c r="BK236" s="151">
        <f t="shared" si="79"/>
        <v>0</v>
      </c>
      <c r="BL236" s="14" t="s">
        <v>152</v>
      </c>
      <c r="BM236" s="150" t="s">
        <v>478</v>
      </c>
    </row>
    <row r="237" spans="1:65" s="2" customFormat="1" ht="24.15" customHeight="1" x14ac:dyDescent="0.2">
      <c r="A237" s="26"/>
      <c r="B237" s="138"/>
      <c r="C237" s="139" t="s">
        <v>326</v>
      </c>
      <c r="D237" s="139" t="s">
        <v>122</v>
      </c>
      <c r="E237" s="140" t="s">
        <v>479</v>
      </c>
      <c r="F237" s="141" t="s">
        <v>480</v>
      </c>
      <c r="G237" s="142" t="s">
        <v>125</v>
      </c>
      <c r="H237" s="143">
        <v>1544.92</v>
      </c>
      <c r="I237" s="144">
        <v>0</v>
      </c>
      <c r="J237" s="144">
        <f t="shared" si="70"/>
        <v>0</v>
      </c>
      <c r="K237" s="145"/>
      <c r="L237" s="27"/>
      <c r="M237" s="146" t="s">
        <v>1</v>
      </c>
      <c r="N237" s="147" t="s">
        <v>33</v>
      </c>
      <c r="O237" s="148">
        <v>9.3479999999999994E-2</v>
      </c>
      <c r="P237" s="148">
        <f t="shared" si="71"/>
        <v>144.41912160000001</v>
      </c>
      <c r="Q237" s="148">
        <v>0</v>
      </c>
      <c r="R237" s="148">
        <f t="shared" si="72"/>
        <v>0</v>
      </c>
      <c r="S237" s="148">
        <v>0</v>
      </c>
      <c r="T237" s="149">
        <f t="shared" si="7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152</v>
      </c>
      <c r="AT237" s="150" t="s">
        <v>122</v>
      </c>
      <c r="AU237" s="150" t="s">
        <v>127</v>
      </c>
      <c r="AY237" s="14" t="s">
        <v>119</v>
      </c>
      <c r="BE237" s="151">
        <f t="shared" si="74"/>
        <v>0</v>
      </c>
      <c r="BF237" s="151">
        <f t="shared" si="75"/>
        <v>0</v>
      </c>
      <c r="BG237" s="151">
        <f t="shared" si="76"/>
        <v>0</v>
      </c>
      <c r="BH237" s="151">
        <f t="shared" si="77"/>
        <v>0</v>
      </c>
      <c r="BI237" s="151">
        <f t="shared" si="78"/>
        <v>0</v>
      </c>
      <c r="BJ237" s="14" t="s">
        <v>127</v>
      </c>
      <c r="BK237" s="151">
        <f t="shared" si="79"/>
        <v>0</v>
      </c>
      <c r="BL237" s="14" t="s">
        <v>152</v>
      </c>
      <c r="BM237" s="150" t="s">
        <v>481</v>
      </c>
    </row>
    <row r="238" spans="1:65" s="2" customFormat="1" ht="37.950000000000003" customHeight="1" x14ac:dyDescent="0.2">
      <c r="A238" s="26"/>
      <c r="B238" s="138"/>
      <c r="C238" s="156" t="s">
        <v>482</v>
      </c>
      <c r="D238" s="156" t="s">
        <v>266</v>
      </c>
      <c r="E238" s="157" t="s">
        <v>476</v>
      </c>
      <c r="F238" s="158" t="s">
        <v>477</v>
      </c>
      <c r="G238" s="159" t="s">
        <v>125</v>
      </c>
      <c r="H238" s="160">
        <v>1575.818</v>
      </c>
      <c r="I238" s="161">
        <v>0</v>
      </c>
      <c r="J238" s="161">
        <f t="shared" si="70"/>
        <v>0</v>
      </c>
      <c r="K238" s="162"/>
      <c r="L238" s="163"/>
      <c r="M238" s="164" t="s">
        <v>1</v>
      </c>
      <c r="N238" s="165" t="s">
        <v>33</v>
      </c>
      <c r="O238" s="148">
        <v>0</v>
      </c>
      <c r="P238" s="148">
        <f t="shared" si="71"/>
        <v>0</v>
      </c>
      <c r="Q238" s="148">
        <v>2.8000000000000001E-2</v>
      </c>
      <c r="R238" s="148">
        <f t="shared" si="72"/>
        <v>44.122903999999998</v>
      </c>
      <c r="S238" s="148">
        <v>0</v>
      </c>
      <c r="T238" s="149">
        <f t="shared" si="7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0" t="s">
        <v>220</v>
      </c>
      <c r="AT238" s="150" t="s">
        <v>266</v>
      </c>
      <c r="AU238" s="150" t="s">
        <v>127</v>
      </c>
      <c r="AY238" s="14" t="s">
        <v>119</v>
      </c>
      <c r="BE238" s="151">
        <f t="shared" si="74"/>
        <v>0</v>
      </c>
      <c r="BF238" s="151">
        <f t="shared" si="75"/>
        <v>0</v>
      </c>
      <c r="BG238" s="151">
        <f t="shared" si="76"/>
        <v>0</v>
      </c>
      <c r="BH238" s="151">
        <f t="shared" si="77"/>
        <v>0</v>
      </c>
      <c r="BI238" s="151">
        <f t="shared" si="78"/>
        <v>0</v>
      </c>
      <c r="BJ238" s="14" t="s">
        <v>127</v>
      </c>
      <c r="BK238" s="151">
        <f t="shared" si="79"/>
        <v>0</v>
      </c>
      <c r="BL238" s="14" t="s">
        <v>152</v>
      </c>
      <c r="BM238" s="150" t="s">
        <v>483</v>
      </c>
    </row>
    <row r="239" spans="1:65" s="2" customFormat="1" ht="24.15" customHeight="1" x14ac:dyDescent="0.2">
      <c r="A239" s="26"/>
      <c r="B239" s="138"/>
      <c r="C239" s="139" t="s">
        <v>329</v>
      </c>
      <c r="D239" s="139" t="s">
        <v>122</v>
      </c>
      <c r="E239" s="140" t="s">
        <v>484</v>
      </c>
      <c r="F239" s="141" t="s">
        <v>485</v>
      </c>
      <c r="G239" s="142" t="s">
        <v>125</v>
      </c>
      <c r="H239" s="143">
        <v>59.52</v>
      </c>
      <c r="I239" s="144">
        <v>0</v>
      </c>
      <c r="J239" s="144">
        <f t="shared" si="70"/>
        <v>0</v>
      </c>
      <c r="K239" s="145"/>
      <c r="L239" s="27"/>
      <c r="M239" s="146" t="s">
        <v>1</v>
      </c>
      <c r="N239" s="147" t="s">
        <v>33</v>
      </c>
      <c r="O239" s="148">
        <v>0.29519000000000001</v>
      </c>
      <c r="P239" s="148">
        <f t="shared" si="71"/>
        <v>17.569708800000001</v>
      </c>
      <c r="Q239" s="148">
        <v>1.2E-4</v>
      </c>
      <c r="R239" s="148">
        <f t="shared" si="72"/>
        <v>7.1424000000000001E-3</v>
      </c>
      <c r="S239" s="148">
        <v>0</v>
      </c>
      <c r="T239" s="149">
        <f t="shared" si="7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0" t="s">
        <v>152</v>
      </c>
      <c r="AT239" s="150" t="s">
        <v>122</v>
      </c>
      <c r="AU239" s="150" t="s">
        <v>127</v>
      </c>
      <c r="AY239" s="14" t="s">
        <v>119</v>
      </c>
      <c r="BE239" s="151">
        <f t="shared" si="74"/>
        <v>0</v>
      </c>
      <c r="BF239" s="151">
        <f t="shared" si="75"/>
        <v>0</v>
      </c>
      <c r="BG239" s="151">
        <f t="shared" si="76"/>
        <v>0</v>
      </c>
      <c r="BH239" s="151">
        <f t="shared" si="77"/>
        <v>0</v>
      </c>
      <c r="BI239" s="151">
        <f t="shared" si="78"/>
        <v>0</v>
      </c>
      <c r="BJ239" s="14" t="s">
        <v>127</v>
      </c>
      <c r="BK239" s="151">
        <f t="shared" si="79"/>
        <v>0</v>
      </c>
      <c r="BL239" s="14" t="s">
        <v>152</v>
      </c>
      <c r="BM239" s="150" t="s">
        <v>486</v>
      </c>
    </row>
    <row r="240" spans="1:65" s="2" customFormat="1" ht="24.15" customHeight="1" x14ac:dyDescent="0.2">
      <c r="A240" s="26"/>
      <c r="B240" s="138"/>
      <c r="C240" s="156" t="s">
        <v>487</v>
      </c>
      <c r="D240" s="156" t="s">
        <v>266</v>
      </c>
      <c r="E240" s="157" t="s">
        <v>488</v>
      </c>
      <c r="F240" s="158" t="s">
        <v>489</v>
      </c>
      <c r="G240" s="159" t="s">
        <v>125</v>
      </c>
      <c r="H240" s="160">
        <v>121.42100000000001</v>
      </c>
      <c r="I240" s="161">
        <v>0</v>
      </c>
      <c r="J240" s="161">
        <f t="shared" si="70"/>
        <v>0</v>
      </c>
      <c r="K240" s="162"/>
      <c r="L240" s="163"/>
      <c r="M240" s="164" t="s">
        <v>1</v>
      </c>
      <c r="N240" s="165" t="s">
        <v>33</v>
      </c>
      <c r="O240" s="148">
        <v>0</v>
      </c>
      <c r="P240" s="148">
        <f t="shared" si="71"/>
        <v>0</v>
      </c>
      <c r="Q240" s="148">
        <v>2.3400000000000001E-3</v>
      </c>
      <c r="R240" s="148">
        <f t="shared" si="72"/>
        <v>0.28412514</v>
      </c>
      <c r="S240" s="148">
        <v>0</v>
      </c>
      <c r="T240" s="149">
        <f t="shared" si="7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0" t="s">
        <v>220</v>
      </c>
      <c r="AT240" s="150" t="s">
        <v>266</v>
      </c>
      <c r="AU240" s="150" t="s">
        <v>127</v>
      </c>
      <c r="AY240" s="14" t="s">
        <v>119</v>
      </c>
      <c r="BE240" s="151">
        <f t="shared" si="74"/>
        <v>0</v>
      </c>
      <c r="BF240" s="151">
        <f t="shared" si="75"/>
        <v>0</v>
      </c>
      <c r="BG240" s="151">
        <f t="shared" si="76"/>
        <v>0</v>
      </c>
      <c r="BH240" s="151">
        <f t="shared" si="77"/>
        <v>0</v>
      </c>
      <c r="BI240" s="151">
        <f t="shared" si="78"/>
        <v>0</v>
      </c>
      <c r="BJ240" s="14" t="s">
        <v>127</v>
      </c>
      <c r="BK240" s="151">
        <f t="shared" si="79"/>
        <v>0</v>
      </c>
      <c r="BL240" s="14" t="s">
        <v>152</v>
      </c>
      <c r="BM240" s="150" t="s">
        <v>490</v>
      </c>
    </row>
    <row r="241" spans="1:65" s="2" customFormat="1" ht="24.15" customHeight="1" x14ac:dyDescent="0.2">
      <c r="A241" s="26"/>
      <c r="B241" s="138"/>
      <c r="C241" s="139" t="s">
        <v>333</v>
      </c>
      <c r="D241" s="139" t="s">
        <v>122</v>
      </c>
      <c r="E241" s="140" t="s">
        <v>491</v>
      </c>
      <c r="F241" s="141" t="s">
        <v>492</v>
      </c>
      <c r="G241" s="142" t="s">
        <v>137</v>
      </c>
      <c r="H241" s="143">
        <v>47.395000000000003</v>
      </c>
      <c r="I241" s="144">
        <v>0</v>
      </c>
      <c r="J241" s="144">
        <f t="shared" si="70"/>
        <v>0</v>
      </c>
      <c r="K241" s="145"/>
      <c r="L241" s="27"/>
      <c r="M241" s="146" t="s">
        <v>1</v>
      </c>
      <c r="N241" s="147" t="s">
        <v>33</v>
      </c>
      <c r="O241" s="148">
        <v>1.782</v>
      </c>
      <c r="P241" s="148">
        <f t="shared" si="71"/>
        <v>84.457890000000006</v>
      </c>
      <c r="Q241" s="148">
        <v>0</v>
      </c>
      <c r="R241" s="148">
        <f t="shared" si="72"/>
        <v>0</v>
      </c>
      <c r="S241" s="148">
        <v>0</v>
      </c>
      <c r="T241" s="149">
        <f t="shared" si="7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0" t="s">
        <v>152</v>
      </c>
      <c r="AT241" s="150" t="s">
        <v>122</v>
      </c>
      <c r="AU241" s="150" t="s">
        <v>127</v>
      </c>
      <c r="AY241" s="14" t="s">
        <v>119</v>
      </c>
      <c r="BE241" s="151">
        <f t="shared" si="74"/>
        <v>0</v>
      </c>
      <c r="BF241" s="151">
        <f t="shared" si="75"/>
        <v>0</v>
      </c>
      <c r="BG241" s="151">
        <f t="shared" si="76"/>
        <v>0</v>
      </c>
      <c r="BH241" s="151">
        <f t="shared" si="77"/>
        <v>0</v>
      </c>
      <c r="BI241" s="151">
        <f t="shared" si="78"/>
        <v>0</v>
      </c>
      <c r="BJ241" s="14" t="s">
        <v>127</v>
      </c>
      <c r="BK241" s="151">
        <f t="shared" si="79"/>
        <v>0</v>
      </c>
      <c r="BL241" s="14" t="s">
        <v>152</v>
      </c>
      <c r="BM241" s="150" t="s">
        <v>493</v>
      </c>
    </row>
    <row r="242" spans="1:65" s="12" customFormat="1" ht="22.95" customHeight="1" x14ac:dyDescent="0.25">
      <c r="B242" s="126"/>
      <c r="D242" s="127" t="s">
        <v>66</v>
      </c>
      <c r="E242" s="136" t="s">
        <v>494</v>
      </c>
      <c r="F242" s="136" t="s">
        <v>495</v>
      </c>
      <c r="J242" s="137">
        <f>BK242</f>
        <v>0</v>
      </c>
      <c r="L242" s="126"/>
      <c r="M242" s="130"/>
      <c r="N242" s="131"/>
      <c r="O242" s="131"/>
      <c r="P242" s="132">
        <f>SUM(P243:P250)</f>
        <v>5.6015908000000003</v>
      </c>
      <c r="Q242" s="131"/>
      <c r="R242" s="132">
        <f>SUM(R243:R250)</f>
        <v>0.19324287971999998</v>
      </c>
      <c r="S242" s="131"/>
      <c r="T242" s="133">
        <f>SUM(T243:T250)</f>
        <v>0</v>
      </c>
      <c r="AR242" s="127" t="s">
        <v>127</v>
      </c>
      <c r="AT242" s="134" t="s">
        <v>66</v>
      </c>
      <c r="AU242" s="134" t="s">
        <v>75</v>
      </c>
      <c r="AY242" s="127" t="s">
        <v>119</v>
      </c>
      <c r="BK242" s="135">
        <f>SUM(BK243:BK250)</f>
        <v>0</v>
      </c>
    </row>
    <row r="243" spans="1:65" s="2" customFormat="1" ht="24.15" customHeight="1" x14ac:dyDescent="0.2">
      <c r="A243" s="26"/>
      <c r="B243" s="138"/>
      <c r="C243" s="139" t="s">
        <v>496</v>
      </c>
      <c r="D243" s="139" t="s">
        <v>122</v>
      </c>
      <c r="E243" s="140" t="s">
        <v>497</v>
      </c>
      <c r="F243" s="141" t="s">
        <v>498</v>
      </c>
      <c r="G243" s="142" t="s">
        <v>133</v>
      </c>
      <c r="H243" s="143">
        <v>427.92</v>
      </c>
      <c r="I243" s="144">
        <v>0</v>
      </c>
      <c r="J243" s="144">
        <f t="shared" ref="J243:J250" si="80">ROUND(I243*H243,2)</f>
        <v>0</v>
      </c>
      <c r="K243" s="145"/>
      <c r="L243" s="27"/>
      <c r="M243" s="146" t="s">
        <v>1</v>
      </c>
      <c r="N243" s="147" t="s">
        <v>33</v>
      </c>
      <c r="O243" s="148">
        <v>0</v>
      </c>
      <c r="P243" s="148">
        <f t="shared" ref="P243:P250" si="81">O243*H243</f>
        <v>0</v>
      </c>
      <c r="Q243" s="148">
        <v>0</v>
      </c>
      <c r="R243" s="148">
        <f t="shared" ref="R243:R250" si="82">Q243*H243</f>
        <v>0</v>
      </c>
      <c r="S243" s="148">
        <v>0</v>
      </c>
      <c r="T243" s="149">
        <f t="shared" ref="T243:T250" si="83"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0" t="s">
        <v>152</v>
      </c>
      <c r="AT243" s="150" t="s">
        <v>122</v>
      </c>
      <c r="AU243" s="150" t="s">
        <v>127</v>
      </c>
      <c r="AY243" s="14" t="s">
        <v>119</v>
      </c>
      <c r="BE243" s="151">
        <f t="shared" ref="BE243:BE250" si="84">IF(N243="základná",J243,0)</f>
        <v>0</v>
      </c>
      <c r="BF243" s="151">
        <f t="shared" ref="BF243:BF250" si="85">IF(N243="znížená",J243,0)</f>
        <v>0</v>
      </c>
      <c r="BG243" s="151">
        <f t="shared" ref="BG243:BG250" si="86">IF(N243="zákl. prenesená",J243,0)</f>
        <v>0</v>
      </c>
      <c r="BH243" s="151">
        <f t="shared" ref="BH243:BH250" si="87">IF(N243="zníž. prenesená",J243,0)</f>
        <v>0</v>
      </c>
      <c r="BI243" s="151">
        <f t="shared" ref="BI243:BI250" si="88">IF(N243="nulová",J243,0)</f>
        <v>0</v>
      </c>
      <c r="BJ243" s="14" t="s">
        <v>127</v>
      </c>
      <c r="BK243" s="151">
        <f t="shared" ref="BK243:BK250" si="89">ROUND(I243*H243,2)</f>
        <v>0</v>
      </c>
      <c r="BL243" s="14" t="s">
        <v>152</v>
      </c>
      <c r="BM243" s="150" t="s">
        <v>499</v>
      </c>
    </row>
    <row r="244" spans="1:65" s="2" customFormat="1" ht="14.4" customHeight="1" x14ac:dyDescent="0.2">
      <c r="A244" s="26"/>
      <c r="B244" s="138"/>
      <c r="C244" s="156" t="s">
        <v>336</v>
      </c>
      <c r="D244" s="156" t="s">
        <v>266</v>
      </c>
      <c r="E244" s="157" t="s">
        <v>500</v>
      </c>
      <c r="F244" s="158" t="s">
        <v>501</v>
      </c>
      <c r="G244" s="159" t="s">
        <v>180</v>
      </c>
      <c r="H244" s="160">
        <v>7.82</v>
      </c>
      <c r="I244" s="161">
        <v>0</v>
      </c>
      <c r="J244" s="161">
        <f t="shared" si="80"/>
        <v>0</v>
      </c>
      <c r="K244" s="162"/>
      <c r="L244" s="163"/>
      <c r="M244" s="164" t="s">
        <v>1</v>
      </c>
      <c r="N244" s="165" t="s">
        <v>33</v>
      </c>
      <c r="O244" s="148">
        <v>0</v>
      </c>
      <c r="P244" s="148">
        <f t="shared" si="81"/>
        <v>0</v>
      </c>
      <c r="Q244" s="148">
        <v>0</v>
      </c>
      <c r="R244" s="148">
        <f t="shared" si="82"/>
        <v>0</v>
      </c>
      <c r="S244" s="148">
        <v>0</v>
      </c>
      <c r="T244" s="149">
        <f t="shared" si="8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0" t="s">
        <v>220</v>
      </c>
      <c r="AT244" s="150" t="s">
        <v>266</v>
      </c>
      <c r="AU244" s="150" t="s">
        <v>127</v>
      </c>
      <c r="AY244" s="14" t="s">
        <v>119</v>
      </c>
      <c r="BE244" s="151">
        <f t="shared" si="84"/>
        <v>0</v>
      </c>
      <c r="BF244" s="151">
        <f t="shared" si="85"/>
        <v>0</v>
      </c>
      <c r="BG244" s="151">
        <f t="shared" si="86"/>
        <v>0</v>
      </c>
      <c r="BH244" s="151">
        <f t="shared" si="87"/>
        <v>0</v>
      </c>
      <c r="BI244" s="151">
        <f t="shared" si="88"/>
        <v>0</v>
      </c>
      <c r="BJ244" s="14" t="s">
        <v>127</v>
      </c>
      <c r="BK244" s="151">
        <f t="shared" si="89"/>
        <v>0</v>
      </c>
      <c r="BL244" s="14" t="s">
        <v>152</v>
      </c>
      <c r="BM244" s="150" t="s">
        <v>502</v>
      </c>
    </row>
    <row r="245" spans="1:65" s="2" customFormat="1" ht="24.15" customHeight="1" x14ac:dyDescent="0.2">
      <c r="A245" s="26"/>
      <c r="B245" s="138"/>
      <c r="C245" s="139" t="s">
        <v>503</v>
      </c>
      <c r="D245" s="139" t="s">
        <v>122</v>
      </c>
      <c r="E245" s="140" t="s">
        <v>504</v>
      </c>
      <c r="F245" s="141" t="s">
        <v>505</v>
      </c>
      <c r="G245" s="142" t="s">
        <v>125</v>
      </c>
      <c r="H245" s="143">
        <v>17.760000000000002</v>
      </c>
      <c r="I245" s="144">
        <v>0</v>
      </c>
      <c r="J245" s="144">
        <f t="shared" si="80"/>
        <v>0</v>
      </c>
      <c r="K245" s="145"/>
      <c r="L245" s="27"/>
      <c r="M245" s="146" t="s">
        <v>1</v>
      </c>
      <c r="N245" s="147" t="s">
        <v>33</v>
      </c>
      <c r="O245" s="148">
        <v>0.31058000000000002</v>
      </c>
      <c r="P245" s="148">
        <f t="shared" si="81"/>
        <v>5.5159008000000007</v>
      </c>
      <c r="Q245" s="148">
        <v>0</v>
      </c>
      <c r="R245" s="148">
        <f t="shared" si="82"/>
        <v>0</v>
      </c>
      <c r="S245" s="148">
        <v>0</v>
      </c>
      <c r="T245" s="149">
        <f t="shared" si="8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0" t="s">
        <v>152</v>
      </c>
      <c r="AT245" s="150" t="s">
        <v>122</v>
      </c>
      <c r="AU245" s="150" t="s">
        <v>127</v>
      </c>
      <c r="AY245" s="14" t="s">
        <v>119</v>
      </c>
      <c r="BE245" s="151">
        <f t="shared" si="84"/>
        <v>0</v>
      </c>
      <c r="BF245" s="151">
        <f t="shared" si="85"/>
        <v>0</v>
      </c>
      <c r="BG245" s="151">
        <f t="shared" si="86"/>
        <v>0</v>
      </c>
      <c r="BH245" s="151">
        <f t="shared" si="87"/>
        <v>0</v>
      </c>
      <c r="BI245" s="151">
        <f t="shared" si="88"/>
        <v>0</v>
      </c>
      <c r="BJ245" s="14" t="s">
        <v>127</v>
      </c>
      <c r="BK245" s="151">
        <f t="shared" si="89"/>
        <v>0</v>
      </c>
      <c r="BL245" s="14" t="s">
        <v>152</v>
      </c>
      <c r="BM245" s="150" t="s">
        <v>506</v>
      </c>
    </row>
    <row r="246" spans="1:65" s="2" customFormat="1" ht="14.4" customHeight="1" x14ac:dyDescent="0.2">
      <c r="A246" s="26"/>
      <c r="B246" s="138"/>
      <c r="C246" s="156" t="s">
        <v>340</v>
      </c>
      <c r="D246" s="156" t="s">
        <v>266</v>
      </c>
      <c r="E246" s="157" t="s">
        <v>507</v>
      </c>
      <c r="F246" s="158" t="s">
        <v>508</v>
      </c>
      <c r="G246" s="159" t="s">
        <v>125</v>
      </c>
      <c r="H246" s="160">
        <v>17.760000000000002</v>
      </c>
      <c r="I246" s="161">
        <v>0</v>
      </c>
      <c r="J246" s="161">
        <f t="shared" si="80"/>
        <v>0</v>
      </c>
      <c r="K246" s="162"/>
      <c r="L246" s="163"/>
      <c r="M246" s="164" t="s">
        <v>1</v>
      </c>
      <c r="N246" s="165" t="s">
        <v>33</v>
      </c>
      <c r="O246" s="148">
        <v>0</v>
      </c>
      <c r="P246" s="148">
        <f t="shared" si="81"/>
        <v>0</v>
      </c>
      <c r="Q246" s="148">
        <v>0</v>
      </c>
      <c r="R246" s="148">
        <f t="shared" si="82"/>
        <v>0</v>
      </c>
      <c r="S246" s="148">
        <v>0</v>
      </c>
      <c r="T246" s="149">
        <f t="shared" si="8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0" t="s">
        <v>220</v>
      </c>
      <c r="AT246" s="150" t="s">
        <v>266</v>
      </c>
      <c r="AU246" s="150" t="s">
        <v>127</v>
      </c>
      <c r="AY246" s="14" t="s">
        <v>119</v>
      </c>
      <c r="BE246" s="151">
        <f t="shared" si="84"/>
        <v>0</v>
      </c>
      <c r="BF246" s="151">
        <f t="shared" si="85"/>
        <v>0</v>
      </c>
      <c r="BG246" s="151">
        <f t="shared" si="86"/>
        <v>0</v>
      </c>
      <c r="BH246" s="151">
        <f t="shared" si="87"/>
        <v>0</v>
      </c>
      <c r="BI246" s="151">
        <f t="shared" si="88"/>
        <v>0</v>
      </c>
      <c r="BJ246" s="14" t="s">
        <v>127</v>
      </c>
      <c r="BK246" s="151">
        <f t="shared" si="89"/>
        <v>0</v>
      </c>
      <c r="BL246" s="14" t="s">
        <v>152</v>
      </c>
      <c r="BM246" s="150" t="s">
        <v>509</v>
      </c>
    </row>
    <row r="247" spans="1:65" s="2" customFormat="1" ht="24.15" customHeight="1" x14ac:dyDescent="0.2">
      <c r="A247" s="26"/>
      <c r="B247" s="138"/>
      <c r="C247" s="139" t="s">
        <v>399</v>
      </c>
      <c r="D247" s="139" t="s">
        <v>122</v>
      </c>
      <c r="E247" s="140" t="s">
        <v>510</v>
      </c>
      <c r="F247" s="141" t="s">
        <v>511</v>
      </c>
      <c r="G247" s="142" t="s">
        <v>125</v>
      </c>
      <c r="H247" s="143">
        <v>59.62</v>
      </c>
      <c r="I247" s="144">
        <v>0</v>
      </c>
      <c r="J247" s="144">
        <f t="shared" si="80"/>
        <v>0</v>
      </c>
      <c r="K247" s="145"/>
      <c r="L247" s="27"/>
      <c r="M247" s="146" t="s">
        <v>1</v>
      </c>
      <c r="N247" s="147" t="s">
        <v>33</v>
      </c>
      <c r="O247" s="148">
        <v>0</v>
      </c>
      <c r="P247" s="148">
        <f t="shared" si="81"/>
        <v>0</v>
      </c>
      <c r="Q247" s="148">
        <v>0</v>
      </c>
      <c r="R247" s="148">
        <f t="shared" si="82"/>
        <v>0</v>
      </c>
      <c r="S247" s="148">
        <v>0</v>
      </c>
      <c r="T247" s="149">
        <f t="shared" si="8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0" t="s">
        <v>152</v>
      </c>
      <c r="AT247" s="150" t="s">
        <v>122</v>
      </c>
      <c r="AU247" s="150" t="s">
        <v>127</v>
      </c>
      <c r="AY247" s="14" t="s">
        <v>119</v>
      </c>
      <c r="BE247" s="151">
        <f t="shared" si="84"/>
        <v>0</v>
      </c>
      <c r="BF247" s="151">
        <f t="shared" si="85"/>
        <v>0</v>
      </c>
      <c r="BG247" s="151">
        <f t="shared" si="86"/>
        <v>0</v>
      </c>
      <c r="BH247" s="151">
        <f t="shared" si="87"/>
        <v>0</v>
      </c>
      <c r="BI247" s="151">
        <f t="shared" si="88"/>
        <v>0</v>
      </c>
      <c r="BJ247" s="14" t="s">
        <v>127</v>
      </c>
      <c r="BK247" s="151">
        <f t="shared" si="89"/>
        <v>0</v>
      </c>
      <c r="BL247" s="14" t="s">
        <v>152</v>
      </c>
      <c r="BM247" s="150" t="s">
        <v>512</v>
      </c>
    </row>
    <row r="248" spans="1:65" s="2" customFormat="1" ht="14.4" customHeight="1" x14ac:dyDescent="0.2">
      <c r="A248" s="26"/>
      <c r="B248" s="138"/>
      <c r="C248" s="156" t="s">
        <v>343</v>
      </c>
      <c r="D248" s="156" t="s">
        <v>266</v>
      </c>
      <c r="E248" s="157" t="s">
        <v>513</v>
      </c>
      <c r="F248" s="158" t="s">
        <v>514</v>
      </c>
      <c r="G248" s="159" t="s">
        <v>125</v>
      </c>
      <c r="H248" s="160">
        <v>59.6</v>
      </c>
      <c r="I248" s="161">
        <v>0</v>
      </c>
      <c r="J248" s="161">
        <f t="shared" si="80"/>
        <v>0</v>
      </c>
      <c r="K248" s="162"/>
      <c r="L248" s="163"/>
      <c r="M248" s="164" t="s">
        <v>1</v>
      </c>
      <c r="N248" s="165" t="s">
        <v>33</v>
      </c>
      <c r="O248" s="148">
        <v>0</v>
      </c>
      <c r="P248" s="148">
        <f t="shared" si="81"/>
        <v>0</v>
      </c>
      <c r="Q248" s="148">
        <v>0</v>
      </c>
      <c r="R248" s="148">
        <f t="shared" si="82"/>
        <v>0</v>
      </c>
      <c r="S248" s="148">
        <v>0</v>
      </c>
      <c r="T248" s="149">
        <f t="shared" si="8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0" t="s">
        <v>220</v>
      </c>
      <c r="AT248" s="150" t="s">
        <v>266</v>
      </c>
      <c r="AU248" s="150" t="s">
        <v>127</v>
      </c>
      <c r="AY248" s="14" t="s">
        <v>119</v>
      </c>
      <c r="BE248" s="151">
        <f t="shared" si="84"/>
        <v>0</v>
      </c>
      <c r="BF248" s="151">
        <f t="shared" si="85"/>
        <v>0</v>
      </c>
      <c r="BG248" s="151">
        <f t="shared" si="86"/>
        <v>0</v>
      </c>
      <c r="BH248" s="151">
        <f t="shared" si="87"/>
        <v>0</v>
      </c>
      <c r="BI248" s="151">
        <f t="shared" si="88"/>
        <v>0</v>
      </c>
      <c r="BJ248" s="14" t="s">
        <v>127</v>
      </c>
      <c r="BK248" s="151">
        <f t="shared" si="89"/>
        <v>0</v>
      </c>
      <c r="BL248" s="14" t="s">
        <v>152</v>
      </c>
      <c r="BM248" s="150" t="s">
        <v>515</v>
      </c>
    </row>
    <row r="249" spans="1:65" s="2" customFormat="1" ht="14.4" customHeight="1" x14ac:dyDescent="0.2">
      <c r="A249" s="26"/>
      <c r="B249" s="138"/>
      <c r="C249" s="139" t="s">
        <v>516</v>
      </c>
      <c r="D249" s="139" t="s">
        <v>122</v>
      </c>
      <c r="E249" s="140" t="s">
        <v>517</v>
      </c>
      <c r="F249" s="141" t="s">
        <v>518</v>
      </c>
      <c r="G249" s="142" t="s">
        <v>180</v>
      </c>
      <c r="H249" s="143">
        <v>8.36</v>
      </c>
      <c r="I249" s="144">
        <v>0</v>
      </c>
      <c r="J249" s="144">
        <f t="shared" si="80"/>
        <v>0</v>
      </c>
      <c r="K249" s="145"/>
      <c r="L249" s="27"/>
      <c r="M249" s="146" t="s">
        <v>1</v>
      </c>
      <c r="N249" s="147" t="s">
        <v>33</v>
      </c>
      <c r="O249" s="148">
        <v>1.025E-2</v>
      </c>
      <c r="P249" s="148">
        <f t="shared" si="81"/>
        <v>8.5690000000000002E-2</v>
      </c>
      <c r="Q249" s="148">
        <v>2.3115177000000001E-2</v>
      </c>
      <c r="R249" s="148">
        <f t="shared" si="82"/>
        <v>0.19324287971999998</v>
      </c>
      <c r="S249" s="148">
        <v>0</v>
      </c>
      <c r="T249" s="149">
        <f t="shared" si="8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0" t="s">
        <v>152</v>
      </c>
      <c r="AT249" s="150" t="s">
        <v>122</v>
      </c>
      <c r="AU249" s="150" t="s">
        <v>127</v>
      </c>
      <c r="AY249" s="14" t="s">
        <v>119</v>
      </c>
      <c r="BE249" s="151">
        <f t="shared" si="84"/>
        <v>0</v>
      </c>
      <c r="BF249" s="151">
        <f t="shared" si="85"/>
        <v>0</v>
      </c>
      <c r="BG249" s="151">
        <f t="shared" si="86"/>
        <v>0</v>
      </c>
      <c r="BH249" s="151">
        <f t="shared" si="87"/>
        <v>0</v>
      </c>
      <c r="BI249" s="151">
        <f t="shared" si="88"/>
        <v>0</v>
      </c>
      <c r="BJ249" s="14" t="s">
        <v>127</v>
      </c>
      <c r="BK249" s="151">
        <f t="shared" si="89"/>
        <v>0</v>
      </c>
      <c r="BL249" s="14" t="s">
        <v>152</v>
      </c>
      <c r="BM249" s="150" t="s">
        <v>519</v>
      </c>
    </row>
    <row r="250" spans="1:65" s="2" customFormat="1" ht="24.15" customHeight="1" x14ac:dyDescent="0.2">
      <c r="A250" s="26"/>
      <c r="B250" s="138"/>
      <c r="C250" s="139" t="s">
        <v>347</v>
      </c>
      <c r="D250" s="139" t="s">
        <v>122</v>
      </c>
      <c r="E250" s="140" t="s">
        <v>520</v>
      </c>
      <c r="F250" s="141" t="s">
        <v>521</v>
      </c>
      <c r="G250" s="142" t="s">
        <v>137</v>
      </c>
      <c r="H250" s="143">
        <v>1.3080000000000001</v>
      </c>
      <c r="I250" s="144">
        <v>0</v>
      </c>
      <c r="J250" s="144">
        <f t="shared" si="80"/>
        <v>0</v>
      </c>
      <c r="K250" s="145"/>
      <c r="L250" s="27"/>
      <c r="M250" s="146" t="s">
        <v>1</v>
      </c>
      <c r="N250" s="147" t="s">
        <v>33</v>
      </c>
      <c r="O250" s="148">
        <v>0</v>
      </c>
      <c r="P250" s="148">
        <f t="shared" si="81"/>
        <v>0</v>
      </c>
      <c r="Q250" s="148">
        <v>0</v>
      </c>
      <c r="R250" s="148">
        <f t="shared" si="82"/>
        <v>0</v>
      </c>
      <c r="S250" s="148">
        <v>0</v>
      </c>
      <c r="T250" s="149">
        <f t="shared" si="8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0" t="s">
        <v>152</v>
      </c>
      <c r="AT250" s="150" t="s">
        <v>122</v>
      </c>
      <c r="AU250" s="150" t="s">
        <v>127</v>
      </c>
      <c r="AY250" s="14" t="s">
        <v>119</v>
      </c>
      <c r="BE250" s="151">
        <f t="shared" si="84"/>
        <v>0</v>
      </c>
      <c r="BF250" s="151">
        <f t="shared" si="85"/>
        <v>0</v>
      </c>
      <c r="BG250" s="151">
        <f t="shared" si="86"/>
        <v>0</v>
      </c>
      <c r="BH250" s="151">
        <f t="shared" si="87"/>
        <v>0</v>
      </c>
      <c r="BI250" s="151">
        <f t="shared" si="88"/>
        <v>0</v>
      </c>
      <c r="BJ250" s="14" t="s">
        <v>127</v>
      </c>
      <c r="BK250" s="151">
        <f t="shared" si="89"/>
        <v>0</v>
      </c>
      <c r="BL250" s="14" t="s">
        <v>152</v>
      </c>
      <c r="BM250" s="150" t="s">
        <v>522</v>
      </c>
    </row>
    <row r="251" spans="1:65" s="12" customFormat="1" ht="22.95" customHeight="1" x14ac:dyDescent="0.25">
      <c r="B251" s="126"/>
      <c r="D251" s="127" t="s">
        <v>66</v>
      </c>
      <c r="E251" s="136" t="s">
        <v>523</v>
      </c>
      <c r="F251" s="136" t="s">
        <v>524</v>
      </c>
      <c r="J251" s="137">
        <f>BK251</f>
        <v>0</v>
      </c>
      <c r="L251" s="126"/>
      <c r="M251" s="130"/>
      <c r="N251" s="131"/>
      <c r="O251" s="131"/>
      <c r="P251" s="132">
        <f>SUM(P252:P254)</f>
        <v>342.99004250000007</v>
      </c>
      <c r="Q251" s="131"/>
      <c r="R251" s="132">
        <f>SUM(R252:R254)</f>
        <v>5.3426404500000002</v>
      </c>
      <c r="S251" s="131"/>
      <c r="T251" s="133">
        <f>SUM(T252:T254)</f>
        <v>0</v>
      </c>
      <c r="AR251" s="127" t="s">
        <v>127</v>
      </c>
      <c r="AT251" s="134" t="s">
        <v>66</v>
      </c>
      <c r="AU251" s="134" t="s">
        <v>75</v>
      </c>
      <c r="AY251" s="127" t="s">
        <v>119</v>
      </c>
      <c r="BK251" s="135">
        <f>SUM(BK252:BK254)</f>
        <v>0</v>
      </c>
    </row>
    <row r="252" spans="1:65" s="2" customFormat="1" ht="24.15" customHeight="1" x14ac:dyDescent="0.2">
      <c r="A252" s="26"/>
      <c r="B252" s="138"/>
      <c r="C252" s="139" t="s">
        <v>525</v>
      </c>
      <c r="D252" s="139" t="s">
        <v>122</v>
      </c>
      <c r="E252" s="140" t="s">
        <v>526</v>
      </c>
      <c r="F252" s="141" t="s">
        <v>527</v>
      </c>
      <c r="G252" s="142" t="s">
        <v>125</v>
      </c>
      <c r="H252" s="143">
        <v>25</v>
      </c>
      <c r="I252" s="144">
        <v>0</v>
      </c>
      <c r="J252" s="144">
        <f>ROUND(I252*H252,2)</f>
        <v>0</v>
      </c>
      <c r="K252" s="145"/>
      <c r="L252" s="27"/>
      <c r="M252" s="146" t="s">
        <v>1</v>
      </c>
      <c r="N252" s="147" t="s">
        <v>33</v>
      </c>
      <c r="O252" s="148">
        <v>0.84518000000000004</v>
      </c>
      <c r="P252" s="148">
        <f>O252*H252</f>
        <v>21.1295</v>
      </c>
      <c r="Q252" s="148">
        <v>1.4064E-2</v>
      </c>
      <c r="R252" s="148">
        <f>Q252*H252</f>
        <v>0.35160000000000002</v>
      </c>
      <c r="S252" s="148">
        <v>0</v>
      </c>
      <c r="T252" s="149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0" t="s">
        <v>152</v>
      </c>
      <c r="AT252" s="150" t="s">
        <v>122</v>
      </c>
      <c r="AU252" s="150" t="s">
        <v>127</v>
      </c>
      <c r="AY252" s="14" t="s">
        <v>119</v>
      </c>
      <c r="BE252" s="151">
        <f>IF(N252="základná",J252,0)</f>
        <v>0</v>
      </c>
      <c r="BF252" s="151">
        <f>IF(N252="znížená",J252,0)</f>
        <v>0</v>
      </c>
      <c r="BG252" s="151">
        <f>IF(N252="zákl. prenesená",J252,0)</f>
        <v>0</v>
      </c>
      <c r="BH252" s="151">
        <f>IF(N252="zníž. prenesená",J252,0)</f>
        <v>0</v>
      </c>
      <c r="BI252" s="151">
        <f>IF(N252="nulová",J252,0)</f>
        <v>0</v>
      </c>
      <c r="BJ252" s="14" t="s">
        <v>127</v>
      </c>
      <c r="BK252" s="151">
        <f>ROUND(I252*H252,2)</f>
        <v>0</v>
      </c>
      <c r="BL252" s="14" t="s">
        <v>152</v>
      </c>
      <c r="BM252" s="150" t="s">
        <v>528</v>
      </c>
    </row>
    <row r="253" spans="1:65" s="2" customFormat="1" ht="24.15" customHeight="1" x14ac:dyDescent="0.2">
      <c r="A253" s="26"/>
      <c r="B253" s="138"/>
      <c r="C253" s="139" t="s">
        <v>350</v>
      </c>
      <c r="D253" s="139" t="s">
        <v>122</v>
      </c>
      <c r="E253" s="140" t="s">
        <v>529</v>
      </c>
      <c r="F253" s="141" t="s">
        <v>530</v>
      </c>
      <c r="G253" s="142" t="s">
        <v>125</v>
      </c>
      <c r="H253" s="143">
        <v>357.55</v>
      </c>
      <c r="I253" s="144">
        <v>0</v>
      </c>
      <c r="J253" s="144">
        <f>ROUND(I253*H253,2)</f>
        <v>0</v>
      </c>
      <c r="K253" s="145"/>
      <c r="L253" s="27"/>
      <c r="M253" s="146" t="s">
        <v>1</v>
      </c>
      <c r="N253" s="147" t="s">
        <v>33</v>
      </c>
      <c r="O253" s="148">
        <v>0.84477000000000002</v>
      </c>
      <c r="P253" s="148">
        <f>O253*H253</f>
        <v>302.04751350000004</v>
      </c>
      <c r="Q253" s="148">
        <v>1.3958999999999999E-2</v>
      </c>
      <c r="R253" s="148">
        <f>Q253*H253</f>
        <v>4.9910404499999999</v>
      </c>
      <c r="S253" s="148">
        <v>0</v>
      </c>
      <c r="T253" s="149">
        <f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0" t="s">
        <v>152</v>
      </c>
      <c r="AT253" s="150" t="s">
        <v>122</v>
      </c>
      <c r="AU253" s="150" t="s">
        <v>127</v>
      </c>
      <c r="AY253" s="14" t="s">
        <v>119</v>
      </c>
      <c r="BE253" s="151">
        <f>IF(N253="základná",J253,0)</f>
        <v>0</v>
      </c>
      <c r="BF253" s="151">
        <f>IF(N253="znížená",J253,0)</f>
        <v>0</v>
      </c>
      <c r="BG253" s="151">
        <f>IF(N253="zákl. prenesená",J253,0)</f>
        <v>0</v>
      </c>
      <c r="BH253" s="151">
        <f>IF(N253="zníž. prenesená",J253,0)</f>
        <v>0</v>
      </c>
      <c r="BI253" s="151">
        <f>IF(N253="nulová",J253,0)</f>
        <v>0</v>
      </c>
      <c r="BJ253" s="14" t="s">
        <v>127</v>
      </c>
      <c r="BK253" s="151">
        <f>ROUND(I253*H253,2)</f>
        <v>0</v>
      </c>
      <c r="BL253" s="14" t="s">
        <v>152</v>
      </c>
      <c r="BM253" s="150" t="s">
        <v>531</v>
      </c>
    </row>
    <row r="254" spans="1:65" s="2" customFormat="1" ht="24.15" customHeight="1" x14ac:dyDescent="0.2">
      <c r="A254" s="26"/>
      <c r="B254" s="138"/>
      <c r="C254" s="139" t="s">
        <v>532</v>
      </c>
      <c r="D254" s="139" t="s">
        <v>122</v>
      </c>
      <c r="E254" s="140" t="s">
        <v>533</v>
      </c>
      <c r="F254" s="141" t="s">
        <v>534</v>
      </c>
      <c r="G254" s="142" t="s">
        <v>137</v>
      </c>
      <c r="H254" s="143">
        <v>5.3390000000000004</v>
      </c>
      <c r="I254" s="144">
        <v>0</v>
      </c>
      <c r="J254" s="144">
        <f>ROUND(I254*H254,2)</f>
        <v>0</v>
      </c>
      <c r="K254" s="145"/>
      <c r="L254" s="27"/>
      <c r="M254" s="146" t="s">
        <v>1</v>
      </c>
      <c r="N254" s="147" t="s">
        <v>33</v>
      </c>
      <c r="O254" s="148">
        <v>3.7109999999999999</v>
      </c>
      <c r="P254" s="148">
        <f>O254*H254</f>
        <v>19.813029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0" t="s">
        <v>152</v>
      </c>
      <c r="AT254" s="150" t="s">
        <v>122</v>
      </c>
      <c r="AU254" s="150" t="s">
        <v>127</v>
      </c>
      <c r="AY254" s="14" t="s">
        <v>119</v>
      </c>
      <c r="BE254" s="151">
        <f>IF(N254="základná",J254,0)</f>
        <v>0</v>
      </c>
      <c r="BF254" s="151">
        <f>IF(N254="znížená",J254,0)</f>
        <v>0</v>
      </c>
      <c r="BG254" s="151">
        <f>IF(N254="zákl. prenesená",J254,0)</f>
        <v>0</v>
      </c>
      <c r="BH254" s="151">
        <f>IF(N254="zníž. prenesená",J254,0)</f>
        <v>0</v>
      </c>
      <c r="BI254" s="151">
        <f>IF(N254="nulová",J254,0)</f>
        <v>0</v>
      </c>
      <c r="BJ254" s="14" t="s">
        <v>127</v>
      </c>
      <c r="BK254" s="151">
        <f>ROUND(I254*H254,2)</f>
        <v>0</v>
      </c>
      <c r="BL254" s="14" t="s">
        <v>152</v>
      </c>
      <c r="BM254" s="150" t="s">
        <v>535</v>
      </c>
    </row>
    <row r="255" spans="1:65" s="12" customFormat="1" ht="22.95" customHeight="1" x14ac:dyDescent="0.25">
      <c r="B255" s="126"/>
      <c r="D255" s="127" t="s">
        <v>66</v>
      </c>
      <c r="E255" s="136" t="s">
        <v>536</v>
      </c>
      <c r="F255" s="136" t="s">
        <v>537</v>
      </c>
      <c r="J255" s="137">
        <f>BK255</f>
        <v>0</v>
      </c>
      <c r="L255" s="126"/>
      <c r="M255" s="130"/>
      <c r="N255" s="131"/>
      <c r="O255" s="131"/>
      <c r="P255" s="132">
        <f>SUM(P256:P262)</f>
        <v>462.14806628000002</v>
      </c>
      <c r="Q255" s="131"/>
      <c r="R255" s="132">
        <f>SUM(R256:R262)</f>
        <v>2.9056134749599996</v>
      </c>
      <c r="S255" s="131"/>
      <c r="T255" s="133">
        <f>SUM(T256:T262)</f>
        <v>0</v>
      </c>
      <c r="AR255" s="127" t="s">
        <v>127</v>
      </c>
      <c r="AT255" s="134" t="s">
        <v>66</v>
      </c>
      <c r="AU255" s="134" t="s">
        <v>75</v>
      </c>
      <c r="AY255" s="127" t="s">
        <v>119</v>
      </c>
      <c r="BK255" s="135">
        <f>SUM(BK256:BK262)</f>
        <v>0</v>
      </c>
    </row>
    <row r="256" spans="1:65" s="2" customFormat="1" ht="24.15" customHeight="1" x14ac:dyDescent="0.2">
      <c r="A256" s="26"/>
      <c r="B256" s="138"/>
      <c r="C256" s="139" t="s">
        <v>354</v>
      </c>
      <c r="D256" s="139" t="s">
        <v>122</v>
      </c>
      <c r="E256" s="140" t="s">
        <v>538</v>
      </c>
      <c r="F256" s="141" t="s">
        <v>539</v>
      </c>
      <c r="G256" s="142" t="s">
        <v>125</v>
      </c>
      <c r="H256" s="143">
        <v>427.92</v>
      </c>
      <c r="I256" s="144">
        <v>0</v>
      </c>
      <c r="J256" s="144">
        <f t="shared" ref="J256:J262" si="90">ROUND(I256*H256,2)</f>
        <v>0</v>
      </c>
      <c r="K256" s="145"/>
      <c r="L256" s="27"/>
      <c r="M256" s="146" t="s">
        <v>1</v>
      </c>
      <c r="N256" s="147" t="s">
        <v>33</v>
      </c>
      <c r="O256" s="148">
        <v>0.67088000000000003</v>
      </c>
      <c r="P256" s="148">
        <f t="shared" ref="P256:P262" si="91">O256*H256</f>
        <v>287.08296960000001</v>
      </c>
      <c r="Q256" s="148">
        <v>5.1089999999999998E-3</v>
      </c>
      <c r="R256" s="148">
        <f t="shared" ref="R256:R262" si="92">Q256*H256</f>
        <v>2.1862432799999998</v>
      </c>
      <c r="S256" s="148">
        <v>0</v>
      </c>
      <c r="T256" s="149">
        <f t="shared" ref="T256:T262" si="93">S256*H256</f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0" t="s">
        <v>152</v>
      </c>
      <c r="AT256" s="150" t="s">
        <v>122</v>
      </c>
      <c r="AU256" s="150" t="s">
        <v>127</v>
      </c>
      <c r="AY256" s="14" t="s">
        <v>119</v>
      </c>
      <c r="BE256" s="151">
        <f t="shared" ref="BE256:BE262" si="94">IF(N256="základná",J256,0)</f>
        <v>0</v>
      </c>
      <c r="BF256" s="151">
        <f t="shared" ref="BF256:BF262" si="95">IF(N256="znížená",J256,0)</f>
        <v>0</v>
      </c>
      <c r="BG256" s="151">
        <f t="shared" ref="BG256:BG262" si="96">IF(N256="zákl. prenesená",J256,0)</f>
        <v>0</v>
      </c>
      <c r="BH256" s="151">
        <f t="shared" ref="BH256:BH262" si="97">IF(N256="zníž. prenesená",J256,0)</f>
        <v>0</v>
      </c>
      <c r="BI256" s="151">
        <f t="shared" ref="BI256:BI262" si="98">IF(N256="nulová",J256,0)</f>
        <v>0</v>
      </c>
      <c r="BJ256" s="14" t="s">
        <v>127</v>
      </c>
      <c r="BK256" s="151">
        <f t="shared" ref="BK256:BK262" si="99">ROUND(I256*H256,2)</f>
        <v>0</v>
      </c>
      <c r="BL256" s="14" t="s">
        <v>152</v>
      </c>
      <c r="BM256" s="150" t="s">
        <v>540</v>
      </c>
    </row>
    <row r="257" spans="1:65" s="2" customFormat="1" ht="24.15" customHeight="1" x14ac:dyDescent="0.2">
      <c r="A257" s="26"/>
      <c r="B257" s="138"/>
      <c r="C257" s="139" t="s">
        <v>541</v>
      </c>
      <c r="D257" s="139" t="s">
        <v>122</v>
      </c>
      <c r="E257" s="140" t="s">
        <v>542</v>
      </c>
      <c r="F257" s="141" t="s">
        <v>543</v>
      </c>
      <c r="G257" s="142" t="s">
        <v>133</v>
      </c>
      <c r="H257" s="143">
        <v>31.626000000000001</v>
      </c>
      <c r="I257" s="144">
        <v>0</v>
      </c>
      <c r="J257" s="144">
        <f t="shared" si="90"/>
        <v>0</v>
      </c>
      <c r="K257" s="145"/>
      <c r="L257" s="27"/>
      <c r="M257" s="146" t="s">
        <v>1</v>
      </c>
      <c r="N257" s="147" t="s">
        <v>33</v>
      </c>
      <c r="O257" s="148">
        <v>0.20097999999999999</v>
      </c>
      <c r="P257" s="148">
        <f t="shared" si="91"/>
        <v>6.35619348</v>
      </c>
      <c r="Q257" s="148">
        <v>8.4780000000000001E-4</v>
      </c>
      <c r="R257" s="148">
        <f t="shared" si="92"/>
        <v>2.6812522800000002E-2</v>
      </c>
      <c r="S257" s="148">
        <v>0</v>
      </c>
      <c r="T257" s="149">
        <f t="shared" si="9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0" t="s">
        <v>152</v>
      </c>
      <c r="AT257" s="150" t="s">
        <v>122</v>
      </c>
      <c r="AU257" s="150" t="s">
        <v>127</v>
      </c>
      <c r="AY257" s="14" t="s">
        <v>119</v>
      </c>
      <c r="BE257" s="151">
        <f t="shared" si="94"/>
        <v>0</v>
      </c>
      <c r="BF257" s="151">
        <f t="shared" si="95"/>
        <v>0</v>
      </c>
      <c r="BG257" s="151">
        <f t="shared" si="96"/>
        <v>0</v>
      </c>
      <c r="BH257" s="151">
        <f t="shared" si="97"/>
        <v>0</v>
      </c>
      <c r="BI257" s="151">
        <f t="shared" si="98"/>
        <v>0</v>
      </c>
      <c r="BJ257" s="14" t="s">
        <v>127</v>
      </c>
      <c r="BK257" s="151">
        <f t="shared" si="99"/>
        <v>0</v>
      </c>
      <c r="BL257" s="14" t="s">
        <v>152</v>
      </c>
      <c r="BM257" s="150" t="s">
        <v>544</v>
      </c>
    </row>
    <row r="258" spans="1:65" s="2" customFormat="1" ht="24.15" customHeight="1" x14ac:dyDescent="0.2">
      <c r="A258" s="26"/>
      <c r="B258" s="138"/>
      <c r="C258" s="139" t="s">
        <v>357</v>
      </c>
      <c r="D258" s="139" t="s">
        <v>122</v>
      </c>
      <c r="E258" s="140" t="s">
        <v>545</v>
      </c>
      <c r="F258" s="141" t="s">
        <v>546</v>
      </c>
      <c r="G258" s="142" t="s">
        <v>133</v>
      </c>
      <c r="H258" s="143">
        <v>77.680000000000007</v>
      </c>
      <c r="I258" s="144">
        <v>0</v>
      </c>
      <c r="J258" s="144">
        <f t="shared" si="90"/>
        <v>0</v>
      </c>
      <c r="K258" s="145"/>
      <c r="L258" s="27"/>
      <c r="M258" s="146" t="s">
        <v>1</v>
      </c>
      <c r="N258" s="147" t="s">
        <v>33</v>
      </c>
      <c r="O258" s="148">
        <v>1.06894</v>
      </c>
      <c r="P258" s="148">
        <f t="shared" si="91"/>
        <v>83.035259200000013</v>
      </c>
      <c r="Q258" s="148">
        <v>3.9525619999999997E-3</v>
      </c>
      <c r="R258" s="148">
        <f t="shared" si="92"/>
        <v>0.30703501616000001</v>
      </c>
      <c r="S258" s="148">
        <v>0</v>
      </c>
      <c r="T258" s="149">
        <f t="shared" si="9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0" t="s">
        <v>152</v>
      </c>
      <c r="AT258" s="150" t="s">
        <v>122</v>
      </c>
      <c r="AU258" s="150" t="s">
        <v>127</v>
      </c>
      <c r="AY258" s="14" t="s">
        <v>119</v>
      </c>
      <c r="BE258" s="151">
        <f t="shared" si="94"/>
        <v>0</v>
      </c>
      <c r="BF258" s="151">
        <f t="shared" si="95"/>
        <v>0</v>
      </c>
      <c r="BG258" s="151">
        <f t="shared" si="96"/>
        <v>0</v>
      </c>
      <c r="BH258" s="151">
        <f t="shared" si="97"/>
        <v>0</v>
      </c>
      <c r="BI258" s="151">
        <f t="shared" si="98"/>
        <v>0</v>
      </c>
      <c r="BJ258" s="14" t="s">
        <v>127</v>
      </c>
      <c r="BK258" s="151">
        <f t="shared" si="99"/>
        <v>0</v>
      </c>
      <c r="BL258" s="14" t="s">
        <v>152</v>
      </c>
      <c r="BM258" s="150" t="s">
        <v>547</v>
      </c>
    </row>
    <row r="259" spans="1:65" s="2" customFormat="1" ht="24.15" customHeight="1" x14ac:dyDescent="0.2">
      <c r="A259" s="26"/>
      <c r="B259" s="138"/>
      <c r="C259" s="139" t="s">
        <v>548</v>
      </c>
      <c r="D259" s="139" t="s">
        <v>122</v>
      </c>
      <c r="E259" s="140" t="s">
        <v>549</v>
      </c>
      <c r="F259" s="141" t="s">
        <v>550</v>
      </c>
      <c r="G259" s="142" t="s">
        <v>133</v>
      </c>
      <c r="H259" s="143">
        <v>36</v>
      </c>
      <c r="I259" s="144">
        <v>0</v>
      </c>
      <c r="J259" s="144">
        <f t="shared" si="90"/>
        <v>0</v>
      </c>
      <c r="K259" s="145"/>
      <c r="L259" s="27"/>
      <c r="M259" s="146" t="s">
        <v>1</v>
      </c>
      <c r="N259" s="147" t="s">
        <v>33</v>
      </c>
      <c r="O259" s="148">
        <v>0.94921</v>
      </c>
      <c r="P259" s="148">
        <f t="shared" si="91"/>
        <v>34.171559999999999</v>
      </c>
      <c r="Q259" s="148">
        <v>5.3074730000000001E-3</v>
      </c>
      <c r="R259" s="148">
        <f t="shared" si="92"/>
        <v>0.191069028</v>
      </c>
      <c r="S259" s="148">
        <v>0</v>
      </c>
      <c r="T259" s="149">
        <f t="shared" si="9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0" t="s">
        <v>152</v>
      </c>
      <c r="AT259" s="150" t="s">
        <v>122</v>
      </c>
      <c r="AU259" s="150" t="s">
        <v>127</v>
      </c>
      <c r="AY259" s="14" t="s">
        <v>119</v>
      </c>
      <c r="BE259" s="151">
        <f t="shared" si="94"/>
        <v>0</v>
      </c>
      <c r="BF259" s="151">
        <f t="shared" si="95"/>
        <v>0</v>
      </c>
      <c r="BG259" s="151">
        <f t="shared" si="96"/>
        <v>0</v>
      </c>
      <c r="BH259" s="151">
        <f t="shared" si="97"/>
        <v>0</v>
      </c>
      <c r="BI259" s="151">
        <f t="shared" si="98"/>
        <v>0</v>
      </c>
      <c r="BJ259" s="14" t="s">
        <v>127</v>
      </c>
      <c r="BK259" s="151">
        <f t="shared" si="99"/>
        <v>0</v>
      </c>
      <c r="BL259" s="14" t="s">
        <v>152</v>
      </c>
      <c r="BM259" s="150" t="s">
        <v>551</v>
      </c>
    </row>
    <row r="260" spans="1:65" s="2" customFormat="1" ht="24.15" customHeight="1" x14ac:dyDescent="0.2">
      <c r="A260" s="26"/>
      <c r="B260" s="138"/>
      <c r="C260" s="139" t="s">
        <v>361</v>
      </c>
      <c r="D260" s="139" t="s">
        <v>122</v>
      </c>
      <c r="E260" s="140" t="s">
        <v>552</v>
      </c>
      <c r="F260" s="141" t="s">
        <v>553</v>
      </c>
      <c r="G260" s="142" t="s">
        <v>133</v>
      </c>
      <c r="H260" s="143">
        <v>44.4</v>
      </c>
      <c r="I260" s="144">
        <v>0</v>
      </c>
      <c r="J260" s="144">
        <f t="shared" si="90"/>
        <v>0</v>
      </c>
      <c r="K260" s="145"/>
      <c r="L260" s="27"/>
      <c r="M260" s="146" t="s">
        <v>1</v>
      </c>
      <c r="N260" s="147" t="s">
        <v>33</v>
      </c>
      <c r="O260" s="148">
        <v>0.83970999999999996</v>
      </c>
      <c r="P260" s="148">
        <f t="shared" si="91"/>
        <v>37.283123999999994</v>
      </c>
      <c r="Q260" s="148">
        <v>4.2927699999999996E-3</v>
      </c>
      <c r="R260" s="148">
        <f t="shared" si="92"/>
        <v>0.19059898799999997</v>
      </c>
      <c r="S260" s="148">
        <v>0</v>
      </c>
      <c r="T260" s="149">
        <f t="shared" si="9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0" t="s">
        <v>152</v>
      </c>
      <c r="AT260" s="150" t="s">
        <v>122</v>
      </c>
      <c r="AU260" s="150" t="s">
        <v>127</v>
      </c>
      <c r="AY260" s="14" t="s">
        <v>119</v>
      </c>
      <c r="BE260" s="151">
        <f t="shared" si="94"/>
        <v>0</v>
      </c>
      <c r="BF260" s="151">
        <f t="shared" si="95"/>
        <v>0</v>
      </c>
      <c r="BG260" s="151">
        <f t="shared" si="96"/>
        <v>0</v>
      </c>
      <c r="BH260" s="151">
        <f t="shared" si="97"/>
        <v>0</v>
      </c>
      <c r="BI260" s="151">
        <f t="shared" si="98"/>
        <v>0</v>
      </c>
      <c r="BJ260" s="14" t="s">
        <v>127</v>
      </c>
      <c r="BK260" s="151">
        <f t="shared" si="99"/>
        <v>0</v>
      </c>
      <c r="BL260" s="14" t="s">
        <v>152</v>
      </c>
      <c r="BM260" s="150" t="s">
        <v>554</v>
      </c>
    </row>
    <row r="261" spans="1:65" s="2" customFormat="1" ht="24.15" customHeight="1" x14ac:dyDescent="0.2">
      <c r="A261" s="26"/>
      <c r="B261" s="138"/>
      <c r="C261" s="139" t="s">
        <v>555</v>
      </c>
      <c r="D261" s="139" t="s">
        <v>122</v>
      </c>
      <c r="E261" s="140" t="s">
        <v>556</v>
      </c>
      <c r="F261" s="141" t="s">
        <v>557</v>
      </c>
      <c r="G261" s="142" t="s">
        <v>158</v>
      </c>
      <c r="H261" s="143">
        <v>2</v>
      </c>
      <c r="I261" s="144">
        <v>0</v>
      </c>
      <c r="J261" s="144">
        <f t="shared" si="90"/>
        <v>0</v>
      </c>
      <c r="K261" s="145"/>
      <c r="L261" s="27"/>
      <c r="M261" s="146" t="s">
        <v>1</v>
      </c>
      <c r="N261" s="147" t="s">
        <v>33</v>
      </c>
      <c r="O261" s="148">
        <v>0.60004000000000002</v>
      </c>
      <c r="P261" s="148">
        <f t="shared" si="91"/>
        <v>1.20008</v>
      </c>
      <c r="Q261" s="148">
        <v>1.9273199999999999E-3</v>
      </c>
      <c r="R261" s="148">
        <f t="shared" si="92"/>
        <v>3.8546399999999999E-3</v>
      </c>
      <c r="S261" s="148">
        <v>0</v>
      </c>
      <c r="T261" s="149">
        <f t="shared" si="9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0" t="s">
        <v>152</v>
      </c>
      <c r="AT261" s="150" t="s">
        <v>122</v>
      </c>
      <c r="AU261" s="150" t="s">
        <v>127</v>
      </c>
      <c r="AY261" s="14" t="s">
        <v>119</v>
      </c>
      <c r="BE261" s="151">
        <f t="shared" si="94"/>
        <v>0</v>
      </c>
      <c r="BF261" s="151">
        <f t="shared" si="95"/>
        <v>0</v>
      </c>
      <c r="BG261" s="151">
        <f t="shared" si="96"/>
        <v>0</v>
      </c>
      <c r="BH261" s="151">
        <f t="shared" si="97"/>
        <v>0</v>
      </c>
      <c r="BI261" s="151">
        <f t="shared" si="98"/>
        <v>0</v>
      </c>
      <c r="BJ261" s="14" t="s">
        <v>127</v>
      </c>
      <c r="BK261" s="151">
        <f t="shared" si="99"/>
        <v>0</v>
      </c>
      <c r="BL261" s="14" t="s">
        <v>152</v>
      </c>
      <c r="BM261" s="150" t="s">
        <v>558</v>
      </c>
    </row>
    <row r="262" spans="1:65" s="2" customFormat="1" ht="24.15" customHeight="1" x14ac:dyDescent="0.2">
      <c r="A262" s="26"/>
      <c r="B262" s="138"/>
      <c r="C262" s="139" t="s">
        <v>364</v>
      </c>
      <c r="D262" s="139" t="s">
        <v>122</v>
      </c>
      <c r="E262" s="140" t="s">
        <v>559</v>
      </c>
      <c r="F262" s="141" t="s">
        <v>560</v>
      </c>
      <c r="G262" s="142" t="s">
        <v>137</v>
      </c>
      <c r="H262" s="143">
        <v>2.9060000000000001</v>
      </c>
      <c r="I262" s="144">
        <v>0</v>
      </c>
      <c r="J262" s="144">
        <f t="shared" si="90"/>
        <v>0</v>
      </c>
      <c r="K262" s="145"/>
      <c r="L262" s="27"/>
      <c r="M262" s="146" t="s">
        <v>1</v>
      </c>
      <c r="N262" s="147" t="s">
        <v>33</v>
      </c>
      <c r="O262" s="148">
        <v>4.4800000000000004</v>
      </c>
      <c r="P262" s="148">
        <f t="shared" si="91"/>
        <v>13.018880000000001</v>
      </c>
      <c r="Q262" s="148">
        <v>0</v>
      </c>
      <c r="R262" s="148">
        <f t="shared" si="92"/>
        <v>0</v>
      </c>
      <c r="S262" s="148">
        <v>0</v>
      </c>
      <c r="T262" s="149">
        <f t="shared" si="9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0" t="s">
        <v>152</v>
      </c>
      <c r="AT262" s="150" t="s">
        <v>122</v>
      </c>
      <c r="AU262" s="150" t="s">
        <v>127</v>
      </c>
      <c r="AY262" s="14" t="s">
        <v>119</v>
      </c>
      <c r="BE262" s="151">
        <f t="shared" si="94"/>
        <v>0</v>
      </c>
      <c r="BF262" s="151">
        <f t="shared" si="95"/>
        <v>0</v>
      </c>
      <c r="BG262" s="151">
        <f t="shared" si="96"/>
        <v>0</v>
      </c>
      <c r="BH262" s="151">
        <f t="shared" si="97"/>
        <v>0</v>
      </c>
      <c r="BI262" s="151">
        <f t="shared" si="98"/>
        <v>0</v>
      </c>
      <c r="BJ262" s="14" t="s">
        <v>127</v>
      </c>
      <c r="BK262" s="151">
        <f t="shared" si="99"/>
        <v>0</v>
      </c>
      <c r="BL262" s="14" t="s">
        <v>152</v>
      </c>
      <c r="BM262" s="150" t="s">
        <v>561</v>
      </c>
    </row>
    <row r="263" spans="1:65" s="12" customFormat="1" ht="22.95" customHeight="1" x14ac:dyDescent="0.25">
      <c r="B263" s="126"/>
      <c r="D263" s="127" t="s">
        <v>66</v>
      </c>
      <c r="E263" s="136" t="s">
        <v>562</v>
      </c>
      <c r="F263" s="136" t="s">
        <v>563</v>
      </c>
      <c r="J263" s="137">
        <f>BK263</f>
        <v>0</v>
      </c>
      <c r="L263" s="126"/>
      <c r="M263" s="130"/>
      <c r="N263" s="131"/>
      <c r="O263" s="131"/>
      <c r="P263" s="132">
        <f>SUM(P264:P290)</f>
        <v>71.168420620000006</v>
      </c>
      <c r="Q263" s="131"/>
      <c r="R263" s="132">
        <f>SUM(R264:R290)</f>
        <v>0.28818124000000006</v>
      </c>
      <c r="S263" s="131"/>
      <c r="T263" s="133">
        <f>SUM(T264:T290)</f>
        <v>0</v>
      </c>
      <c r="AR263" s="127" t="s">
        <v>127</v>
      </c>
      <c r="AT263" s="134" t="s">
        <v>66</v>
      </c>
      <c r="AU263" s="134" t="s">
        <v>75</v>
      </c>
      <c r="AY263" s="127" t="s">
        <v>119</v>
      </c>
      <c r="BK263" s="135">
        <f>SUM(BK264:BK290)</f>
        <v>0</v>
      </c>
    </row>
    <row r="264" spans="1:65" s="2" customFormat="1" ht="24.15" customHeight="1" x14ac:dyDescent="0.2">
      <c r="A264" s="26"/>
      <c r="B264" s="138"/>
      <c r="C264" s="139" t="s">
        <v>564</v>
      </c>
      <c r="D264" s="139" t="s">
        <v>122</v>
      </c>
      <c r="E264" s="140" t="s">
        <v>565</v>
      </c>
      <c r="F264" s="141" t="s">
        <v>566</v>
      </c>
      <c r="G264" s="142" t="s">
        <v>158</v>
      </c>
      <c r="H264" s="143">
        <v>1</v>
      </c>
      <c r="I264" s="144">
        <v>0</v>
      </c>
      <c r="J264" s="144">
        <f t="shared" ref="J264:J290" si="100">ROUND(I264*H264,2)</f>
        <v>0</v>
      </c>
      <c r="K264" s="145"/>
      <c r="L264" s="27"/>
      <c r="M264" s="146" t="s">
        <v>1</v>
      </c>
      <c r="N264" s="147" t="s">
        <v>33</v>
      </c>
      <c r="O264" s="148">
        <v>2.3800300000000001</v>
      </c>
      <c r="P264" s="148">
        <f t="shared" ref="P264:P290" si="101">O264*H264</f>
        <v>2.3800300000000001</v>
      </c>
      <c r="Q264" s="148">
        <v>0</v>
      </c>
      <c r="R264" s="148">
        <f t="shared" ref="R264:R290" si="102">Q264*H264</f>
        <v>0</v>
      </c>
      <c r="S264" s="148">
        <v>0</v>
      </c>
      <c r="T264" s="149">
        <f t="shared" ref="T264:T290" si="103"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0" t="s">
        <v>152</v>
      </c>
      <c r="AT264" s="150" t="s">
        <v>122</v>
      </c>
      <c r="AU264" s="150" t="s">
        <v>127</v>
      </c>
      <c r="AY264" s="14" t="s">
        <v>119</v>
      </c>
      <c r="BE264" s="151">
        <f t="shared" ref="BE264:BE290" si="104">IF(N264="základná",J264,0)</f>
        <v>0</v>
      </c>
      <c r="BF264" s="151">
        <f t="shared" ref="BF264:BF290" si="105">IF(N264="znížená",J264,0)</f>
        <v>0</v>
      </c>
      <c r="BG264" s="151">
        <f t="shared" ref="BG264:BG290" si="106">IF(N264="zákl. prenesená",J264,0)</f>
        <v>0</v>
      </c>
      <c r="BH264" s="151">
        <f t="shared" ref="BH264:BH290" si="107">IF(N264="zníž. prenesená",J264,0)</f>
        <v>0</v>
      </c>
      <c r="BI264" s="151">
        <f t="shared" ref="BI264:BI290" si="108">IF(N264="nulová",J264,0)</f>
        <v>0</v>
      </c>
      <c r="BJ264" s="14" t="s">
        <v>127</v>
      </c>
      <c r="BK264" s="151">
        <f t="shared" ref="BK264:BK290" si="109">ROUND(I264*H264,2)</f>
        <v>0</v>
      </c>
      <c r="BL264" s="14" t="s">
        <v>152</v>
      </c>
      <c r="BM264" s="150" t="s">
        <v>567</v>
      </c>
    </row>
    <row r="265" spans="1:65" s="2" customFormat="1" ht="24.15" customHeight="1" x14ac:dyDescent="0.2">
      <c r="A265" s="26"/>
      <c r="B265" s="138"/>
      <c r="C265" s="156" t="s">
        <v>368</v>
      </c>
      <c r="D265" s="156" t="s">
        <v>266</v>
      </c>
      <c r="E265" s="157" t="s">
        <v>568</v>
      </c>
      <c r="F265" s="158" t="s">
        <v>569</v>
      </c>
      <c r="G265" s="159" t="s">
        <v>158</v>
      </c>
      <c r="H265" s="160">
        <v>1</v>
      </c>
      <c r="I265" s="161">
        <v>0</v>
      </c>
      <c r="J265" s="161">
        <f t="shared" si="100"/>
        <v>0</v>
      </c>
      <c r="K265" s="162"/>
      <c r="L265" s="163"/>
      <c r="M265" s="164" t="s">
        <v>1</v>
      </c>
      <c r="N265" s="165" t="s">
        <v>33</v>
      </c>
      <c r="O265" s="148">
        <v>0</v>
      </c>
      <c r="P265" s="148">
        <f t="shared" si="101"/>
        <v>0</v>
      </c>
      <c r="Q265" s="148">
        <v>2.5000000000000001E-2</v>
      </c>
      <c r="R265" s="148">
        <f t="shared" si="102"/>
        <v>2.5000000000000001E-2</v>
      </c>
      <c r="S265" s="148">
        <v>0</v>
      </c>
      <c r="T265" s="149">
        <f t="shared" si="10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0" t="s">
        <v>220</v>
      </c>
      <c r="AT265" s="150" t="s">
        <v>266</v>
      </c>
      <c r="AU265" s="150" t="s">
        <v>127</v>
      </c>
      <c r="AY265" s="14" t="s">
        <v>119</v>
      </c>
      <c r="BE265" s="151">
        <f t="shared" si="104"/>
        <v>0</v>
      </c>
      <c r="BF265" s="151">
        <f t="shared" si="105"/>
        <v>0</v>
      </c>
      <c r="BG265" s="151">
        <f t="shared" si="106"/>
        <v>0</v>
      </c>
      <c r="BH265" s="151">
        <f t="shared" si="107"/>
        <v>0</v>
      </c>
      <c r="BI265" s="151">
        <f t="shared" si="108"/>
        <v>0</v>
      </c>
      <c r="BJ265" s="14" t="s">
        <v>127</v>
      </c>
      <c r="BK265" s="151">
        <f t="shared" si="109"/>
        <v>0</v>
      </c>
      <c r="BL265" s="14" t="s">
        <v>152</v>
      </c>
      <c r="BM265" s="150" t="s">
        <v>570</v>
      </c>
    </row>
    <row r="266" spans="1:65" s="2" customFormat="1" ht="14.4" customHeight="1" x14ac:dyDescent="0.2">
      <c r="A266" s="26"/>
      <c r="B266" s="138"/>
      <c r="C266" s="139" t="s">
        <v>571</v>
      </c>
      <c r="D266" s="139" t="s">
        <v>122</v>
      </c>
      <c r="E266" s="140" t="s">
        <v>572</v>
      </c>
      <c r="F266" s="141" t="s">
        <v>573</v>
      </c>
      <c r="G266" s="142" t="s">
        <v>158</v>
      </c>
      <c r="H266" s="143">
        <v>1</v>
      </c>
      <c r="I266" s="144">
        <v>0</v>
      </c>
      <c r="J266" s="144">
        <f t="shared" si="100"/>
        <v>0</v>
      </c>
      <c r="K266" s="145"/>
      <c r="L266" s="27"/>
      <c r="M266" s="146" t="s">
        <v>1</v>
      </c>
      <c r="N266" s="147" t="s">
        <v>33</v>
      </c>
      <c r="O266" s="148">
        <v>3.8048199999999999</v>
      </c>
      <c r="P266" s="148">
        <f t="shared" si="101"/>
        <v>3.8048199999999999</v>
      </c>
      <c r="Q266" s="148">
        <v>5.0299999999999997E-4</v>
      </c>
      <c r="R266" s="148">
        <f t="shared" si="102"/>
        <v>5.0299999999999997E-4</v>
      </c>
      <c r="S266" s="148">
        <v>0</v>
      </c>
      <c r="T266" s="149">
        <f t="shared" si="10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0" t="s">
        <v>152</v>
      </c>
      <c r="AT266" s="150" t="s">
        <v>122</v>
      </c>
      <c r="AU266" s="150" t="s">
        <v>127</v>
      </c>
      <c r="AY266" s="14" t="s">
        <v>119</v>
      </c>
      <c r="BE266" s="151">
        <f t="shared" si="104"/>
        <v>0</v>
      </c>
      <c r="BF266" s="151">
        <f t="shared" si="105"/>
        <v>0</v>
      </c>
      <c r="BG266" s="151">
        <f t="shared" si="106"/>
        <v>0</v>
      </c>
      <c r="BH266" s="151">
        <f t="shared" si="107"/>
        <v>0</v>
      </c>
      <c r="BI266" s="151">
        <f t="shared" si="108"/>
        <v>0</v>
      </c>
      <c r="BJ266" s="14" t="s">
        <v>127</v>
      </c>
      <c r="BK266" s="151">
        <f t="shared" si="109"/>
        <v>0</v>
      </c>
      <c r="BL266" s="14" t="s">
        <v>152</v>
      </c>
      <c r="BM266" s="150" t="s">
        <v>574</v>
      </c>
    </row>
    <row r="267" spans="1:65" s="2" customFormat="1" ht="37.950000000000003" customHeight="1" x14ac:dyDescent="0.2">
      <c r="A267" s="26"/>
      <c r="B267" s="138"/>
      <c r="C267" s="156" t="s">
        <v>371</v>
      </c>
      <c r="D267" s="156" t="s">
        <v>266</v>
      </c>
      <c r="E267" s="157" t="s">
        <v>575</v>
      </c>
      <c r="F267" s="158" t="s">
        <v>576</v>
      </c>
      <c r="G267" s="159" t="s">
        <v>158</v>
      </c>
      <c r="H267" s="160">
        <v>1</v>
      </c>
      <c r="I267" s="161">
        <v>0</v>
      </c>
      <c r="J267" s="161">
        <f t="shared" si="100"/>
        <v>0</v>
      </c>
      <c r="K267" s="162"/>
      <c r="L267" s="163"/>
      <c r="M267" s="164" t="s">
        <v>1</v>
      </c>
      <c r="N267" s="165" t="s">
        <v>33</v>
      </c>
      <c r="O267" s="148">
        <v>0</v>
      </c>
      <c r="P267" s="148">
        <f t="shared" si="101"/>
        <v>0</v>
      </c>
      <c r="Q267" s="148">
        <v>0.02</v>
      </c>
      <c r="R267" s="148">
        <f t="shared" si="102"/>
        <v>0.02</v>
      </c>
      <c r="S267" s="148">
        <v>0</v>
      </c>
      <c r="T267" s="149">
        <f t="shared" si="10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0" t="s">
        <v>220</v>
      </c>
      <c r="AT267" s="150" t="s">
        <v>266</v>
      </c>
      <c r="AU267" s="150" t="s">
        <v>127</v>
      </c>
      <c r="AY267" s="14" t="s">
        <v>119</v>
      </c>
      <c r="BE267" s="151">
        <f t="shared" si="104"/>
        <v>0</v>
      </c>
      <c r="BF267" s="151">
        <f t="shared" si="105"/>
        <v>0</v>
      </c>
      <c r="BG267" s="151">
        <f t="shared" si="106"/>
        <v>0</v>
      </c>
      <c r="BH267" s="151">
        <f t="shared" si="107"/>
        <v>0</v>
      </c>
      <c r="BI267" s="151">
        <f t="shared" si="108"/>
        <v>0</v>
      </c>
      <c r="BJ267" s="14" t="s">
        <v>127</v>
      </c>
      <c r="BK267" s="151">
        <f t="shared" si="109"/>
        <v>0</v>
      </c>
      <c r="BL267" s="14" t="s">
        <v>152</v>
      </c>
      <c r="BM267" s="150" t="s">
        <v>577</v>
      </c>
    </row>
    <row r="268" spans="1:65" s="2" customFormat="1" ht="24.15" customHeight="1" x14ac:dyDescent="0.2">
      <c r="A268" s="26"/>
      <c r="B268" s="138"/>
      <c r="C268" s="139" t="s">
        <v>578</v>
      </c>
      <c r="D268" s="139" t="s">
        <v>122</v>
      </c>
      <c r="E268" s="140" t="s">
        <v>579</v>
      </c>
      <c r="F268" s="141" t="s">
        <v>580</v>
      </c>
      <c r="G268" s="142" t="s">
        <v>581</v>
      </c>
      <c r="H268" s="143">
        <v>7</v>
      </c>
      <c r="I268" s="144">
        <v>0</v>
      </c>
      <c r="J268" s="144">
        <f t="shared" si="100"/>
        <v>0</v>
      </c>
      <c r="K268" s="145"/>
      <c r="L268" s="27"/>
      <c r="M268" s="146" t="s">
        <v>1</v>
      </c>
      <c r="N268" s="147" t="s">
        <v>33</v>
      </c>
      <c r="O268" s="148">
        <v>0</v>
      </c>
      <c r="P268" s="148">
        <f t="shared" si="101"/>
        <v>0</v>
      </c>
      <c r="Q268" s="148">
        <v>0</v>
      </c>
      <c r="R268" s="148">
        <f t="shared" si="102"/>
        <v>0</v>
      </c>
      <c r="S268" s="148">
        <v>0</v>
      </c>
      <c r="T268" s="149">
        <f t="shared" si="10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0" t="s">
        <v>152</v>
      </c>
      <c r="AT268" s="150" t="s">
        <v>122</v>
      </c>
      <c r="AU268" s="150" t="s">
        <v>127</v>
      </c>
      <c r="AY268" s="14" t="s">
        <v>119</v>
      </c>
      <c r="BE268" s="151">
        <f t="shared" si="104"/>
        <v>0</v>
      </c>
      <c r="BF268" s="151">
        <f t="shared" si="105"/>
        <v>0</v>
      </c>
      <c r="BG268" s="151">
        <f t="shared" si="106"/>
        <v>0</v>
      </c>
      <c r="BH268" s="151">
        <f t="shared" si="107"/>
        <v>0</v>
      </c>
      <c r="BI268" s="151">
        <f t="shared" si="108"/>
        <v>0</v>
      </c>
      <c r="BJ268" s="14" t="s">
        <v>127</v>
      </c>
      <c r="BK268" s="151">
        <f t="shared" si="109"/>
        <v>0</v>
      </c>
      <c r="BL268" s="14" t="s">
        <v>152</v>
      </c>
      <c r="BM268" s="150" t="s">
        <v>582</v>
      </c>
    </row>
    <row r="269" spans="1:65" s="2" customFormat="1" ht="24.15" customHeight="1" x14ac:dyDescent="0.2">
      <c r="A269" s="26"/>
      <c r="B269" s="138"/>
      <c r="C269" s="156" t="s">
        <v>375</v>
      </c>
      <c r="D269" s="156" t="s">
        <v>266</v>
      </c>
      <c r="E269" s="157" t="s">
        <v>583</v>
      </c>
      <c r="F269" s="158" t="s">
        <v>584</v>
      </c>
      <c r="G269" s="159" t="s">
        <v>581</v>
      </c>
      <c r="H269" s="160">
        <v>7</v>
      </c>
      <c r="I269" s="161">
        <v>0</v>
      </c>
      <c r="J269" s="161">
        <f t="shared" si="100"/>
        <v>0</v>
      </c>
      <c r="K269" s="162"/>
      <c r="L269" s="163"/>
      <c r="M269" s="164" t="s">
        <v>1</v>
      </c>
      <c r="N269" s="165" t="s">
        <v>33</v>
      </c>
      <c r="O269" s="148">
        <v>0</v>
      </c>
      <c r="P269" s="148">
        <f t="shared" si="101"/>
        <v>0</v>
      </c>
      <c r="Q269" s="148">
        <v>0</v>
      </c>
      <c r="R269" s="148">
        <f t="shared" si="102"/>
        <v>0</v>
      </c>
      <c r="S269" s="148">
        <v>0</v>
      </c>
      <c r="T269" s="149">
        <f t="shared" si="10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0" t="s">
        <v>220</v>
      </c>
      <c r="AT269" s="150" t="s">
        <v>266</v>
      </c>
      <c r="AU269" s="150" t="s">
        <v>127</v>
      </c>
      <c r="AY269" s="14" t="s">
        <v>119</v>
      </c>
      <c r="BE269" s="151">
        <f t="shared" si="104"/>
        <v>0</v>
      </c>
      <c r="BF269" s="151">
        <f t="shared" si="105"/>
        <v>0</v>
      </c>
      <c r="BG269" s="151">
        <f t="shared" si="106"/>
        <v>0</v>
      </c>
      <c r="BH269" s="151">
        <f t="shared" si="107"/>
        <v>0</v>
      </c>
      <c r="BI269" s="151">
        <f t="shared" si="108"/>
        <v>0</v>
      </c>
      <c r="BJ269" s="14" t="s">
        <v>127</v>
      </c>
      <c r="BK269" s="151">
        <f t="shared" si="109"/>
        <v>0</v>
      </c>
      <c r="BL269" s="14" t="s">
        <v>152</v>
      </c>
      <c r="BM269" s="150" t="s">
        <v>585</v>
      </c>
    </row>
    <row r="270" spans="1:65" s="2" customFormat="1" ht="14.4" customHeight="1" x14ac:dyDescent="0.2">
      <c r="A270" s="26"/>
      <c r="B270" s="138"/>
      <c r="C270" s="139" t="s">
        <v>586</v>
      </c>
      <c r="D270" s="139" t="s">
        <v>122</v>
      </c>
      <c r="E270" s="140" t="s">
        <v>587</v>
      </c>
      <c r="F270" s="141" t="s">
        <v>588</v>
      </c>
      <c r="G270" s="142" t="s">
        <v>158</v>
      </c>
      <c r="H270" s="143">
        <v>7</v>
      </c>
      <c r="I270" s="144">
        <v>0</v>
      </c>
      <c r="J270" s="144">
        <f t="shared" si="100"/>
        <v>0</v>
      </c>
      <c r="K270" s="145"/>
      <c r="L270" s="27"/>
      <c r="M270" s="146" t="s">
        <v>1</v>
      </c>
      <c r="N270" s="147" t="s">
        <v>33</v>
      </c>
      <c r="O270" s="148">
        <v>1.2250099999999999</v>
      </c>
      <c r="P270" s="148">
        <f t="shared" si="101"/>
        <v>8.5750700000000002</v>
      </c>
      <c r="Q270" s="148">
        <v>0</v>
      </c>
      <c r="R270" s="148">
        <f t="shared" si="102"/>
        <v>0</v>
      </c>
      <c r="S270" s="148">
        <v>0</v>
      </c>
      <c r="T270" s="149">
        <f t="shared" si="10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0" t="s">
        <v>152</v>
      </c>
      <c r="AT270" s="150" t="s">
        <v>122</v>
      </c>
      <c r="AU270" s="150" t="s">
        <v>127</v>
      </c>
      <c r="AY270" s="14" t="s">
        <v>119</v>
      </c>
      <c r="BE270" s="151">
        <f t="shared" si="104"/>
        <v>0</v>
      </c>
      <c r="BF270" s="151">
        <f t="shared" si="105"/>
        <v>0</v>
      </c>
      <c r="BG270" s="151">
        <f t="shared" si="106"/>
        <v>0</v>
      </c>
      <c r="BH270" s="151">
        <f t="shared" si="107"/>
        <v>0</v>
      </c>
      <c r="BI270" s="151">
        <f t="shared" si="108"/>
        <v>0</v>
      </c>
      <c r="BJ270" s="14" t="s">
        <v>127</v>
      </c>
      <c r="BK270" s="151">
        <f t="shared" si="109"/>
        <v>0</v>
      </c>
      <c r="BL270" s="14" t="s">
        <v>152</v>
      </c>
      <c r="BM270" s="150" t="s">
        <v>589</v>
      </c>
    </row>
    <row r="271" spans="1:65" s="2" customFormat="1" ht="24.15" customHeight="1" x14ac:dyDescent="0.2">
      <c r="A271" s="26"/>
      <c r="B271" s="138"/>
      <c r="C271" s="156" t="s">
        <v>378</v>
      </c>
      <c r="D271" s="156" t="s">
        <v>266</v>
      </c>
      <c r="E271" s="157" t="s">
        <v>590</v>
      </c>
      <c r="F271" s="158" t="s">
        <v>591</v>
      </c>
      <c r="G271" s="159" t="s">
        <v>581</v>
      </c>
      <c r="H271" s="160">
        <v>7</v>
      </c>
      <c r="I271" s="161">
        <v>0</v>
      </c>
      <c r="J271" s="161">
        <f t="shared" si="100"/>
        <v>0</v>
      </c>
      <c r="K271" s="162"/>
      <c r="L271" s="163"/>
      <c r="M271" s="164" t="s">
        <v>1</v>
      </c>
      <c r="N271" s="165" t="s">
        <v>33</v>
      </c>
      <c r="O271" s="148">
        <v>0</v>
      </c>
      <c r="P271" s="148">
        <f t="shared" si="101"/>
        <v>0</v>
      </c>
      <c r="Q271" s="148">
        <v>2.5000000000000001E-2</v>
      </c>
      <c r="R271" s="148">
        <f t="shared" si="102"/>
        <v>0.17500000000000002</v>
      </c>
      <c r="S271" s="148">
        <v>0</v>
      </c>
      <c r="T271" s="149">
        <f t="shared" si="10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0" t="s">
        <v>220</v>
      </c>
      <c r="AT271" s="150" t="s">
        <v>266</v>
      </c>
      <c r="AU271" s="150" t="s">
        <v>127</v>
      </c>
      <c r="AY271" s="14" t="s">
        <v>119</v>
      </c>
      <c r="BE271" s="151">
        <f t="shared" si="104"/>
        <v>0</v>
      </c>
      <c r="BF271" s="151">
        <f t="shared" si="105"/>
        <v>0</v>
      </c>
      <c r="BG271" s="151">
        <f t="shared" si="106"/>
        <v>0</v>
      </c>
      <c r="BH271" s="151">
        <f t="shared" si="107"/>
        <v>0</v>
      </c>
      <c r="BI271" s="151">
        <f t="shared" si="108"/>
        <v>0</v>
      </c>
      <c r="BJ271" s="14" t="s">
        <v>127</v>
      </c>
      <c r="BK271" s="151">
        <f t="shared" si="109"/>
        <v>0</v>
      </c>
      <c r="BL271" s="14" t="s">
        <v>152</v>
      </c>
      <c r="BM271" s="150" t="s">
        <v>592</v>
      </c>
    </row>
    <row r="272" spans="1:65" s="2" customFormat="1" ht="14.4" customHeight="1" x14ac:dyDescent="0.2">
      <c r="A272" s="26"/>
      <c r="B272" s="138"/>
      <c r="C272" s="139" t="s">
        <v>593</v>
      </c>
      <c r="D272" s="139" t="s">
        <v>122</v>
      </c>
      <c r="E272" s="140" t="s">
        <v>594</v>
      </c>
      <c r="F272" s="141" t="s">
        <v>595</v>
      </c>
      <c r="G272" s="142" t="s">
        <v>125</v>
      </c>
      <c r="H272" s="143">
        <v>97.632999999999996</v>
      </c>
      <c r="I272" s="144">
        <v>0</v>
      </c>
      <c r="J272" s="144">
        <f t="shared" si="100"/>
        <v>0</v>
      </c>
      <c r="K272" s="145"/>
      <c r="L272" s="27"/>
      <c r="M272" s="146" t="s">
        <v>1</v>
      </c>
      <c r="N272" s="147" t="s">
        <v>33</v>
      </c>
      <c r="O272" s="148">
        <v>0.36459000000000003</v>
      </c>
      <c r="P272" s="148">
        <f t="shared" si="101"/>
        <v>35.596015469999998</v>
      </c>
      <c r="Q272" s="148">
        <v>1.8000000000000001E-4</v>
      </c>
      <c r="R272" s="148">
        <f t="shared" si="102"/>
        <v>1.757394E-2</v>
      </c>
      <c r="S272" s="148">
        <v>0</v>
      </c>
      <c r="T272" s="149">
        <f t="shared" si="10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0" t="s">
        <v>152</v>
      </c>
      <c r="AT272" s="150" t="s">
        <v>122</v>
      </c>
      <c r="AU272" s="150" t="s">
        <v>127</v>
      </c>
      <c r="AY272" s="14" t="s">
        <v>119</v>
      </c>
      <c r="BE272" s="151">
        <f t="shared" si="104"/>
        <v>0</v>
      </c>
      <c r="BF272" s="151">
        <f t="shared" si="105"/>
        <v>0</v>
      </c>
      <c r="BG272" s="151">
        <f t="shared" si="106"/>
        <v>0</v>
      </c>
      <c r="BH272" s="151">
        <f t="shared" si="107"/>
        <v>0</v>
      </c>
      <c r="BI272" s="151">
        <f t="shared" si="108"/>
        <v>0</v>
      </c>
      <c r="BJ272" s="14" t="s">
        <v>127</v>
      </c>
      <c r="BK272" s="151">
        <f t="shared" si="109"/>
        <v>0</v>
      </c>
      <c r="BL272" s="14" t="s">
        <v>152</v>
      </c>
      <c r="BM272" s="150" t="s">
        <v>596</v>
      </c>
    </row>
    <row r="273" spans="1:65" s="2" customFormat="1" ht="62.7" customHeight="1" x14ac:dyDescent="0.2">
      <c r="A273" s="26"/>
      <c r="B273" s="138"/>
      <c r="C273" s="156" t="s">
        <v>382</v>
      </c>
      <c r="D273" s="156" t="s">
        <v>266</v>
      </c>
      <c r="E273" s="157" t="s">
        <v>597</v>
      </c>
      <c r="F273" s="158" t="s">
        <v>598</v>
      </c>
      <c r="G273" s="159" t="s">
        <v>158</v>
      </c>
      <c r="H273" s="160">
        <v>1</v>
      </c>
      <c r="I273" s="161">
        <v>0</v>
      </c>
      <c r="J273" s="161">
        <f t="shared" si="100"/>
        <v>0</v>
      </c>
      <c r="K273" s="162"/>
      <c r="L273" s="163"/>
      <c r="M273" s="164" t="s">
        <v>1</v>
      </c>
      <c r="N273" s="165" t="s">
        <v>33</v>
      </c>
      <c r="O273" s="148">
        <v>0</v>
      </c>
      <c r="P273" s="148">
        <f t="shared" si="101"/>
        <v>0</v>
      </c>
      <c r="Q273" s="148">
        <v>2.1999999999999999E-2</v>
      </c>
      <c r="R273" s="148">
        <f t="shared" si="102"/>
        <v>2.1999999999999999E-2</v>
      </c>
      <c r="S273" s="148">
        <v>0</v>
      </c>
      <c r="T273" s="149">
        <f t="shared" si="10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0" t="s">
        <v>220</v>
      </c>
      <c r="AT273" s="150" t="s">
        <v>266</v>
      </c>
      <c r="AU273" s="150" t="s">
        <v>127</v>
      </c>
      <c r="AY273" s="14" t="s">
        <v>119</v>
      </c>
      <c r="BE273" s="151">
        <f t="shared" si="104"/>
        <v>0</v>
      </c>
      <c r="BF273" s="151">
        <f t="shared" si="105"/>
        <v>0</v>
      </c>
      <c r="BG273" s="151">
        <f t="shared" si="106"/>
        <v>0</v>
      </c>
      <c r="BH273" s="151">
        <f t="shared" si="107"/>
        <v>0</v>
      </c>
      <c r="BI273" s="151">
        <f t="shared" si="108"/>
        <v>0</v>
      </c>
      <c r="BJ273" s="14" t="s">
        <v>127</v>
      </c>
      <c r="BK273" s="151">
        <f t="shared" si="109"/>
        <v>0</v>
      </c>
      <c r="BL273" s="14" t="s">
        <v>152</v>
      </c>
      <c r="BM273" s="150" t="s">
        <v>599</v>
      </c>
    </row>
    <row r="274" spans="1:65" s="2" customFormat="1" ht="62.7" customHeight="1" x14ac:dyDescent="0.2">
      <c r="A274" s="26"/>
      <c r="B274" s="138"/>
      <c r="C274" s="156" t="s">
        <v>600</v>
      </c>
      <c r="D274" s="156" t="s">
        <v>266</v>
      </c>
      <c r="E274" s="157" t="s">
        <v>601</v>
      </c>
      <c r="F274" s="158" t="s">
        <v>602</v>
      </c>
      <c r="G274" s="159" t="s">
        <v>158</v>
      </c>
      <c r="H274" s="160">
        <v>6</v>
      </c>
      <c r="I274" s="161">
        <v>0</v>
      </c>
      <c r="J274" s="161">
        <f t="shared" si="100"/>
        <v>0</v>
      </c>
      <c r="K274" s="162"/>
      <c r="L274" s="163"/>
      <c r="M274" s="164" t="s">
        <v>1</v>
      </c>
      <c r="N274" s="165" t="s">
        <v>33</v>
      </c>
      <c r="O274" s="148">
        <v>0</v>
      </c>
      <c r="P274" s="148">
        <f t="shared" si="101"/>
        <v>0</v>
      </c>
      <c r="Q274" s="148">
        <v>0</v>
      </c>
      <c r="R274" s="148">
        <f t="shared" si="102"/>
        <v>0</v>
      </c>
      <c r="S274" s="148">
        <v>0</v>
      </c>
      <c r="T274" s="149">
        <f t="shared" si="10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0" t="s">
        <v>220</v>
      </c>
      <c r="AT274" s="150" t="s">
        <v>266</v>
      </c>
      <c r="AU274" s="150" t="s">
        <v>127</v>
      </c>
      <c r="AY274" s="14" t="s">
        <v>119</v>
      </c>
      <c r="BE274" s="151">
        <f t="shared" si="104"/>
        <v>0</v>
      </c>
      <c r="BF274" s="151">
        <f t="shared" si="105"/>
        <v>0</v>
      </c>
      <c r="BG274" s="151">
        <f t="shared" si="106"/>
        <v>0</v>
      </c>
      <c r="BH274" s="151">
        <f t="shared" si="107"/>
        <v>0</v>
      </c>
      <c r="BI274" s="151">
        <f t="shared" si="108"/>
        <v>0</v>
      </c>
      <c r="BJ274" s="14" t="s">
        <v>127</v>
      </c>
      <c r="BK274" s="151">
        <f t="shared" si="109"/>
        <v>0</v>
      </c>
      <c r="BL274" s="14" t="s">
        <v>152</v>
      </c>
      <c r="BM274" s="150" t="s">
        <v>603</v>
      </c>
    </row>
    <row r="275" spans="1:65" s="2" customFormat="1" ht="62.7" customHeight="1" x14ac:dyDescent="0.2">
      <c r="A275" s="26"/>
      <c r="B275" s="138"/>
      <c r="C275" s="156" t="s">
        <v>385</v>
      </c>
      <c r="D275" s="156" t="s">
        <v>266</v>
      </c>
      <c r="E275" s="157" t="s">
        <v>604</v>
      </c>
      <c r="F275" s="158" t="s">
        <v>605</v>
      </c>
      <c r="G275" s="159" t="s">
        <v>158</v>
      </c>
      <c r="H275" s="160">
        <v>17</v>
      </c>
      <c r="I275" s="161">
        <v>0</v>
      </c>
      <c r="J275" s="161">
        <f t="shared" si="100"/>
        <v>0</v>
      </c>
      <c r="K275" s="162"/>
      <c r="L275" s="163"/>
      <c r="M275" s="164" t="s">
        <v>1</v>
      </c>
      <c r="N275" s="165" t="s">
        <v>33</v>
      </c>
      <c r="O275" s="148">
        <v>0</v>
      </c>
      <c r="P275" s="148">
        <f t="shared" si="101"/>
        <v>0</v>
      </c>
      <c r="Q275" s="148">
        <v>0</v>
      </c>
      <c r="R275" s="148">
        <f t="shared" si="102"/>
        <v>0</v>
      </c>
      <c r="S275" s="148">
        <v>0</v>
      </c>
      <c r="T275" s="149">
        <f t="shared" si="10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0" t="s">
        <v>220</v>
      </c>
      <c r="AT275" s="150" t="s">
        <v>266</v>
      </c>
      <c r="AU275" s="150" t="s">
        <v>127</v>
      </c>
      <c r="AY275" s="14" t="s">
        <v>119</v>
      </c>
      <c r="BE275" s="151">
        <f t="shared" si="104"/>
        <v>0</v>
      </c>
      <c r="BF275" s="151">
        <f t="shared" si="105"/>
        <v>0</v>
      </c>
      <c r="BG275" s="151">
        <f t="shared" si="106"/>
        <v>0</v>
      </c>
      <c r="BH275" s="151">
        <f t="shared" si="107"/>
        <v>0</v>
      </c>
      <c r="BI275" s="151">
        <f t="shared" si="108"/>
        <v>0</v>
      </c>
      <c r="BJ275" s="14" t="s">
        <v>127</v>
      </c>
      <c r="BK275" s="151">
        <f t="shared" si="109"/>
        <v>0</v>
      </c>
      <c r="BL275" s="14" t="s">
        <v>152</v>
      </c>
      <c r="BM275" s="150" t="s">
        <v>606</v>
      </c>
    </row>
    <row r="276" spans="1:65" s="2" customFormat="1" ht="62.7" customHeight="1" x14ac:dyDescent="0.2">
      <c r="A276" s="26"/>
      <c r="B276" s="138"/>
      <c r="C276" s="156" t="s">
        <v>607</v>
      </c>
      <c r="D276" s="156" t="s">
        <v>266</v>
      </c>
      <c r="E276" s="157" t="s">
        <v>608</v>
      </c>
      <c r="F276" s="158" t="s">
        <v>609</v>
      </c>
      <c r="G276" s="159" t="s">
        <v>158</v>
      </c>
      <c r="H276" s="160">
        <v>5</v>
      </c>
      <c r="I276" s="161">
        <v>0</v>
      </c>
      <c r="J276" s="161">
        <f t="shared" si="100"/>
        <v>0</v>
      </c>
      <c r="K276" s="162"/>
      <c r="L276" s="163"/>
      <c r="M276" s="164" t="s">
        <v>1</v>
      </c>
      <c r="N276" s="165" t="s">
        <v>33</v>
      </c>
      <c r="O276" s="148">
        <v>0</v>
      </c>
      <c r="P276" s="148">
        <f t="shared" si="101"/>
        <v>0</v>
      </c>
      <c r="Q276" s="148">
        <v>0</v>
      </c>
      <c r="R276" s="148">
        <f t="shared" si="102"/>
        <v>0</v>
      </c>
      <c r="S276" s="148">
        <v>0</v>
      </c>
      <c r="T276" s="149">
        <f t="shared" si="10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0" t="s">
        <v>220</v>
      </c>
      <c r="AT276" s="150" t="s">
        <v>266</v>
      </c>
      <c r="AU276" s="150" t="s">
        <v>127</v>
      </c>
      <c r="AY276" s="14" t="s">
        <v>119</v>
      </c>
      <c r="BE276" s="151">
        <f t="shared" si="104"/>
        <v>0</v>
      </c>
      <c r="BF276" s="151">
        <f t="shared" si="105"/>
        <v>0</v>
      </c>
      <c r="BG276" s="151">
        <f t="shared" si="106"/>
        <v>0</v>
      </c>
      <c r="BH276" s="151">
        <f t="shared" si="107"/>
        <v>0</v>
      </c>
      <c r="BI276" s="151">
        <f t="shared" si="108"/>
        <v>0</v>
      </c>
      <c r="BJ276" s="14" t="s">
        <v>127</v>
      </c>
      <c r="BK276" s="151">
        <f t="shared" si="109"/>
        <v>0</v>
      </c>
      <c r="BL276" s="14" t="s">
        <v>152</v>
      </c>
      <c r="BM276" s="150" t="s">
        <v>610</v>
      </c>
    </row>
    <row r="277" spans="1:65" s="2" customFormat="1" ht="62.7" customHeight="1" x14ac:dyDescent="0.2">
      <c r="A277" s="26"/>
      <c r="B277" s="138"/>
      <c r="C277" s="156" t="s">
        <v>389</v>
      </c>
      <c r="D277" s="156" t="s">
        <v>266</v>
      </c>
      <c r="E277" s="157" t="s">
        <v>611</v>
      </c>
      <c r="F277" s="158" t="s">
        <v>612</v>
      </c>
      <c r="G277" s="159" t="s">
        <v>158</v>
      </c>
      <c r="H277" s="160">
        <v>1</v>
      </c>
      <c r="I277" s="161">
        <v>0</v>
      </c>
      <c r="J277" s="161">
        <f t="shared" si="100"/>
        <v>0</v>
      </c>
      <c r="K277" s="162"/>
      <c r="L277" s="163"/>
      <c r="M277" s="164" t="s">
        <v>1</v>
      </c>
      <c r="N277" s="165" t="s">
        <v>33</v>
      </c>
      <c r="O277" s="148">
        <v>0</v>
      </c>
      <c r="P277" s="148">
        <f t="shared" si="101"/>
        <v>0</v>
      </c>
      <c r="Q277" s="148">
        <v>0</v>
      </c>
      <c r="R277" s="148">
        <f t="shared" si="102"/>
        <v>0</v>
      </c>
      <c r="S277" s="148">
        <v>0</v>
      </c>
      <c r="T277" s="149">
        <f t="shared" si="10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0" t="s">
        <v>220</v>
      </c>
      <c r="AT277" s="150" t="s">
        <v>266</v>
      </c>
      <c r="AU277" s="150" t="s">
        <v>127</v>
      </c>
      <c r="AY277" s="14" t="s">
        <v>119</v>
      </c>
      <c r="BE277" s="151">
        <f t="shared" si="104"/>
        <v>0</v>
      </c>
      <c r="BF277" s="151">
        <f t="shared" si="105"/>
        <v>0</v>
      </c>
      <c r="BG277" s="151">
        <f t="shared" si="106"/>
        <v>0</v>
      </c>
      <c r="BH277" s="151">
        <f t="shared" si="107"/>
        <v>0</v>
      </c>
      <c r="BI277" s="151">
        <f t="shared" si="108"/>
        <v>0</v>
      </c>
      <c r="BJ277" s="14" t="s">
        <v>127</v>
      </c>
      <c r="BK277" s="151">
        <f t="shared" si="109"/>
        <v>0</v>
      </c>
      <c r="BL277" s="14" t="s">
        <v>152</v>
      </c>
      <c r="BM277" s="150" t="s">
        <v>613</v>
      </c>
    </row>
    <row r="278" spans="1:65" s="2" customFormat="1" ht="62.7" customHeight="1" x14ac:dyDescent="0.2">
      <c r="A278" s="26"/>
      <c r="B278" s="138"/>
      <c r="C278" s="156" t="s">
        <v>614</v>
      </c>
      <c r="D278" s="156" t="s">
        <v>266</v>
      </c>
      <c r="E278" s="157" t="s">
        <v>615</v>
      </c>
      <c r="F278" s="158" t="s">
        <v>616</v>
      </c>
      <c r="G278" s="159" t="s">
        <v>158</v>
      </c>
      <c r="H278" s="160">
        <v>1</v>
      </c>
      <c r="I278" s="161">
        <v>0</v>
      </c>
      <c r="J278" s="161">
        <f t="shared" si="100"/>
        <v>0</v>
      </c>
      <c r="K278" s="162"/>
      <c r="L278" s="163"/>
      <c r="M278" s="164" t="s">
        <v>1</v>
      </c>
      <c r="N278" s="165" t="s">
        <v>33</v>
      </c>
      <c r="O278" s="148">
        <v>0</v>
      </c>
      <c r="P278" s="148">
        <f t="shared" si="101"/>
        <v>0</v>
      </c>
      <c r="Q278" s="148">
        <v>0</v>
      </c>
      <c r="R278" s="148">
        <f t="shared" si="102"/>
        <v>0</v>
      </c>
      <c r="S278" s="148">
        <v>0</v>
      </c>
      <c r="T278" s="149">
        <f t="shared" si="10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0" t="s">
        <v>220</v>
      </c>
      <c r="AT278" s="150" t="s">
        <v>266</v>
      </c>
      <c r="AU278" s="150" t="s">
        <v>127</v>
      </c>
      <c r="AY278" s="14" t="s">
        <v>119</v>
      </c>
      <c r="BE278" s="151">
        <f t="shared" si="104"/>
        <v>0</v>
      </c>
      <c r="BF278" s="151">
        <f t="shared" si="105"/>
        <v>0</v>
      </c>
      <c r="BG278" s="151">
        <f t="shared" si="106"/>
        <v>0</v>
      </c>
      <c r="BH278" s="151">
        <f t="shared" si="107"/>
        <v>0</v>
      </c>
      <c r="BI278" s="151">
        <f t="shared" si="108"/>
        <v>0</v>
      </c>
      <c r="BJ278" s="14" t="s">
        <v>127</v>
      </c>
      <c r="BK278" s="151">
        <f t="shared" si="109"/>
        <v>0</v>
      </c>
      <c r="BL278" s="14" t="s">
        <v>152</v>
      </c>
      <c r="BM278" s="150" t="s">
        <v>617</v>
      </c>
    </row>
    <row r="279" spans="1:65" s="2" customFormat="1" ht="62.7" customHeight="1" x14ac:dyDescent="0.2">
      <c r="A279" s="26"/>
      <c r="B279" s="138"/>
      <c r="C279" s="156" t="s">
        <v>390</v>
      </c>
      <c r="D279" s="156" t="s">
        <v>266</v>
      </c>
      <c r="E279" s="157" t="s">
        <v>618</v>
      </c>
      <c r="F279" s="158" t="s">
        <v>619</v>
      </c>
      <c r="G279" s="159" t="s">
        <v>158</v>
      </c>
      <c r="H279" s="160">
        <v>1</v>
      </c>
      <c r="I279" s="161">
        <v>0</v>
      </c>
      <c r="J279" s="161">
        <f t="shared" si="100"/>
        <v>0</v>
      </c>
      <c r="K279" s="162"/>
      <c r="L279" s="163"/>
      <c r="M279" s="164" t="s">
        <v>1</v>
      </c>
      <c r="N279" s="165" t="s">
        <v>33</v>
      </c>
      <c r="O279" s="148">
        <v>0</v>
      </c>
      <c r="P279" s="148">
        <f t="shared" si="101"/>
        <v>0</v>
      </c>
      <c r="Q279" s="148">
        <v>0</v>
      </c>
      <c r="R279" s="148">
        <f t="shared" si="102"/>
        <v>0</v>
      </c>
      <c r="S279" s="148">
        <v>0</v>
      </c>
      <c r="T279" s="149">
        <f t="shared" si="10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0" t="s">
        <v>220</v>
      </c>
      <c r="AT279" s="150" t="s">
        <v>266</v>
      </c>
      <c r="AU279" s="150" t="s">
        <v>127</v>
      </c>
      <c r="AY279" s="14" t="s">
        <v>119</v>
      </c>
      <c r="BE279" s="151">
        <f t="shared" si="104"/>
        <v>0</v>
      </c>
      <c r="BF279" s="151">
        <f t="shared" si="105"/>
        <v>0</v>
      </c>
      <c r="BG279" s="151">
        <f t="shared" si="106"/>
        <v>0</v>
      </c>
      <c r="BH279" s="151">
        <f t="shared" si="107"/>
        <v>0</v>
      </c>
      <c r="BI279" s="151">
        <f t="shared" si="108"/>
        <v>0</v>
      </c>
      <c r="BJ279" s="14" t="s">
        <v>127</v>
      </c>
      <c r="BK279" s="151">
        <f t="shared" si="109"/>
        <v>0</v>
      </c>
      <c r="BL279" s="14" t="s">
        <v>152</v>
      </c>
      <c r="BM279" s="150" t="s">
        <v>620</v>
      </c>
    </row>
    <row r="280" spans="1:65" s="2" customFormat="1" ht="62.7" customHeight="1" x14ac:dyDescent="0.2">
      <c r="A280" s="26"/>
      <c r="B280" s="138"/>
      <c r="C280" s="156" t="s">
        <v>621</v>
      </c>
      <c r="D280" s="156" t="s">
        <v>266</v>
      </c>
      <c r="E280" s="157" t="s">
        <v>622</v>
      </c>
      <c r="F280" s="158" t="s">
        <v>623</v>
      </c>
      <c r="G280" s="159" t="s">
        <v>158</v>
      </c>
      <c r="H280" s="160">
        <v>1</v>
      </c>
      <c r="I280" s="161">
        <v>0</v>
      </c>
      <c r="J280" s="161">
        <f t="shared" si="100"/>
        <v>0</v>
      </c>
      <c r="K280" s="162"/>
      <c r="L280" s="163"/>
      <c r="M280" s="164" t="s">
        <v>1</v>
      </c>
      <c r="N280" s="165" t="s">
        <v>33</v>
      </c>
      <c r="O280" s="148">
        <v>0</v>
      </c>
      <c r="P280" s="148">
        <f t="shared" si="101"/>
        <v>0</v>
      </c>
      <c r="Q280" s="148">
        <v>0</v>
      </c>
      <c r="R280" s="148">
        <f t="shared" si="102"/>
        <v>0</v>
      </c>
      <c r="S280" s="148">
        <v>0</v>
      </c>
      <c r="T280" s="149">
        <f t="shared" si="10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0" t="s">
        <v>220</v>
      </c>
      <c r="AT280" s="150" t="s">
        <v>266</v>
      </c>
      <c r="AU280" s="150" t="s">
        <v>127</v>
      </c>
      <c r="AY280" s="14" t="s">
        <v>119</v>
      </c>
      <c r="BE280" s="151">
        <f t="shared" si="104"/>
        <v>0</v>
      </c>
      <c r="BF280" s="151">
        <f t="shared" si="105"/>
        <v>0</v>
      </c>
      <c r="BG280" s="151">
        <f t="shared" si="106"/>
        <v>0</v>
      </c>
      <c r="BH280" s="151">
        <f t="shared" si="107"/>
        <v>0</v>
      </c>
      <c r="BI280" s="151">
        <f t="shared" si="108"/>
        <v>0</v>
      </c>
      <c r="BJ280" s="14" t="s">
        <v>127</v>
      </c>
      <c r="BK280" s="151">
        <f t="shared" si="109"/>
        <v>0</v>
      </c>
      <c r="BL280" s="14" t="s">
        <v>152</v>
      </c>
      <c r="BM280" s="150" t="s">
        <v>624</v>
      </c>
    </row>
    <row r="281" spans="1:65" s="2" customFormat="1" ht="14.4" customHeight="1" x14ac:dyDescent="0.2">
      <c r="A281" s="26"/>
      <c r="B281" s="138"/>
      <c r="C281" s="139" t="s">
        <v>392</v>
      </c>
      <c r="D281" s="139" t="s">
        <v>122</v>
      </c>
      <c r="E281" s="140" t="s">
        <v>625</v>
      </c>
      <c r="F281" s="141" t="s">
        <v>626</v>
      </c>
      <c r="G281" s="142" t="s">
        <v>125</v>
      </c>
      <c r="H281" s="143">
        <v>66.915000000000006</v>
      </c>
      <c r="I281" s="144">
        <v>0</v>
      </c>
      <c r="J281" s="144">
        <f t="shared" si="100"/>
        <v>0</v>
      </c>
      <c r="K281" s="145"/>
      <c r="L281" s="27"/>
      <c r="M281" s="146" t="s">
        <v>1</v>
      </c>
      <c r="N281" s="147" t="s">
        <v>33</v>
      </c>
      <c r="O281" s="148">
        <v>0.28081</v>
      </c>
      <c r="P281" s="148">
        <f t="shared" si="101"/>
        <v>18.790401150000001</v>
      </c>
      <c r="Q281" s="148">
        <v>4.2000000000000002E-4</v>
      </c>
      <c r="R281" s="148">
        <f t="shared" si="102"/>
        <v>2.8104300000000002E-2</v>
      </c>
      <c r="S281" s="148">
        <v>0</v>
      </c>
      <c r="T281" s="149">
        <f t="shared" si="10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0" t="s">
        <v>152</v>
      </c>
      <c r="AT281" s="150" t="s">
        <v>122</v>
      </c>
      <c r="AU281" s="150" t="s">
        <v>127</v>
      </c>
      <c r="AY281" s="14" t="s">
        <v>119</v>
      </c>
      <c r="BE281" s="151">
        <f t="shared" si="104"/>
        <v>0</v>
      </c>
      <c r="BF281" s="151">
        <f t="shared" si="105"/>
        <v>0</v>
      </c>
      <c r="BG281" s="151">
        <f t="shared" si="106"/>
        <v>0</v>
      </c>
      <c r="BH281" s="151">
        <f t="shared" si="107"/>
        <v>0</v>
      </c>
      <c r="BI281" s="151">
        <f t="shared" si="108"/>
        <v>0</v>
      </c>
      <c r="BJ281" s="14" t="s">
        <v>127</v>
      </c>
      <c r="BK281" s="151">
        <f t="shared" si="109"/>
        <v>0</v>
      </c>
      <c r="BL281" s="14" t="s">
        <v>152</v>
      </c>
      <c r="BM281" s="150" t="s">
        <v>627</v>
      </c>
    </row>
    <row r="282" spans="1:65" s="2" customFormat="1" ht="37.950000000000003" customHeight="1" x14ac:dyDescent="0.2">
      <c r="A282" s="26"/>
      <c r="B282" s="138"/>
      <c r="C282" s="156" t="s">
        <v>628</v>
      </c>
      <c r="D282" s="156" t="s">
        <v>266</v>
      </c>
      <c r="E282" s="157" t="s">
        <v>629</v>
      </c>
      <c r="F282" s="158" t="s">
        <v>630</v>
      </c>
      <c r="G282" s="159" t="s">
        <v>158</v>
      </c>
      <c r="H282" s="160">
        <v>8</v>
      </c>
      <c r="I282" s="161">
        <v>0</v>
      </c>
      <c r="J282" s="161">
        <f t="shared" si="100"/>
        <v>0</v>
      </c>
      <c r="K282" s="162"/>
      <c r="L282" s="163"/>
      <c r="M282" s="164" t="s">
        <v>1</v>
      </c>
      <c r="N282" s="165" t="s">
        <v>33</v>
      </c>
      <c r="O282" s="148">
        <v>0</v>
      </c>
      <c r="P282" s="148">
        <f t="shared" si="101"/>
        <v>0</v>
      </c>
      <c r="Q282" s="148">
        <v>0</v>
      </c>
      <c r="R282" s="148">
        <f t="shared" si="102"/>
        <v>0</v>
      </c>
      <c r="S282" s="148">
        <v>0</v>
      </c>
      <c r="T282" s="149">
        <f t="shared" si="10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0" t="s">
        <v>220</v>
      </c>
      <c r="AT282" s="150" t="s">
        <v>266</v>
      </c>
      <c r="AU282" s="150" t="s">
        <v>127</v>
      </c>
      <c r="AY282" s="14" t="s">
        <v>119</v>
      </c>
      <c r="BE282" s="151">
        <f t="shared" si="104"/>
        <v>0</v>
      </c>
      <c r="BF282" s="151">
        <f t="shared" si="105"/>
        <v>0</v>
      </c>
      <c r="BG282" s="151">
        <f t="shared" si="106"/>
        <v>0</v>
      </c>
      <c r="BH282" s="151">
        <f t="shared" si="107"/>
        <v>0</v>
      </c>
      <c r="BI282" s="151">
        <f t="shared" si="108"/>
        <v>0</v>
      </c>
      <c r="BJ282" s="14" t="s">
        <v>127</v>
      </c>
      <c r="BK282" s="151">
        <f t="shared" si="109"/>
        <v>0</v>
      </c>
      <c r="BL282" s="14" t="s">
        <v>152</v>
      </c>
      <c r="BM282" s="150" t="s">
        <v>631</v>
      </c>
    </row>
    <row r="283" spans="1:65" s="2" customFormat="1" ht="37.950000000000003" customHeight="1" x14ac:dyDescent="0.2">
      <c r="A283" s="26"/>
      <c r="B283" s="138"/>
      <c r="C283" s="156" t="s">
        <v>393</v>
      </c>
      <c r="D283" s="156" t="s">
        <v>266</v>
      </c>
      <c r="E283" s="157" t="s">
        <v>632</v>
      </c>
      <c r="F283" s="158" t="s">
        <v>633</v>
      </c>
      <c r="G283" s="159" t="s">
        <v>158</v>
      </c>
      <c r="H283" s="160">
        <v>2</v>
      </c>
      <c r="I283" s="161">
        <v>0</v>
      </c>
      <c r="J283" s="161">
        <f t="shared" si="100"/>
        <v>0</v>
      </c>
      <c r="K283" s="162"/>
      <c r="L283" s="163"/>
      <c r="M283" s="164" t="s">
        <v>1</v>
      </c>
      <c r="N283" s="165" t="s">
        <v>33</v>
      </c>
      <c r="O283" s="148">
        <v>0</v>
      </c>
      <c r="P283" s="148">
        <f t="shared" si="101"/>
        <v>0</v>
      </c>
      <c r="Q283" s="148">
        <v>0</v>
      </c>
      <c r="R283" s="148">
        <f t="shared" si="102"/>
        <v>0</v>
      </c>
      <c r="S283" s="148">
        <v>0</v>
      </c>
      <c r="T283" s="149">
        <f t="shared" si="10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0" t="s">
        <v>220</v>
      </c>
      <c r="AT283" s="150" t="s">
        <v>266</v>
      </c>
      <c r="AU283" s="150" t="s">
        <v>127</v>
      </c>
      <c r="AY283" s="14" t="s">
        <v>119</v>
      </c>
      <c r="BE283" s="151">
        <f t="shared" si="104"/>
        <v>0</v>
      </c>
      <c r="BF283" s="151">
        <f t="shared" si="105"/>
        <v>0</v>
      </c>
      <c r="BG283" s="151">
        <f t="shared" si="106"/>
        <v>0</v>
      </c>
      <c r="BH283" s="151">
        <f t="shared" si="107"/>
        <v>0</v>
      </c>
      <c r="BI283" s="151">
        <f t="shared" si="108"/>
        <v>0</v>
      </c>
      <c r="BJ283" s="14" t="s">
        <v>127</v>
      </c>
      <c r="BK283" s="151">
        <f t="shared" si="109"/>
        <v>0</v>
      </c>
      <c r="BL283" s="14" t="s">
        <v>152</v>
      </c>
      <c r="BM283" s="150" t="s">
        <v>634</v>
      </c>
    </row>
    <row r="284" spans="1:65" s="2" customFormat="1" ht="37.950000000000003" customHeight="1" x14ac:dyDescent="0.2">
      <c r="A284" s="26"/>
      <c r="B284" s="138"/>
      <c r="C284" s="156" t="s">
        <v>635</v>
      </c>
      <c r="D284" s="156" t="s">
        <v>266</v>
      </c>
      <c r="E284" s="157" t="s">
        <v>636</v>
      </c>
      <c r="F284" s="158" t="s">
        <v>637</v>
      </c>
      <c r="G284" s="159" t="s">
        <v>158</v>
      </c>
      <c r="H284" s="160">
        <v>1</v>
      </c>
      <c r="I284" s="161">
        <v>0</v>
      </c>
      <c r="J284" s="161">
        <f t="shared" si="100"/>
        <v>0</v>
      </c>
      <c r="K284" s="162"/>
      <c r="L284" s="163"/>
      <c r="M284" s="164" t="s">
        <v>1</v>
      </c>
      <c r="N284" s="165" t="s">
        <v>33</v>
      </c>
      <c r="O284" s="148">
        <v>0</v>
      </c>
      <c r="P284" s="148">
        <f t="shared" si="101"/>
        <v>0</v>
      </c>
      <c r="Q284" s="148">
        <v>0</v>
      </c>
      <c r="R284" s="148">
        <f t="shared" si="102"/>
        <v>0</v>
      </c>
      <c r="S284" s="148">
        <v>0</v>
      </c>
      <c r="T284" s="149">
        <f t="shared" si="10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0" t="s">
        <v>220</v>
      </c>
      <c r="AT284" s="150" t="s">
        <v>266</v>
      </c>
      <c r="AU284" s="150" t="s">
        <v>127</v>
      </c>
      <c r="AY284" s="14" t="s">
        <v>119</v>
      </c>
      <c r="BE284" s="151">
        <f t="shared" si="104"/>
        <v>0</v>
      </c>
      <c r="BF284" s="151">
        <f t="shared" si="105"/>
        <v>0</v>
      </c>
      <c r="BG284" s="151">
        <f t="shared" si="106"/>
        <v>0</v>
      </c>
      <c r="BH284" s="151">
        <f t="shared" si="107"/>
        <v>0</v>
      </c>
      <c r="BI284" s="151">
        <f t="shared" si="108"/>
        <v>0</v>
      </c>
      <c r="BJ284" s="14" t="s">
        <v>127</v>
      </c>
      <c r="BK284" s="151">
        <f t="shared" si="109"/>
        <v>0</v>
      </c>
      <c r="BL284" s="14" t="s">
        <v>152</v>
      </c>
      <c r="BM284" s="150" t="s">
        <v>638</v>
      </c>
    </row>
    <row r="285" spans="1:65" s="2" customFormat="1" ht="37.950000000000003" customHeight="1" x14ac:dyDescent="0.2">
      <c r="A285" s="26"/>
      <c r="B285" s="138"/>
      <c r="C285" s="156" t="s">
        <v>395</v>
      </c>
      <c r="D285" s="156" t="s">
        <v>266</v>
      </c>
      <c r="E285" s="157" t="s">
        <v>639</v>
      </c>
      <c r="F285" s="158" t="s">
        <v>640</v>
      </c>
      <c r="G285" s="159" t="s">
        <v>158</v>
      </c>
      <c r="H285" s="160">
        <v>1</v>
      </c>
      <c r="I285" s="161">
        <v>0</v>
      </c>
      <c r="J285" s="161">
        <f t="shared" si="100"/>
        <v>0</v>
      </c>
      <c r="K285" s="162"/>
      <c r="L285" s="163"/>
      <c r="M285" s="164" t="s">
        <v>1</v>
      </c>
      <c r="N285" s="165" t="s">
        <v>33</v>
      </c>
      <c r="O285" s="148">
        <v>0</v>
      </c>
      <c r="P285" s="148">
        <f t="shared" si="101"/>
        <v>0</v>
      </c>
      <c r="Q285" s="148">
        <v>0</v>
      </c>
      <c r="R285" s="148">
        <f t="shared" si="102"/>
        <v>0</v>
      </c>
      <c r="S285" s="148">
        <v>0</v>
      </c>
      <c r="T285" s="149">
        <f t="shared" si="10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0" t="s">
        <v>220</v>
      </c>
      <c r="AT285" s="150" t="s">
        <v>266</v>
      </c>
      <c r="AU285" s="150" t="s">
        <v>127</v>
      </c>
      <c r="AY285" s="14" t="s">
        <v>119</v>
      </c>
      <c r="BE285" s="151">
        <f t="shared" si="104"/>
        <v>0</v>
      </c>
      <c r="BF285" s="151">
        <f t="shared" si="105"/>
        <v>0</v>
      </c>
      <c r="BG285" s="151">
        <f t="shared" si="106"/>
        <v>0</v>
      </c>
      <c r="BH285" s="151">
        <f t="shared" si="107"/>
        <v>0</v>
      </c>
      <c r="BI285" s="151">
        <f t="shared" si="108"/>
        <v>0</v>
      </c>
      <c r="BJ285" s="14" t="s">
        <v>127</v>
      </c>
      <c r="BK285" s="151">
        <f t="shared" si="109"/>
        <v>0</v>
      </c>
      <c r="BL285" s="14" t="s">
        <v>152</v>
      </c>
      <c r="BM285" s="150" t="s">
        <v>641</v>
      </c>
    </row>
    <row r="286" spans="1:65" s="2" customFormat="1" ht="37.950000000000003" customHeight="1" x14ac:dyDescent="0.2">
      <c r="A286" s="26"/>
      <c r="B286" s="138"/>
      <c r="C286" s="156" t="s">
        <v>642</v>
      </c>
      <c r="D286" s="156" t="s">
        <v>266</v>
      </c>
      <c r="E286" s="157" t="s">
        <v>643</v>
      </c>
      <c r="F286" s="158" t="s">
        <v>644</v>
      </c>
      <c r="G286" s="159" t="s">
        <v>158</v>
      </c>
      <c r="H286" s="160">
        <v>1</v>
      </c>
      <c r="I286" s="161">
        <v>0</v>
      </c>
      <c r="J286" s="161">
        <f t="shared" si="100"/>
        <v>0</v>
      </c>
      <c r="K286" s="162"/>
      <c r="L286" s="163"/>
      <c r="M286" s="164" t="s">
        <v>1</v>
      </c>
      <c r="N286" s="165" t="s">
        <v>33</v>
      </c>
      <c r="O286" s="148">
        <v>0</v>
      </c>
      <c r="P286" s="148">
        <f t="shared" si="101"/>
        <v>0</v>
      </c>
      <c r="Q286" s="148">
        <v>0</v>
      </c>
      <c r="R286" s="148">
        <f t="shared" si="102"/>
        <v>0</v>
      </c>
      <c r="S286" s="148">
        <v>0</v>
      </c>
      <c r="T286" s="149">
        <f t="shared" si="10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0" t="s">
        <v>220</v>
      </c>
      <c r="AT286" s="150" t="s">
        <v>266</v>
      </c>
      <c r="AU286" s="150" t="s">
        <v>127</v>
      </c>
      <c r="AY286" s="14" t="s">
        <v>119</v>
      </c>
      <c r="BE286" s="151">
        <f t="shared" si="104"/>
        <v>0</v>
      </c>
      <c r="BF286" s="151">
        <f t="shared" si="105"/>
        <v>0</v>
      </c>
      <c r="BG286" s="151">
        <f t="shared" si="106"/>
        <v>0</v>
      </c>
      <c r="BH286" s="151">
        <f t="shared" si="107"/>
        <v>0</v>
      </c>
      <c r="BI286" s="151">
        <f t="shared" si="108"/>
        <v>0</v>
      </c>
      <c r="BJ286" s="14" t="s">
        <v>127</v>
      </c>
      <c r="BK286" s="151">
        <f t="shared" si="109"/>
        <v>0</v>
      </c>
      <c r="BL286" s="14" t="s">
        <v>152</v>
      </c>
      <c r="BM286" s="150" t="s">
        <v>645</v>
      </c>
    </row>
    <row r="287" spans="1:65" s="2" customFormat="1" ht="37.950000000000003" customHeight="1" x14ac:dyDescent="0.2">
      <c r="A287" s="26"/>
      <c r="B287" s="138"/>
      <c r="C287" s="156" t="s">
        <v>396</v>
      </c>
      <c r="D287" s="156" t="s">
        <v>266</v>
      </c>
      <c r="E287" s="157" t="s">
        <v>646</v>
      </c>
      <c r="F287" s="158" t="s">
        <v>647</v>
      </c>
      <c r="G287" s="159" t="s">
        <v>158</v>
      </c>
      <c r="H287" s="160">
        <v>1</v>
      </c>
      <c r="I287" s="161">
        <v>0</v>
      </c>
      <c r="J287" s="161">
        <f t="shared" si="100"/>
        <v>0</v>
      </c>
      <c r="K287" s="162"/>
      <c r="L287" s="163"/>
      <c r="M287" s="164" t="s">
        <v>1</v>
      </c>
      <c r="N287" s="165" t="s">
        <v>33</v>
      </c>
      <c r="O287" s="148">
        <v>0</v>
      </c>
      <c r="P287" s="148">
        <f t="shared" si="101"/>
        <v>0</v>
      </c>
      <c r="Q287" s="148">
        <v>0</v>
      </c>
      <c r="R287" s="148">
        <f t="shared" si="102"/>
        <v>0</v>
      </c>
      <c r="S287" s="148">
        <v>0</v>
      </c>
      <c r="T287" s="149">
        <f t="shared" si="10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0" t="s">
        <v>220</v>
      </c>
      <c r="AT287" s="150" t="s">
        <v>266</v>
      </c>
      <c r="AU287" s="150" t="s">
        <v>127</v>
      </c>
      <c r="AY287" s="14" t="s">
        <v>119</v>
      </c>
      <c r="BE287" s="151">
        <f t="shared" si="104"/>
        <v>0</v>
      </c>
      <c r="BF287" s="151">
        <f t="shared" si="105"/>
        <v>0</v>
      </c>
      <c r="BG287" s="151">
        <f t="shared" si="106"/>
        <v>0</v>
      </c>
      <c r="BH287" s="151">
        <f t="shared" si="107"/>
        <v>0</v>
      </c>
      <c r="BI287" s="151">
        <f t="shared" si="108"/>
        <v>0</v>
      </c>
      <c r="BJ287" s="14" t="s">
        <v>127</v>
      </c>
      <c r="BK287" s="151">
        <f t="shared" si="109"/>
        <v>0</v>
      </c>
      <c r="BL287" s="14" t="s">
        <v>152</v>
      </c>
      <c r="BM287" s="150" t="s">
        <v>648</v>
      </c>
    </row>
    <row r="288" spans="1:65" s="2" customFormat="1" ht="24.15" customHeight="1" x14ac:dyDescent="0.2">
      <c r="A288" s="26"/>
      <c r="B288" s="138"/>
      <c r="C288" s="156" t="s">
        <v>649</v>
      </c>
      <c r="D288" s="156" t="s">
        <v>266</v>
      </c>
      <c r="E288" s="157" t="s">
        <v>650</v>
      </c>
      <c r="F288" s="158" t="s">
        <v>651</v>
      </c>
      <c r="G288" s="159" t="s">
        <v>158</v>
      </c>
      <c r="H288" s="160">
        <v>1</v>
      </c>
      <c r="I288" s="161">
        <v>0</v>
      </c>
      <c r="J288" s="161">
        <f t="shared" si="100"/>
        <v>0</v>
      </c>
      <c r="K288" s="162"/>
      <c r="L288" s="163"/>
      <c r="M288" s="164" t="s">
        <v>1</v>
      </c>
      <c r="N288" s="165" t="s">
        <v>33</v>
      </c>
      <c r="O288" s="148">
        <v>0</v>
      </c>
      <c r="P288" s="148">
        <f t="shared" si="101"/>
        <v>0</v>
      </c>
      <c r="Q288" s="148">
        <v>0</v>
      </c>
      <c r="R288" s="148">
        <f t="shared" si="102"/>
        <v>0</v>
      </c>
      <c r="S288" s="148">
        <v>0</v>
      </c>
      <c r="T288" s="149">
        <f t="shared" si="10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0" t="s">
        <v>220</v>
      </c>
      <c r="AT288" s="150" t="s">
        <v>266</v>
      </c>
      <c r="AU288" s="150" t="s">
        <v>127</v>
      </c>
      <c r="AY288" s="14" t="s">
        <v>119</v>
      </c>
      <c r="BE288" s="151">
        <f t="shared" si="104"/>
        <v>0</v>
      </c>
      <c r="BF288" s="151">
        <f t="shared" si="105"/>
        <v>0</v>
      </c>
      <c r="BG288" s="151">
        <f t="shared" si="106"/>
        <v>0</v>
      </c>
      <c r="BH288" s="151">
        <f t="shared" si="107"/>
        <v>0</v>
      </c>
      <c r="BI288" s="151">
        <f t="shared" si="108"/>
        <v>0</v>
      </c>
      <c r="BJ288" s="14" t="s">
        <v>127</v>
      </c>
      <c r="BK288" s="151">
        <f t="shared" si="109"/>
        <v>0</v>
      </c>
      <c r="BL288" s="14" t="s">
        <v>152</v>
      </c>
      <c r="BM288" s="150" t="s">
        <v>652</v>
      </c>
    </row>
    <row r="289" spans="1:65" s="2" customFormat="1" ht="24.15" customHeight="1" x14ac:dyDescent="0.2">
      <c r="A289" s="26"/>
      <c r="B289" s="138"/>
      <c r="C289" s="156" t="s">
        <v>398</v>
      </c>
      <c r="D289" s="156" t="s">
        <v>266</v>
      </c>
      <c r="E289" s="157" t="s">
        <v>653</v>
      </c>
      <c r="F289" s="158" t="s">
        <v>654</v>
      </c>
      <c r="G289" s="159" t="s">
        <v>158</v>
      </c>
      <c r="H289" s="160">
        <v>1</v>
      </c>
      <c r="I289" s="161">
        <v>0</v>
      </c>
      <c r="J289" s="161">
        <f t="shared" si="100"/>
        <v>0</v>
      </c>
      <c r="K289" s="162"/>
      <c r="L289" s="163"/>
      <c r="M289" s="164" t="s">
        <v>1</v>
      </c>
      <c r="N289" s="165" t="s">
        <v>33</v>
      </c>
      <c r="O289" s="148">
        <v>0</v>
      </c>
      <c r="P289" s="148">
        <f t="shared" si="101"/>
        <v>0</v>
      </c>
      <c r="Q289" s="148">
        <v>0</v>
      </c>
      <c r="R289" s="148">
        <f t="shared" si="102"/>
        <v>0</v>
      </c>
      <c r="S289" s="148">
        <v>0</v>
      </c>
      <c r="T289" s="149">
        <f t="shared" si="10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0" t="s">
        <v>220</v>
      </c>
      <c r="AT289" s="150" t="s">
        <v>266</v>
      </c>
      <c r="AU289" s="150" t="s">
        <v>127</v>
      </c>
      <c r="AY289" s="14" t="s">
        <v>119</v>
      </c>
      <c r="BE289" s="151">
        <f t="shared" si="104"/>
        <v>0</v>
      </c>
      <c r="BF289" s="151">
        <f t="shared" si="105"/>
        <v>0</v>
      </c>
      <c r="BG289" s="151">
        <f t="shared" si="106"/>
        <v>0</v>
      </c>
      <c r="BH289" s="151">
        <f t="shared" si="107"/>
        <v>0</v>
      </c>
      <c r="BI289" s="151">
        <f t="shared" si="108"/>
        <v>0</v>
      </c>
      <c r="BJ289" s="14" t="s">
        <v>127</v>
      </c>
      <c r="BK289" s="151">
        <f t="shared" si="109"/>
        <v>0</v>
      </c>
      <c r="BL289" s="14" t="s">
        <v>152</v>
      </c>
      <c r="BM289" s="150" t="s">
        <v>655</v>
      </c>
    </row>
    <row r="290" spans="1:65" s="2" customFormat="1" ht="24.15" customHeight="1" x14ac:dyDescent="0.2">
      <c r="A290" s="26"/>
      <c r="B290" s="138"/>
      <c r="C290" s="139" t="s">
        <v>656</v>
      </c>
      <c r="D290" s="139" t="s">
        <v>122</v>
      </c>
      <c r="E290" s="140" t="s">
        <v>657</v>
      </c>
      <c r="F290" s="141" t="s">
        <v>658</v>
      </c>
      <c r="G290" s="142" t="s">
        <v>137</v>
      </c>
      <c r="H290" s="143">
        <v>0.94799999999999995</v>
      </c>
      <c r="I290" s="144">
        <v>0</v>
      </c>
      <c r="J290" s="144">
        <f t="shared" si="100"/>
        <v>0</v>
      </c>
      <c r="K290" s="145"/>
      <c r="L290" s="27"/>
      <c r="M290" s="146" t="s">
        <v>1</v>
      </c>
      <c r="N290" s="147" t="s">
        <v>33</v>
      </c>
      <c r="O290" s="148">
        <v>2.133</v>
      </c>
      <c r="P290" s="148">
        <f t="shared" si="101"/>
        <v>2.022084</v>
      </c>
      <c r="Q290" s="148">
        <v>0</v>
      </c>
      <c r="R290" s="148">
        <f t="shared" si="102"/>
        <v>0</v>
      </c>
      <c r="S290" s="148">
        <v>0</v>
      </c>
      <c r="T290" s="149">
        <f t="shared" si="10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0" t="s">
        <v>152</v>
      </c>
      <c r="AT290" s="150" t="s">
        <v>122</v>
      </c>
      <c r="AU290" s="150" t="s">
        <v>127</v>
      </c>
      <c r="AY290" s="14" t="s">
        <v>119</v>
      </c>
      <c r="BE290" s="151">
        <f t="shared" si="104"/>
        <v>0</v>
      </c>
      <c r="BF290" s="151">
        <f t="shared" si="105"/>
        <v>0</v>
      </c>
      <c r="BG290" s="151">
        <f t="shared" si="106"/>
        <v>0</v>
      </c>
      <c r="BH290" s="151">
        <f t="shared" si="107"/>
        <v>0</v>
      </c>
      <c r="BI290" s="151">
        <f t="shared" si="108"/>
        <v>0</v>
      </c>
      <c r="BJ290" s="14" t="s">
        <v>127</v>
      </c>
      <c r="BK290" s="151">
        <f t="shared" si="109"/>
        <v>0</v>
      </c>
      <c r="BL290" s="14" t="s">
        <v>152</v>
      </c>
      <c r="BM290" s="150" t="s">
        <v>659</v>
      </c>
    </row>
    <row r="291" spans="1:65" s="12" customFormat="1" ht="22.95" customHeight="1" x14ac:dyDescent="0.25">
      <c r="B291" s="126"/>
      <c r="D291" s="127" t="s">
        <v>66</v>
      </c>
      <c r="E291" s="136" t="s">
        <v>660</v>
      </c>
      <c r="F291" s="136" t="s">
        <v>661</v>
      </c>
      <c r="J291" s="137">
        <f>BK291</f>
        <v>0</v>
      </c>
      <c r="L291" s="126"/>
      <c r="M291" s="130"/>
      <c r="N291" s="131"/>
      <c r="O291" s="131"/>
      <c r="P291" s="132">
        <f>SUM(P292:P294)</f>
        <v>250.77515020000001</v>
      </c>
      <c r="Q291" s="131"/>
      <c r="R291" s="132">
        <f>SUM(R292:R294)</f>
        <v>0.82286859999999995</v>
      </c>
      <c r="S291" s="131"/>
      <c r="T291" s="133">
        <f>SUM(T292:T294)</f>
        <v>0</v>
      </c>
      <c r="AR291" s="127" t="s">
        <v>127</v>
      </c>
      <c r="AT291" s="134" t="s">
        <v>66</v>
      </c>
      <c r="AU291" s="134" t="s">
        <v>75</v>
      </c>
      <c r="AY291" s="127" t="s">
        <v>119</v>
      </c>
      <c r="BK291" s="135">
        <f>SUM(BK292:BK294)</f>
        <v>0</v>
      </c>
    </row>
    <row r="292" spans="1:65" s="2" customFormat="1" ht="24.15" customHeight="1" x14ac:dyDescent="0.2">
      <c r="A292" s="26"/>
      <c r="B292" s="138"/>
      <c r="C292" s="139" t="s">
        <v>403</v>
      </c>
      <c r="D292" s="139" t="s">
        <v>122</v>
      </c>
      <c r="E292" s="140" t="s">
        <v>662</v>
      </c>
      <c r="F292" s="141" t="s">
        <v>663</v>
      </c>
      <c r="G292" s="142" t="s">
        <v>125</v>
      </c>
      <c r="H292" s="143">
        <v>259.58</v>
      </c>
      <c r="I292" s="144">
        <v>0</v>
      </c>
      <c r="J292" s="144">
        <f>ROUND(I292*H292,2)</f>
        <v>0</v>
      </c>
      <c r="K292" s="145"/>
      <c r="L292" s="27"/>
      <c r="M292" s="146" t="s">
        <v>1</v>
      </c>
      <c r="N292" s="147" t="s">
        <v>33</v>
      </c>
      <c r="O292" s="148">
        <v>0.92159000000000002</v>
      </c>
      <c r="P292" s="148">
        <f>O292*H292</f>
        <v>239.2263322</v>
      </c>
      <c r="Q292" s="148">
        <v>3.1700000000000001E-3</v>
      </c>
      <c r="R292" s="148">
        <f>Q292*H292</f>
        <v>0.82286859999999995</v>
      </c>
      <c r="S292" s="148">
        <v>0</v>
      </c>
      <c r="T292" s="149">
        <f>S292*H292</f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0" t="s">
        <v>152</v>
      </c>
      <c r="AT292" s="150" t="s">
        <v>122</v>
      </c>
      <c r="AU292" s="150" t="s">
        <v>127</v>
      </c>
      <c r="AY292" s="14" t="s">
        <v>119</v>
      </c>
      <c r="BE292" s="151">
        <f>IF(N292="základná",J292,0)</f>
        <v>0</v>
      </c>
      <c r="BF292" s="151">
        <f>IF(N292="znížená",J292,0)</f>
        <v>0</v>
      </c>
      <c r="BG292" s="151">
        <f>IF(N292="zákl. prenesená",J292,0)</f>
        <v>0</v>
      </c>
      <c r="BH292" s="151">
        <f>IF(N292="zníž. prenesená",J292,0)</f>
        <v>0</v>
      </c>
      <c r="BI292" s="151">
        <f>IF(N292="nulová",J292,0)</f>
        <v>0</v>
      </c>
      <c r="BJ292" s="14" t="s">
        <v>127</v>
      </c>
      <c r="BK292" s="151">
        <f>ROUND(I292*H292,2)</f>
        <v>0</v>
      </c>
      <c r="BL292" s="14" t="s">
        <v>152</v>
      </c>
      <c r="BM292" s="150" t="s">
        <v>664</v>
      </c>
    </row>
    <row r="293" spans="1:65" s="2" customFormat="1" ht="24.15" customHeight="1" x14ac:dyDescent="0.2">
      <c r="A293" s="26"/>
      <c r="B293" s="138"/>
      <c r="C293" s="156" t="s">
        <v>665</v>
      </c>
      <c r="D293" s="156" t="s">
        <v>266</v>
      </c>
      <c r="E293" s="157" t="s">
        <v>666</v>
      </c>
      <c r="F293" s="158" t="s">
        <v>667</v>
      </c>
      <c r="G293" s="159" t="s">
        <v>125</v>
      </c>
      <c r="H293" s="160">
        <v>265.3</v>
      </c>
      <c r="I293" s="161">
        <v>0</v>
      </c>
      <c r="J293" s="161">
        <f>ROUND(I293*H293,2)</f>
        <v>0</v>
      </c>
      <c r="K293" s="162"/>
      <c r="L293" s="163"/>
      <c r="M293" s="164" t="s">
        <v>1</v>
      </c>
      <c r="N293" s="165" t="s">
        <v>33</v>
      </c>
      <c r="O293" s="148">
        <v>0</v>
      </c>
      <c r="P293" s="148">
        <f>O293*H293</f>
        <v>0</v>
      </c>
      <c r="Q293" s="148">
        <v>0</v>
      </c>
      <c r="R293" s="148">
        <f>Q293*H293</f>
        <v>0</v>
      </c>
      <c r="S293" s="148">
        <v>0</v>
      </c>
      <c r="T293" s="149">
        <f>S293*H293</f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0" t="s">
        <v>220</v>
      </c>
      <c r="AT293" s="150" t="s">
        <v>266</v>
      </c>
      <c r="AU293" s="150" t="s">
        <v>127</v>
      </c>
      <c r="AY293" s="14" t="s">
        <v>119</v>
      </c>
      <c r="BE293" s="151">
        <f>IF(N293="základná",J293,0)</f>
        <v>0</v>
      </c>
      <c r="BF293" s="151">
        <f>IF(N293="znížená",J293,0)</f>
        <v>0</v>
      </c>
      <c r="BG293" s="151">
        <f>IF(N293="zákl. prenesená",J293,0)</f>
        <v>0</v>
      </c>
      <c r="BH293" s="151">
        <f>IF(N293="zníž. prenesená",J293,0)</f>
        <v>0</v>
      </c>
      <c r="BI293" s="151">
        <f>IF(N293="nulová",J293,0)</f>
        <v>0</v>
      </c>
      <c r="BJ293" s="14" t="s">
        <v>127</v>
      </c>
      <c r="BK293" s="151">
        <f>ROUND(I293*H293,2)</f>
        <v>0</v>
      </c>
      <c r="BL293" s="14" t="s">
        <v>152</v>
      </c>
      <c r="BM293" s="150" t="s">
        <v>668</v>
      </c>
    </row>
    <row r="294" spans="1:65" s="2" customFormat="1" ht="24.15" customHeight="1" x14ac:dyDescent="0.2">
      <c r="A294" s="26"/>
      <c r="B294" s="138"/>
      <c r="C294" s="139" t="s">
        <v>411</v>
      </c>
      <c r="D294" s="139" t="s">
        <v>122</v>
      </c>
      <c r="E294" s="140" t="s">
        <v>669</v>
      </c>
      <c r="F294" s="141" t="s">
        <v>670</v>
      </c>
      <c r="G294" s="142" t="s">
        <v>137</v>
      </c>
      <c r="H294" s="143">
        <v>7.2089999999999996</v>
      </c>
      <c r="I294" s="144">
        <v>0</v>
      </c>
      <c r="J294" s="144">
        <f>ROUND(I294*H294,2)</f>
        <v>0</v>
      </c>
      <c r="K294" s="145"/>
      <c r="L294" s="27"/>
      <c r="M294" s="146" t="s">
        <v>1</v>
      </c>
      <c r="N294" s="147" t="s">
        <v>33</v>
      </c>
      <c r="O294" s="148">
        <v>1.6020000000000001</v>
      </c>
      <c r="P294" s="148">
        <f>O294*H294</f>
        <v>11.548818000000001</v>
      </c>
      <c r="Q294" s="148">
        <v>0</v>
      </c>
      <c r="R294" s="148">
        <f>Q294*H294</f>
        <v>0</v>
      </c>
      <c r="S294" s="148">
        <v>0</v>
      </c>
      <c r="T294" s="149">
        <f>S294*H294</f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0" t="s">
        <v>152</v>
      </c>
      <c r="AT294" s="150" t="s">
        <v>122</v>
      </c>
      <c r="AU294" s="150" t="s">
        <v>127</v>
      </c>
      <c r="AY294" s="14" t="s">
        <v>119</v>
      </c>
      <c r="BE294" s="151">
        <f>IF(N294="základná",J294,0)</f>
        <v>0</v>
      </c>
      <c r="BF294" s="151">
        <f>IF(N294="znížená",J294,0)</f>
        <v>0</v>
      </c>
      <c r="BG294" s="151">
        <f>IF(N294="zákl. prenesená",J294,0)</f>
        <v>0</v>
      </c>
      <c r="BH294" s="151">
        <f>IF(N294="zníž. prenesená",J294,0)</f>
        <v>0</v>
      </c>
      <c r="BI294" s="151">
        <f>IF(N294="nulová",J294,0)</f>
        <v>0</v>
      </c>
      <c r="BJ294" s="14" t="s">
        <v>127</v>
      </c>
      <c r="BK294" s="151">
        <f>ROUND(I294*H294,2)</f>
        <v>0</v>
      </c>
      <c r="BL294" s="14" t="s">
        <v>152</v>
      </c>
      <c r="BM294" s="150" t="s">
        <v>671</v>
      </c>
    </row>
    <row r="295" spans="1:65" s="12" customFormat="1" ht="22.95" customHeight="1" x14ac:dyDescent="0.25">
      <c r="B295" s="126"/>
      <c r="D295" s="127" t="s">
        <v>66</v>
      </c>
      <c r="E295" s="136" t="s">
        <v>672</v>
      </c>
      <c r="F295" s="136" t="s">
        <v>673</v>
      </c>
      <c r="J295" s="137">
        <f>BK295</f>
        <v>0</v>
      </c>
      <c r="L295" s="126"/>
      <c r="M295" s="130"/>
      <c r="N295" s="131"/>
      <c r="O295" s="131"/>
      <c r="P295" s="132">
        <f>SUM(P296:P298)</f>
        <v>83.451771159999993</v>
      </c>
      <c r="Q295" s="131"/>
      <c r="R295" s="132">
        <f>SUM(R296:R298)</f>
        <v>1.1922074800000002</v>
      </c>
      <c r="S295" s="131"/>
      <c r="T295" s="133">
        <f>SUM(T296:T298)</f>
        <v>0</v>
      </c>
      <c r="AR295" s="127" t="s">
        <v>127</v>
      </c>
      <c r="AT295" s="134" t="s">
        <v>66</v>
      </c>
      <c r="AU295" s="134" t="s">
        <v>75</v>
      </c>
      <c r="AY295" s="127" t="s">
        <v>119</v>
      </c>
      <c r="BK295" s="135">
        <f>SUM(BK296:BK298)</f>
        <v>0</v>
      </c>
    </row>
    <row r="296" spans="1:65" s="2" customFormat="1" ht="24.15" customHeight="1" x14ac:dyDescent="0.2">
      <c r="A296" s="26"/>
      <c r="B296" s="138"/>
      <c r="C296" s="139" t="s">
        <v>674</v>
      </c>
      <c r="D296" s="139" t="s">
        <v>122</v>
      </c>
      <c r="E296" s="140" t="s">
        <v>675</v>
      </c>
      <c r="F296" s="141" t="s">
        <v>676</v>
      </c>
      <c r="G296" s="142" t="s">
        <v>125</v>
      </c>
      <c r="H296" s="143">
        <v>81.364000000000004</v>
      </c>
      <c r="I296" s="144">
        <v>0</v>
      </c>
      <c r="J296" s="144">
        <f>ROUND(I296*H296,2)</f>
        <v>0</v>
      </c>
      <c r="K296" s="145"/>
      <c r="L296" s="27"/>
      <c r="M296" s="146" t="s">
        <v>1</v>
      </c>
      <c r="N296" s="147" t="s">
        <v>33</v>
      </c>
      <c r="O296" s="148">
        <v>1.0021899999999999</v>
      </c>
      <c r="P296" s="148">
        <f>O296*H296</f>
        <v>81.542187159999997</v>
      </c>
      <c r="Q296" s="148">
        <v>2.65E-3</v>
      </c>
      <c r="R296" s="148">
        <f>Q296*H296</f>
        <v>0.21561460000000002</v>
      </c>
      <c r="S296" s="148">
        <v>0</v>
      </c>
      <c r="T296" s="149">
        <f>S296*H296</f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0" t="s">
        <v>152</v>
      </c>
      <c r="AT296" s="150" t="s">
        <v>122</v>
      </c>
      <c r="AU296" s="150" t="s">
        <v>127</v>
      </c>
      <c r="AY296" s="14" t="s">
        <v>119</v>
      </c>
      <c r="BE296" s="151">
        <f>IF(N296="základná",J296,0)</f>
        <v>0</v>
      </c>
      <c r="BF296" s="151">
        <f>IF(N296="znížená",J296,0)</f>
        <v>0</v>
      </c>
      <c r="BG296" s="151">
        <f>IF(N296="zákl. prenesená",J296,0)</f>
        <v>0</v>
      </c>
      <c r="BH296" s="151">
        <f>IF(N296="zníž. prenesená",J296,0)</f>
        <v>0</v>
      </c>
      <c r="BI296" s="151">
        <f>IF(N296="nulová",J296,0)</f>
        <v>0</v>
      </c>
      <c r="BJ296" s="14" t="s">
        <v>127</v>
      </c>
      <c r="BK296" s="151">
        <f>ROUND(I296*H296,2)</f>
        <v>0</v>
      </c>
      <c r="BL296" s="14" t="s">
        <v>152</v>
      </c>
      <c r="BM296" s="150" t="s">
        <v>677</v>
      </c>
    </row>
    <row r="297" spans="1:65" s="2" customFormat="1" ht="24.15" customHeight="1" x14ac:dyDescent="0.2">
      <c r="A297" s="26"/>
      <c r="B297" s="138"/>
      <c r="C297" s="156" t="s">
        <v>414</v>
      </c>
      <c r="D297" s="156" t="s">
        <v>266</v>
      </c>
      <c r="E297" s="157" t="s">
        <v>678</v>
      </c>
      <c r="F297" s="158" t="s">
        <v>679</v>
      </c>
      <c r="G297" s="159" t="s">
        <v>125</v>
      </c>
      <c r="H297" s="160">
        <v>83.256</v>
      </c>
      <c r="I297" s="161">
        <v>0</v>
      </c>
      <c r="J297" s="161">
        <f>ROUND(I297*H297,2)</f>
        <v>0</v>
      </c>
      <c r="K297" s="162"/>
      <c r="L297" s="163"/>
      <c r="M297" s="164" t="s">
        <v>1</v>
      </c>
      <c r="N297" s="165" t="s">
        <v>33</v>
      </c>
      <c r="O297" s="148">
        <v>0</v>
      </c>
      <c r="P297" s="148">
        <f>O297*H297</f>
        <v>0</v>
      </c>
      <c r="Q297" s="148">
        <v>1.1730000000000001E-2</v>
      </c>
      <c r="R297" s="148">
        <f>Q297*H297</f>
        <v>0.97659288000000011</v>
      </c>
      <c r="S297" s="148">
        <v>0</v>
      </c>
      <c r="T297" s="149">
        <f>S297*H297</f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0" t="s">
        <v>220</v>
      </c>
      <c r="AT297" s="150" t="s">
        <v>266</v>
      </c>
      <c r="AU297" s="150" t="s">
        <v>127</v>
      </c>
      <c r="AY297" s="14" t="s">
        <v>119</v>
      </c>
      <c r="BE297" s="151">
        <f>IF(N297="základná",J297,0)</f>
        <v>0</v>
      </c>
      <c r="BF297" s="151">
        <f>IF(N297="znížená",J297,0)</f>
        <v>0</v>
      </c>
      <c r="BG297" s="151">
        <f>IF(N297="zákl. prenesená",J297,0)</f>
        <v>0</v>
      </c>
      <c r="BH297" s="151">
        <f>IF(N297="zníž. prenesená",J297,0)</f>
        <v>0</v>
      </c>
      <c r="BI297" s="151">
        <f>IF(N297="nulová",J297,0)</f>
        <v>0</v>
      </c>
      <c r="BJ297" s="14" t="s">
        <v>127</v>
      </c>
      <c r="BK297" s="151">
        <f>ROUND(I297*H297,2)</f>
        <v>0</v>
      </c>
      <c r="BL297" s="14" t="s">
        <v>152</v>
      </c>
      <c r="BM297" s="150" t="s">
        <v>680</v>
      </c>
    </row>
    <row r="298" spans="1:65" s="2" customFormat="1" ht="24.15" customHeight="1" x14ac:dyDescent="0.2">
      <c r="A298" s="26"/>
      <c r="B298" s="138"/>
      <c r="C298" s="139" t="s">
        <v>681</v>
      </c>
      <c r="D298" s="139" t="s">
        <v>122</v>
      </c>
      <c r="E298" s="140" t="s">
        <v>682</v>
      </c>
      <c r="F298" s="141" t="s">
        <v>683</v>
      </c>
      <c r="G298" s="142" t="s">
        <v>137</v>
      </c>
      <c r="H298" s="143">
        <v>1.1919999999999999</v>
      </c>
      <c r="I298" s="144">
        <v>0</v>
      </c>
      <c r="J298" s="144">
        <f>ROUND(I298*H298,2)</f>
        <v>0</v>
      </c>
      <c r="K298" s="145"/>
      <c r="L298" s="27"/>
      <c r="M298" s="146" t="s">
        <v>1</v>
      </c>
      <c r="N298" s="147" t="s">
        <v>33</v>
      </c>
      <c r="O298" s="148">
        <v>1.6020000000000001</v>
      </c>
      <c r="P298" s="148">
        <f>O298*H298</f>
        <v>1.9095839999999999</v>
      </c>
      <c r="Q298" s="148">
        <v>0</v>
      </c>
      <c r="R298" s="148">
        <f>Q298*H298</f>
        <v>0</v>
      </c>
      <c r="S298" s="148">
        <v>0</v>
      </c>
      <c r="T298" s="149">
        <f>S298*H298</f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0" t="s">
        <v>152</v>
      </c>
      <c r="AT298" s="150" t="s">
        <v>122</v>
      </c>
      <c r="AU298" s="150" t="s">
        <v>127</v>
      </c>
      <c r="AY298" s="14" t="s">
        <v>119</v>
      </c>
      <c r="BE298" s="151">
        <f>IF(N298="základná",J298,0)</f>
        <v>0</v>
      </c>
      <c r="BF298" s="151">
        <f>IF(N298="znížená",J298,0)</f>
        <v>0</v>
      </c>
      <c r="BG298" s="151">
        <f>IF(N298="zákl. prenesená",J298,0)</f>
        <v>0</v>
      </c>
      <c r="BH298" s="151">
        <f>IF(N298="zníž. prenesená",J298,0)</f>
        <v>0</v>
      </c>
      <c r="BI298" s="151">
        <f>IF(N298="nulová",J298,0)</f>
        <v>0</v>
      </c>
      <c r="BJ298" s="14" t="s">
        <v>127</v>
      </c>
      <c r="BK298" s="151">
        <f>ROUND(I298*H298,2)</f>
        <v>0</v>
      </c>
      <c r="BL298" s="14" t="s">
        <v>152</v>
      </c>
      <c r="BM298" s="150" t="s">
        <v>684</v>
      </c>
    </row>
    <row r="299" spans="1:65" s="12" customFormat="1" ht="22.95" customHeight="1" x14ac:dyDescent="0.25">
      <c r="B299" s="126"/>
      <c r="D299" s="127" t="s">
        <v>66</v>
      </c>
      <c r="E299" s="136" t="s">
        <v>685</v>
      </c>
      <c r="F299" s="136" t="s">
        <v>686</v>
      </c>
      <c r="J299" s="137">
        <f>BK299</f>
        <v>0</v>
      </c>
      <c r="L299" s="126"/>
      <c r="M299" s="130"/>
      <c r="N299" s="131"/>
      <c r="O299" s="131"/>
      <c r="P299" s="132">
        <f>SUM(P300:P301)</f>
        <v>70.451129199999997</v>
      </c>
      <c r="Q299" s="131"/>
      <c r="R299" s="132">
        <f>SUM(R300:R301)</f>
        <v>0.34665843460000001</v>
      </c>
      <c r="S299" s="131"/>
      <c r="T299" s="133">
        <f>SUM(T300:T301)</f>
        <v>0</v>
      </c>
      <c r="AR299" s="127" t="s">
        <v>127</v>
      </c>
      <c r="AT299" s="134" t="s">
        <v>66</v>
      </c>
      <c r="AU299" s="134" t="s">
        <v>75</v>
      </c>
      <c r="AY299" s="127" t="s">
        <v>119</v>
      </c>
      <c r="BK299" s="135">
        <f>SUM(BK300:BK301)</f>
        <v>0</v>
      </c>
    </row>
    <row r="300" spans="1:65" s="2" customFormat="1" ht="37.950000000000003" customHeight="1" x14ac:dyDescent="0.2">
      <c r="A300" s="26"/>
      <c r="B300" s="138"/>
      <c r="C300" s="139" t="s">
        <v>418</v>
      </c>
      <c r="D300" s="139" t="s">
        <v>122</v>
      </c>
      <c r="E300" s="140" t="s">
        <v>687</v>
      </c>
      <c r="F300" s="141" t="s">
        <v>688</v>
      </c>
      <c r="G300" s="142" t="s">
        <v>125</v>
      </c>
      <c r="H300" s="143">
        <v>792.88900000000001</v>
      </c>
      <c r="I300" s="144">
        <v>0</v>
      </c>
      <c r="J300" s="144">
        <f>ROUND(I300*H300,2)</f>
        <v>0</v>
      </c>
      <c r="K300" s="145"/>
      <c r="L300" s="27"/>
      <c r="M300" s="146" t="s">
        <v>1</v>
      </c>
      <c r="N300" s="147" t="s">
        <v>33</v>
      </c>
      <c r="O300" s="148">
        <v>6.2799999999999995E-2</v>
      </c>
      <c r="P300" s="148">
        <f>O300*H300</f>
        <v>49.793429199999999</v>
      </c>
      <c r="Q300" s="148">
        <v>2.764E-4</v>
      </c>
      <c r="R300" s="148">
        <f>Q300*H300</f>
        <v>0.21915451959999999</v>
      </c>
      <c r="S300" s="148">
        <v>0</v>
      </c>
      <c r="T300" s="149">
        <f>S300*H300</f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0" t="s">
        <v>152</v>
      </c>
      <c r="AT300" s="150" t="s">
        <v>122</v>
      </c>
      <c r="AU300" s="150" t="s">
        <v>127</v>
      </c>
      <c r="AY300" s="14" t="s">
        <v>119</v>
      </c>
      <c r="BE300" s="151">
        <f>IF(N300="základná",J300,0)</f>
        <v>0</v>
      </c>
      <c r="BF300" s="151">
        <f>IF(N300="znížená",J300,0)</f>
        <v>0</v>
      </c>
      <c r="BG300" s="151">
        <f>IF(N300="zákl. prenesená",J300,0)</f>
        <v>0</v>
      </c>
      <c r="BH300" s="151">
        <f>IF(N300="zníž. prenesená",J300,0)</f>
        <v>0</v>
      </c>
      <c r="BI300" s="151">
        <f>IF(N300="nulová",J300,0)</f>
        <v>0</v>
      </c>
      <c r="BJ300" s="14" t="s">
        <v>127</v>
      </c>
      <c r="BK300" s="151">
        <f>ROUND(I300*H300,2)</f>
        <v>0</v>
      </c>
      <c r="BL300" s="14" t="s">
        <v>152</v>
      </c>
      <c r="BM300" s="150" t="s">
        <v>689</v>
      </c>
    </row>
    <row r="301" spans="1:65" s="2" customFormat="1" ht="37.950000000000003" customHeight="1" x14ac:dyDescent="0.2">
      <c r="A301" s="26"/>
      <c r="B301" s="138"/>
      <c r="C301" s="139" t="s">
        <v>690</v>
      </c>
      <c r="D301" s="139" t="s">
        <v>122</v>
      </c>
      <c r="E301" s="140" t="s">
        <v>691</v>
      </c>
      <c r="F301" s="141" t="s">
        <v>692</v>
      </c>
      <c r="G301" s="142" t="s">
        <v>125</v>
      </c>
      <c r="H301" s="143">
        <v>382.55</v>
      </c>
      <c r="I301" s="144">
        <v>0</v>
      </c>
      <c r="J301" s="144">
        <f>ROUND(I301*H301,2)</f>
        <v>0</v>
      </c>
      <c r="K301" s="145"/>
      <c r="L301" s="27"/>
      <c r="M301" s="152" t="s">
        <v>1</v>
      </c>
      <c r="N301" s="153" t="s">
        <v>33</v>
      </c>
      <c r="O301" s="154">
        <v>5.3999999999999999E-2</v>
      </c>
      <c r="P301" s="154">
        <f>O301*H301</f>
        <v>20.657700000000002</v>
      </c>
      <c r="Q301" s="154">
        <v>3.3330000000000002E-4</v>
      </c>
      <c r="R301" s="154">
        <f>Q301*H301</f>
        <v>0.12750391500000002</v>
      </c>
      <c r="S301" s="154">
        <v>0</v>
      </c>
      <c r="T301" s="155">
        <f>S301*H301</f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0" t="s">
        <v>152</v>
      </c>
      <c r="AT301" s="150" t="s">
        <v>122</v>
      </c>
      <c r="AU301" s="150" t="s">
        <v>127</v>
      </c>
      <c r="AY301" s="14" t="s">
        <v>119</v>
      </c>
      <c r="BE301" s="151">
        <f>IF(N301="základná",J301,0)</f>
        <v>0</v>
      </c>
      <c r="BF301" s="151">
        <f>IF(N301="znížená",J301,0)</f>
        <v>0</v>
      </c>
      <c r="BG301" s="151">
        <f>IF(N301="zákl. prenesená",J301,0)</f>
        <v>0</v>
      </c>
      <c r="BH301" s="151">
        <f>IF(N301="zníž. prenesená",J301,0)</f>
        <v>0</v>
      </c>
      <c r="BI301" s="151">
        <f>IF(N301="nulová",J301,0)</f>
        <v>0</v>
      </c>
      <c r="BJ301" s="14" t="s">
        <v>127</v>
      </c>
      <c r="BK301" s="151">
        <f>ROUND(I301*H301,2)</f>
        <v>0</v>
      </c>
      <c r="BL301" s="14" t="s">
        <v>152</v>
      </c>
      <c r="BM301" s="150" t="s">
        <v>693</v>
      </c>
    </row>
    <row r="302" spans="1:65" s="2" customFormat="1" ht="6.9" customHeight="1" x14ac:dyDescent="0.2">
      <c r="A302" s="26"/>
      <c r="B302" s="41"/>
      <c r="C302" s="42"/>
      <c r="D302" s="42"/>
      <c r="E302" s="42"/>
      <c r="F302" s="42"/>
      <c r="G302" s="42"/>
      <c r="H302" s="42"/>
      <c r="I302" s="42"/>
      <c r="J302" s="42"/>
      <c r="K302" s="42"/>
      <c r="L302" s="27"/>
      <c r="M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</row>
  </sheetData>
  <autoFilter ref="C134:K301" xr:uid="{00000000-0009-0000-0000-000002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19"/>
  <sheetViews>
    <sheetView showGridLines="0" topLeftCell="A152" workbookViewId="0">
      <selection activeCell="J211" sqref="J211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87"/>
    </row>
    <row r="2" spans="1:46" s="1" customFormat="1" ht="36.9" customHeight="1" x14ac:dyDescent="0.2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82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" customHeight="1" x14ac:dyDescent="0.2">
      <c r="B4" s="17"/>
      <c r="D4" s="18" t="s">
        <v>95</v>
      </c>
      <c r="L4" s="17"/>
      <c r="M4" s="88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3" t="s">
        <v>12</v>
      </c>
      <c r="L6" s="17"/>
    </row>
    <row r="7" spans="1:46" s="1" customFormat="1" ht="16.5" customHeight="1" x14ac:dyDescent="0.2">
      <c r="B7" s="17"/>
      <c r="E7" s="203" t="str">
        <f>'Rekapitulácia stavby'!K6</f>
        <v>Rozšírenie kapacit a prístavba  jedálne  MŠ  Zlaté Moravce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96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93" t="s">
        <v>694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49" t="str">
        <f>'Rekapitulácia stavby'!AN8</f>
        <v>3. 12. 2021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 x14ac:dyDescent="0.2">
      <c r="A33" s="26"/>
      <c r="B33" s="27"/>
      <c r="C33" s="26"/>
      <c r="D33" s="93" t="s">
        <v>31</v>
      </c>
      <c r="E33" s="23" t="s">
        <v>32</v>
      </c>
      <c r="F33" s="94">
        <f>ROUND((SUM(BE124:BE218)),  2)</f>
        <v>0</v>
      </c>
      <c r="G33" s="26"/>
      <c r="H33" s="26"/>
      <c r="I33" s="95">
        <v>0.2</v>
      </c>
      <c r="J33" s="94">
        <f>ROUND(((SUM(BE124:BE218))*I33),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 x14ac:dyDescent="0.2">
      <c r="A34" s="26"/>
      <c r="B34" s="27"/>
      <c r="C34" s="26"/>
      <c r="D34" s="26"/>
      <c r="E34" s="23" t="s">
        <v>33</v>
      </c>
      <c r="F34" s="94">
        <f>ROUND((SUM(BF124:BF218)),  2)</f>
        <v>0</v>
      </c>
      <c r="G34" s="26"/>
      <c r="H34" s="26"/>
      <c r="I34" s="95">
        <v>0.2</v>
      </c>
      <c r="J34" s="94">
        <f>ROUND(((SUM(BF124:BF218))*I34),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 x14ac:dyDescent="0.2">
      <c r="A35" s="26"/>
      <c r="B35" s="27"/>
      <c r="C35" s="26"/>
      <c r="D35" s="26"/>
      <c r="E35" s="23" t="s">
        <v>34</v>
      </c>
      <c r="F35" s="94">
        <f>ROUND((SUM(BG124:BG218)),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 x14ac:dyDescent="0.2">
      <c r="A36" s="26"/>
      <c r="B36" s="27"/>
      <c r="C36" s="26"/>
      <c r="D36" s="26"/>
      <c r="E36" s="23" t="s">
        <v>35</v>
      </c>
      <c r="F36" s="94">
        <f>ROUND((SUM(BH124:BH218)),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 x14ac:dyDescent="0.2">
      <c r="A37" s="26"/>
      <c r="B37" s="27"/>
      <c r="C37" s="26"/>
      <c r="D37" s="26"/>
      <c r="E37" s="23" t="s">
        <v>36</v>
      </c>
      <c r="F37" s="94">
        <f>ROUND((SUM(BI124:BI218)),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hidden="1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 x14ac:dyDescent="0.2">
      <c r="A82" s="26"/>
      <c r="B82" s="27"/>
      <c r="C82" s="18" t="s">
        <v>98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 x14ac:dyDescent="0.2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 x14ac:dyDescent="0.2">
      <c r="A85" s="26"/>
      <c r="B85" s="27"/>
      <c r="C85" s="26"/>
      <c r="D85" s="26"/>
      <c r="E85" s="203" t="str">
        <f>E7</f>
        <v>Rozšírenie kapacit a prístavba  jedálne  MŠ  Zlaté Moravce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 x14ac:dyDescent="0.2">
      <c r="A86" s="26"/>
      <c r="B86" s="27"/>
      <c r="C86" s="23" t="s">
        <v>96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 x14ac:dyDescent="0.2">
      <c r="A87" s="26"/>
      <c r="B87" s="27"/>
      <c r="C87" s="26"/>
      <c r="D87" s="26"/>
      <c r="E87" s="193" t="str">
        <f>E9</f>
        <v>SO-03 - Zdravotechnika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 x14ac:dyDescent="0.2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49" t="str">
        <f>IF(J12="","",J12)</f>
        <v>3. 12. 2021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 x14ac:dyDescent="0.2">
      <c r="A94" s="26"/>
      <c r="B94" s="27"/>
      <c r="C94" s="104" t="s">
        <v>99</v>
      </c>
      <c r="D94" s="96"/>
      <c r="E94" s="96"/>
      <c r="F94" s="96"/>
      <c r="G94" s="96"/>
      <c r="H94" s="96"/>
      <c r="I94" s="96"/>
      <c r="J94" s="105" t="s">
        <v>100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hidden="1" customHeight="1" x14ac:dyDescent="0.2">
      <c r="A96" s="26"/>
      <c r="B96" s="27"/>
      <c r="C96" s="106" t="s">
        <v>101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102</v>
      </c>
    </row>
    <row r="97" spans="1:31" s="9" customFormat="1" ht="24.9" hidden="1" customHeight="1" x14ac:dyDescent="0.2">
      <c r="B97" s="107"/>
      <c r="D97" s="108" t="s">
        <v>103</v>
      </c>
      <c r="E97" s="109"/>
      <c r="F97" s="109"/>
      <c r="G97" s="109"/>
      <c r="H97" s="109"/>
      <c r="I97" s="109"/>
      <c r="J97" s="110">
        <f>J125</f>
        <v>0</v>
      </c>
      <c r="L97" s="107"/>
    </row>
    <row r="98" spans="1:31" s="10" customFormat="1" ht="19.95" hidden="1" customHeight="1" x14ac:dyDescent="0.2">
      <c r="B98" s="111"/>
      <c r="D98" s="112" t="s">
        <v>160</v>
      </c>
      <c r="E98" s="113"/>
      <c r="F98" s="113"/>
      <c r="G98" s="113"/>
      <c r="H98" s="113"/>
      <c r="I98" s="113"/>
      <c r="J98" s="114">
        <f>J126</f>
        <v>0</v>
      </c>
      <c r="L98" s="111"/>
    </row>
    <row r="99" spans="1:31" s="10" customFormat="1" ht="19.95" hidden="1" customHeight="1" x14ac:dyDescent="0.2">
      <c r="B99" s="111"/>
      <c r="D99" s="112" t="s">
        <v>164</v>
      </c>
      <c r="E99" s="113"/>
      <c r="F99" s="113"/>
      <c r="G99" s="113"/>
      <c r="H99" s="113"/>
      <c r="I99" s="113"/>
      <c r="J99" s="114">
        <f>J134</f>
        <v>0</v>
      </c>
      <c r="L99" s="111"/>
    </row>
    <row r="100" spans="1:31" s="10" customFormat="1" ht="19.95" hidden="1" customHeight="1" x14ac:dyDescent="0.2">
      <c r="B100" s="111"/>
      <c r="D100" s="112" t="s">
        <v>104</v>
      </c>
      <c r="E100" s="113"/>
      <c r="F100" s="113"/>
      <c r="G100" s="113"/>
      <c r="H100" s="113"/>
      <c r="I100" s="113"/>
      <c r="J100" s="114">
        <f>J136</f>
        <v>0</v>
      </c>
      <c r="L100" s="111"/>
    </row>
    <row r="101" spans="1:31" s="9" customFormat="1" ht="24.9" hidden="1" customHeight="1" x14ac:dyDescent="0.2">
      <c r="B101" s="107"/>
      <c r="D101" s="108" t="s">
        <v>166</v>
      </c>
      <c r="E101" s="109"/>
      <c r="F101" s="109"/>
      <c r="G101" s="109"/>
      <c r="H101" s="109"/>
      <c r="I101" s="109"/>
      <c r="J101" s="110">
        <f>J142</f>
        <v>0</v>
      </c>
      <c r="L101" s="107"/>
    </row>
    <row r="102" spans="1:31" s="10" customFormat="1" ht="19.95" hidden="1" customHeight="1" x14ac:dyDescent="0.2">
      <c r="B102" s="111"/>
      <c r="D102" s="112" t="s">
        <v>695</v>
      </c>
      <c r="E102" s="113"/>
      <c r="F102" s="113"/>
      <c r="G102" s="113"/>
      <c r="H102" s="113"/>
      <c r="I102" s="113"/>
      <c r="J102" s="114">
        <f>J143</f>
        <v>0</v>
      </c>
      <c r="L102" s="111"/>
    </row>
    <row r="103" spans="1:31" s="10" customFormat="1" ht="19.95" hidden="1" customHeight="1" x14ac:dyDescent="0.2">
      <c r="B103" s="111"/>
      <c r="D103" s="112" t="s">
        <v>696</v>
      </c>
      <c r="E103" s="113"/>
      <c r="F103" s="113"/>
      <c r="G103" s="113"/>
      <c r="H103" s="113"/>
      <c r="I103" s="113"/>
      <c r="J103" s="114">
        <f>J162</f>
        <v>0</v>
      </c>
      <c r="L103" s="111"/>
    </row>
    <row r="104" spans="1:31" s="10" customFormat="1" ht="19.95" hidden="1" customHeight="1" x14ac:dyDescent="0.2">
      <c r="B104" s="111"/>
      <c r="D104" s="112" t="s">
        <v>697</v>
      </c>
      <c r="E104" s="113"/>
      <c r="F104" s="113"/>
      <c r="G104" s="113"/>
      <c r="H104" s="113"/>
      <c r="I104" s="113"/>
      <c r="J104" s="114">
        <f>J184</f>
        <v>0</v>
      </c>
      <c r="L104" s="111"/>
    </row>
    <row r="105" spans="1:31" s="2" customFormat="1" ht="21.75" hidden="1" customHeight="1" x14ac:dyDescent="0.2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hidden="1" customHeight="1" x14ac:dyDescent="0.2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idden="1" x14ac:dyDescent="0.2"/>
    <row r="108" spans="1:31" hidden="1" x14ac:dyDescent="0.2"/>
    <row r="109" spans="1:31" hidden="1" x14ac:dyDescent="0.2"/>
    <row r="110" spans="1:31" s="2" customFormat="1" ht="6.9" customHeight="1" x14ac:dyDescent="0.2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" customHeight="1" x14ac:dyDescent="0.2">
      <c r="A111" s="26"/>
      <c r="B111" s="27"/>
      <c r="C111" s="18" t="s">
        <v>105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12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203" t="str">
        <f>E7</f>
        <v>Rozšírenie kapacit a prístavba  jedálne  MŠ  Zlaté Moravce</v>
      </c>
      <c r="F114" s="204"/>
      <c r="G114" s="204"/>
      <c r="H114" s="204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 x14ac:dyDescent="0.2">
      <c r="A115" s="26"/>
      <c r="B115" s="27"/>
      <c r="C115" s="23" t="s">
        <v>96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 x14ac:dyDescent="0.2">
      <c r="A116" s="26"/>
      <c r="B116" s="27"/>
      <c r="C116" s="26"/>
      <c r="D116" s="26"/>
      <c r="E116" s="193" t="str">
        <f>E9</f>
        <v>SO-03 - Zdravotechnika</v>
      </c>
      <c r="F116" s="202"/>
      <c r="G116" s="202"/>
      <c r="H116" s="202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 x14ac:dyDescent="0.2">
      <c r="A118" s="26"/>
      <c r="B118" s="27"/>
      <c r="C118" s="23" t="s">
        <v>15</v>
      </c>
      <c r="D118" s="26"/>
      <c r="E118" s="26"/>
      <c r="F118" s="21" t="str">
        <f>F12</f>
        <v xml:space="preserve"> </v>
      </c>
      <c r="G118" s="26"/>
      <c r="H118" s="26"/>
      <c r="I118" s="23" t="s">
        <v>17</v>
      </c>
      <c r="J118" s="49" t="str">
        <f>IF(J12="","",J12)</f>
        <v>3. 12. 2021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15" customHeight="1" x14ac:dyDescent="0.2">
      <c r="A120" s="26"/>
      <c r="B120" s="27"/>
      <c r="C120" s="23" t="s">
        <v>19</v>
      </c>
      <c r="D120" s="26"/>
      <c r="E120" s="26"/>
      <c r="F120" s="21" t="str">
        <f>E15</f>
        <v xml:space="preserve"> </v>
      </c>
      <c r="G120" s="26"/>
      <c r="H120" s="26"/>
      <c r="I120" s="23" t="s">
        <v>23</v>
      </c>
      <c r="J120" s="24" t="str">
        <f>E21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15" customHeight="1" x14ac:dyDescent="0.2">
      <c r="A121" s="26"/>
      <c r="B121" s="27"/>
      <c r="C121" s="23" t="s">
        <v>22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25</v>
      </c>
      <c r="J121" s="24" t="str">
        <f>E24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 x14ac:dyDescent="0.2">
      <c r="A123" s="115"/>
      <c r="B123" s="116"/>
      <c r="C123" s="117" t="s">
        <v>106</v>
      </c>
      <c r="D123" s="118" t="s">
        <v>52</v>
      </c>
      <c r="E123" s="118" t="s">
        <v>48</v>
      </c>
      <c r="F123" s="118" t="s">
        <v>49</v>
      </c>
      <c r="G123" s="118" t="s">
        <v>107</v>
      </c>
      <c r="H123" s="118" t="s">
        <v>108</v>
      </c>
      <c r="I123" s="118" t="s">
        <v>109</v>
      </c>
      <c r="J123" s="119" t="s">
        <v>100</v>
      </c>
      <c r="K123" s="120" t="s">
        <v>110</v>
      </c>
      <c r="L123" s="121"/>
      <c r="M123" s="56" t="s">
        <v>1</v>
      </c>
      <c r="N123" s="57" t="s">
        <v>31</v>
      </c>
      <c r="O123" s="57" t="s">
        <v>111</v>
      </c>
      <c r="P123" s="57" t="s">
        <v>112</v>
      </c>
      <c r="Q123" s="57" t="s">
        <v>113</v>
      </c>
      <c r="R123" s="57" t="s">
        <v>114</v>
      </c>
      <c r="S123" s="57" t="s">
        <v>115</v>
      </c>
      <c r="T123" s="58" t="s">
        <v>116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5" customHeight="1" x14ac:dyDescent="0.3">
      <c r="A124" s="26"/>
      <c r="B124" s="27"/>
      <c r="C124" s="63" t="s">
        <v>101</v>
      </c>
      <c r="D124" s="26"/>
      <c r="E124" s="26"/>
      <c r="F124" s="26"/>
      <c r="G124" s="26"/>
      <c r="H124" s="26"/>
      <c r="I124" s="26"/>
      <c r="J124" s="122">
        <f>BK124</f>
        <v>0</v>
      </c>
      <c r="K124" s="26"/>
      <c r="L124" s="27"/>
      <c r="M124" s="59"/>
      <c r="N124" s="50"/>
      <c r="O124" s="60"/>
      <c r="P124" s="123">
        <f>P125+P142</f>
        <v>554.09204868000006</v>
      </c>
      <c r="Q124" s="60"/>
      <c r="R124" s="123">
        <f>R125+R142</f>
        <v>3.4154846146200004</v>
      </c>
      <c r="S124" s="60"/>
      <c r="T124" s="124">
        <f>T125+T142</f>
        <v>0.253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66</v>
      </c>
      <c r="AU124" s="14" t="s">
        <v>102</v>
      </c>
      <c r="BK124" s="125">
        <f>BK125+BK142</f>
        <v>0</v>
      </c>
    </row>
    <row r="125" spans="1:65" s="12" customFormat="1" ht="25.95" customHeight="1" x14ac:dyDescent="0.25">
      <c r="B125" s="126"/>
      <c r="D125" s="127" t="s">
        <v>66</v>
      </c>
      <c r="E125" s="128" t="s">
        <v>117</v>
      </c>
      <c r="F125" s="128" t="s">
        <v>118</v>
      </c>
      <c r="J125" s="129">
        <f>BK125</f>
        <v>0</v>
      </c>
      <c r="L125" s="126"/>
      <c r="M125" s="130"/>
      <c r="N125" s="131"/>
      <c r="O125" s="131"/>
      <c r="P125" s="132">
        <f>P126+P134+P136</f>
        <v>109.67122746000001</v>
      </c>
      <c r="Q125" s="131"/>
      <c r="R125" s="132">
        <f>R126+R134+R136</f>
        <v>2.7579904000000002</v>
      </c>
      <c r="S125" s="131"/>
      <c r="T125" s="133">
        <f>T126+T134+T136</f>
        <v>0.253</v>
      </c>
      <c r="AR125" s="127" t="s">
        <v>75</v>
      </c>
      <c r="AT125" s="134" t="s">
        <v>66</v>
      </c>
      <c r="AU125" s="134" t="s">
        <v>67</v>
      </c>
      <c r="AY125" s="127" t="s">
        <v>119</v>
      </c>
      <c r="BK125" s="135">
        <f>BK126+BK134+BK136</f>
        <v>0</v>
      </c>
    </row>
    <row r="126" spans="1:65" s="12" customFormat="1" ht="22.95" customHeight="1" x14ac:dyDescent="0.25">
      <c r="B126" s="126"/>
      <c r="D126" s="127" t="s">
        <v>66</v>
      </c>
      <c r="E126" s="136" t="s">
        <v>75</v>
      </c>
      <c r="F126" s="136" t="s">
        <v>177</v>
      </c>
      <c r="J126" s="137">
        <f>BK126</f>
        <v>0</v>
      </c>
      <c r="L126" s="126"/>
      <c r="M126" s="130"/>
      <c r="N126" s="131"/>
      <c r="O126" s="131"/>
      <c r="P126" s="132">
        <f>SUM(P127:P133)</f>
        <v>53.955557060000004</v>
      </c>
      <c r="Q126" s="131"/>
      <c r="R126" s="132">
        <f>SUM(R127:R133)</f>
        <v>0</v>
      </c>
      <c r="S126" s="131"/>
      <c r="T126" s="133">
        <f>SUM(T127:T133)</f>
        <v>0</v>
      </c>
      <c r="AR126" s="127" t="s">
        <v>75</v>
      </c>
      <c r="AT126" s="134" t="s">
        <v>66</v>
      </c>
      <c r="AU126" s="134" t="s">
        <v>75</v>
      </c>
      <c r="AY126" s="127" t="s">
        <v>119</v>
      </c>
      <c r="BK126" s="135">
        <f>SUM(BK127:BK133)</f>
        <v>0</v>
      </c>
    </row>
    <row r="127" spans="1:65" s="2" customFormat="1" ht="14.4" customHeight="1" x14ac:dyDescent="0.2">
      <c r="A127" s="26"/>
      <c r="B127" s="138"/>
      <c r="C127" s="139" t="s">
        <v>75</v>
      </c>
      <c r="D127" s="139" t="s">
        <v>122</v>
      </c>
      <c r="E127" s="140" t="s">
        <v>698</v>
      </c>
      <c r="F127" s="141" t="s">
        <v>699</v>
      </c>
      <c r="G127" s="142" t="s">
        <v>180</v>
      </c>
      <c r="H127" s="143">
        <v>13.413</v>
      </c>
      <c r="I127" s="144">
        <v>0</v>
      </c>
      <c r="J127" s="144">
        <f t="shared" ref="J127:J133" si="0">ROUND(I127*H127,2)</f>
        <v>0</v>
      </c>
      <c r="K127" s="145"/>
      <c r="L127" s="27"/>
      <c r="M127" s="146" t="s">
        <v>1</v>
      </c>
      <c r="N127" s="147" t="s">
        <v>33</v>
      </c>
      <c r="O127" s="148">
        <v>2.5139999999999998</v>
      </c>
      <c r="P127" s="148">
        <f t="shared" ref="P127:P133" si="1">O127*H127</f>
        <v>33.720281999999997</v>
      </c>
      <c r="Q127" s="148">
        <v>0</v>
      </c>
      <c r="R127" s="148">
        <f t="shared" ref="R127:R133" si="2">Q127*H127</f>
        <v>0</v>
      </c>
      <c r="S127" s="148">
        <v>0</v>
      </c>
      <c r="T127" s="149">
        <f t="shared" ref="T127:T133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126</v>
      </c>
      <c r="AT127" s="150" t="s">
        <v>122</v>
      </c>
      <c r="AU127" s="150" t="s">
        <v>127</v>
      </c>
      <c r="AY127" s="14" t="s">
        <v>119</v>
      </c>
      <c r="BE127" s="151">
        <f t="shared" ref="BE127:BE133" si="4">IF(N127="základná",J127,0)</f>
        <v>0</v>
      </c>
      <c r="BF127" s="151">
        <f t="shared" ref="BF127:BF133" si="5">IF(N127="znížená",J127,0)</f>
        <v>0</v>
      </c>
      <c r="BG127" s="151">
        <f t="shared" ref="BG127:BG133" si="6">IF(N127="zákl. prenesená",J127,0)</f>
        <v>0</v>
      </c>
      <c r="BH127" s="151">
        <f t="shared" ref="BH127:BH133" si="7">IF(N127="zníž. prenesená",J127,0)</f>
        <v>0</v>
      </c>
      <c r="BI127" s="151">
        <f t="shared" ref="BI127:BI133" si="8">IF(N127="nulová",J127,0)</f>
        <v>0</v>
      </c>
      <c r="BJ127" s="14" t="s">
        <v>127</v>
      </c>
      <c r="BK127" s="151">
        <f t="shared" ref="BK127:BK133" si="9">ROUND(I127*H127,2)</f>
        <v>0</v>
      </c>
      <c r="BL127" s="14" t="s">
        <v>126</v>
      </c>
      <c r="BM127" s="150" t="s">
        <v>127</v>
      </c>
    </row>
    <row r="128" spans="1:65" s="2" customFormat="1" ht="37.950000000000003" customHeight="1" x14ac:dyDescent="0.2">
      <c r="A128" s="26"/>
      <c r="B128" s="138"/>
      <c r="C128" s="139" t="s">
        <v>127</v>
      </c>
      <c r="D128" s="139" t="s">
        <v>122</v>
      </c>
      <c r="E128" s="140" t="s">
        <v>700</v>
      </c>
      <c r="F128" s="141" t="s">
        <v>701</v>
      </c>
      <c r="G128" s="142" t="s">
        <v>180</v>
      </c>
      <c r="H128" s="143">
        <v>13.413</v>
      </c>
      <c r="I128" s="144">
        <v>0</v>
      </c>
      <c r="J128" s="144">
        <f t="shared" si="0"/>
        <v>0</v>
      </c>
      <c r="K128" s="145"/>
      <c r="L128" s="27"/>
      <c r="M128" s="146" t="s">
        <v>1</v>
      </c>
      <c r="N128" s="147" t="s">
        <v>33</v>
      </c>
      <c r="O128" s="148">
        <v>0.61299999999999999</v>
      </c>
      <c r="P128" s="148">
        <f t="shared" si="1"/>
        <v>8.2221689999999992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126</v>
      </c>
      <c r="AT128" s="150" t="s">
        <v>122</v>
      </c>
      <c r="AU128" s="150" t="s">
        <v>127</v>
      </c>
      <c r="AY128" s="14" t="s">
        <v>119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127</v>
      </c>
      <c r="BK128" s="151">
        <f t="shared" si="9"/>
        <v>0</v>
      </c>
      <c r="BL128" s="14" t="s">
        <v>126</v>
      </c>
      <c r="BM128" s="150" t="s">
        <v>126</v>
      </c>
    </row>
    <row r="129" spans="1:65" s="2" customFormat="1" ht="14.4" customHeight="1" x14ac:dyDescent="0.2">
      <c r="A129" s="26"/>
      <c r="B129" s="138"/>
      <c r="C129" s="139" t="s">
        <v>130</v>
      </c>
      <c r="D129" s="139" t="s">
        <v>122</v>
      </c>
      <c r="E129" s="140" t="s">
        <v>702</v>
      </c>
      <c r="F129" s="141" t="s">
        <v>703</v>
      </c>
      <c r="G129" s="142" t="s">
        <v>180</v>
      </c>
      <c r="H129" s="143">
        <v>6.7069999999999999</v>
      </c>
      <c r="I129" s="144">
        <v>0</v>
      </c>
      <c r="J129" s="144">
        <f t="shared" si="0"/>
        <v>0</v>
      </c>
      <c r="K129" s="145"/>
      <c r="L129" s="27"/>
      <c r="M129" s="146" t="s">
        <v>1</v>
      </c>
      <c r="N129" s="147" t="s">
        <v>33</v>
      </c>
      <c r="O129" s="148">
        <v>3.1579999999999997E-2</v>
      </c>
      <c r="P129" s="148">
        <f t="shared" si="1"/>
        <v>0.21180705999999996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126</v>
      </c>
      <c r="AT129" s="150" t="s">
        <v>122</v>
      </c>
      <c r="AU129" s="150" t="s">
        <v>127</v>
      </c>
      <c r="AY129" s="14" t="s">
        <v>119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127</v>
      </c>
      <c r="BK129" s="151">
        <f t="shared" si="9"/>
        <v>0</v>
      </c>
      <c r="BL129" s="14" t="s">
        <v>126</v>
      </c>
      <c r="BM129" s="150" t="s">
        <v>134</v>
      </c>
    </row>
    <row r="130" spans="1:65" s="2" customFormat="1" ht="14.4" customHeight="1" x14ac:dyDescent="0.2">
      <c r="A130" s="26"/>
      <c r="B130" s="138"/>
      <c r="C130" s="139" t="s">
        <v>126</v>
      </c>
      <c r="D130" s="139" t="s">
        <v>122</v>
      </c>
      <c r="E130" s="140" t="s">
        <v>189</v>
      </c>
      <c r="F130" s="141" t="s">
        <v>190</v>
      </c>
      <c r="G130" s="142" t="s">
        <v>180</v>
      </c>
      <c r="H130" s="143">
        <v>12.36</v>
      </c>
      <c r="I130" s="144">
        <v>0</v>
      </c>
      <c r="J130" s="144">
        <f t="shared" si="0"/>
        <v>0</v>
      </c>
      <c r="K130" s="145"/>
      <c r="L130" s="27"/>
      <c r="M130" s="146" t="s">
        <v>1</v>
      </c>
      <c r="N130" s="147" t="s">
        <v>33</v>
      </c>
      <c r="O130" s="148">
        <v>8.9999999999999993E-3</v>
      </c>
      <c r="P130" s="148">
        <f t="shared" si="1"/>
        <v>0.11123999999999999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126</v>
      </c>
      <c r="AT130" s="150" t="s">
        <v>122</v>
      </c>
      <c r="AU130" s="150" t="s">
        <v>127</v>
      </c>
      <c r="AY130" s="14" t="s">
        <v>119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127</v>
      </c>
      <c r="BK130" s="151">
        <f t="shared" si="9"/>
        <v>0</v>
      </c>
      <c r="BL130" s="14" t="s">
        <v>126</v>
      </c>
      <c r="BM130" s="150" t="s">
        <v>138</v>
      </c>
    </row>
    <row r="131" spans="1:65" s="2" customFormat="1" ht="24.15" customHeight="1" x14ac:dyDescent="0.2">
      <c r="A131" s="26"/>
      <c r="B131" s="138"/>
      <c r="C131" s="139" t="s">
        <v>139</v>
      </c>
      <c r="D131" s="139" t="s">
        <v>122</v>
      </c>
      <c r="E131" s="140" t="s">
        <v>704</v>
      </c>
      <c r="F131" s="141" t="s">
        <v>705</v>
      </c>
      <c r="G131" s="142" t="s">
        <v>180</v>
      </c>
      <c r="H131" s="143">
        <v>6.7060000000000004</v>
      </c>
      <c r="I131" s="144">
        <v>0</v>
      </c>
      <c r="J131" s="144">
        <f t="shared" si="0"/>
        <v>0</v>
      </c>
      <c r="K131" s="145"/>
      <c r="L131" s="27"/>
      <c r="M131" s="146" t="s">
        <v>1</v>
      </c>
      <c r="N131" s="147" t="s">
        <v>33</v>
      </c>
      <c r="O131" s="148">
        <v>0.24199999999999999</v>
      </c>
      <c r="P131" s="148">
        <f t="shared" si="1"/>
        <v>1.622852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126</v>
      </c>
      <c r="AT131" s="150" t="s">
        <v>122</v>
      </c>
      <c r="AU131" s="150" t="s">
        <v>127</v>
      </c>
      <c r="AY131" s="14" t="s">
        <v>119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127</v>
      </c>
      <c r="BK131" s="151">
        <f t="shared" si="9"/>
        <v>0</v>
      </c>
      <c r="BL131" s="14" t="s">
        <v>126</v>
      </c>
      <c r="BM131" s="150" t="s">
        <v>142</v>
      </c>
    </row>
    <row r="132" spans="1:65" s="2" customFormat="1" ht="24.15" customHeight="1" x14ac:dyDescent="0.2">
      <c r="A132" s="26"/>
      <c r="B132" s="138"/>
      <c r="C132" s="139" t="s">
        <v>134</v>
      </c>
      <c r="D132" s="139" t="s">
        <v>122</v>
      </c>
      <c r="E132" s="140" t="s">
        <v>706</v>
      </c>
      <c r="F132" s="141" t="s">
        <v>707</v>
      </c>
      <c r="G132" s="142" t="s">
        <v>180</v>
      </c>
      <c r="H132" s="143">
        <v>6.7069999999999999</v>
      </c>
      <c r="I132" s="144">
        <v>0</v>
      </c>
      <c r="J132" s="144">
        <f t="shared" si="0"/>
        <v>0</v>
      </c>
      <c r="K132" s="145"/>
      <c r="L132" s="27"/>
      <c r="M132" s="146" t="s">
        <v>1</v>
      </c>
      <c r="N132" s="147" t="s">
        <v>33</v>
      </c>
      <c r="O132" s="148">
        <v>1.5009999999999999</v>
      </c>
      <c r="P132" s="148">
        <f t="shared" si="1"/>
        <v>10.067207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126</v>
      </c>
      <c r="AT132" s="150" t="s">
        <v>122</v>
      </c>
      <c r="AU132" s="150" t="s">
        <v>127</v>
      </c>
      <c r="AY132" s="14" t="s">
        <v>119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127</v>
      </c>
      <c r="BK132" s="151">
        <f t="shared" si="9"/>
        <v>0</v>
      </c>
      <c r="BL132" s="14" t="s">
        <v>126</v>
      </c>
      <c r="BM132" s="150" t="s">
        <v>145</v>
      </c>
    </row>
    <row r="133" spans="1:65" s="2" customFormat="1" ht="14.4" customHeight="1" x14ac:dyDescent="0.2">
      <c r="A133" s="26"/>
      <c r="B133" s="138"/>
      <c r="C133" s="156" t="s">
        <v>146</v>
      </c>
      <c r="D133" s="156" t="s">
        <v>266</v>
      </c>
      <c r="E133" s="157" t="s">
        <v>708</v>
      </c>
      <c r="F133" s="158" t="s">
        <v>709</v>
      </c>
      <c r="G133" s="159" t="s">
        <v>137</v>
      </c>
      <c r="H133" s="160">
        <v>10.731</v>
      </c>
      <c r="I133" s="161">
        <v>0</v>
      </c>
      <c r="J133" s="161">
        <f t="shared" si="0"/>
        <v>0</v>
      </c>
      <c r="K133" s="162"/>
      <c r="L133" s="163"/>
      <c r="M133" s="164" t="s">
        <v>1</v>
      </c>
      <c r="N133" s="165" t="s">
        <v>33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138</v>
      </c>
      <c r="AT133" s="150" t="s">
        <v>266</v>
      </c>
      <c r="AU133" s="150" t="s">
        <v>127</v>
      </c>
      <c r="AY133" s="14" t="s">
        <v>119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127</v>
      </c>
      <c r="BK133" s="151">
        <f t="shared" si="9"/>
        <v>0</v>
      </c>
      <c r="BL133" s="14" t="s">
        <v>126</v>
      </c>
      <c r="BM133" s="150" t="s">
        <v>149</v>
      </c>
    </row>
    <row r="134" spans="1:65" s="12" customFormat="1" ht="22.95" customHeight="1" x14ac:dyDescent="0.25">
      <c r="B134" s="126"/>
      <c r="D134" s="127" t="s">
        <v>66</v>
      </c>
      <c r="E134" s="136" t="s">
        <v>134</v>
      </c>
      <c r="F134" s="136" t="s">
        <v>301</v>
      </c>
      <c r="J134" s="137">
        <f>BK134</f>
        <v>0</v>
      </c>
      <c r="L134" s="126"/>
      <c r="M134" s="130"/>
      <c r="N134" s="131"/>
      <c r="O134" s="131"/>
      <c r="P134" s="132">
        <f>P135</f>
        <v>21.346670400000004</v>
      </c>
      <c r="Q134" s="131"/>
      <c r="R134" s="132">
        <f>R135</f>
        <v>2.7579904000000002</v>
      </c>
      <c r="S134" s="131"/>
      <c r="T134" s="133">
        <f>T135</f>
        <v>0</v>
      </c>
      <c r="AR134" s="127" t="s">
        <v>75</v>
      </c>
      <c r="AT134" s="134" t="s">
        <v>66</v>
      </c>
      <c r="AU134" s="134" t="s">
        <v>75</v>
      </c>
      <c r="AY134" s="127" t="s">
        <v>119</v>
      </c>
      <c r="BK134" s="135">
        <f>BK135</f>
        <v>0</v>
      </c>
    </row>
    <row r="135" spans="1:65" s="2" customFormat="1" ht="24.15" customHeight="1" x14ac:dyDescent="0.2">
      <c r="A135" s="26"/>
      <c r="B135" s="138"/>
      <c r="C135" s="139" t="s">
        <v>138</v>
      </c>
      <c r="D135" s="139" t="s">
        <v>122</v>
      </c>
      <c r="E135" s="140" t="s">
        <v>710</v>
      </c>
      <c r="F135" s="141" t="s">
        <v>711</v>
      </c>
      <c r="G135" s="142" t="s">
        <v>125</v>
      </c>
      <c r="H135" s="143">
        <v>36.520000000000003</v>
      </c>
      <c r="I135" s="144">
        <v>0</v>
      </c>
      <c r="J135" s="144">
        <f>ROUND(I135*H135,2)</f>
        <v>0</v>
      </c>
      <c r="K135" s="145"/>
      <c r="L135" s="27"/>
      <c r="M135" s="146" t="s">
        <v>1</v>
      </c>
      <c r="N135" s="147" t="s">
        <v>33</v>
      </c>
      <c r="O135" s="148">
        <v>0.58452000000000004</v>
      </c>
      <c r="P135" s="148">
        <f>O135*H135</f>
        <v>21.346670400000004</v>
      </c>
      <c r="Q135" s="148">
        <v>7.5520000000000004E-2</v>
      </c>
      <c r="R135" s="148">
        <f>Q135*H135</f>
        <v>2.7579904000000002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126</v>
      </c>
      <c r="AT135" s="150" t="s">
        <v>122</v>
      </c>
      <c r="AU135" s="150" t="s">
        <v>127</v>
      </c>
      <c r="AY135" s="14" t="s">
        <v>119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4" t="s">
        <v>127</v>
      </c>
      <c r="BK135" s="151">
        <f>ROUND(I135*H135,2)</f>
        <v>0</v>
      </c>
      <c r="BL135" s="14" t="s">
        <v>126</v>
      </c>
      <c r="BM135" s="150" t="s">
        <v>152</v>
      </c>
    </row>
    <row r="136" spans="1:65" s="12" customFormat="1" ht="22.95" customHeight="1" x14ac:dyDescent="0.25">
      <c r="B136" s="126"/>
      <c r="D136" s="127" t="s">
        <v>66</v>
      </c>
      <c r="E136" s="136" t="s">
        <v>120</v>
      </c>
      <c r="F136" s="136" t="s">
        <v>121</v>
      </c>
      <c r="J136" s="137">
        <f>BK136</f>
        <v>0</v>
      </c>
      <c r="L136" s="126"/>
      <c r="M136" s="130"/>
      <c r="N136" s="131"/>
      <c r="O136" s="131"/>
      <c r="P136" s="132">
        <f>SUM(P137:P141)</f>
        <v>34.369</v>
      </c>
      <c r="Q136" s="131"/>
      <c r="R136" s="132">
        <f>SUM(R137:R141)</f>
        <v>0</v>
      </c>
      <c r="S136" s="131"/>
      <c r="T136" s="133">
        <f>SUM(T137:T141)</f>
        <v>0.253</v>
      </c>
      <c r="AR136" s="127" t="s">
        <v>75</v>
      </c>
      <c r="AT136" s="134" t="s">
        <v>66</v>
      </c>
      <c r="AU136" s="134" t="s">
        <v>75</v>
      </c>
      <c r="AY136" s="127" t="s">
        <v>119</v>
      </c>
      <c r="BK136" s="135">
        <f>SUM(BK137:BK141)</f>
        <v>0</v>
      </c>
    </row>
    <row r="137" spans="1:65" s="2" customFormat="1" ht="24.15" customHeight="1" x14ac:dyDescent="0.2">
      <c r="A137" s="26"/>
      <c r="B137" s="138"/>
      <c r="C137" s="139" t="s">
        <v>120</v>
      </c>
      <c r="D137" s="139" t="s">
        <v>122</v>
      </c>
      <c r="E137" s="140" t="s">
        <v>712</v>
      </c>
      <c r="F137" s="141" t="s">
        <v>713</v>
      </c>
      <c r="G137" s="142" t="s">
        <v>133</v>
      </c>
      <c r="H137" s="143">
        <v>23</v>
      </c>
      <c r="I137" s="144">
        <v>0</v>
      </c>
      <c r="J137" s="144">
        <f>ROUND(I137*H137,2)</f>
        <v>0</v>
      </c>
      <c r="K137" s="145"/>
      <c r="L137" s="27"/>
      <c r="M137" s="146" t="s">
        <v>1</v>
      </c>
      <c r="N137" s="147" t="s">
        <v>33</v>
      </c>
      <c r="O137" s="148">
        <v>0.67800000000000005</v>
      </c>
      <c r="P137" s="148">
        <f>O137*H137</f>
        <v>15.594000000000001</v>
      </c>
      <c r="Q137" s="148">
        <v>0</v>
      </c>
      <c r="R137" s="148">
        <f>Q137*H137</f>
        <v>0</v>
      </c>
      <c r="S137" s="148">
        <v>1.0999999999999999E-2</v>
      </c>
      <c r="T137" s="149">
        <f>S137*H137</f>
        <v>0.253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126</v>
      </c>
      <c r="AT137" s="150" t="s">
        <v>122</v>
      </c>
      <c r="AU137" s="150" t="s">
        <v>127</v>
      </c>
      <c r="AY137" s="14" t="s">
        <v>119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4" t="s">
        <v>127</v>
      </c>
      <c r="BK137" s="151">
        <f>ROUND(I137*H137,2)</f>
        <v>0</v>
      </c>
      <c r="BL137" s="14" t="s">
        <v>126</v>
      </c>
      <c r="BM137" s="150" t="s">
        <v>155</v>
      </c>
    </row>
    <row r="138" spans="1:65" s="2" customFormat="1" ht="14.4" customHeight="1" x14ac:dyDescent="0.2">
      <c r="A138" s="26"/>
      <c r="B138" s="138"/>
      <c r="C138" s="139" t="s">
        <v>142</v>
      </c>
      <c r="D138" s="139" t="s">
        <v>122</v>
      </c>
      <c r="E138" s="140" t="s">
        <v>147</v>
      </c>
      <c r="F138" s="141" t="s">
        <v>148</v>
      </c>
      <c r="G138" s="142" t="s">
        <v>137</v>
      </c>
      <c r="H138" s="143">
        <v>12.5</v>
      </c>
      <c r="I138" s="144">
        <v>0</v>
      </c>
      <c r="J138" s="144">
        <f>ROUND(I138*H138,2)</f>
        <v>0</v>
      </c>
      <c r="K138" s="145"/>
      <c r="L138" s="27"/>
      <c r="M138" s="146" t="s">
        <v>1</v>
      </c>
      <c r="N138" s="147" t="s">
        <v>33</v>
      </c>
      <c r="O138" s="148">
        <v>0.59799999999999998</v>
      </c>
      <c r="P138" s="148">
        <f>O138*H138</f>
        <v>7.4749999999999996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126</v>
      </c>
      <c r="AT138" s="150" t="s">
        <v>122</v>
      </c>
      <c r="AU138" s="150" t="s">
        <v>127</v>
      </c>
      <c r="AY138" s="14" t="s">
        <v>119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4" t="s">
        <v>127</v>
      </c>
      <c r="BK138" s="151">
        <f>ROUND(I138*H138,2)</f>
        <v>0</v>
      </c>
      <c r="BL138" s="14" t="s">
        <v>126</v>
      </c>
      <c r="BM138" s="150" t="s">
        <v>7</v>
      </c>
    </row>
    <row r="139" spans="1:65" s="2" customFormat="1" ht="24.15" customHeight="1" x14ac:dyDescent="0.2">
      <c r="A139" s="26"/>
      <c r="B139" s="138"/>
      <c r="C139" s="139" t="s">
        <v>200</v>
      </c>
      <c r="D139" s="139" t="s">
        <v>122</v>
      </c>
      <c r="E139" s="140" t="s">
        <v>150</v>
      </c>
      <c r="F139" s="141" t="s">
        <v>151</v>
      </c>
      <c r="G139" s="142" t="s">
        <v>137</v>
      </c>
      <c r="H139" s="143">
        <v>25</v>
      </c>
      <c r="I139" s="144">
        <v>0</v>
      </c>
      <c r="J139" s="144">
        <f>ROUND(I139*H139,2)</f>
        <v>0</v>
      </c>
      <c r="K139" s="145"/>
      <c r="L139" s="27"/>
      <c r="M139" s="146" t="s">
        <v>1</v>
      </c>
      <c r="N139" s="147" t="s">
        <v>33</v>
      </c>
      <c r="O139" s="148">
        <v>7.0000000000000001E-3</v>
      </c>
      <c r="P139" s="148">
        <f>O139*H139</f>
        <v>0.17500000000000002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126</v>
      </c>
      <c r="AT139" s="150" t="s">
        <v>122</v>
      </c>
      <c r="AU139" s="150" t="s">
        <v>127</v>
      </c>
      <c r="AY139" s="14" t="s">
        <v>119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4" t="s">
        <v>127</v>
      </c>
      <c r="BK139" s="151">
        <f>ROUND(I139*H139,2)</f>
        <v>0</v>
      </c>
      <c r="BL139" s="14" t="s">
        <v>126</v>
      </c>
      <c r="BM139" s="150" t="s">
        <v>203</v>
      </c>
    </row>
    <row r="140" spans="1:65" s="2" customFormat="1" ht="24.15" customHeight="1" x14ac:dyDescent="0.2">
      <c r="A140" s="26"/>
      <c r="B140" s="138"/>
      <c r="C140" s="139" t="s">
        <v>145</v>
      </c>
      <c r="D140" s="139" t="s">
        <v>122</v>
      </c>
      <c r="E140" s="140" t="s">
        <v>140</v>
      </c>
      <c r="F140" s="141" t="s">
        <v>141</v>
      </c>
      <c r="G140" s="142" t="s">
        <v>137</v>
      </c>
      <c r="H140" s="143">
        <v>12.5</v>
      </c>
      <c r="I140" s="144">
        <v>0</v>
      </c>
      <c r="J140" s="144">
        <f>ROUND(I140*H140,2)</f>
        <v>0</v>
      </c>
      <c r="K140" s="145"/>
      <c r="L140" s="27"/>
      <c r="M140" s="146" t="s">
        <v>1</v>
      </c>
      <c r="N140" s="147" t="s">
        <v>33</v>
      </c>
      <c r="O140" s="148">
        <v>0.89</v>
      </c>
      <c r="P140" s="148">
        <f>O140*H140</f>
        <v>11.125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126</v>
      </c>
      <c r="AT140" s="150" t="s">
        <v>122</v>
      </c>
      <c r="AU140" s="150" t="s">
        <v>127</v>
      </c>
      <c r="AY140" s="14" t="s">
        <v>119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4" t="s">
        <v>127</v>
      </c>
      <c r="BK140" s="151">
        <f>ROUND(I140*H140,2)</f>
        <v>0</v>
      </c>
      <c r="BL140" s="14" t="s">
        <v>126</v>
      </c>
      <c r="BM140" s="150" t="s">
        <v>206</v>
      </c>
    </row>
    <row r="141" spans="1:65" s="2" customFormat="1" ht="24.15" customHeight="1" x14ac:dyDescent="0.2">
      <c r="A141" s="26"/>
      <c r="B141" s="138"/>
      <c r="C141" s="139" t="s">
        <v>207</v>
      </c>
      <c r="D141" s="139" t="s">
        <v>122</v>
      </c>
      <c r="E141" s="140" t="s">
        <v>153</v>
      </c>
      <c r="F141" s="141" t="s">
        <v>714</v>
      </c>
      <c r="G141" s="142" t="s">
        <v>137</v>
      </c>
      <c r="H141" s="143">
        <v>12</v>
      </c>
      <c r="I141" s="144">
        <v>0</v>
      </c>
      <c r="J141" s="144">
        <f>ROUND(I141*H141,2)</f>
        <v>0</v>
      </c>
      <c r="K141" s="145"/>
      <c r="L141" s="27"/>
      <c r="M141" s="146" t="s">
        <v>1</v>
      </c>
      <c r="N141" s="147" t="s">
        <v>33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126</v>
      </c>
      <c r="AT141" s="150" t="s">
        <v>122</v>
      </c>
      <c r="AU141" s="150" t="s">
        <v>127</v>
      </c>
      <c r="AY141" s="14" t="s">
        <v>119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4" t="s">
        <v>127</v>
      </c>
      <c r="BK141" s="151">
        <f>ROUND(I141*H141,2)</f>
        <v>0</v>
      </c>
      <c r="BL141" s="14" t="s">
        <v>126</v>
      </c>
      <c r="BM141" s="150" t="s">
        <v>210</v>
      </c>
    </row>
    <row r="142" spans="1:65" s="12" customFormat="1" ht="25.95" customHeight="1" x14ac:dyDescent="0.25">
      <c r="B142" s="126"/>
      <c r="D142" s="127" t="s">
        <v>66</v>
      </c>
      <c r="E142" s="128" t="s">
        <v>404</v>
      </c>
      <c r="F142" s="128" t="s">
        <v>405</v>
      </c>
      <c r="J142" s="129">
        <f>BK142</f>
        <v>0</v>
      </c>
      <c r="L142" s="126"/>
      <c r="M142" s="130"/>
      <c r="N142" s="131"/>
      <c r="O142" s="131"/>
      <c r="P142" s="132">
        <f>P143+P162+P184</f>
        <v>444.42082121999999</v>
      </c>
      <c r="Q142" s="131"/>
      <c r="R142" s="132">
        <f>R143+R162+R184</f>
        <v>0.65749421462000002</v>
      </c>
      <c r="S142" s="131"/>
      <c r="T142" s="133">
        <f>T143+T162+T184</f>
        <v>0</v>
      </c>
      <c r="AR142" s="127" t="s">
        <v>127</v>
      </c>
      <c r="AT142" s="134" t="s">
        <v>66</v>
      </c>
      <c r="AU142" s="134" t="s">
        <v>67</v>
      </c>
      <c r="AY142" s="127" t="s">
        <v>119</v>
      </c>
      <c r="BK142" s="135">
        <f>BK143+BK162+BK184</f>
        <v>0</v>
      </c>
    </row>
    <row r="143" spans="1:65" s="12" customFormat="1" ht="22.95" customHeight="1" x14ac:dyDescent="0.25">
      <c r="B143" s="126"/>
      <c r="D143" s="127" t="s">
        <v>66</v>
      </c>
      <c r="E143" s="136" t="s">
        <v>715</v>
      </c>
      <c r="F143" s="136" t="s">
        <v>716</v>
      </c>
      <c r="J143" s="137">
        <f>BK143</f>
        <v>0</v>
      </c>
      <c r="L143" s="126"/>
      <c r="M143" s="130"/>
      <c r="N143" s="131"/>
      <c r="O143" s="131"/>
      <c r="P143" s="132">
        <f>SUM(P144:P161)</f>
        <v>72.387273600000015</v>
      </c>
      <c r="Q143" s="131"/>
      <c r="R143" s="132">
        <f>SUM(R144:R161)</f>
        <v>0.106213126</v>
      </c>
      <c r="S143" s="131"/>
      <c r="T143" s="133">
        <f>SUM(T144:T161)</f>
        <v>0</v>
      </c>
      <c r="AR143" s="127" t="s">
        <v>127</v>
      </c>
      <c r="AT143" s="134" t="s">
        <v>66</v>
      </c>
      <c r="AU143" s="134" t="s">
        <v>75</v>
      </c>
      <c r="AY143" s="127" t="s">
        <v>119</v>
      </c>
      <c r="BK143" s="135">
        <f>SUM(BK144:BK161)</f>
        <v>0</v>
      </c>
    </row>
    <row r="144" spans="1:65" s="2" customFormat="1" ht="24.15" customHeight="1" x14ac:dyDescent="0.2">
      <c r="A144" s="26"/>
      <c r="B144" s="138"/>
      <c r="C144" s="139" t="s">
        <v>149</v>
      </c>
      <c r="D144" s="139" t="s">
        <v>122</v>
      </c>
      <c r="E144" s="140" t="s">
        <v>717</v>
      </c>
      <c r="F144" s="141" t="s">
        <v>718</v>
      </c>
      <c r="G144" s="142" t="s">
        <v>133</v>
      </c>
      <c r="H144" s="143">
        <v>12</v>
      </c>
      <c r="I144" s="144">
        <v>0</v>
      </c>
      <c r="J144" s="144">
        <f t="shared" ref="J144:J161" si="10">ROUND(I144*H144,2)</f>
        <v>0</v>
      </c>
      <c r="K144" s="145"/>
      <c r="L144" s="27"/>
      <c r="M144" s="146" t="s">
        <v>1</v>
      </c>
      <c r="N144" s="147" t="s">
        <v>33</v>
      </c>
      <c r="O144" s="148">
        <v>0.60633000000000004</v>
      </c>
      <c r="P144" s="148">
        <f t="shared" ref="P144:P161" si="11">O144*H144</f>
        <v>7.2759600000000004</v>
      </c>
      <c r="Q144" s="148">
        <v>1.5548599999999999E-3</v>
      </c>
      <c r="R144" s="148">
        <f t="shared" ref="R144:R161" si="12">Q144*H144</f>
        <v>1.8658319999999999E-2</v>
      </c>
      <c r="S144" s="148">
        <v>0</v>
      </c>
      <c r="T144" s="149">
        <f t="shared" ref="T144:T161" si="1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152</v>
      </c>
      <c r="AT144" s="150" t="s">
        <v>122</v>
      </c>
      <c r="AU144" s="150" t="s">
        <v>127</v>
      </c>
      <c r="AY144" s="14" t="s">
        <v>119</v>
      </c>
      <c r="BE144" s="151">
        <f t="shared" ref="BE144:BE161" si="14">IF(N144="základná",J144,0)</f>
        <v>0</v>
      </c>
      <c r="BF144" s="151">
        <f t="shared" ref="BF144:BF161" si="15">IF(N144="znížená",J144,0)</f>
        <v>0</v>
      </c>
      <c r="BG144" s="151">
        <f t="shared" ref="BG144:BG161" si="16">IF(N144="zákl. prenesená",J144,0)</f>
        <v>0</v>
      </c>
      <c r="BH144" s="151">
        <f t="shared" ref="BH144:BH161" si="17">IF(N144="zníž. prenesená",J144,0)</f>
        <v>0</v>
      </c>
      <c r="BI144" s="151">
        <f t="shared" ref="BI144:BI161" si="18">IF(N144="nulová",J144,0)</f>
        <v>0</v>
      </c>
      <c r="BJ144" s="14" t="s">
        <v>127</v>
      </c>
      <c r="BK144" s="151">
        <f t="shared" ref="BK144:BK161" si="19">ROUND(I144*H144,2)</f>
        <v>0</v>
      </c>
      <c r="BL144" s="14" t="s">
        <v>152</v>
      </c>
      <c r="BM144" s="150" t="s">
        <v>213</v>
      </c>
    </row>
    <row r="145" spans="1:65" s="2" customFormat="1" ht="24.15" customHeight="1" x14ac:dyDescent="0.2">
      <c r="A145" s="26"/>
      <c r="B145" s="138"/>
      <c r="C145" s="139" t="s">
        <v>214</v>
      </c>
      <c r="D145" s="139" t="s">
        <v>122</v>
      </c>
      <c r="E145" s="140" t="s">
        <v>719</v>
      </c>
      <c r="F145" s="141" t="s">
        <v>720</v>
      </c>
      <c r="G145" s="142" t="s">
        <v>133</v>
      </c>
      <c r="H145" s="143">
        <v>15</v>
      </c>
      <c r="I145" s="144">
        <v>0</v>
      </c>
      <c r="J145" s="144">
        <f t="shared" si="10"/>
        <v>0</v>
      </c>
      <c r="K145" s="145"/>
      <c r="L145" s="27"/>
      <c r="M145" s="146" t="s">
        <v>1</v>
      </c>
      <c r="N145" s="147" t="s">
        <v>33</v>
      </c>
      <c r="O145" s="148">
        <v>0.61724000000000001</v>
      </c>
      <c r="P145" s="148">
        <f t="shared" si="11"/>
        <v>9.2585999999999995</v>
      </c>
      <c r="Q145" s="148">
        <v>1.7671200000000001E-3</v>
      </c>
      <c r="R145" s="148">
        <f t="shared" si="12"/>
        <v>2.6506800000000001E-2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152</v>
      </c>
      <c r="AT145" s="150" t="s">
        <v>122</v>
      </c>
      <c r="AU145" s="150" t="s">
        <v>127</v>
      </c>
      <c r="AY145" s="14" t="s">
        <v>119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127</v>
      </c>
      <c r="BK145" s="151">
        <f t="shared" si="19"/>
        <v>0</v>
      </c>
      <c r="BL145" s="14" t="s">
        <v>152</v>
      </c>
      <c r="BM145" s="150" t="s">
        <v>217</v>
      </c>
    </row>
    <row r="146" spans="1:65" s="2" customFormat="1" ht="14.4" customHeight="1" x14ac:dyDescent="0.2">
      <c r="A146" s="26"/>
      <c r="B146" s="138"/>
      <c r="C146" s="139" t="s">
        <v>152</v>
      </c>
      <c r="D146" s="139" t="s">
        <v>122</v>
      </c>
      <c r="E146" s="140" t="s">
        <v>721</v>
      </c>
      <c r="F146" s="141" t="s">
        <v>722</v>
      </c>
      <c r="G146" s="142" t="s">
        <v>133</v>
      </c>
      <c r="H146" s="143">
        <v>17.62</v>
      </c>
      <c r="I146" s="144">
        <v>0</v>
      </c>
      <c r="J146" s="144">
        <f t="shared" si="10"/>
        <v>0</v>
      </c>
      <c r="K146" s="145"/>
      <c r="L146" s="27"/>
      <c r="M146" s="146" t="s">
        <v>1</v>
      </c>
      <c r="N146" s="147" t="s">
        <v>33</v>
      </c>
      <c r="O146" s="148">
        <v>0</v>
      </c>
      <c r="P146" s="148">
        <f t="shared" si="11"/>
        <v>0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152</v>
      </c>
      <c r="AT146" s="150" t="s">
        <v>122</v>
      </c>
      <c r="AU146" s="150" t="s">
        <v>127</v>
      </c>
      <c r="AY146" s="14" t="s">
        <v>119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127</v>
      </c>
      <c r="BK146" s="151">
        <f t="shared" si="19"/>
        <v>0</v>
      </c>
      <c r="BL146" s="14" t="s">
        <v>152</v>
      </c>
      <c r="BM146" s="150" t="s">
        <v>220</v>
      </c>
    </row>
    <row r="147" spans="1:65" s="2" customFormat="1" ht="14.4" customHeight="1" x14ac:dyDescent="0.2">
      <c r="A147" s="26"/>
      <c r="B147" s="138"/>
      <c r="C147" s="139" t="s">
        <v>221</v>
      </c>
      <c r="D147" s="139" t="s">
        <v>122</v>
      </c>
      <c r="E147" s="140" t="s">
        <v>723</v>
      </c>
      <c r="F147" s="141" t="s">
        <v>724</v>
      </c>
      <c r="G147" s="142" t="s">
        <v>133</v>
      </c>
      <c r="H147" s="143">
        <v>20.84</v>
      </c>
      <c r="I147" s="144">
        <v>0</v>
      </c>
      <c r="J147" s="144">
        <f t="shared" si="10"/>
        <v>0</v>
      </c>
      <c r="K147" s="145"/>
      <c r="L147" s="27"/>
      <c r="M147" s="146" t="s">
        <v>1</v>
      </c>
      <c r="N147" s="147" t="s">
        <v>33</v>
      </c>
      <c r="O147" s="148">
        <v>0.73353999999999997</v>
      </c>
      <c r="P147" s="148">
        <f t="shared" si="11"/>
        <v>15.2869736</v>
      </c>
      <c r="Q147" s="148">
        <v>8.0864999999999995E-4</v>
      </c>
      <c r="R147" s="148">
        <f t="shared" si="12"/>
        <v>1.6852265999999998E-2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152</v>
      </c>
      <c r="AT147" s="150" t="s">
        <v>122</v>
      </c>
      <c r="AU147" s="150" t="s">
        <v>127</v>
      </c>
      <c r="AY147" s="14" t="s">
        <v>119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127</v>
      </c>
      <c r="BK147" s="151">
        <f t="shared" si="19"/>
        <v>0</v>
      </c>
      <c r="BL147" s="14" t="s">
        <v>152</v>
      </c>
      <c r="BM147" s="150" t="s">
        <v>224</v>
      </c>
    </row>
    <row r="148" spans="1:65" s="2" customFormat="1" ht="14.4" customHeight="1" x14ac:dyDescent="0.2">
      <c r="A148" s="26"/>
      <c r="B148" s="138"/>
      <c r="C148" s="139" t="s">
        <v>155</v>
      </c>
      <c r="D148" s="139" t="s">
        <v>122</v>
      </c>
      <c r="E148" s="140" t="s">
        <v>725</v>
      </c>
      <c r="F148" s="141" t="s">
        <v>726</v>
      </c>
      <c r="G148" s="142" t="s">
        <v>133</v>
      </c>
      <c r="H148" s="143">
        <v>36</v>
      </c>
      <c r="I148" s="144">
        <v>0</v>
      </c>
      <c r="J148" s="144">
        <f t="shared" si="10"/>
        <v>0</v>
      </c>
      <c r="K148" s="145"/>
      <c r="L148" s="27"/>
      <c r="M148" s="146" t="s">
        <v>1</v>
      </c>
      <c r="N148" s="147" t="s">
        <v>33</v>
      </c>
      <c r="O148" s="148">
        <v>0.30558000000000002</v>
      </c>
      <c r="P148" s="148">
        <f t="shared" si="11"/>
        <v>11.00088</v>
      </c>
      <c r="Q148" s="148">
        <v>4.8232E-4</v>
      </c>
      <c r="R148" s="148">
        <f t="shared" si="12"/>
        <v>1.736352E-2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152</v>
      </c>
      <c r="AT148" s="150" t="s">
        <v>122</v>
      </c>
      <c r="AU148" s="150" t="s">
        <v>127</v>
      </c>
      <c r="AY148" s="14" t="s">
        <v>119</v>
      </c>
      <c r="BE148" s="151">
        <f t="shared" si="14"/>
        <v>0</v>
      </c>
      <c r="BF148" s="151">
        <f t="shared" si="15"/>
        <v>0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127</v>
      </c>
      <c r="BK148" s="151">
        <f t="shared" si="19"/>
        <v>0</v>
      </c>
      <c r="BL148" s="14" t="s">
        <v>152</v>
      </c>
      <c r="BM148" s="150" t="s">
        <v>228</v>
      </c>
    </row>
    <row r="149" spans="1:65" s="2" customFormat="1" ht="14.4" customHeight="1" x14ac:dyDescent="0.2">
      <c r="A149" s="26"/>
      <c r="B149" s="138"/>
      <c r="C149" s="139" t="s">
        <v>229</v>
      </c>
      <c r="D149" s="139" t="s">
        <v>122</v>
      </c>
      <c r="E149" s="140" t="s">
        <v>727</v>
      </c>
      <c r="F149" s="141" t="s">
        <v>728</v>
      </c>
      <c r="G149" s="142" t="s">
        <v>133</v>
      </c>
      <c r="H149" s="143">
        <v>39</v>
      </c>
      <c r="I149" s="144">
        <v>0</v>
      </c>
      <c r="J149" s="144">
        <f t="shared" si="10"/>
        <v>0</v>
      </c>
      <c r="K149" s="145"/>
      <c r="L149" s="27"/>
      <c r="M149" s="146" t="s">
        <v>1</v>
      </c>
      <c r="N149" s="147" t="s">
        <v>33</v>
      </c>
      <c r="O149" s="148">
        <v>0.34244000000000002</v>
      </c>
      <c r="P149" s="148">
        <f t="shared" si="11"/>
        <v>13.355160000000001</v>
      </c>
      <c r="Q149" s="148">
        <v>6.4698000000000002E-4</v>
      </c>
      <c r="R149" s="148">
        <f t="shared" si="12"/>
        <v>2.523222E-2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152</v>
      </c>
      <c r="AT149" s="150" t="s">
        <v>122</v>
      </c>
      <c r="AU149" s="150" t="s">
        <v>127</v>
      </c>
      <c r="AY149" s="14" t="s">
        <v>119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127</v>
      </c>
      <c r="BK149" s="151">
        <f t="shared" si="19"/>
        <v>0</v>
      </c>
      <c r="BL149" s="14" t="s">
        <v>152</v>
      </c>
      <c r="BM149" s="150" t="s">
        <v>232</v>
      </c>
    </row>
    <row r="150" spans="1:65" s="2" customFormat="1" ht="14.4" customHeight="1" x14ac:dyDescent="0.2">
      <c r="A150" s="26"/>
      <c r="B150" s="138"/>
      <c r="C150" s="139" t="s">
        <v>7</v>
      </c>
      <c r="D150" s="139" t="s">
        <v>122</v>
      </c>
      <c r="E150" s="140" t="s">
        <v>729</v>
      </c>
      <c r="F150" s="141" t="s">
        <v>730</v>
      </c>
      <c r="G150" s="142" t="s">
        <v>133</v>
      </c>
      <c r="H150" s="143">
        <v>16</v>
      </c>
      <c r="I150" s="144">
        <v>0</v>
      </c>
      <c r="J150" s="144">
        <f t="shared" si="10"/>
        <v>0</v>
      </c>
      <c r="K150" s="145"/>
      <c r="L150" s="27"/>
      <c r="M150" s="146" t="s">
        <v>1</v>
      </c>
      <c r="N150" s="147" t="s">
        <v>33</v>
      </c>
      <c r="O150" s="148">
        <v>0</v>
      </c>
      <c r="P150" s="148">
        <f t="shared" si="11"/>
        <v>0</v>
      </c>
      <c r="Q150" s="148">
        <v>0</v>
      </c>
      <c r="R150" s="148">
        <f t="shared" si="12"/>
        <v>0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152</v>
      </c>
      <c r="AT150" s="150" t="s">
        <v>122</v>
      </c>
      <c r="AU150" s="150" t="s">
        <v>127</v>
      </c>
      <c r="AY150" s="14" t="s">
        <v>119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127</v>
      </c>
      <c r="BK150" s="151">
        <f t="shared" si="19"/>
        <v>0</v>
      </c>
      <c r="BL150" s="14" t="s">
        <v>152</v>
      </c>
      <c r="BM150" s="150" t="s">
        <v>235</v>
      </c>
    </row>
    <row r="151" spans="1:65" s="2" customFormat="1" ht="14.4" customHeight="1" x14ac:dyDescent="0.2">
      <c r="A151" s="26"/>
      <c r="B151" s="138"/>
      <c r="C151" s="139" t="s">
        <v>236</v>
      </c>
      <c r="D151" s="139" t="s">
        <v>122</v>
      </c>
      <c r="E151" s="140" t="s">
        <v>731</v>
      </c>
      <c r="F151" s="141" t="s">
        <v>732</v>
      </c>
      <c r="G151" s="142" t="s">
        <v>581</v>
      </c>
      <c r="H151" s="143">
        <v>13</v>
      </c>
      <c r="I151" s="144">
        <v>0</v>
      </c>
      <c r="J151" s="144">
        <f t="shared" si="10"/>
        <v>0</v>
      </c>
      <c r="K151" s="145"/>
      <c r="L151" s="27"/>
      <c r="M151" s="146" t="s">
        <v>1</v>
      </c>
      <c r="N151" s="147" t="s">
        <v>33</v>
      </c>
      <c r="O151" s="148">
        <v>0.14899999999999999</v>
      </c>
      <c r="P151" s="148">
        <f t="shared" si="11"/>
        <v>1.9369999999999998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152</v>
      </c>
      <c r="AT151" s="150" t="s">
        <v>122</v>
      </c>
      <c r="AU151" s="150" t="s">
        <v>127</v>
      </c>
      <c r="AY151" s="14" t="s">
        <v>119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127</v>
      </c>
      <c r="BK151" s="151">
        <f t="shared" si="19"/>
        <v>0</v>
      </c>
      <c r="BL151" s="14" t="s">
        <v>152</v>
      </c>
      <c r="BM151" s="150" t="s">
        <v>239</v>
      </c>
    </row>
    <row r="152" spans="1:65" s="2" customFormat="1" ht="14.4" customHeight="1" x14ac:dyDescent="0.2">
      <c r="A152" s="26"/>
      <c r="B152" s="138"/>
      <c r="C152" s="139" t="s">
        <v>203</v>
      </c>
      <c r="D152" s="139" t="s">
        <v>122</v>
      </c>
      <c r="E152" s="140" t="s">
        <v>733</v>
      </c>
      <c r="F152" s="141" t="s">
        <v>734</v>
      </c>
      <c r="G152" s="142" t="s">
        <v>581</v>
      </c>
      <c r="H152" s="143">
        <v>13</v>
      </c>
      <c r="I152" s="144">
        <v>0</v>
      </c>
      <c r="J152" s="144">
        <f t="shared" si="10"/>
        <v>0</v>
      </c>
      <c r="K152" s="145"/>
      <c r="L152" s="27"/>
      <c r="M152" s="146" t="s">
        <v>1</v>
      </c>
      <c r="N152" s="147" t="s">
        <v>33</v>
      </c>
      <c r="O152" s="148">
        <v>0.16500000000000001</v>
      </c>
      <c r="P152" s="148">
        <f t="shared" si="11"/>
        <v>2.145</v>
      </c>
      <c r="Q152" s="148">
        <v>0</v>
      </c>
      <c r="R152" s="148">
        <f t="shared" si="12"/>
        <v>0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152</v>
      </c>
      <c r="AT152" s="150" t="s">
        <v>122</v>
      </c>
      <c r="AU152" s="150" t="s">
        <v>127</v>
      </c>
      <c r="AY152" s="14" t="s">
        <v>119</v>
      </c>
      <c r="BE152" s="151">
        <f t="shared" si="14"/>
        <v>0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127</v>
      </c>
      <c r="BK152" s="151">
        <f t="shared" si="19"/>
        <v>0</v>
      </c>
      <c r="BL152" s="14" t="s">
        <v>152</v>
      </c>
      <c r="BM152" s="150" t="s">
        <v>242</v>
      </c>
    </row>
    <row r="153" spans="1:65" s="2" customFormat="1" ht="14.4" customHeight="1" x14ac:dyDescent="0.2">
      <c r="A153" s="26"/>
      <c r="B153" s="138"/>
      <c r="C153" s="139" t="s">
        <v>243</v>
      </c>
      <c r="D153" s="139" t="s">
        <v>122</v>
      </c>
      <c r="E153" s="140" t="s">
        <v>735</v>
      </c>
      <c r="F153" s="141" t="s">
        <v>736</v>
      </c>
      <c r="G153" s="142" t="s">
        <v>581</v>
      </c>
      <c r="H153" s="143">
        <v>13</v>
      </c>
      <c r="I153" s="144">
        <v>0</v>
      </c>
      <c r="J153" s="144">
        <f t="shared" si="10"/>
        <v>0</v>
      </c>
      <c r="K153" s="145"/>
      <c r="L153" s="27"/>
      <c r="M153" s="146" t="s">
        <v>1</v>
      </c>
      <c r="N153" s="147" t="s">
        <v>33</v>
      </c>
      <c r="O153" s="148">
        <v>0.19900000000000001</v>
      </c>
      <c r="P153" s="148">
        <f t="shared" si="11"/>
        <v>2.5870000000000002</v>
      </c>
      <c r="Q153" s="148">
        <v>0</v>
      </c>
      <c r="R153" s="148">
        <f t="shared" si="12"/>
        <v>0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152</v>
      </c>
      <c r="AT153" s="150" t="s">
        <v>122</v>
      </c>
      <c r="AU153" s="150" t="s">
        <v>127</v>
      </c>
      <c r="AY153" s="14" t="s">
        <v>119</v>
      </c>
      <c r="BE153" s="151">
        <f t="shared" si="14"/>
        <v>0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127</v>
      </c>
      <c r="BK153" s="151">
        <f t="shared" si="19"/>
        <v>0</v>
      </c>
      <c r="BL153" s="14" t="s">
        <v>152</v>
      </c>
      <c r="BM153" s="150" t="s">
        <v>246</v>
      </c>
    </row>
    <row r="154" spans="1:65" s="2" customFormat="1" ht="14.4" customHeight="1" x14ac:dyDescent="0.2">
      <c r="A154" s="26"/>
      <c r="B154" s="138"/>
      <c r="C154" s="139" t="s">
        <v>206</v>
      </c>
      <c r="D154" s="139" t="s">
        <v>122</v>
      </c>
      <c r="E154" s="140" t="s">
        <v>737</v>
      </c>
      <c r="F154" s="141" t="s">
        <v>738</v>
      </c>
      <c r="G154" s="142" t="s">
        <v>581</v>
      </c>
      <c r="H154" s="143">
        <v>7</v>
      </c>
      <c r="I154" s="144">
        <v>0</v>
      </c>
      <c r="J154" s="144">
        <f t="shared" si="10"/>
        <v>0</v>
      </c>
      <c r="K154" s="145"/>
      <c r="L154" s="27"/>
      <c r="M154" s="146" t="s">
        <v>1</v>
      </c>
      <c r="N154" s="147" t="s">
        <v>33</v>
      </c>
      <c r="O154" s="148">
        <v>0.24399999999999999</v>
      </c>
      <c r="P154" s="148">
        <f t="shared" si="11"/>
        <v>1.708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152</v>
      </c>
      <c r="AT154" s="150" t="s">
        <v>122</v>
      </c>
      <c r="AU154" s="150" t="s">
        <v>127</v>
      </c>
      <c r="AY154" s="14" t="s">
        <v>119</v>
      </c>
      <c r="BE154" s="151">
        <f t="shared" si="14"/>
        <v>0</v>
      </c>
      <c r="BF154" s="151">
        <f t="shared" si="15"/>
        <v>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4" t="s">
        <v>127</v>
      </c>
      <c r="BK154" s="151">
        <f t="shared" si="19"/>
        <v>0</v>
      </c>
      <c r="BL154" s="14" t="s">
        <v>152</v>
      </c>
      <c r="BM154" s="150" t="s">
        <v>249</v>
      </c>
    </row>
    <row r="155" spans="1:65" s="2" customFormat="1" ht="14.4" customHeight="1" x14ac:dyDescent="0.2">
      <c r="A155" s="26"/>
      <c r="B155" s="138"/>
      <c r="C155" s="139" t="s">
        <v>251</v>
      </c>
      <c r="D155" s="139" t="s">
        <v>122</v>
      </c>
      <c r="E155" s="140" t="s">
        <v>739</v>
      </c>
      <c r="F155" s="141" t="s">
        <v>740</v>
      </c>
      <c r="G155" s="142" t="s">
        <v>581</v>
      </c>
      <c r="H155" s="143">
        <v>3</v>
      </c>
      <c r="I155" s="144">
        <v>0</v>
      </c>
      <c r="J155" s="144">
        <f t="shared" si="10"/>
        <v>0</v>
      </c>
      <c r="K155" s="145"/>
      <c r="L155" s="27"/>
      <c r="M155" s="146" t="s">
        <v>1</v>
      </c>
      <c r="N155" s="147" t="s">
        <v>33</v>
      </c>
      <c r="O155" s="148">
        <v>0</v>
      </c>
      <c r="P155" s="148">
        <f t="shared" si="11"/>
        <v>0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152</v>
      </c>
      <c r="AT155" s="150" t="s">
        <v>122</v>
      </c>
      <c r="AU155" s="150" t="s">
        <v>127</v>
      </c>
      <c r="AY155" s="14" t="s">
        <v>119</v>
      </c>
      <c r="BE155" s="151">
        <f t="shared" si="14"/>
        <v>0</v>
      </c>
      <c r="BF155" s="151">
        <f t="shared" si="15"/>
        <v>0</v>
      </c>
      <c r="BG155" s="151">
        <f t="shared" si="16"/>
        <v>0</v>
      </c>
      <c r="BH155" s="151">
        <f t="shared" si="17"/>
        <v>0</v>
      </c>
      <c r="BI155" s="151">
        <f t="shared" si="18"/>
        <v>0</v>
      </c>
      <c r="BJ155" s="14" t="s">
        <v>127</v>
      </c>
      <c r="BK155" s="151">
        <f t="shared" si="19"/>
        <v>0</v>
      </c>
      <c r="BL155" s="14" t="s">
        <v>152</v>
      </c>
      <c r="BM155" s="150" t="s">
        <v>254</v>
      </c>
    </row>
    <row r="156" spans="1:65" s="2" customFormat="1" ht="14.4" customHeight="1" x14ac:dyDescent="0.2">
      <c r="A156" s="26"/>
      <c r="B156" s="138"/>
      <c r="C156" s="139" t="s">
        <v>210</v>
      </c>
      <c r="D156" s="139" t="s">
        <v>122</v>
      </c>
      <c r="E156" s="140" t="s">
        <v>741</v>
      </c>
      <c r="F156" s="141" t="s">
        <v>742</v>
      </c>
      <c r="G156" s="142" t="s">
        <v>581</v>
      </c>
      <c r="H156" s="143">
        <v>5</v>
      </c>
      <c r="I156" s="144">
        <v>0</v>
      </c>
      <c r="J156" s="144">
        <f t="shared" si="10"/>
        <v>0</v>
      </c>
      <c r="K156" s="145"/>
      <c r="L156" s="27"/>
      <c r="M156" s="146" t="s">
        <v>1</v>
      </c>
      <c r="N156" s="147" t="s">
        <v>33</v>
      </c>
      <c r="O156" s="148">
        <v>0</v>
      </c>
      <c r="P156" s="148">
        <f t="shared" si="11"/>
        <v>0</v>
      </c>
      <c r="Q156" s="148">
        <v>0</v>
      </c>
      <c r="R156" s="148">
        <f t="shared" si="12"/>
        <v>0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152</v>
      </c>
      <c r="AT156" s="150" t="s">
        <v>122</v>
      </c>
      <c r="AU156" s="150" t="s">
        <v>127</v>
      </c>
      <c r="AY156" s="14" t="s">
        <v>119</v>
      </c>
      <c r="BE156" s="151">
        <f t="shared" si="14"/>
        <v>0</v>
      </c>
      <c r="BF156" s="151">
        <f t="shared" si="15"/>
        <v>0</v>
      </c>
      <c r="BG156" s="151">
        <f t="shared" si="16"/>
        <v>0</v>
      </c>
      <c r="BH156" s="151">
        <f t="shared" si="17"/>
        <v>0</v>
      </c>
      <c r="BI156" s="151">
        <f t="shared" si="18"/>
        <v>0</v>
      </c>
      <c r="BJ156" s="14" t="s">
        <v>127</v>
      </c>
      <c r="BK156" s="151">
        <f t="shared" si="19"/>
        <v>0</v>
      </c>
      <c r="BL156" s="14" t="s">
        <v>152</v>
      </c>
      <c r="BM156" s="150" t="s">
        <v>257</v>
      </c>
    </row>
    <row r="157" spans="1:65" s="2" customFormat="1" ht="14.4" customHeight="1" x14ac:dyDescent="0.2">
      <c r="A157" s="26"/>
      <c r="B157" s="138"/>
      <c r="C157" s="139" t="s">
        <v>258</v>
      </c>
      <c r="D157" s="139" t="s">
        <v>122</v>
      </c>
      <c r="E157" s="140" t="s">
        <v>743</v>
      </c>
      <c r="F157" s="141" t="s">
        <v>744</v>
      </c>
      <c r="G157" s="142" t="s">
        <v>581</v>
      </c>
      <c r="H157" s="143">
        <v>5</v>
      </c>
      <c r="I157" s="144">
        <v>0</v>
      </c>
      <c r="J157" s="144">
        <f t="shared" si="10"/>
        <v>0</v>
      </c>
      <c r="K157" s="145"/>
      <c r="L157" s="27"/>
      <c r="M157" s="146" t="s">
        <v>1</v>
      </c>
      <c r="N157" s="147" t="s">
        <v>33</v>
      </c>
      <c r="O157" s="148">
        <v>0</v>
      </c>
      <c r="P157" s="148">
        <f t="shared" si="11"/>
        <v>0</v>
      </c>
      <c r="Q157" s="148">
        <v>0</v>
      </c>
      <c r="R157" s="148">
        <f t="shared" si="12"/>
        <v>0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152</v>
      </c>
      <c r="AT157" s="150" t="s">
        <v>122</v>
      </c>
      <c r="AU157" s="150" t="s">
        <v>127</v>
      </c>
      <c r="AY157" s="14" t="s">
        <v>119</v>
      </c>
      <c r="BE157" s="151">
        <f t="shared" si="14"/>
        <v>0</v>
      </c>
      <c r="BF157" s="151">
        <f t="shared" si="15"/>
        <v>0</v>
      </c>
      <c r="BG157" s="151">
        <f t="shared" si="16"/>
        <v>0</v>
      </c>
      <c r="BH157" s="151">
        <f t="shared" si="17"/>
        <v>0</v>
      </c>
      <c r="BI157" s="151">
        <f t="shared" si="18"/>
        <v>0</v>
      </c>
      <c r="BJ157" s="14" t="s">
        <v>127</v>
      </c>
      <c r="BK157" s="151">
        <f t="shared" si="19"/>
        <v>0</v>
      </c>
      <c r="BL157" s="14" t="s">
        <v>152</v>
      </c>
      <c r="BM157" s="150" t="s">
        <v>261</v>
      </c>
    </row>
    <row r="158" spans="1:65" s="2" customFormat="1" ht="14.4" customHeight="1" x14ac:dyDescent="0.2">
      <c r="A158" s="26"/>
      <c r="B158" s="138"/>
      <c r="C158" s="139" t="s">
        <v>213</v>
      </c>
      <c r="D158" s="139" t="s">
        <v>122</v>
      </c>
      <c r="E158" s="140" t="s">
        <v>745</v>
      </c>
      <c r="F158" s="141" t="s">
        <v>746</v>
      </c>
      <c r="G158" s="142" t="s">
        <v>581</v>
      </c>
      <c r="H158" s="143">
        <v>5</v>
      </c>
      <c r="I158" s="144">
        <v>0</v>
      </c>
      <c r="J158" s="144">
        <f t="shared" si="10"/>
        <v>0</v>
      </c>
      <c r="K158" s="145"/>
      <c r="L158" s="27"/>
      <c r="M158" s="146" t="s">
        <v>1</v>
      </c>
      <c r="N158" s="147" t="s">
        <v>33</v>
      </c>
      <c r="O158" s="148">
        <v>0.11672</v>
      </c>
      <c r="P158" s="148">
        <f t="shared" si="11"/>
        <v>0.58360000000000001</v>
      </c>
      <c r="Q158" s="148">
        <v>3.2000000000000003E-4</v>
      </c>
      <c r="R158" s="148">
        <f t="shared" si="12"/>
        <v>1.6000000000000001E-3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152</v>
      </c>
      <c r="AT158" s="150" t="s">
        <v>122</v>
      </c>
      <c r="AU158" s="150" t="s">
        <v>127</v>
      </c>
      <c r="AY158" s="14" t="s">
        <v>119</v>
      </c>
      <c r="BE158" s="151">
        <f t="shared" si="14"/>
        <v>0</v>
      </c>
      <c r="BF158" s="151">
        <f t="shared" si="15"/>
        <v>0</v>
      </c>
      <c r="BG158" s="151">
        <f t="shared" si="16"/>
        <v>0</v>
      </c>
      <c r="BH158" s="151">
        <f t="shared" si="17"/>
        <v>0</v>
      </c>
      <c r="BI158" s="151">
        <f t="shared" si="18"/>
        <v>0</v>
      </c>
      <c r="BJ158" s="14" t="s">
        <v>127</v>
      </c>
      <c r="BK158" s="151">
        <f t="shared" si="19"/>
        <v>0</v>
      </c>
      <c r="BL158" s="14" t="s">
        <v>152</v>
      </c>
      <c r="BM158" s="150" t="s">
        <v>264</v>
      </c>
    </row>
    <row r="159" spans="1:65" s="2" customFormat="1" ht="14.4" customHeight="1" x14ac:dyDescent="0.2">
      <c r="A159" s="26"/>
      <c r="B159" s="138"/>
      <c r="C159" s="139" t="s">
        <v>265</v>
      </c>
      <c r="D159" s="139" t="s">
        <v>122</v>
      </c>
      <c r="E159" s="140" t="s">
        <v>747</v>
      </c>
      <c r="F159" s="141" t="s">
        <v>748</v>
      </c>
      <c r="G159" s="142" t="s">
        <v>133</v>
      </c>
      <c r="H159" s="143">
        <v>135.62</v>
      </c>
      <c r="I159" s="144">
        <v>0</v>
      </c>
      <c r="J159" s="144">
        <f t="shared" si="10"/>
        <v>0</v>
      </c>
      <c r="K159" s="145"/>
      <c r="L159" s="27"/>
      <c r="M159" s="146" t="s">
        <v>1</v>
      </c>
      <c r="N159" s="147" t="s">
        <v>33</v>
      </c>
      <c r="O159" s="148">
        <v>4.4999999999999998E-2</v>
      </c>
      <c r="P159" s="148">
        <f t="shared" si="11"/>
        <v>6.1029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152</v>
      </c>
      <c r="AT159" s="150" t="s">
        <v>122</v>
      </c>
      <c r="AU159" s="150" t="s">
        <v>127</v>
      </c>
      <c r="AY159" s="14" t="s">
        <v>119</v>
      </c>
      <c r="BE159" s="151">
        <f t="shared" si="14"/>
        <v>0</v>
      </c>
      <c r="BF159" s="151">
        <f t="shared" si="15"/>
        <v>0</v>
      </c>
      <c r="BG159" s="151">
        <f t="shared" si="16"/>
        <v>0</v>
      </c>
      <c r="BH159" s="151">
        <f t="shared" si="17"/>
        <v>0</v>
      </c>
      <c r="BI159" s="151">
        <f t="shared" si="18"/>
        <v>0</v>
      </c>
      <c r="BJ159" s="14" t="s">
        <v>127</v>
      </c>
      <c r="BK159" s="151">
        <f t="shared" si="19"/>
        <v>0</v>
      </c>
      <c r="BL159" s="14" t="s">
        <v>152</v>
      </c>
      <c r="BM159" s="150" t="s">
        <v>269</v>
      </c>
    </row>
    <row r="160" spans="1:65" s="2" customFormat="1" ht="14.4" customHeight="1" x14ac:dyDescent="0.2">
      <c r="A160" s="26"/>
      <c r="B160" s="138"/>
      <c r="C160" s="139" t="s">
        <v>217</v>
      </c>
      <c r="D160" s="139" t="s">
        <v>122</v>
      </c>
      <c r="E160" s="140" t="s">
        <v>749</v>
      </c>
      <c r="F160" s="141" t="s">
        <v>750</v>
      </c>
      <c r="G160" s="142" t="s">
        <v>133</v>
      </c>
      <c r="H160" s="143">
        <v>20.84</v>
      </c>
      <c r="I160" s="144">
        <v>0</v>
      </c>
      <c r="J160" s="144">
        <f t="shared" si="10"/>
        <v>0</v>
      </c>
      <c r="K160" s="145"/>
      <c r="L160" s="27"/>
      <c r="M160" s="146" t="s">
        <v>1</v>
      </c>
      <c r="N160" s="147" t="s">
        <v>33</v>
      </c>
      <c r="O160" s="148">
        <v>5.5E-2</v>
      </c>
      <c r="P160" s="148">
        <f t="shared" si="11"/>
        <v>1.1462000000000001</v>
      </c>
      <c r="Q160" s="148">
        <v>0</v>
      </c>
      <c r="R160" s="148">
        <f t="shared" si="12"/>
        <v>0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152</v>
      </c>
      <c r="AT160" s="150" t="s">
        <v>122</v>
      </c>
      <c r="AU160" s="150" t="s">
        <v>127</v>
      </c>
      <c r="AY160" s="14" t="s">
        <v>119</v>
      </c>
      <c r="BE160" s="151">
        <f t="shared" si="14"/>
        <v>0</v>
      </c>
      <c r="BF160" s="151">
        <f t="shared" si="15"/>
        <v>0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4" t="s">
        <v>127</v>
      </c>
      <c r="BK160" s="151">
        <f t="shared" si="19"/>
        <v>0</v>
      </c>
      <c r="BL160" s="14" t="s">
        <v>152</v>
      </c>
      <c r="BM160" s="150" t="s">
        <v>272</v>
      </c>
    </row>
    <row r="161" spans="1:65" s="2" customFormat="1" ht="14.4" customHeight="1" x14ac:dyDescent="0.2">
      <c r="A161" s="26"/>
      <c r="B161" s="138"/>
      <c r="C161" s="139" t="s">
        <v>273</v>
      </c>
      <c r="D161" s="139" t="s">
        <v>122</v>
      </c>
      <c r="E161" s="140" t="s">
        <v>751</v>
      </c>
      <c r="F161" s="141" t="s">
        <v>752</v>
      </c>
      <c r="G161" s="142" t="s">
        <v>753</v>
      </c>
      <c r="H161" s="143">
        <v>95</v>
      </c>
      <c r="I161" s="144">
        <v>0</v>
      </c>
      <c r="J161" s="144">
        <f t="shared" si="10"/>
        <v>0</v>
      </c>
      <c r="K161" s="145"/>
      <c r="L161" s="27"/>
      <c r="M161" s="146" t="s">
        <v>1</v>
      </c>
      <c r="N161" s="147" t="s">
        <v>33</v>
      </c>
      <c r="O161" s="148">
        <v>0</v>
      </c>
      <c r="P161" s="148">
        <f t="shared" si="11"/>
        <v>0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152</v>
      </c>
      <c r="AT161" s="150" t="s">
        <v>122</v>
      </c>
      <c r="AU161" s="150" t="s">
        <v>127</v>
      </c>
      <c r="AY161" s="14" t="s">
        <v>119</v>
      </c>
      <c r="BE161" s="151">
        <f t="shared" si="14"/>
        <v>0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4" t="s">
        <v>127</v>
      </c>
      <c r="BK161" s="151">
        <f t="shared" si="19"/>
        <v>0</v>
      </c>
      <c r="BL161" s="14" t="s">
        <v>152</v>
      </c>
      <c r="BM161" s="150" t="s">
        <v>276</v>
      </c>
    </row>
    <row r="162" spans="1:65" s="12" customFormat="1" ht="22.95" customHeight="1" x14ac:dyDescent="0.25">
      <c r="B162" s="126"/>
      <c r="D162" s="127" t="s">
        <v>66</v>
      </c>
      <c r="E162" s="136" t="s">
        <v>754</v>
      </c>
      <c r="F162" s="136" t="s">
        <v>755</v>
      </c>
      <c r="J162" s="137">
        <f>BK162</f>
        <v>0</v>
      </c>
      <c r="L162" s="126"/>
      <c r="M162" s="130"/>
      <c r="N162" s="131"/>
      <c r="O162" s="131"/>
      <c r="P162" s="132">
        <f>SUM(P163:P183)</f>
        <v>330.99069062000001</v>
      </c>
      <c r="Q162" s="131"/>
      <c r="R162" s="132">
        <f>SUM(R163:R183)</f>
        <v>0.29283012862000002</v>
      </c>
      <c r="S162" s="131"/>
      <c r="T162" s="133">
        <f>SUM(T163:T183)</f>
        <v>0</v>
      </c>
      <c r="AR162" s="127" t="s">
        <v>127</v>
      </c>
      <c r="AT162" s="134" t="s">
        <v>66</v>
      </c>
      <c r="AU162" s="134" t="s">
        <v>75</v>
      </c>
      <c r="AY162" s="127" t="s">
        <v>119</v>
      </c>
      <c r="BK162" s="135">
        <f>SUM(BK163:BK183)</f>
        <v>0</v>
      </c>
    </row>
    <row r="163" spans="1:65" s="2" customFormat="1" ht="24.15" customHeight="1" x14ac:dyDescent="0.2">
      <c r="A163" s="26"/>
      <c r="B163" s="138"/>
      <c r="C163" s="139" t="s">
        <v>220</v>
      </c>
      <c r="D163" s="139" t="s">
        <v>122</v>
      </c>
      <c r="E163" s="140" t="s">
        <v>756</v>
      </c>
      <c r="F163" s="141" t="s">
        <v>757</v>
      </c>
      <c r="G163" s="142" t="s">
        <v>133</v>
      </c>
      <c r="H163" s="143">
        <v>236.43100000000001</v>
      </c>
      <c r="I163" s="144">
        <v>0</v>
      </c>
      <c r="J163" s="144">
        <f t="shared" ref="J163:J183" si="20">ROUND(I163*H163,2)</f>
        <v>0</v>
      </c>
      <c r="K163" s="145"/>
      <c r="L163" s="27"/>
      <c r="M163" s="146" t="s">
        <v>1</v>
      </c>
      <c r="N163" s="147" t="s">
        <v>33</v>
      </c>
      <c r="O163" s="148">
        <v>0.11602999999999999</v>
      </c>
      <c r="P163" s="148">
        <f t="shared" ref="P163:P183" si="21">O163*H163</f>
        <v>27.43308893</v>
      </c>
      <c r="Q163" s="148">
        <v>3.0000000000000001E-5</v>
      </c>
      <c r="R163" s="148">
        <f t="shared" ref="R163:R183" si="22">Q163*H163</f>
        <v>7.0929300000000008E-3</v>
      </c>
      <c r="S163" s="148">
        <v>0</v>
      </c>
      <c r="T163" s="149">
        <f t="shared" ref="T163:T183" si="23"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152</v>
      </c>
      <c r="AT163" s="150" t="s">
        <v>122</v>
      </c>
      <c r="AU163" s="150" t="s">
        <v>127</v>
      </c>
      <c r="AY163" s="14" t="s">
        <v>119</v>
      </c>
      <c r="BE163" s="151">
        <f t="shared" ref="BE163:BE183" si="24">IF(N163="základná",J163,0)</f>
        <v>0</v>
      </c>
      <c r="BF163" s="151">
        <f t="shared" ref="BF163:BF183" si="25">IF(N163="znížená",J163,0)</f>
        <v>0</v>
      </c>
      <c r="BG163" s="151">
        <f t="shared" ref="BG163:BG183" si="26">IF(N163="zákl. prenesená",J163,0)</f>
        <v>0</v>
      </c>
      <c r="BH163" s="151">
        <f t="shared" ref="BH163:BH183" si="27">IF(N163="zníž. prenesená",J163,0)</f>
        <v>0</v>
      </c>
      <c r="BI163" s="151">
        <f t="shared" ref="BI163:BI183" si="28">IF(N163="nulová",J163,0)</f>
        <v>0</v>
      </c>
      <c r="BJ163" s="14" t="s">
        <v>127</v>
      </c>
      <c r="BK163" s="151">
        <f t="shared" ref="BK163:BK183" si="29">ROUND(I163*H163,2)</f>
        <v>0</v>
      </c>
      <c r="BL163" s="14" t="s">
        <v>152</v>
      </c>
      <c r="BM163" s="150" t="s">
        <v>279</v>
      </c>
    </row>
    <row r="164" spans="1:65" s="2" customFormat="1" ht="24.15" customHeight="1" x14ac:dyDescent="0.2">
      <c r="A164" s="26"/>
      <c r="B164" s="138"/>
      <c r="C164" s="156" t="s">
        <v>280</v>
      </c>
      <c r="D164" s="156" t="s">
        <v>266</v>
      </c>
      <c r="E164" s="157" t="s">
        <v>758</v>
      </c>
      <c r="F164" s="158" t="s">
        <v>759</v>
      </c>
      <c r="G164" s="159" t="s">
        <v>133</v>
      </c>
      <c r="H164" s="160">
        <v>241.16</v>
      </c>
      <c r="I164" s="161">
        <v>0</v>
      </c>
      <c r="J164" s="161">
        <f t="shared" si="20"/>
        <v>0</v>
      </c>
      <c r="K164" s="162"/>
      <c r="L164" s="163"/>
      <c r="M164" s="164" t="s">
        <v>1</v>
      </c>
      <c r="N164" s="165" t="s">
        <v>33</v>
      </c>
      <c r="O164" s="148">
        <v>0</v>
      </c>
      <c r="P164" s="148">
        <f t="shared" si="21"/>
        <v>0</v>
      </c>
      <c r="Q164" s="148">
        <v>0</v>
      </c>
      <c r="R164" s="148">
        <f t="shared" si="22"/>
        <v>0</v>
      </c>
      <c r="S164" s="148">
        <v>0</v>
      </c>
      <c r="T164" s="149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220</v>
      </c>
      <c r="AT164" s="150" t="s">
        <v>266</v>
      </c>
      <c r="AU164" s="150" t="s">
        <v>127</v>
      </c>
      <c r="AY164" s="14" t="s">
        <v>119</v>
      </c>
      <c r="BE164" s="151">
        <f t="shared" si="24"/>
        <v>0</v>
      </c>
      <c r="BF164" s="151">
        <f t="shared" si="25"/>
        <v>0</v>
      </c>
      <c r="BG164" s="151">
        <f t="shared" si="26"/>
        <v>0</v>
      </c>
      <c r="BH164" s="151">
        <f t="shared" si="27"/>
        <v>0</v>
      </c>
      <c r="BI164" s="151">
        <f t="shared" si="28"/>
        <v>0</v>
      </c>
      <c r="BJ164" s="14" t="s">
        <v>127</v>
      </c>
      <c r="BK164" s="151">
        <f t="shared" si="29"/>
        <v>0</v>
      </c>
      <c r="BL164" s="14" t="s">
        <v>152</v>
      </c>
      <c r="BM164" s="150" t="s">
        <v>283</v>
      </c>
    </row>
    <row r="165" spans="1:65" s="2" customFormat="1" ht="24.15" customHeight="1" x14ac:dyDescent="0.2">
      <c r="A165" s="26"/>
      <c r="B165" s="138"/>
      <c r="C165" s="139" t="s">
        <v>224</v>
      </c>
      <c r="D165" s="139" t="s">
        <v>122</v>
      </c>
      <c r="E165" s="140" t="s">
        <v>760</v>
      </c>
      <c r="F165" s="141" t="s">
        <v>761</v>
      </c>
      <c r="G165" s="142" t="s">
        <v>133</v>
      </c>
      <c r="H165" s="143">
        <v>289</v>
      </c>
      <c r="I165" s="144">
        <v>0</v>
      </c>
      <c r="J165" s="144">
        <f t="shared" si="20"/>
        <v>0</v>
      </c>
      <c r="K165" s="145"/>
      <c r="L165" s="27"/>
      <c r="M165" s="146" t="s">
        <v>1</v>
      </c>
      <c r="N165" s="147" t="s">
        <v>33</v>
      </c>
      <c r="O165" s="148">
        <v>0.12303</v>
      </c>
      <c r="P165" s="148">
        <f t="shared" si="21"/>
        <v>35.555669999999999</v>
      </c>
      <c r="Q165" s="148">
        <v>3.0000000000000001E-5</v>
      </c>
      <c r="R165" s="148">
        <f t="shared" si="22"/>
        <v>8.6700000000000006E-3</v>
      </c>
      <c r="S165" s="148">
        <v>0</v>
      </c>
      <c r="T165" s="149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152</v>
      </c>
      <c r="AT165" s="150" t="s">
        <v>122</v>
      </c>
      <c r="AU165" s="150" t="s">
        <v>127</v>
      </c>
      <c r="AY165" s="14" t="s">
        <v>119</v>
      </c>
      <c r="BE165" s="151">
        <f t="shared" si="24"/>
        <v>0</v>
      </c>
      <c r="BF165" s="151">
        <f t="shared" si="25"/>
        <v>0</v>
      </c>
      <c r="BG165" s="151">
        <f t="shared" si="26"/>
        <v>0</v>
      </c>
      <c r="BH165" s="151">
        <f t="shared" si="27"/>
        <v>0</v>
      </c>
      <c r="BI165" s="151">
        <f t="shared" si="28"/>
        <v>0</v>
      </c>
      <c r="BJ165" s="14" t="s">
        <v>127</v>
      </c>
      <c r="BK165" s="151">
        <f t="shared" si="29"/>
        <v>0</v>
      </c>
      <c r="BL165" s="14" t="s">
        <v>152</v>
      </c>
      <c r="BM165" s="150" t="s">
        <v>286</v>
      </c>
    </row>
    <row r="166" spans="1:65" s="2" customFormat="1" ht="24.15" customHeight="1" x14ac:dyDescent="0.2">
      <c r="A166" s="26"/>
      <c r="B166" s="138"/>
      <c r="C166" s="156" t="s">
        <v>287</v>
      </c>
      <c r="D166" s="156" t="s">
        <v>266</v>
      </c>
      <c r="E166" s="157" t="s">
        <v>762</v>
      </c>
      <c r="F166" s="158" t="s">
        <v>763</v>
      </c>
      <c r="G166" s="159" t="s">
        <v>133</v>
      </c>
      <c r="H166" s="160">
        <v>294.77999999999997</v>
      </c>
      <c r="I166" s="161">
        <v>0</v>
      </c>
      <c r="J166" s="161">
        <f t="shared" si="20"/>
        <v>0</v>
      </c>
      <c r="K166" s="162"/>
      <c r="L166" s="163"/>
      <c r="M166" s="164" t="s">
        <v>1</v>
      </c>
      <c r="N166" s="165" t="s">
        <v>33</v>
      </c>
      <c r="O166" s="148">
        <v>0</v>
      </c>
      <c r="P166" s="148">
        <f t="shared" si="21"/>
        <v>0</v>
      </c>
      <c r="Q166" s="148">
        <v>0</v>
      </c>
      <c r="R166" s="148">
        <f t="shared" si="22"/>
        <v>0</v>
      </c>
      <c r="S166" s="148">
        <v>0</v>
      </c>
      <c r="T166" s="149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220</v>
      </c>
      <c r="AT166" s="150" t="s">
        <v>266</v>
      </c>
      <c r="AU166" s="150" t="s">
        <v>127</v>
      </c>
      <c r="AY166" s="14" t="s">
        <v>119</v>
      </c>
      <c r="BE166" s="151">
        <f t="shared" si="24"/>
        <v>0</v>
      </c>
      <c r="BF166" s="151">
        <f t="shared" si="25"/>
        <v>0</v>
      </c>
      <c r="BG166" s="151">
        <f t="shared" si="26"/>
        <v>0</v>
      </c>
      <c r="BH166" s="151">
        <f t="shared" si="27"/>
        <v>0</v>
      </c>
      <c r="BI166" s="151">
        <f t="shared" si="28"/>
        <v>0</v>
      </c>
      <c r="BJ166" s="14" t="s">
        <v>127</v>
      </c>
      <c r="BK166" s="151">
        <f t="shared" si="29"/>
        <v>0</v>
      </c>
      <c r="BL166" s="14" t="s">
        <v>152</v>
      </c>
      <c r="BM166" s="150" t="s">
        <v>290</v>
      </c>
    </row>
    <row r="167" spans="1:65" s="2" customFormat="1" ht="24.15" customHeight="1" x14ac:dyDescent="0.2">
      <c r="A167" s="26"/>
      <c r="B167" s="138"/>
      <c r="C167" s="139" t="s">
        <v>228</v>
      </c>
      <c r="D167" s="139" t="s">
        <v>122</v>
      </c>
      <c r="E167" s="140" t="s">
        <v>764</v>
      </c>
      <c r="F167" s="141" t="s">
        <v>765</v>
      </c>
      <c r="G167" s="142" t="s">
        <v>133</v>
      </c>
      <c r="H167" s="143">
        <v>236.43100000000001</v>
      </c>
      <c r="I167" s="144">
        <v>0</v>
      </c>
      <c r="J167" s="144">
        <f t="shared" si="20"/>
        <v>0</v>
      </c>
      <c r="K167" s="145"/>
      <c r="L167" s="27"/>
      <c r="M167" s="146" t="s">
        <v>1</v>
      </c>
      <c r="N167" s="147" t="s">
        <v>33</v>
      </c>
      <c r="O167" s="148">
        <v>0.31397000000000003</v>
      </c>
      <c r="P167" s="148">
        <f t="shared" si="21"/>
        <v>74.232241070000015</v>
      </c>
      <c r="Q167" s="148">
        <v>1.9349999999999999E-4</v>
      </c>
      <c r="R167" s="148">
        <f t="shared" si="22"/>
        <v>4.5749398499999996E-2</v>
      </c>
      <c r="S167" s="148">
        <v>0</v>
      </c>
      <c r="T167" s="149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152</v>
      </c>
      <c r="AT167" s="150" t="s">
        <v>122</v>
      </c>
      <c r="AU167" s="150" t="s">
        <v>127</v>
      </c>
      <c r="AY167" s="14" t="s">
        <v>119</v>
      </c>
      <c r="BE167" s="151">
        <f t="shared" si="24"/>
        <v>0</v>
      </c>
      <c r="BF167" s="151">
        <f t="shared" si="25"/>
        <v>0</v>
      </c>
      <c r="BG167" s="151">
        <f t="shared" si="26"/>
        <v>0</v>
      </c>
      <c r="BH167" s="151">
        <f t="shared" si="27"/>
        <v>0</v>
      </c>
      <c r="BI167" s="151">
        <f t="shared" si="28"/>
        <v>0</v>
      </c>
      <c r="BJ167" s="14" t="s">
        <v>127</v>
      </c>
      <c r="BK167" s="151">
        <f t="shared" si="29"/>
        <v>0</v>
      </c>
      <c r="BL167" s="14" t="s">
        <v>152</v>
      </c>
      <c r="BM167" s="150" t="s">
        <v>293</v>
      </c>
    </row>
    <row r="168" spans="1:65" s="2" customFormat="1" ht="24.15" customHeight="1" x14ac:dyDescent="0.2">
      <c r="A168" s="26"/>
      <c r="B168" s="138"/>
      <c r="C168" s="139" t="s">
        <v>294</v>
      </c>
      <c r="D168" s="139" t="s">
        <v>122</v>
      </c>
      <c r="E168" s="140" t="s">
        <v>766</v>
      </c>
      <c r="F168" s="141" t="s">
        <v>767</v>
      </c>
      <c r="G168" s="142" t="s">
        <v>133</v>
      </c>
      <c r="H168" s="143">
        <v>289</v>
      </c>
      <c r="I168" s="144">
        <v>0</v>
      </c>
      <c r="J168" s="144">
        <f t="shared" si="20"/>
        <v>0</v>
      </c>
      <c r="K168" s="145"/>
      <c r="L168" s="27"/>
      <c r="M168" s="146" t="s">
        <v>1</v>
      </c>
      <c r="N168" s="147" t="s">
        <v>33</v>
      </c>
      <c r="O168" s="148">
        <v>0.36166999999999999</v>
      </c>
      <c r="P168" s="148">
        <f t="shared" si="21"/>
        <v>104.52262999999999</v>
      </c>
      <c r="Q168" s="148">
        <v>3.1050000000000001E-4</v>
      </c>
      <c r="R168" s="148">
        <f t="shared" si="22"/>
        <v>8.9734500000000009E-2</v>
      </c>
      <c r="S168" s="148">
        <v>0</v>
      </c>
      <c r="T168" s="149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152</v>
      </c>
      <c r="AT168" s="150" t="s">
        <v>122</v>
      </c>
      <c r="AU168" s="150" t="s">
        <v>127</v>
      </c>
      <c r="AY168" s="14" t="s">
        <v>119</v>
      </c>
      <c r="BE168" s="151">
        <f t="shared" si="24"/>
        <v>0</v>
      </c>
      <c r="BF168" s="151">
        <f t="shared" si="25"/>
        <v>0</v>
      </c>
      <c r="BG168" s="151">
        <f t="shared" si="26"/>
        <v>0</v>
      </c>
      <c r="BH168" s="151">
        <f t="shared" si="27"/>
        <v>0</v>
      </c>
      <c r="BI168" s="151">
        <f t="shared" si="28"/>
        <v>0</v>
      </c>
      <c r="BJ168" s="14" t="s">
        <v>127</v>
      </c>
      <c r="BK168" s="151">
        <f t="shared" si="29"/>
        <v>0</v>
      </c>
      <c r="BL168" s="14" t="s">
        <v>152</v>
      </c>
      <c r="BM168" s="150" t="s">
        <v>297</v>
      </c>
    </row>
    <row r="169" spans="1:65" s="2" customFormat="1" ht="24.15" customHeight="1" x14ac:dyDescent="0.2">
      <c r="A169" s="26"/>
      <c r="B169" s="138"/>
      <c r="C169" s="139" t="s">
        <v>232</v>
      </c>
      <c r="D169" s="139" t="s">
        <v>122</v>
      </c>
      <c r="E169" s="140" t="s">
        <v>768</v>
      </c>
      <c r="F169" s="141" t="s">
        <v>769</v>
      </c>
      <c r="G169" s="142" t="s">
        <v>770</v>
      </c>
      <c r="H169" s="143">
        <v>25</v>
      </c>
      <c r="I169" s="144">
        <v>0</v>
      </c>
      <c r="J169" s="144">
        <f t="shared" si="20"/>
        <v>0</v>
      </c>
      <c r="K169" s="145"/>
      <c r="L169" s="27"/>
      <c r="M169" s="146" t="s">
        <v>1</v>
      </c>
      <c r="N169" s="147" t="s">
        <v>33</v>
      </c>
      <c r="O169" s="148">
        <v>0.49436000000000002</v>
      </c>
      <c r="P169" s="148">
        <f t="shared" si="21"/>
        <v>12.359</v>
      </c>
      <c r="Q169" s="148">
        <v>4.3703999999999998E-4</v>
      </c>
      <c r="R169" s="148">
        <f t="shared" si="22"/>
        <v>1.0926E-2</v>
      </c>
      <c r="S169" s="148">
        <v>0</v>
      </c>
      <c r="T169" s="149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152</v>
      </c>
      <c r="AT169" s="150" t="s">
        <v>122</v>
      </c>
      <c r="AU169" s="150" t="s">
        <v>127</v>
      </c>
      <c r="AY169" s="14" t="s">
        <v>119</v>
      </c>
      <c r="BE169" s="151">
        <f t="shared" si="24"/>
        <v>0</v>
      </c>
      <c r="BF169" s="151">
        <f t="shared" si="25"/>
        <v>0</v>
      </c>
      <c r="BG169" s="151">
        <f t="shared" si="26"/>
        <v>0</v>
      </c>
      <c r="BH169" s="151">
        <f t="shared" si="27"/>
        <v>0</v>
      </c>
      <c r="BI169" s="151">
        <f t="shared" si="28"/>
        <v>0</v>
      </c>
      <c r="BJ169" s="14" t="s">
        <v>127</v>
      </c>
      <c r="BK169" s="151">
        <f t="shared" si="29"/>
        <v>0</v>
      </c>
      <c r="BL169" s="14" t="s">
        <v>152</v>
      </c>
      <c r="BM169" s="150" t="s">
        <v>300</v>
      </c>
    </row>
    <row r="170" spans="1:65" s="2" customFormat="1" ht="24.15" customHeight="1" x14ac:dyDescent="0.2">
      <c r="A170" s="26"/>
      <c r="B170" s="138"/>
      <c r="C170" s="139" t="s">
        <v>302</v>
      </c>
      <c r="D170" s="139" t="s">
        <v>122</v>
      </c>
      <c r="E170" s="140" t="s">
        <v>771</v>
      </c>
      <c r="F170" s="141" t="s">
        <v>772</v>
      </c>
      <c r="G170" s="142" t="s">
        <v>158</v>
      </c>
      <c r="H170" s="143">
        <v>30</v>
      </c>
      <c r="I170" s="144">
        <v>0</v>
      </c>
      <c r="J170" s="144">
        <f t="shared" si="20"/>
        <v>0</v>
      </c>
      <c r="K170" s="145"/>
      <c r="L170" s="27"/>
      <c r="M170" s="146" t="s">
        <v>1</v>
      </c>
      <c r="N170" s="147" t="s">
        <v>33</v>
      </c>
      <c r="O170" s="148">
        <v>0.20627000000000001</v>
      </c>
      <c r="P170" s="148">
        <f t="shared" si="21"/>
        <v>6.1881000000000004</v>
      </c>
      <c r="Q170" s="148">
        <v>4.566E-5</v>
      </c>
      <c r="R170" s="148">
        <f t="shared" si="22"/>
        <v>1.3698E-3</v>
      </c>
      <c r="S170" s="148">
        <v>0</v>
      </c>
      <c r="T170" s="149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152</v>
      </c>
      <c r="AT170" s="150" t="s">
        <v>122</v>
      </c>
      <c r="AU170" s="150" t="s">
        <v>127</v>
      </c>
      <c r="AY170" s="14" t="s">
        <v>119</v>
      </c>
      <c r="BE170" s="151">
        <f t="shared" si="24"/>
        <v>0</v>
      </c>
      <c r="BF170" s="151">
        <f t="shared" si="25"/>
        <v>0</v>
      </c>
      <c r="BG170" s="151">
        <f t="shared" si="26"/>
        <v>0</v>
      </c>
      <c r="BH170" s="151">
        <f t="shared" si="27"/>
        <v>0</v>
      </c>
      <c r="BI170" s="151">
        <f t="shared" si="28"/>
        <v>0</v>
      </c>
      <c r="BJ170" s="14" t="s">
        <v>127</v>
      </c>
      <c r="BK170" s="151">
        <f t="shared" si="29"/>
        <v>0</v>
      </c>
      <c r="BL170" s="14" t="s">
        <v>152</v>
      </c>
      <c r="BM170" s="150" t="s">
        <v>305</v>
      </c>
    </row>
    <row r="171" spans="1:65" s="2" customFormat="1" ht="24.15" customHeight="1" x14ac:dyDescent="0.2">
      <c r="A171" s="26"/>
      <c r="B171" s="138"/>
      <c r="C171" s="156" t="s">
        <v>235</v>
      </c>
      <c r="D171" s="156" t="s">
        <v>266</v>
      </c>
      <c r="E171" s="157" t="s">
        <v>773</v>
      </c>
      <c r="F171" s="158" t="s">
        <v>774</v>
      </c>
      <c r="G171" s="159" t="s">
        <v>158</v>
      </c>
      <c r="H171" s="160">
        <v>30</v>
      </c>
      <c r="I171" s="161">
        <v>0</v>
      </c>
      <c r="J171" s="161">
        <f t="shared" si="20"/>
        <v>0</v>
      </c>
      <c r="K171" s="162"/>
      <c r="L171" s="163"/>
      <c r="M171" s="164" t="s">
        <v>1</v>
      </c>
      <c r="N171" s="165" t="s">
        <v>33</v>
      </c>
      <c r="O171" s="148">
        <v>0</v>
      </c>
      <c r="P171" s="148">
        <f t="shared" si="21"/>
        <v>0</v>
      </c>
      <c r="Q171" s="148">
        <v>1E-4</v>
      </c>
      <c r="R171" s="148">
        <f t="shared" si="22"/>
        <v>3.0000000000000001E-3</v>
      </c>
      <c r="S171" s="148">
        <v>0</v>
      </c>
      <c r="T171" s="14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220</v>
      </c>
      <c r="AT171" s="150" t="s">
        <v>266</v>
      </c>
      <c r="AU171" s="150" t="s">
        <v>127</v>
      </c>
      <c r="AY171" s="14" t="s">
        <v>119</v>
      </c>
      <c r="BE171" s="151">
        <f t="shared" si="24"/>
        <v>0</v>
      </c>
      <c r="BF171" s="151">
        <f t="shared" si="25"/>
        <v>0</v>
      </c>
      <c r="BG171" s="151">
        <f t="shared" si="26"/>
        <v>0</v>
      </c>
      <c r="BH171" s="151">
        <f t="shared" si="27"/>
        <v>0</v>
      </c>
      <c r="BI171" s="151">
        <f t="shared" si="28"/>
        <v>0</v>
      </c>
      <c r="BJ171" s="14" t="s">
        <v>127</v>
      </c>
      <c r="BK171" s="151">
        <f t="shared" si="29"/>
        <v>0</v>
      </c>
      <c r="BL171" s="14" t="s">
        <v>152</v>
      </c>
      <c r="BM171" s="150" t="s">
        <v>308</v>
      </c>
    </row>
    <row r="172" spans="1:65" s="2" customFormat="1" ht="24.15" customHeight="1" x14ac:dyDescent="0.2">
      <c r="A172" s="26"/>
      <c r="B172" s="138"/>
      <c r="C172" s="139" t="s">
        <v>309</v>
      </c>
      <c r="D172" s="139" t="s">
        <v>122</v>
      </c>
      <c r="E172" s="140" t="s">
        <v>775</v>
      </c>
      <c r="F172" s="141" t="s">
        <v>776</v>
      </c>
      <c r="G172" s="142" t="s">
        <v>158</v>
      </c>
      <c r="H172" s="143">
        <v>30</v>
      </c>
      <c r="I172" s="144">
        <v>0</v>
      </c>
      <c r="J172" s="144">
        <f t="shared" si="20"/>
        <v>0</v>
      </c>
      <c r="K172" s="145"/>
      <c r="L172" s="27"/>
      <c r="M172" s="146" t="s">
        <v>1</v>
      </c>
      <c r="N172" s="147" t="s">
        <v>33</v>
      </c>
      <c r="O172" s="148">
        <v>0.20648</v>
      </c>
      <c r="P172" s="148">
        <f t="shared" si="21"/>
        <v>6.1943999999999999</v>
      </c>
      <c r="Q172" s="148">
        <v>4.566E-5</v>
      </c>
      <c r="R172" s="148">
        <f t="shared" si="22"/>
        <v>1.3698E-3</v>
      </c>
      <c r="S172" s="148">
        <v>0</v>
      </c>
      <c r="T172" s="14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152</v>
      </c>
      <c r="AT172" s="150" t="s">
        <v>122</v>
      </c>
      <c r="AU172" s="150" t="s">
        <v>127</v>
      </c>
      <c r="AY172" s="14" t="s">
        <v>119</v>
      </c>
      <c r="BE172" s="151">
        <f t="shared" si="24"/>
        <v>0</v>
      </c>
      <c r="BF172" s="151">
        <f t="shared" si="25"/>
        <v>0</v>
      </c>
      <c r="BG172" s="151">
        <f t="shared" si="26"/>
        <v>0</v>
      </c>
      <c r="BH172" s="151">
        <f t="shared" si="27"/>
        <v>0</v>
      </c>
      <c r="BI172" s="151">
        <f t="shared" si="28"/>
        <v>0</v>
      </c>
      <c r="BJ172" s="14" t="s">
        <v>127</v>
      </c>
      <c r="BK172" s="151">
        <f t="shared" si="29"/>
        <v>0</v>
      </c>
      <c r="BL172" s="14" t="s">
        <v>152</v>
      </c>
      <c r="BM172" s="150" t="s">
        <v>312</v>
      </c>
    </row>
    <row r="173" spans="1:65" s="2" customFormat="1" ht="24.15" customHeight="1" x14ac:dyDescent="0.2">
      <c r="A173" s="26"/>
      <c r="B173" s="138"/>
      <c r="C173" s="156" t="s">
        <v>239</v>
      </c>
      <c r="D173" s="156" t="s">
        <v>266</v>
      </c>
      <c r="E173" s="157" t="s">
        <v>777</v>
      </c>
      <c r="F173" s="158" t="s">
        <v>778</v>
      </c>
      <c r="G173" s="159" t="s">
        <v>158</v>
      </c>
      <c r="H173" s="160">
        <v>30</v>
      </c>
      <c r="I173" s="161">
        <v>0</v>
      </c>
      <c r="J173" s="161">
        <f t="shared" si="20"/>
        <v>0</v>
      </c>
      <c r="K173" s="162"/>
      <c r="L173" s="163"/>
      <c r="M173" s="164" t="s">
        <v>1</v>
      </c>
      <c r="N173" s="165" t="s">
        <v>33</v>
      </c>
      <c r="O173" s="148">
        <v>0</v>
      </c>
      <c r="P173" s="148">
        <f t="shared" si="21"/>
        <v>0</v>
      </c>
      <c r="Q173" s="148">
        <v>4.6000000000000001E-4</v>
      </c>
      <c r="R173" s="148">
        <f t="shared" si="22"/>
        <v>1.38E-2</v>
      </c>
      <c r="S173" s="148">
        <v>0</v>
      </c>
      <c r="T173" s="14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220</v>
      </c>
      <c r="AT173" s="150" t="s">
        <v>266</v>
      </c>
      <c r="AU173" s="150" t="s">
        <v>127</v>
      </c>
      <c r="AY173" s="14" t="s">
        <v>119</v>
      </c>
      <c r="BE173" s="151">
        <f t="shared" si="24"/>
        <v>0</v>
      </c>
      <c r="BF173" s="151">
        <f t="shared" si="25"/>
        <v>0</v>
      </c>
      <c r="BG173" s="151">
        <f t="shared" si="26"/>
        <v>0</v>
      </c>
      <c r="BH173" s="151">
        <f t="shared" si="27"/>
        <v>0</v>
      </c>
      <c r="BI173" s="151">
        <f t="shared" si="28"/>
        <v>0</v>
      </c>
      <c r="BJ173" s="14" t="s">
        <v>127</v>
      </c>
      <c r="BK173" s="151">
        <f t="shared" si="29"/>
        <v>0</v>
      </c>
      <c r="BL173" s="14" t="s">
        <v>152</v>
      </c>
      <c r="BM173" s="150" t="s">
        <v>315</v>
      </c>
    </row>
    <row r="174" spans="1:65" s="2" customFormat="1" ht="14.4" customHeight="1" x14ac:dyDescent="0.2">
      <c r="A174" s="26"/>
      <c r="B174" s="138"/>
      <c r="C174" s="139" t="s">
        <v>316</v>
      </c>
      <c r="D174" s="139" t="s">
        <v>122</v>
      </c>
      <c r="E174" s="140" t="s">
        <v>779</v>
      </c>
      <c r="F174" s="141" t="s">
        <v>780</v>
      </c>
      <c r="G174" s="142" t="s">
        <v>158</v>
      </c>
      <c r="H174" s="143">
        <v>1</v>
      </c>
      <c r="I174" s="144">
        <v>0</v>
      </c>
      <c r="J174" s="144">
        <f t="shared" si="20"/>
        <v>0</v>
      </c>
      <c r="K174" s="145"/>
      <c r="L174" s="27"/>
      <c r="M174" s="146" t="s">
        <v>1</v>
      </c>
      <c r="N174" s="147" t="s">
        <v>33</v>
      </c>
      <c r="O174" s="148">
        <v>0.4234</v>
      </c>
      <c r="P174" s="148">
        <f t="shared" si="21"/>
        <v>0.4234</v>
      </c>
      <c r="Q174" s="148">
        <v>6.9999999999999994E-5</v>
      </c>
      <c r="R174" s="148">
        <f t="shared" si="22"/>
        <v>6.9999999999999994E-5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152</v>
      </c>
      <c r="AT174" s="150" t="s">
        <v>122</v>
      </c>
      <c r="AU174" s="150" t="s">
        <v>127</v>
      </c>
      <c r="AY174" s="14" t="s">
        <v>119</v>
      </c>
      <c r="BE174" s="151">
        <f t="shared" si="24"/>
        <v>0</v>
      </c>
      <c r="BF174" s="151">
        <f t="shared" si="25"/>
        <v>0</v>
      </c>
      <c r="BG174" s="151">
        <f t="shared" si="26"/>
        <v>0</v>
      </c>
      <c r="BH174" s="151">
        <f t="shared" si="27"/>
        <v>0</v>
      </c>
      <c r="BI174" s="151">
        <f t="shared" si="28"/>
        <v>0</v>
      </c>
      <c r="BJ174" s="14" t="s">
        <v>127</v>
      </c>
      <c r="BK174" s="151">
        <f t="shared" si="29"/>
        <v>0</v>
      </c>
      <c r="BL174" s="14" t="s">
        <v>152</v>
      </c>
      <c r="BM174" s="150" t="s">
        <v>319</v>
      </c>
    </row>
    <row r="175" spans="1:65" s="2" customFormat="1" ht="24.15" customHeight="1" x14ac:dyDescent="0.2">
      <c r="A175" s="26"/>
      <c r="B175" s="138"/>
      <c r="C175" s="156" t="s">
        <v>242</v>
      </c>
      <c r="D175" s="156" t="s">
        <v>266</v>
      </c>
      <c r="E175" s="157" t="s">
        <v>781</v>
      </c>
      <c r="F175" s="158" t="s">
        <v>782</v>
      </c>
      <c r="G175" s="159" t="s">
        <v>158</v>
      </c>
      <c r="H175" s="160">
        <v>1</v>
      </c>
      <c r="I175" s="161">
        <v>0</v>
      </c>
      <c r="J175" s="161">
        <f t="shared" si="20"/>
        <v>0</v>
      </c>
      <c r="K175" s="162"/>
      <c r="L175" s="163"/>
      <c r="M175" s="164" t="s">
        <v>1</v>
      </c>
      <c r="N175" s="165" t="s">
        <v>33</v>
      </c>
      <c r="O175" s="148">
        <v>0</v>
      </c>
      <c r="P175" s="148">
        <f t="shared" si="21"/>
        <v>0</v>
      </c>
      <c r="Q175" s="148">
        <v>1.8699999999999999E-3</v>
      </c>
      <c r="R175" s="148">
        <f t="shared" si="22"/>
        <v>1.8699999999999999E-3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220</v>
      </c>
      <c r="AT175" s="150" t="s">
        <v>266</v>
      </c>
      <c r="AU175" s="150" t="s">
        <v>127</v>
      </c>
      <c r="AY175" s="14" t="s">
        <v>119</v>
      </c>
      <c r="BE175" s="151">
        <f t="shared" si="24"/>
        <v>0</v>
      </c>
      <c r="BF175" s="151">
        <f t="shared" si="25"/>
        <v>0</v>
      </c>
      <c r="BG175" s="151">
        <f t="shared" si="26"/>
        <v>0</v>
      </c>
      <c r="BH175" s="151">
        <f t="shared" si="27"/>
        <v>0</v>
      </c>
      <c r="BI175" s="151">
        <f t="shared" si="28"/>
        <v>0</v>
      </c>
      <c r="BJ175" s="14" t="s">
        <v>127</v>
      </c>
      <c r="BK175" s="151">
        <f t="shared" si="29"/>
        <v>0</v>
      </c>
      <c r="BL175" s="14" t="s">
        <v>152</v>
      </c>
      <c r="BM175" s="150" t="s">
        <v>322</v>
      </c>
    </row>
    <row r="176" spans="1:65" s="2" customFormat="1" ht="14.4" customHeight="1" x14ac:dyDescent="0.2">
      <c r="A176" s="26"/>
      <c r="B176" s="138"/>
      <c r="C176" s="139" t="s">
        <v>323</v>
      </c>
      <c r="D176" s="139" t="s">
        <v>122</v>
      </c>
      <c r="E176" s="140" t="s">
        <v>783</v>
      </c>
      <c r="F176" s="141" t="s">
        <v>784</v>
      </c>
      <c r="G176" s="142" t="s">
        <v>133</v>
      </c>
      <c r="H176" s="143">
        <v>1</v>
      </c>
      <c r="I176" s="144">
        <v>0</v>
      </c>
      <c r="J176" s="144">
        <f t="shared" si="20"/>
        <v>0</v>
      </c>
      <c r="K176" s="145"/>
      <c r="L176" s="27"/>
      <c r="M176" s="146" t="s">
        <v>1</v>
      </c>
      <c r="N176" s="147" t="s">
        <v>33</v>
      </c>
      <c r="O176" s="148">
        <v>2.7119999999999998E-2</v>
      </c>
      <c r="P176" s="148">
        <f t="shared" si="21"/>
        <v>2.7119999999999998E-2</v>
      </c>
      <c r="Q176" s="148">
        <v>0</v>
      </c>
      <c r="R176" s="148">
        <f t="shared" si="22"/>
        <v>0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152</v>
      </c>
      <c r="AT176" s="150" t="s">
        <v>122</v>
      </c>
      <c r="AU176" s="150" t="s">
        <v>127</v>
      </c>
      <c r="AY176" s="14" t="s">
        <v>119</v>
      </c>
      <c r="BE176" s="151">
        <f t="shared" si="24"/>
        <v>0</v>
      </c>
      <c r="BF176" s="151">
        <f t="shared" si="25"/>
        <v>0</v>
      </c>
      <c r="BG176" s="151">
        <f t="shared" si="26"/>
        <v>0</v>
      </c>
      <c r="BH176" s="151">
        <f t="shared" si="27"/>
        <v>0</v>
      </c>
      <c r="BI176" s="151">
        <f t="shared" si="28"/>
        <v>0</v>
      </c>
      <c r="BJ176" s="14" t="s">
        <v>127</v>
      </c>
      <c r="BK176" s="151">
        <f t="shared" si="29"/>
        <v>0</v>
      </c>
      <c r="BL176" s="14" t="s">
        <v>152</v>
      </c>
      <c r="BM176" s="150" t="s">
        <v>326</v>
      </c>
    </row>
    <row r="177" spans="1:65" s="2" customFormat="1" ht="14.4" customHeight="1" x14ac:dyDescent="0.2">
      <c r="A177" s="26"/>
      <c r="B177" s="138"/>
      <c r="C177" s="156" t="s">
        <v>246</v>
      </c>
      <c r="D177" s="156" t="s">
        <v>266</v>
      </c>
      <c r="E177" s="157" t="s">
        <v>785</v>
      </c>
      <c r="F177" s="158" t="s">
        <v>786</v>
      </c>
      <c r="G177" s="159" t="s">
        <v>158</v>
      </c>
      <c r="H177" s="160">
        <v>1</v>
      </c>
      <c r="I177" s="161">
        <v>0</v>
      </c>
      <c r="J177" s="161">
        <f t="shared" si="20"/>
        <v>0</v>
      </c>
      <c r="K177" s="162"/>
      <c r="L177" s="163"/>
      <c r="M177" s="164" t="s">
        <v>1</v>
      </c>
      <c r="N177" s="165" t="s">
        <v>33</v>
      </c>
      <c r="O177" s="148">
        <v>0</v>
      </c>
      <c r="P177" s="148">
        <f t="shared" si="21"/>
        <v>0</v>
      </c>
      <c r="Q177" s="148">
        <v>5.7000000000000002E-3</v>
      </c>
      <c r="R177" s="148">
        <f t="shared" si="22"/>
        <v>5.7000000000000002E-3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220</v>
      </c>
      <c r="AT177" s="150" t="s">
        <v>266</v>
      </c>
      <c r="AU177" s="150" t="s">
        <v>127</v>
      </c>
      <c r="AY177" s="14" t="s">
        <v>119</v>
      </c>
      <c r="BE177" s="151">
        <f t="shared" si="24"/>
        <v>0</v>
      </c>
      <c r="BF177" s="151">
        <f t="shared" si="25"/>
        <v>0</v>
      </c>
      <c r="BG177" s="151">
        <f t="shared" si="26"/>
        <v>0</v>
      </c>
      <c r="BH177" s="151">
        <f t="shared" si="27"/>
        <v>0</v>
      </c>
      <c r="BI177" s="151">
        <f t="shared" si="28"/>
        <v>0</v>
      </c>
      <c r="BJ177" s="14" t="s">
        <v>127</v>
      </c>
      <c r="BK177" s="151">
        <f t="shared" si="29"/>
        <v>0</v>
      </c>
      <c r="BL177" s="14" t="s">
        <v>152</v>
      </c>
      <c r="BM177" s="150" t="s">
        <v>329</v>
      </c>
    </row>
    <row r="178" spans="1:65" s="2" customFormat="1" ht="14.4" customHeight="1" x14ac:dyDescent="0.2">
      <c r="A178" s="26"/>
      <c r="B178" s="138"/>
      <c r="C178" s="156" t="s">
        <v>330</v>
      </c>
      <c r="D178" s="156" t="s">
        <v>266</v>
      </c>
      <c r="E178" s="157" t="s">
        <v>787</v>
      </c>
      <c r="F178" s="158" t="s">
        <v>788</v>
      </c>
      <c r="G178" s="159" t="s">
        <v>158</v>
      </c>
      <c r="H178" s="160">
        <v>1</v>
      </c>
      <c r="I178" s="161">
        <v>0</v>
      </c>
      <c r="J178" s="161">
        <f t="shared" si="20"/>
        <v>0</v>
      </c>
      <c r="K178" s="162"/>
      <c r="L178" s="163"/>
      <c r="M178" s="164" t="s">
        <v>1</v>
      </c>
      <c r="N178" s="165" t="s">
        <v>33</v>
      </c>
      <c r="O178" s="148">
        <v>0</v>
      </c>
      <c r="P178" s="148">
        <f t="shared" si="21"/>
        <v>0</v>
      </c>
      <c r="Q178" s="148">
        <v>2.3000000000000001E-4</v>
      </c>
      <c r="R178" s="148">
        <f t="shared" si="22"/>
        <v>2.3000000000000001E-4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220</v>
      </c>
      <c r="AT178" s="150" t="s">
        <v>266</v>
      </c>
      <c r="AU178" s="150" t="s">
        <v>127</v>
      </c>
      <c r="AY178" s="14" t="s">
        <v>119</v>
      </c>
      <c r="BE178" s="151">
        <f t="shared" si="24"/>
        <v>0</v>
      </c>
      <c r="BF178" s="151">
        <f t="shared" si="25"/>
        <v>0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4" t="s">
        <v>127</v>
      </c>
      <c r="BK178" s="151">
        <f t="shared" si="29"/>
        <v>0</v>
      </c>
      <c r="BL178" s="14" t="s">
        <v>152</v>
      </c>
      <c r="BM178" s="150" t="s">
        <v>333</v>
      </c>
    </row>
    <row r="179" spans="1:65" s="2" customFormat="1" ht="24.15" customHeight="1" x14ac:dyDescent="0.2">
      <c r="A179" s="26"/>
      <c r="B179" s="138"/>
      <c r="C179" s="139" t="s">
        <v>249</v>
      </c>
      <c r="D179" s="139" t="s">
        <v>122</v>
      </c>
      <c r="E179" s="140" t="s">
        <v>789</v>
      </c>
      <c r="F179" s="141" t="s">
        <v>790</v>
      </c>
      <c r="G179" s="142" t="s">
        <v>791</v>
      </c>
      <c r="H179" s="143">
        <v>1</v>
      </c>
      <c r="I179" s="144">
        <v>0</v>
      </c>
      <c r="J179" s="144">
        <f t="shared" si="20"/>
        <v>0</v>
      </c>
      <c r="K179" s="145"/>
      <c r="L179" s="27"/>
      <c r="M179" s="146" t="s">
        <v>1</v>
      </c>
      <c r="N179" s="147" t="s">
        <v>33</v>
      </c>
      <c r="O179" s="148">
        <v>0</v>
      </c>
      <c r="P179" s="148">
        <f t="shared" si="21"/>
        <v>0</v>
      </c>
      <c r="Q179" s="148">
        <v>0</v>
      </c>
      <c r="R179" s="148">
        <f t="shared" si="22"/>
        <v>0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152</v>
      </c>
      <c r="AT179" s="150" t="s">
        <v>122</v>
      </c>
      <c r="AU179" s="150" t="s">
        <v>127</v>
      </c>
      <c r="AY179" s="14" t="s">
        <v>119</v>
      </c>
      <c r="BE179" s="151">
        <f t="shared" si="24"/>
        <v>0</v>
      </c>
      <c r="BF179" s="151">
        <f t="shared" si="25"/>
        <v>0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4" t="s">
        <v>127</v>
      </c>
      <c r="BK179" s="151">
        <f t="shared" si="29"/>
        <v>0</v>
      </c>
      <c r="BL179" s="14" t="s">
        <v>152</v>
      </c>
      <c r="BM179" s="150" t="s">
        <v>336</v>
      </c>
    </row>
    <row r="180" spans="1:65" s="2" customFormat="1" ht="14.4" customHeight="1" x14ac:dyDescent="0.2">
      <c r="A180" s="26"/>
      <c r="B180" s="138"/>
      <c r="C180" s="139" t="s">
        <v>337</v>
      </c>
      <c r="D180" s="139" t="s">
        <v>122</v>
      </c>
      <c r="E180" s="140" t="s">
        <v>792</v>
      </c>
      <c r="F180" s="141" t="s">
        <v>793</v>
      </c>
      <c r="G180" s="142" t="s">
        <v>133</v>
      </c>
      <c r="H180" s="143">
        <v>525.43100000000004</v>
      </c>
      <c r="I180" s="144">
        <v>0</v>
      </c>
      <c r="J180" s="144">
        <f t="shared" si="20"/>
        <v>0</v>
      </c>
      <c r="K180" s="145"/>
      <c r="L180" s="27"/>
      <c r="M180" s="146" t="s">
        <v>1</v>
      </c>
      <c r="N180" s="147" t="s">
        <v>33</v>
      </c>
      <c r="O180" s="148">
        <v>6.3969999999999999E-2</v>
      </c>
      <c r="P180" s="148">
        <f t="shared" si="21"/>
        <v>33.611821070000005</v>
      </c>
      <c r="Q180" s="148">
        <v>1.8652E-4</v>
      </c>
      <c r="R180" s="148">
        <f t="shared" si="22"/>
        <v>9.8003390120000006E-2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152</v>
      </c>
      <c r="AT180" s="150" t="s">
        <v>122</v>
      </c>
      <c r="AU180" s="150" t="s">
        <v>127</v>
      </c>
      <c r="AY180" s="14" t="s">
        <v>119</v>
      </c>
      <c r="BE180" s="151">
        <f t="shared" si="24"/>
        <v>0</v>
      </c>
      <c r="BF180" s="151">
        <f t="shared" si="25"/>
        <v>0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4" t="s">
        <v>127</v>
      </c>
      <c r="BK180" s="151">
        <f t="shared" si="29"/>
        <v>0</v>
      </c>
      <c r="BL180" s="14" t="s">
        <v>152</v>
      </c>
      <c r="BM180" s="150" t="s">
        <v>340</v>
      </c>
    </row>
    <row r="181" spans="1:65" s="2" customFormat="1" ht="14.4" customHeight="1" x14ac:dyDescent="0.2">
      <c r="A181" s="26"/>
      <c r="B181" s="138"/>
      <c r="C181" s="139" t="s">
        <v>254</v>
      </c>
      <c r="D181" s="139" t="s">
        <v>122</v>
      </c>
      <c r="E181" s="140" t="s">
        <v>794</v>
      </c>
      <c r="F181" s="141" t="s">
        <v>795</v>
      </c>
      <c r="G181" s="142" t="s">
        <v>133</v>
      </c>
      <c r="H181" s="143">
        <v>524.43100000000004</v>
      </c>
      <c r="I181" s="144">
        <v>0</v>
      </c>
      <c r="J181" s="144">
        <f t="shared" si="20"/>
        <v>0</v>
      </c>
      <c r="K181" s="145"/>
      <c r="L181" s="27"/>
      <c r="M181" s="146" t="s">
        <v>1</v>
      </c>
      <c r="N181" s="147" t="s">
        <v>33</v>
      </c>
      <c r="O181" s="148">
        <v>5.8049999999999997E-2</v>
      </c>
      <c r="P181" s="148">
        <f t="shared" si="21"/>
        <v>30.443219550000002</v>
      </c>
      <c r="Q181" s="148">
        <v>1.0000000000000001E-5</v>
      </c>
      <c r="R181" s="148">
        <f t="shared" si="22"/>
        <v>5.2443100000000012E-3</v>
      </c>
      <c r="S181" s="148">
        <v>0</v>
      </c>
      <c r="T181" s="149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152</v>
      </c>
      <c r="AT181" s="150" t="s">
        <v>122</v>
      </c>
      <c r="AU181" s="150" t="s">
        <v>127</v>
      </c>
      <c r="AY181" s="14" t="s">
        <v>119</v>
      </c>
      <c r="BE181" s="151">
        <f t="shared" si="24"/>
        <v>0</v>
      </c>
      <c r="BF181" s="151">
        <f t="shared" si="25"/>
        <v>0</v>
      </c>
      <c r="BG181" s="151">
        <f t="shared" si="26"/>
        <v>0</v>
      </c>
      <c r="BH181" s="151">
        <f t="shared" si="27"/>
        <v>0</v>
      </c>
      <c r="BI181" s="151">
        <f t="shared" si="28"/>
        <v>0</v>
      </c>
      <c r="BJ181" s="14" t="s">
        <v>127</v>
      </c>
      <c r="BK181" s="151">
        <f t="shared" si="29"/>
        <v>0</v>
      </c>
      <c r="BL181" s="14" t="s">
        <v>152</v>
      </c>
      <c r="BM181" s="150" t="s">
        <v>343</v>
      </c>
    </row>
    <row r="182" spans="1:65" s="2" customFormat="1" ht="14.4" customHeight="1" x14ac:dyDescent="0.2">
      <c r="A182" s="26"/>
      <c r="B182" s="138"/>
      <c r="C182" s="139" t="s">
        <v>344</v>
      </c>
      <c r="D182" s="139" t="s">
        <v>122</v>
      </c>
      <c r="E182" s="140" t="s">
        <v>796</v>
      </c>
      <c r="F182" s="141" t="s">
        <v>797</v>
      </c>
      <c r="G182" s="142" t="s">
        <v>753</v>
      </c>
      <c r="H182" s="143">
        <v>16</v>
      </c>
      <c r="I182" s="144">
        <v>0</v>
      </c>
      <c r="J182" s="144">
        <f t="shared" si="20"/>
        <v>0</v>
      </c>
      <c r="K182" s="145"/>
      <c r="L182" s="27"/>
      <c r="M182" s="146" t="s">
        <v>1</v>
      </c>
      <c r="N182" s="147" t="s">
        <v>33</v>
      </c>
      <c r="O182" s="148">
        <v>0</v>
      </c>
      <c r="P182" s="148">
        <f t="shared" si="21"/>
        <v>0</v>
      </c>
      <c r="Q182" s="148">
        <v>0</v>
      </c>
      <c r="R182" s="148">
        <f t="shared" si="22"/>
        <v>0</v>
      </c>
      <c r="S182" s="148">
        <v>0</v>
      </c>
      <c r="T182" s="149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152</v>
      </c>
      <c r="AT182" s="150" t="s">
        <v>122</v>
      </c>
      <c r="AU182" s="150" t="s">
        <v>127</v>
      </c>
      <c r="AY182" s="14" t="s">
        <v>119</v>
      </c>
      <c r="BE182" s="151">
        <f t="shared" si="24"/>
        <v>0</v>
      </c>
      <c r="BF182" s="151">
        <f t="shared" si="25"/>
        <v>0</v>
      </c>
      <c r="BG182" s="151">
        <f t="shared" si="26"/>
        <v>0</v>
      </c>
      <c r="BH182" s="151">
        <f t="shared" si="27"/>
        <v>0</v>
      </c>
      <c r="BI182" s="151">
        <f t="shared" si="28"/>
        <v>0</v>
      </c>
      <c r="BJ182" s="14" t="s">
        <v>127</v>
      </c>
      <c r="BK182" s="151">
        <f t="shared" si="29"/>
        <v>0</v>
      </c>
      <c r="BL182" s="14" t="s">
        <v>152</v>
      </c>
      <c r="BM182" s="150" t="s">
        <v>347</v>
      </c>
    </row>
    <row r="183" spans="1:65" s="2" customFormat="1" ht="24.15" customHeight="1" x14ac:dyDescent="0.2">
      <c r="A183" s="26"/>
      <c r="B183" s="138"/>
      <c r="C183" s="139" t="s">
        <v>257</v>
      </c>
      <c r="D183" s="139" t="s">
        <v>122</v>
      </c>
      <c r="E183" s="140" t="s">
        <v>798</v>
      </c>
      <c r="F183" s="141" t="s">
        <v>799</v>
      </c>
      <c r="G183" s="142" t="s">
        <v>800</v>
      </c>
      <c r="H183" s="143">
        <v>236.1</v>
      </c>
      <c r="I183" s="144">
        <v>0</v>
      </c>
      <c r="J183" s="144">
        <f t="shared" si="20"/>
        <v>0</v>
      </c>
      <c r="K183" s="145"/>
      <c r="L183" s="27"/>
      <c r="M183" s="146" t="s">
        <v>1</v>
      </c>
      <c r="N183" s="147" t="s">
        <v>33</v>
      </c>
      <c r="O183" s="148">
        <v>0</v>
      </c>
      <c r="P183" s="148">
        <f t="shared" si="21"/>
        <v>0</v>
      </c>
      <c r="Q183" s="148">
        <v>0</v>
      </c>
      <c r="R183" s="148">
        <f t="shared" si="22"/>
        <v>0</v>
      </c>
      <c r="S183" s="148">
        <v>0</v>
      </c>
      <c r="T183" s="149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152</v>
      </c>
      <c r="AT183" s="150" t="s">
        <v>122</v>
      </c>
      <c r="AU183" s="150" t="s">
        <v>127</v>
      </c>
      <c r="AY183" s="14" t="s">
        <v>119</v>
      </c>
      <c r="BE183" s="151">
        <f t="shared" si="24"/>
        <v>0</v>
      </c>
      <c r="BF183" s="151">
        <f t="shared" si="25"/>
        <v>0</v>
      </c>
      <c r="BG183" s="151">
        <f t="shared" si="26"/>
        <v>0</v>
      </c>
      <c r="BH183" s="151">
        <f t="shared" si="27"/>
        <v>0</v>
      </c>
      <c r="BI183" s="151">
        <f t="shared" si="28"/>
        <v>0</v>
      </c>
      <c r="BJ183" s="14" t="s">
        <v>127</v>
      </c>
      <c r="BK183" s="151">
        <f t="shared" si="29"/>
        <v>0</v>
      </c>
      <c r="BL183" s="14" t="s">
        <v>152</v>
      </c>
      <c r="BM183" s="150" t="s">
        <v>350</v>
      </c>
    </row>
    <row r="184" spans="1:65" s="12" customFormat="1" ht="22.95" customHeight="1" x14ac:dyDescent="0.25">
      <c r="B184" s="126"/>
      <c r="D184" s="127" t="s">
        <v>66</v>
      </c>
      <c r="E184" s="136" t="s">
        <v>801</v>
      </c>
      <c r="F184" s="136" t="s">
        <v>802</v>
      </c>
      <c r="J184" s="137">
        <f>BK184</f>
        <v>0</v>
      </c>
      <c r="L184" s="126"/>
      <c r="M184" s="130"/>
      <c r="N184" s="131"/>
      <c r="O184" s="131"/>
      <c r="P184" s="132">
        <f>SUM(P185:P218)</f>
        <v>41.042856999999998</v>
      </c>
      <c r="Q184" s="131"/>
      <c r="R184" s="132">
        <f>SUM(R185:R218)</f>
        <v>0.25845096000000001</v>
      </c>
      <c r="S184" s="131"/>
      <c r="T184" s="133">
        <f>SUM(T185:T218)</f>
        <v>0</v>
      </c>
      <c r="AR184" s="127" t="s">
        <v>127</v>
      </c>
      <c r="AT184" s="134" t="s">
        <v>66</v>
      </c>
      <c r="AU184" s="134" t="s">
        <v>75</v>
      </c>
      <c r="AY184" s="127" t="s">
        <v>119</v>
      </c>
      <c r="BK184" s="135">
        <f>SUM(BK185:BK218)</f>
        <v>0</v>
      </c>
    </row>
    <row r="185" spans="1:65" s="2" customFormat="1" ht="24.15" customHeight="1" x14ac:dyDescent="0.2">
      <c r="A185" s="26"/>
      <c r="B185" s="138"/>
      <c r="C185" s="139" t="s">
        <v>351</v>
      </c>
      <c r="D185" s="139" t="s">
        <v>122</v>
      </c>
      <c r="E185" s="140" t="s">
        <v>803</v>
      </c>
      <c r="F185" s="141" t="s">
        <v>804</v>
      </c>
      <c r="G185" s="142" t="s">
        <v>158</v>
      </c>
      <c r="H185" s="143">
        <v>1</v>
      </c>
      <c r="I185" s="144">
        <v>0</v>
      </c>
      <c r="J185" s="144">
        <f t="shared" ref="J185:J218" si="30">ROUND(I185*H185,2)</f>
        <v>0</v>
      </c>
      <c r="K185" s="145"/>
      <c r="L185" s="27"/>
      <c r="M185" s="146" t="s">
        <v>1</v>
      </c>
      <c r="N185" s="147" t="s">
        <v>33</v>
      </c>
      <c r="O185" s="148">
        <v>1.0621100000000001</v>
      </c>
      <c r="P185" s="148">
        <f t="shared" ref="P185:P218" si="31">O185*H185</f>
        <v>1.0621100000000001</v>
      </c>
      <c r="Q185" s="148">
        <v>1.165E-3</v>
      </c>
      <c r="R185" s="148">
        <f t="shared" ref="R185:R218" si="32">Q185*H185</f>
        <v>1.165E-3</v>
      </c>
      <c r="S185" s="148">
        <v>0</v>
      </c>
      <c r="T185" s="149">
        <f t="shared" ref="T185:T218" si="33"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152</v>
      </c>
      <c r="AT185" s="150" t="s">
        <v>122</v>
      </c>
      <c r="AU185" s="150" t="s">
        <v>127</v>
      </c>
      <c r="AY185" s="14" t="s">
        <v>119</v>
      </c>
      <c r="BE185" s="151">
        <f t="shared" ref="BE185:BE218" si="34">IF(N185="základná",J185,0)</f>
        <v>0</v>
      </c>
      <c r="BF185" s="151">
        <f t="shared" ref="BF185:BF218" si="35">IF(N185="znížená",J185,0)</f>
        <v>0</v>
      </c>
      <c r="BG185" s="151">
        <f t="shared" ref="BG185:BG218" si="36">IF(N185="zákl. prenesená",J185,0)</f>
        <v>0</v>
      </c>
      <c r="BH185" s="151">
        <f t="shared" ref="BH185:BH218" si="37">IF(N185="zníž. prenesená",J185,0)</f>
        <v>0</v>
      </c>
      <c r="BI185" s="151">
        <f t="shared" ref="BI185:BI218" si="38">IF(N185="nulová",J185,0)</f>
        <v>0</v>
      </c>
      <c r="BJ185" s="14" t="s">
        <v>127</v>
      </c>
      <c r="BK185" s="151">
        <f t="shared" ref="BK185:BK218" si="39">ROUND(I185*H185,2)</f>
        <v>0</v>
      </c>
      <c r="BL185" s="14" t="s">
        <v>152</v>
      </c>
      <c r="BM185" s="150" t="s">
        <v>354</v>
      </c>
    </row>
    <row r="186" spans="1:65" s="2" customFormat="1" ht="24.15" customHeight="1" x14ac:dyDescent="0.2">
      <c r="A186" s="26"/>
      <c r="B186" s="138"/>
      <c r="C186" s="156" t="s">
        <v>261</v>
      </c>
      <c r="D186" s="156" t="s">
        <v>266</v>
      </c>
      <c r="E186" s="157" t="s">
        <v>805</v>
      </c>
      <c r="F186" s="158" t="s">
        <v>806</v>
      </c>
      <c r="G186" s="159" t="s">
        <v>158</v>
      </c>
      <c r="H186" s="160">
        <v>1</v>
      </c>
      <c r="I186" s="161">
        <v>0</v>
      </c>
      <c r="J186" s="161">
        <f t="shared" si="30"/>
        <v>0</v>
      </c>
      <c r="K186" s="162"/>
      <c r="L186" s="163"/>
      <c r="M186" s="164" t="s">
        <v>1</v>
      </c>
      <c r="N186" s="165" t="s">
        <v>33</v>
      </c>
      <c r="O186" s="148">
        <v>0</v>
      </c>
      <c r="P186" s="148">
        <f t="shared" si="31"/>
        <v>0</v>
      </c>
      <c r="Q186" s="148">
        <v>3.46E-3</v>
      </c>
      <c r="R186" s="148">
        <f t="shared" si="32"/>
        <v>3.46E-3</v>
      </c>
      <c r="S186" s="148">
        <v>0</v>
      </c>
      <c r="T186" s="149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220</v>
      </c>
      <c r="AT186" s="150" t="s">
        <v>266</v>
      </c>
      <c r="AU186" s="150" t="s">
        <v>127</v>
      </c>
      <c r="AY186" s="14" t="s">
        <v>119</v>
      </c>
      <c r="BE186" s="151">
        <f t="shared" si="34"/>
        <v>0</v>
      </c>
      <c r="BF186" s="151">
        <f t="shared" si="35"/>
        <v>0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4" t="s">
        <v>127</v>
      </c>
      <c r="BK186" s="151">
        <f t="shared" si="39"/>
        <v>0</v>
      </c>
      <c r="BL186" s="14" t="s">
        <v>152</v>
      </c>
      <c r="BM186" s="150" t="s">
        <v>357</v>
      </c>
    </row>
    <row r="187" spans="1:65" s="2" customFormat="1" ht="24.15" customHeight="1" x14ac:dyDescent="0.2">
      <c r="A187" s="26"/>
      <c r="B187" s="138"/>
      <c r="C187" s="139" t="s">
        <v>358</v>
      </c>
      <c r="D187" s="139" t="s">
        <v>122</v>
      </c>
      <c r="E187" s="140" t="s">
        <v>807</v>
      </c>
      <c r="F187" s="141" t="s">
        <v>808</v>
      </c>
      <c r="G187" s="142" t="s">
        <v>158</v>
      </c>
      <c r="H187" s="143">
        <v>1</v>
      </c>
      <c r="I187" s="144">
        <v>0</v>
      </c>
      <c r="J187" s="144">
        <f t="shared" si="30"/>
        <v>0</v>
      </c>
      <c r="K187" s="145"/>
      <c r="L187" s="27"/>
      <c r="M187" s="146" t="s">
        <v>1</v>
      </c>
      <c r="N187" s="147" t="s">
        <v>33</v>
      </c>
      <c r="O187" s="148">
        <v>0.92159999999999997</v>
      </c>
      <c r="P187" s="148">
        <f t="shared" si="31"/>
        <v>0.92159999999999997</v>
      </c>
      <c r="Q187" s="148">
        <v>7.2999999999999996E-4</v>
      </c>
      <c r="R187" s="148">
        <f t="shared" si="32"/>
        <v>7.2999999999999996E-4</v>
      </c>
      <c r="S187" s="148">
        <v>0</v>
      </c>
      <c r="T187" s="149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152</v>
      </c>
      <c r="AT187" s="150" t="s">
        <v>122</v>
      </c>
      <c r="AU187" s="150" t="s">
        <v>127</v>
      </c>
      <c r="AY187" s="14" t="s">
        <v>119</v>
      </c>
      <c r="BE187" s="151">
        <f t="shared" si="34"/>
        <v>0</v>
      </c>
      <c r="BF187" s="151">
        <f t="shared" si="35"/>
        <v>0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127</v>
      </c>
      <c r="BK187" s="151">
        <f t="shared" si="39"/>
        <v>0</v>
      </c>
      <c r="BL187" s="14" t="s">
        <v>152</v>
      </c>
      <c r="BM187" s="150" t="s">
        <v>361</v>
      </c>
    </row>
    <row r="188" spans="1:65" s="2" customFormat="1" ht="37.950000000000003" customHeight="1" x14ac:dyDescent="0.2">
      <c r="A188" s="26"/>
      <c r="B188" s="138"/>
      <c r="C188" s="156" t="s">
        <v>264</v>
      </c>
      <c r="D188" s="156" t="s">
        <v>266</v>
      </c>
      <c r="E188" s="157" t="s">
        <v>809</v>
      </c>
      <c r="F188" s="158" t="s">
        <v>810</v>
      </c>
      <c r="G188" s="159" t="s">
        <v>158</v>
      </c>
      <c r="H188" s="160">
        <v>1</v>
      </c>
      <c r="I188" s="161">
        <v>0</v>
      </c>
      <c r="J188" s="161">
        <f t="shared" si="30"/>
        <v>0</v>
      </c>
      <c r="K188" s="162"/>
      <c r="L188" s="163"/>
      <c r="M188" s="164" t="s">
        <v>1</v>
      </c>
      <c r="N188" s="165" t="s">
        <v>33</v>
      </c>
      <c r="O188" s="148">
        <v>0</v>
      </c>
      <c r="P188" s="148">
        <f t="shared" si="31"/>
        <v>0</v>
      </c>
      <c r="Q188" s="148">
        <v>2.5999999999999999E-2</v>
      </c>
      <c r="R188" s="148">
        <f t="shared" si="32"/>
        <v>2.5999999999999999E-2</v>
      </c>
      <c r="S188" s="148">
        <v>0</v>
      </c>
      <c r="T188" s="149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220</v>
      </c>
      <c r="AT188" s="150" t="s">
        <v>266</v>
      </c>
      <c r="AU188" s="150" t="s">
        <v>127</v>
      </c>
      <c r="AY188" s="14" t="s">
        <v>119</v>
      </c>
      <c r="BE188" s="151">
        <f t="shared" si="34"/>
        <v>0</v>
      </c>
      <c r="BF188" s="151">
        <f t="shared" si="35"/>
        <v>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127</v>
      </c>
      <c r="BK188" s="151">
        <f t="shared" si="39"/>
        <v>0</v>
      </c>
      <c r="BL188" s="14" t="s">
        <v>152</v>
      </c>
      <c r="BM188" s="150" t="s">
        <v>364</v>
      </c>
    </row>
    <row r="189" spans="1:65" s="2" customFormat="1" ht="24.15" customHeight="1" x14ac:dyDescent="0.2">
      <c r="A189" s="26"/>
      <c r="B189" s="138"/>
      <c r="C189" s="139" t="s">
        <v>365</v>
      </c>
      <c r="D189" s="139" t="s">
        <v>122</v>
      </c>
      <c r="E189" s="140" t="s">
        <v>811</v>
      </c>
      <c r="F189" s="141" t="s">
        <v>812</v>
      </c>
      <c r="G189" s="142" t="s">
        <v>158</v>
      </c>
      <c r="H189" s="143">
        <v>5</v>
      </c>
      <c r="I189" s="144">
        <v>0</v>
      </c>
      <c r="J189" s="144">
        <f t="shared" si="30"/>
        <v>0</v>
      </c>
      <c r="K189" s="145"/>
      <c r="L189" s="27"/>
      <c r="M189" s="146" t="s">
        <v>1</v>
      </c>
      <c r="N189" s="147" t="s">
        <v>33</v>
      </c>
      <c r="O189" s="148">
        <v>0.91546000000000005</v>
      </c>
      <c r="P189" s="148">
        <f t="shared" si="31"/>
        <v>4.5773000000000001</v>
      </c>
      <c r="Q189" s="148">
        <v>1.7000000000000001E-4</v>
      </c>
      <c r="R189" s="148">
        <f t="shared" si="32"/>
        <v>8.5000000000000006E-4</v>
      </c>
      <c r="S189" s="148">
        <v>0</v>
      </c>
      <c r="T189" s="149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152</v>
      </c>
      <c r="AT189" s="150" t="s">
        <v>122</v>
      </c>
      <c r="AU189" s="150" t="s">
        <v>127</v>
      </c>
      <c r="AY189" s="14" t="s">
        <v>119</v>
      </c>
      <c r="BE189" s="151">
        <f t="shared" si="34"/>
        <v>0</v>
      </c>
      <c r="BF189" s="151">
        <f t="shared" si="35"/>
        <v>0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4" t="s">
        <v>127</v>
      </c>
      <c r="BK189" s="151">
        <f t="shared" si="39"/>
        <v>0</v>
      </c>
      <c r="BL189" s="14" t="s">
        <v>152</v>
      </c>
      <c r="BM189" s="150" t="s">
        <v>368</v>
      </c>
    </row>
    <row r="190" spans="1:65" s="2" customFormat="1" ht="49.2" customHeight="1" x14ac:dyDescent="0.2">
      <c r="A190" s="26"/>
      <c r="B190" s="138"/>
      <c r="C190" s="156" t="s">
        <v>269</v>
      </c>
      <c r="D190" s="156" t="s">
        <v>266</v>
      </c>
      <c r="E190" s="157" t="s">
        <v>813</v>
      </c>
      <c r="F190" s="158" t="s">
        <v>814</v>
      </c>
      <c r="G190" s="159" t="s">
        <v>158</v>
      </c>
      <c r="H190" s="160">
        <v>5</v>
      </c>
      <c r="I190" s="161">
        <v>0</v>
      </c>
      <c r="J190" s="161">
        <f t="shared" si="30"/>
        <v>0</v>
      </c>
      <c r="K190" s="162"/>
      <c r="L190" s="163"/>
      <c r="M190" s="164" t="s">
        <v>1</v>
      </c>
      <c r="N190" s="165" t="s">
        <v>33</v>
      </c>
      <c r="O190" s="148">
        <v>0</v>
      </c>
      <c r="P190" s="148">
        <f t="shared" si="31"/>
        <v>0</v>
      </c>
      <c r="Q190" s="148">
        <v>0</v>
      </c>
      <c r="R190" s="148">
        <f t="shared" si="32"/>
        <v>0</v>
      </c>
      <c r="S190" s="148">
        <v>0</v>
      </c>
      <c r="T190" s="149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220</v>
      </c>
      <c r="AT190" s="150" t="s">
        <v>266</v>
      </c>
      <c r="AU190" s="150" t="s">
        <v>127</v>
      </c>
      <c r="AY190" s="14" t="s">
        <v>119</v>
      </c>
      <c r="BE190" s="151">
        <f t="shared" si="34"/>
        <v>0</v>
      </c>
      <c r="BF190" s="151">
        <f t="shared" si="35"/>
        <v>0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4" t="s">
        <v>127</v>
      </c>
      <c r="BK190" s="151">
        <f t="shared" si="39"/>
        <v>0</v>
      </c>
      <c r="BL190" s="14" t="s">
        <v>152</v>
      </c>
      <c r="BM190" s="150" t="s">
        <v>371</v>
      </c>
    </row>
    <row r="191" spans="1:65" s="2" customFormat="1" ht="37.950000000000003" customHeight="1" x14ac:dyDescent="0.2">
      <c r="A191" s="26"/>
      <c r="B191" s="138"/>
      <c r="C191" s="156" t="s">
        <v>372</v>
      </c>
      <c r="D191" s="156" t="s">
        <v>266</v>
      </c>
      <c r="E191" s="157" t="s">
        <v>815</v>
      </c>
      <c r="F191" s="158" t="s">
        <v>816</v>
      </c>
      <c r="G191" s="159" t="s">
        <v>158</v>
      </c>
      <c r="H191" s="160">
        <v>5</v>
      </c>
      <c r="I191" s="161">
        <v>0</v>
      </c>
      <c r="J191" s="161">
        <f t="shared" si="30"/>
        <v>0</v>
      </c>
      <c r="K191" s="162"/>
      <c r="L191" s="163"/>
      <c r="M191" s="164" t="s">
        <v>1</v>
      </c>
      <c r="N191" s="165" t="s">
        <v>33</v>
      </c>
      <c r="O191" s="148">
        <v>0</v>
      </c>
      <c r="P191" s="148">
        <f t="shared" si="31"/>
        <v>0</v>
      </c>
      <c r="Q191" s="148">
        <v>0</v>
      </c>
      <c r="R191" s="148">
        <f t="shared" si="32"/>
        <v>0</v>
      </c>
      <c r="S191" s="148">
        <v>0</v>
      </c>
      <c r="T191" s="149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220</v>
      </c>
      <c r="AT191" s="150" t="s">
        <v>266</v>
      </c>
      <c r="AU191" s="150" t="s">
        <v>127</v>
      </c>
      <c r="AY191" s="14" t="s">
        <v>119</v>
      </c>
      <c r="BE191" s="151">
        <f t="shared" si="34"/>
        <v>0</v>
      </c>
      <c r="BF191" s="151">
        <f t="shared" si="35"/>
        <v>0</v>
      </c>
      <c r="BG191" s="151">
        <f t="shared" si="36"/>
        <v>0</v>
      </c>
      <c r="BH191" s="151">
        <f t="shared" si="37"/>
        <v>0</v>
      </c>
      <c r="BI191" s="151">
        <f t="shared" si="38"/>
        <v>0</v>
      </c>
      <c r="BJ191" s="14" t="s">
        <v>127</v>
      </c>
      <c r="BK191" s="151">
        <f t="shared" si="39"/>
        <v>0</v>
      </c>
      <c r="BL191" s="14" t="s">
        <v>152</v>
      </c>
      <c r="BM191" s="150" t="s">
        <v>375</v>
      </c>
    </row>
    <row r="192" spans="1:65" s="2" customFormat="1" ht="24.15" customHeight="1" x14ac:dyDescent="0.2">
      <c r="A192" s="26"/>
      <c r="B192" s="138"/>
      <c r="C192" s="139" t="s">
        <v>272</v>
      </c>
      <c r="D192" s="139" t="s">
        <v>122</v>
      </c>
      <c r="E192" s="140" t="s">
        <v>817</v>
      </c>
      <c r="F192" s="141" t="s">
        <v>818</v>
      </c>
      <c r="G192" s="142" t="s">
        <v>819</v>
      </c>
      <c r="H192" s="143">
        <v>1</v>
      </c>
      <c r="I192" s="144">
        <v>0</v>
      </c>
      <c r="J192" s="144">
        <f t="shared" si="30"/>
        <v>0</v>
      </c>
      <c r="K192" s="145"/>
      <c r="L192" s="27"/>
      <c r="M192" s="146" t="s">
        <v>1</v>
      </c>
      <c r="N192" s="147" t="s">
        <v>33</v>
      </c>
      <c r="O192" s="148">
        <v>0.13436999999999999</v>
      </c>
      <c r="P192" s="148">
        <f t="shared" si="31"/>
        <v>0.13436999999999999</v>
      </c>
      <c r="Q192" s="148">
        <v>0</v>
      </c>
      <c r="R192" s="148">
        <f t="shared" si="32"/>
        <v>0</v>
      </c>
      <c r="S192" s="148">
        <v>0</v>
      </c>
      <c r="T192" s="149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152</v>
      </c>
      <c r="AT192" s="150" t="s">
        <v>122</v>
      </c>
      <c r="AU192" s="150" t="s">
        <v>127</v>
      </c>
      <c r="AY192" s="14" t="s">
        <v>119</v>
      </c>
      <c r="BE192" s="151">
        <f t="shared" si="34"/>
        <v>0</v>
      </c>
      <c r="BF192" s="151">
        <f t="shared" si="35"/>
        <v>0</v>
      </c>
      <c r="BG192" s="151">
        <f t="shared" si="36"/>
        <v>0</v>
      </c>
      <c r="BH192" s="151">
        <f t="shared" si="37"/>
        <v>0</v>
      </c>
      <c r="BI192" s="151">
        <f t="shared" si="38"/>
        <v>0</v>
      </c>
      <c r="BJ192" s="14" t="s">
        <v>127</v>
      </c>
      <c r="BK192" s="151">
        <f t="shared" si="39"/>
        <v>0</v>
      </c>
      <c r="BL192" s="14" t="s">
        <v>152</v>
      </c>
      <c r="BM192" s="150" t="s">
        <v>378</v>
      </c>
    </row>
    <row r="193" spans="1:65" s="2" customFormat="1" ht="37.950000000000003" customHeight="1" x14ac:dyDescent="0.2">
      <c r="A193" s="26"/>
      <c r="B193" s="138"/>
      <c r="C193" s="156" t="s">
        <v>379</v>
      </c>
      <c r="D193" s="156" t="s">
        <v>266</v>
      </c>
      <c r="E193" s="157" t="s">
        <v>820</v>
      </c>
      <c r="F193" s="158" t="s">
        <v>821</v>
      </c>
      <c r="G193" s="159" t="s">
        <v>158</v>
      </c>
      <c r="H193" s="160">
        <v>1</v>
      </c>
      <c r="I193" s="161">
        <v>0</v>
      </c>
      <c r="J193" s="161">
        <f t="shared" si="30"/>
        <v>0</v>
      </c>
      <c r="K193" s="162"/>
      <c r="L193" s="163"/>
      <c r="M193" s="164" t="s">
        <v>1</v>
      </c>
      <c r="N193" s="165" t="s">
        <v>33</v>
      </c>
      <c r="O193" s="148">
        <v>0</v>
      </c>
      <c r="P193" s="148">
        <f t="shared" si="31"/>
        <v>0</v>
      </c>
      <c r="Q193" s="148">
        <v>2E-3</v>
      </c>
      <c r="R193" s="148">
        <f t="shared" si="32"/>
        <v>2E-3</v>
      </c>
      <c r="S193" s="148">
        <v>0</v>
      </c>
      <c r="T193" s="149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220</v>
      </c>
      <c r="AT193" s="150" t="s">
        <v>266</v>
      </c>
      <c r="AU193" s="150" t="s">
        <v>127</v>
      </c>
      <c r="AY193" s="14" t="s">
        <v>119</v>
      </c>
      <c r="BE193" s="151">
        <f t="shared" si="34"/>
        <v>0</v>
      </c>
      <c r="BF193" s="151">
        <f t="shared" si="35"/>
        <v>0</v>
      </c>
      <c r="BG193" s="151">
        <f t="shared" si="36"/>
        <v>0</v>
      </c>
      <c r="BH193" s="151">
        <f t="shared" si="37"/>
        <v>0</v>
      </c>
      <c r="BI193" s="151">
        <f t="shared" si="38"/>
        <v>0</v>
      </c>
      <c r="BJ193" s="14" t="s">
        <v>127</v>
      </c>
      <c r="BK193" s="151">
        <f t="shared" si="39"/>
        <v>0</v>
      </c>
      <c r="BL193" s="14" t="s">
        <v>152</v>
      </c>
      <c r="BM193" s="150" t="s">
        <v>382</v>
      </c>
    </row>
    <row r="194" spans="1:65" s="2" customFormat="1" ht="24.15" customHeight="1" x14ac:dyDescent="0.2">
      <c r="A194" s="26"/>
      <c r="B194" s="138"/>
      <c r="C194" s="139" t="s">
        <v>276</v>
      </c>
      <c r="D194" s="139" t="s">
        <v>122</v>
      </c>
      <c r="E194" s="140" t="s">
        <v>822</v>
      </c>
      <c r="F194" s="141" t="s">
        <v>823</v>
      </c>
      <c r="G194" s="142" t="s">
        <v>158</v>
      </c>
      <c r="H194" s="143">
        <v>6</v>
      </c>
      <c r="I194" s="144">
        <v>0</v>
      </c>
      <c r="J194" s="144">
        <f t="shared" si="30"/>
        <v>0</v>
      </c>
      <c r="K194" s="145"/>
      <c r="L194" s="27"/>
      <c r="M194" s="146" t="s">
        <v>1</v>
      </c>
      <c r="N194" s="147" t="s">
        <v>33</v>
      </c>
      <c r="O194" s="148">
        <v>1.49383</v>
      </c>
      <c r="P194" s="148">
        <f t="shared" si="31"/>
        <v>8.9629799999999999</v>
      </c>
      <c r="Q194" s="148">
        <v>2.7999999999999998E-4</v>
      </c>
      <c r="R194" s="148">
        <f t="shared" si="32"/>
        <v>1.6799999999999999E-3</v>
      </c>
      <c r="S194" s="148">
        <v>0</v>
      </c>
      <c r="T194" s="149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152</v>
      </c>
      <c r="AT194" s="150" t="s">
        <v>122</v>
      </c>
      <c r="AU194" s="150" t="s">
        <v>127</v>
      </c>
      <c r="AY194" s="14" t="s">
        <v>119</v>
      </c>
      <c r="BE194" s="151">
        <f t="shared" si="34"/>
        <v>0</v>
      </c>
      <c r="BF194" s="151">
        <f t="shared" si="35"/>
        <v>0</v>
      </c>
      <c r="BG194" s="151">
        <f t="shared" si="36"/>
        <v>0</v>
      </c>
      <c r="BH194" s="151">
        <f t="shared" si="37"/>
        <v>0</v>
      </c>
      <c r="BI194" s="151">
        <f t="shared" si="38"/>
        <v>0</v>
      </c>
      <c r="BJ194" s="14" t="s">
        <v>127</v>
      </c>
      <c r="BK194" s="151">
        <f t="shared" si="39"/>
        <v>0</v>
      </c>
      <c r="BL194" s="14" t="s">
        <v>152</v>
      </c>
      <c r="BM194" s="150" t="s">
        <v>385</v>
      </c>
    </row>
    <row r="195" spans="1:65" s="2" customFormat="1" ht="24.15" customHeight="1" x14ac:dyDescent="0.2">
      <c r="A195" s="26"/>
      <c r="B195" s="138"/>
      <c r="C195" s="156" t="s">
        <v>386</v>
      </c>
      <c r="D195" s="156" t="s">
        <v>266</v>
      </c>
      <c r="E195" s="157" t="s">
        <v>824</v>
      </c>
      <c r="F195" s="158" t="s">
        <v>825</v>
      </c>
      <c r="G195" s="159" t="s">
        <v>158</v>
      </c>
      <c r="H195" s="160">
        <v>6</v>
      </c>
      <c r="I195" s="161">
        <v>0</v>
      </c>
      <c r="J195" s="161">
        <f t="shared" si="30"/>
        <v>0</v>
      </c>
      <c r="K195" s="162"/>
      <c r="L195" s="163"/>
      <c r="M195" s="164" t="s">
        <v>1</v>
      </c>
      <c r="N195" s="165" t="s">
        <v>33</v>
      </c>
      <c r="O195" s="148">
        <v>0</v>
      </c>
      <c r="P195" s="148">
        <f t="shared" si="31"/>
        <v>0</v>
      </c>
      <c r="Q195" s="148">
        <v>1.6E-2</v>
      </c>
      <c r="R195" s="148">
        <f t="shared" si="32"/>
        <v>9.6000000000000002E-2</v>
      </c>
      <c r="S195" s="148">
        <v>0</v>
      </c>
      <c r="T195" s="149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220</v>
      </c>
      <c r="AT195" s="150" t="s">
        <v>266</v>
      </c>
      <c r="AU195" s="150" t="s">
        <v>127</v>
      </c>
      <c r="AY195" s="14" t="s">
        <v>119</v>
      </c>
      <c r="BE195" s="151">
        <f t="shared" si="34"/>
        <v>0</v>
      </c>
      <c r="BF195" s="151">
        <f t="shared" si="35"/>
        <v>0</v>
      </c>
      <c r="BG195" s="151">
        <f t="shared" si="36"/>
        <v>0</v>
      </c>
      <c r="BH195" s="151">
        <f t="shared" si="37"/>
        <v>0</v>
      </c>
      <c r="BI195" s="151">
        <f t="shared" si="38"/>
        <v>0</v>
      </c>
      <c r="BJ195" s="14" t="s">
        <v>127</v>
      </c>
      <c r="BK195" s="151">
        <f t="shared" si="39"/>
        <v>0</v>
      </c>
      <c r="BL195" s="14" t="s">
        <v>152</v>
      </c>
      <c r="BM195" s="150" t="s">
        <v>389</v>
      </c>
    </row>
    <row r="196" spans="1:65" s="2" customFormat="1" ht="24.15" customHeight="1" x14ac:dyDescent="0.2">
      <c r="A196" s="26"/>
      <c r="B196" s="138"/>
      <c r="C196" s="139" t="s">
        <v>279</v>
      </c>
      <c r="D196" s="139" t="s">
        <v>122</v>
      </c>
      <c r="E196" s="140" t="s">
        <v>826</v>
      </c>
      <c r="F196" s="141" t="s">
        <v>827</v>
      </c>
      <c r="G196" s="142" t="s">
        <v>158</v>
      </c>
      <c r="H196" s="143">
        <v>5</v>
      </c>
      <c r="I196" s="144">
        <v>0</v>
      </c>
      <c r="J196" s="144">
        <f t="shared" si="30"/>
        <v>0</v>
      </c>
      <c r="K196" s="145"/>
      <c r="L196" s="27"/>
      <c r="M196" s="146" t="s">
        <v>1</v>
      </c>
      <c r="N196" s="147" t="s">
        <v>33</v>
      </c>
      <c r="O196" s="148">
        <v>0.90990000000000004</v>
      </c>
      <c r="P196" s="148">
        <f t="shared" si="31"/>
        <v>4.5495000000000001</v>
      </c>
      <c r="Q196" s="148">
        <v>1.7000000000000001E-4</v>
      </c>
      <c r="R196" s="148">
        <f t="shared" si="32"/>
        <v>8.5000000000000006E-4</v>
      </c>
      <c r="S196" s="148">
        <v>0</v>
      </c>
      <c r="T196" s="149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152</v>
      </c>
      <c r="AT196" s="150" t="s">
        <v>122</v>
      </c>
      <c r="AU196" s="150" t="s">
        <v>127</v>
      </c>
      <c r="AY196" s="14" t="s">
        <v>119</v>
      </c>
      <c r="BE196" s="151">
        <f t="shared" si="34"/>
        <v>0</v>
      </c>
      <c r="BF196" s="151">
        <f t="shared" si="35"/>
        <v>0</v>
      </c>
      <c r="BG196" s="151">
        <f t="shared" si="36"/>
        <v>0</v>
      </c>
      <c r="BH196" s="151">
        <f t="shared" si="37"/>
        <v>0</v>
      </c>
      <c r="BI196" s="151">
        <f t="shared" si="38"/>
        <v>0</v>
      </c>
      <c r="BJ196" s="14" t="s">
        <v>127</v>
      </c>
      <c r="BK196" s="151">
        <f t="shared" si="39"/>
        <v>0</v>
      </c>
      <c r="BL196" s="14" t="s">
        <v>152</v>
      </c>
      <c r="BM196" s="150" t="s">
        <v>390</v>
      </c>
    </row>
    <row r="197" spans="1:65" s="2" customFormat="1" ht="37.950000000000003" customHeight="1" x14ac:dyDescent="0.2">
      <c r="A197" s="26"/>
      <c r="B197" s="138"/>
      <c r="C197" s="156" t="s">
        <v>391</v>
      </c>
      <c r="D197" s="156" t="s">
        <v>266</v>
      </c>
      <c r="E197" s="157" t="s">
        <v>828</v>
      </c>
      <c r="F197" s="158" t="s">
        <v>829</v>
      </c>
      <c r="G197" s="159" t="s">
        <v>158</v>
      </c>
      <c r="H197" s="160">
        <v>5</v>
      </c>
      <c r="I197" s="161">
        <v>0</v>
      </c>
      <c r="J197" s="161">
        <f t="shared" si="30"/>
        <v>0</v>
      </c>
      <c r="K197" s="162"/>
      <c r="L197" s="163"/>
      <c r="M197" s="164" t="s">
        <v>1</v>
      </c>
      <c r="N197" s="165" t="s">
        <v>33</v>
      </c>
      <c r="O197" s="148">
        <v>0</v>
      </c>
      <c r="P197" s="148">
        <f t="shared" si="31"/>
        <v>0</v>
      </c>
      <c r="Q197" s="148">
        <v>9.4999999999999998E-3</v>
      </c>
      <c r="R197" s="148">
        <f t="shared" si="32"/>
        <v>4.7500000000000001E-2</v>
      </c>
      <c r="S197" s="148">
        <v>0</v>
      </c>
      <c r="T197" s="149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220</v>
      </c>
      <c r="AT197" s="150" t="s">
        <v>266</v>
      </c>
      <c r="AU197" s="150" t="s">
        <v>127</v>
      </c>
      <c r="AY197" s="14" t="s">
        <v>119</v>
      </c>
      <c r="BE197" s="151">
        <f t="shared" si="34"/>
        <v>0</v>
      </c>
      <c r="BF197" s="151">
        <f t="shared" si="35"/>
        <v>0</v>
      </c>
      <c r="BG197" s="151">
        <f t="shared" si="36"/>
        <v>0</v>
      </c>
      <c r="BH197" s="151">
        <f t="shared" si="37"/>
        <v>0</v>
      </c>
      <c r="BI197" s="151">
        <f t="shared" si="38"/>
        <v>0</v>
      </c>
      <c r="BJ197" s="14" t="s">
        <v>127</v>
      </c>
      <c r="BK197" s="151">
        <f t="shared" si="39"/>
        <v>0</v>
      </c>
      <c r="BL197" s="14" t="s">
        <v>152</v>
      </c>
      <c r="BM197" s="150" t="s">
        <v>392</v>
      </c>
    </row>
    <row r="198" spans="1:65" s="2" customFormat="1" ht="24.15" customHeight="1" x14ac:dyDescent="0.2">
      <c r="A198" s="26"/>
      <c r="B198" s="138"/>
      <c r="C198" s="139" t="s">
        <v>283</v>
      </c>
      <c r="D198" s="139" t="s">
        <v>122</v>
      </c>
      <c r="E198" s="140" t="s">
        <v>830</v>
      </c>
      <c r="F198" s="141" t="s">
        <v>831</v>
      </c>
      <c r="G198" s="142" t="s">
        <v>158</v>
      </c>
      <c r="H198" s="143">
        <v>1</v>
      </c>
      <c r="I198" s="144">
        <v>0</v>
      </c>
      <c r="J198" s="144">
        <f t="shared" si="30"/>
        <v>0</v>
      </c>
      <c r="K198" s="145"/>
      <c r="L198" s="27"/>
      <c r="M198" s="146" t="s">
        <v>1</v>
      </c>
      <c r="N198" s="147" t="s">
        <v>33</v>
      </c>
      <c r="O198" s="148">
        <v>0.87102000000000002</v>
      </c>
      <c r="P198" s="148">
        <f t="shared" si="31"/>
        <v>0.87102000000000002</v>
      </c>
      <c r="Q198" s="148">
        <v>0</v>
      </c>
      <c r="R198" s="148">
        <f t="shared" si="32"/>
        <v>0</v>
      </c>
      <c r="S198" s="148">
        <v>0</v>
      </c>
      <c r="T198" s="149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152</v>
      </c>
      <c r="AT198" s="150" t="s">
        <v>122</v>
      </c>
      <c r="AU198" s="150" t="s">
        <v>127</v>
      </c>
      <c r="AY198" s="14" t="s">
        <v>119</v>
      </c>
      <c r="BE198" s="151">
        <f t="shared" si="34"/>
        <v>0</v>
      </c>
      <c r="BF198" s="151">
        <f t="shared" si="35"/>
        <v>0</v>
      </c>
      <c r="BG198" s="151">
        <f t="shared" si="36"/>
        <v>0</v>
      </c>
      <c r="BH198" s="151">
        <f t="shared" si="37"/>
        <v>0</v>
      </c>
      <c r="BI198" s="151">
        <f t="shared" si="38"/>
        <v>0</v>
      </c>
      <c r="BJ198" s="14" t="s">
        <v>127</v>
      </c>
      <c r="BK198" s="151">
        <f t="shared" si="39"/>
        <v>0</v>
      </c>
      <c r="BL198" s="14" t="s">
        <v>152</v>
      </c>
      <c r="BM198" s="150" t="s">
        <v>393</v>
      </c>
    </row>
    <row r="199" spans="1:65" s="2" customFormat="1" ht="24.15" customHeight="1" x14ac:dyDescent="0.2">
      <c r="A199" s="26"/>
      <c r="B199" s="138"/>
      <c r="C199" s="156" t="s">
        <v>394</v>
      </c>
      <c r="D199" s="156" t="s">
        <v>266</v>
      </c>
      <c r="E199" s="157" t="s">
        <v>832</v>
      </c>
      <c r="F199" s="158" t="s">
        <v>833</v>
      </c>
      <c r="G199" s="159" t="s">
        <v>158</v>
      </c>
      <c r="H199" s="160">
        <v>1</v>
      </c>
      <c r="I199" s="161">
        <v>0</v>
      </c>
      <c r="J199" s="161">
        <f t="shared" si="30"/>
        <v>0</v>
      </c>
      <c r="K199" s="162"/>
      <c r="L199" s="163"/>
      <c r="M199" s="164" t="s">
        <v>1</v>
      </c>
      <c r="N199" s="165" t="s">
        <v>33</v>
      </c>
      <c r="O199" s="148">
        <v>0</v>
      </c>
      <c r="P199" s="148">
        <f t="shared" si="31"/>
        <v>0</v>
      </c>
      <c r="Q199" s="148">
        <v>1.8500000000000001E-3</v>
      </c>
      <c r="R199" s="148">
        <f t="shared" si="32"/>
        <v>1.8500000000000001E-3</v>
      </c>
      <c r="S199" s="148">
        <v>0</v>
      </c>
      <c r="T199" s="149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220</v>
      </c>
      <c r="AT199" s="150" t="s">
        <v>266</v>
      </c>
      <c r="AU199" s="150" t="s">
        <v>127</v>
      </c>
      <c r="AY199" s="14" t="s">
        <v>119</v>
      </c>
      <c r="BE199" s="151">
        <f t="shared" si="34"/>
        <v>0</v>
      </c>
      <c r="BF199" s="151">
        <f t="shared" si="35"/>
        <v>0</v>
      </c>
      <c r="BG199" s="151">
        <f t="shared" si="36"/>
        <v>0</v>
      </c>
      <c r="BH199" s="151">
        <f t="shared" si="37"/>
        <v>0</v>
      </c>
      <c r="BI199" s="151">
        <f t="shared" si="38"/>
        <v>0</v>
      </c>
      <c r="BJ199" s="14" t="s">
        <v>127</v>
      </c>
      <c r="BK199" s="151">
        <f t="shared" si="39"/>
        <v>0</v>
      </c>
      <c r="BL199" s="14" t="s">
        <v>152</v>
      </c>
      <c r="BM199" s="150" t="s">
        <v>395</v>
      </c>
    </row>
    <row r="200" spans="1:65" s="2" customFormat="1" ht="24.15" customHeight="1" x14ac:dyDescent="0.2">
      <c r="A200" s="26"/>
      <c r="B200" s="138"/>
      <c r="C200" s="139" t="s">
        <v>286</v>
      </c>
      <c r="D200" s="139" t="s">
        <v>122</v>
      </c>
      <c r="E200" s="140" t="s">
        <v>834</v>
      </c>
      <c r="F200" s="141" t="s">
        <v>835</v>
      </c>
      <c r="G200" s="142" t="s">
        <v>819</v>
      </c>
      <c r="H200" s="143">
        <v>1</v>
      </c>
      <c r="I200" s="144">
        <v>0</v>
      </c>
      <c r="J200" s="144">
        <f t="shared" si="30"/>
        <v>0</v>
      </c>
      <c r="K200" s="145"/>
      <c r="L200" s="27"/>
      <c r="M200" s="146" t="s">
        <v>1</v>
      </c>
      <c r="N200" s="147" t="s">
        <v>33</v>
      </c>
      <c r="O200" s="148">
        <v>0.71186000000000005</v>
      </c>
      <c r="P200" s="148">
        <f t="shared" si="31"/>
        <v>0.71186000000000005</v>
      </c>
      <c r="Q200" s="148">
        <v>7.2999999999999996E-4</v>
      </c>
      <c r="R200" s="148">
        <f t="shared" si="32"/>
        <v>7.2999999999999996E-4</v>
      </c>
      <c r="S200" s="148">
        <v>0</v>
      </c>
      <c r="T200" s="149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152</v>
      </c>
      <c r="AT200" s="150" t="s">
        <v>122</v>
      </c>
      <c r="AU200" s="150" t="s">
        <v>127</v>
      </c>
      <c r="AY200" s="14" t="s">
        <v>119</v>
      </c>
      <c r="BE200" s="151">
        <f t="shared" si="34"/>
        <v>0</v>
      </c>
      <c r="BF200" s="151">
        <f t="shared" si="35"/>
        <v>0</v>
      </c>
      <c r="BG200" s="151">
        <f t="shared" si="36"/>
        <v>0</v>
      </c>
      <c r="BH200" s="151">
        <f t="shared" si="37"/>
        <v>0</v>
      </c>
      <c r="BI200" s="151">
        <f t="shared" si="38"/>
        <v>0</v>
      </c>
      <c r="BJ200" s="14" t="s">
        <v>127</v>
      </c>
      <c r="BK200" s="151">
        <f t="shared" si="39"/>
        <v>0</v>
      </c>
      <c r="BL200" s="14" t="s">
        <v>152</v>
      </c>
      <c r="BM200" s="150" t="s">
        <v>396</v>
      </c>
    </row>
    <row r="201" spans="1:65" s="2" customFormat="1" ht="24.15" customHeight="1" x14ac:dyDescent="0.2">
      <c r="A201" s="26"/>
      <c r="B201" s="138"/>
      <c r="C201" s="156" t="s">
        <v>397</v>
      </c>
      <c r="D201" s="156" t="s">
        <v>266</v>
      </c>
      <c r="E201" s="157" t="s">
        <v>836</v>
      </c>
      <c r="F201" s="158" t="s">
        <v>837</v>
      </c>
      <c r="G201" s="159" t="s">
        <v>158</v>
      </c>
      <c r="H201" s="160">
        <v>1</v>
      </c>
      <c r="I201" s="161">
        <v>0</v>
      </c>
      <c r="J201" s="161">
        <f t="shared" si="30"/>
        <v>0</v>
      </c>
      <c r="K201" s="162"/>
      <c r="L201" s="163"/>
      <c r="M201" s="164" t="s">
        <v>1</v>
      </c>
      <c r="N201" s="165" t="s">
        <v>33</v>
      </c>
      <c r="O201" s="148">
        <v>0</v>
      </c>
      <c r="P201" s="148">
        <f t="shared" si="31"/>
        <v>0</v>
      </c>
      <c r="Q201" s="148">
        <v>1.8499999999999999E-2</v>
      </c>
      <c r="R201" s="148">
        <f t="shared" si="32"/>
        <v>1.8499999999999999E-2</v>
      </c>
      <c r="S201" s="148">
        <v>0</v>
      </c>
      <c r="T201" s="149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220</v>
      </c>
      <c r="AT201" s="150" t="s">
        <v>266</v>
      </c>
      <c r="AU201" s="150" t="s">
        <v>127</v>
      </c>
      <c r="AY201" s="14" t="s">
        <v>119</v>
      </c>
      <c r="BE201" s="151">
        <f t="shared" si="34"/>
        <v>0</v>
      </c>
      <c r="BF201" s="151">
        <f t="shared" si="35"/>
        <v>0</v>
      </c>
      <c r="BG201" s="151">
        <f t="shared" si="36"/>
        <v>0</v>
      </c>
      <c r="BH201" s="151">
        <f t="shared" si="37"/>
        <v>0</v>
      </c>
      <c r="BI201" s="151">
        <f t="shared" si="38"/>
        <v>0</v>
      </c>
      <c r="BJ201" s="14" t="s">
        <v>127</v>
      </c>
      <c r="BK201" s="151">
        <f t="shared" si="39"/>
        <v>0</v>
      </c>
      <c r="BL201" s="14" t="s">
        <v>152</v>
      </c>
      <c r="BM201" s="150" t="s">
        <v>398</v>
      </c>
    </row>
    <row r="202" spans="1:65" s="2" customFormat="1" ht="24.15" customHeight="1" x14ac:dyDescent="0.2">
      <c r="A202" s="26"/>
      <c r="B202" s="138"/>
      <c r="C202" s="139" t="s">
        <v>290</v>
      </c>
      <c r="D202" s="139" t="s">
        <v>122</v>
      </c>
      <c r="E202" s="140" t="s">
        <v>838</v>
      </c>
      <c r="F202" s="141" t="s">
        <v>839</v>
      </c>
      <c r="G202" s="142" t="s">
        <v>158</v>
      </c>
      <c r="H202" s="143">
        <v>12</v>
      </c>
      <c r="I202" s="144">
        <v>0</v>
      </c>
      <c r="J202" s="144">
        <f t="shared" si="30"/>
        <v>0</v>
      </c>
      <c r="K202" s="145"/>
      <c r="L202" s="27"/>
      <c r="M202" s="146" t="s">
        <v>1</v>
      </c>
      <c r="N202" s="147" t="s">
        <v>33</v>
      </c>
      <c r="O202" s="148">
        <v>0.39180999999999999</v>
      </c>
      <c r="P202" s="148">
        <f t="shared" si="31"/>
        <v>4.7017199999999999</v>
      </c>
      <c r="Q202" s="148">
        <v>4.1999999999999996E-6</v>
      </c>
      <c r="R202" s="148">
        <f t="shared" si="32"/>
        <v>5.0399999999999992E-5</v>
      </c>
      <c r="S202" s="148">
        <v>0</v>
      </c>
      <c r="T202" s="149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152</v>
      </c>
      <c r="AT202" s="150" t="s">
        <v>122</v>
      </c>
      <c r="AU202" s="150" t="s">
        <v>127</v>
      </c>
      <c r="AY202" s="14" t="s">
        <v>119</v>
      </c>
      <c r="BE202" s="151">
        <f t="shared" si="34"/>
        <v>0</v>
      </c>
      <c r="BF202" s="151">
        <f t="shared" si="35"/>
        <v>0</v>
      </c>
      <c r="BG202" s="151">
        <f t="shared" si="36"/>
        <v>0</v>
      </c>
      <c r="BH202" s="151">
        <f t="shared" si="37"/>
        <v>0</v>
      </c>
      <c r="BI202" s="151">
        <f t="shared" si="38"/>
        <v>0</v>
      </c>
      <c r="BJ202" s="14" t="s">
        <v>127</v>
      </c>
      <c r="BK202" s="151">
        <f t="shared" si="39"/>
        <v>0</v>
      </c>
      <c r="BL202" s="14" t="s">
        <v>152</v>
      </c>
      <c r="BM202" s="150" t="s">
        <v>403</v>
      </c>
    </row>
    <row r="203" spans="1:65" s="2" customFormat="1" ht="24.15" customHeight="1" x14ac:dyDescent="0.2">
      <c r="A203" s="26"/>
      <c r="B203" s="138"/>
      <c r="C203" s="156" t="s">
        <v>408</v>
      </c>
      <c r="D203" s="156" t="s">
        <v>266</v>
      </c>
      <c r="E203" s="157" t="s">
        <v>840</v>
      </c>
      <c r="F203" s="158" t="s">
        <v>841</v>
      </c>
      <c r="G203" s="159" t="s">
        <v>158</v>
      </c>
      <c r="H203" s="160">
        <v>12</v>
      </c>
      <c r="I203" s="161">
        <v>0</v>
      </c>
      <c r="J203" s="161">
        <f t="shared" si="30"/>
        <v>0</v>
      </c>
      <c r="K203" s="162"/>
      <c r="L203" s="163"/>
      <c r="M203" s="164" t="s">
        <v>1</v>
      </c>
      <c r="N203" s="165" t="s">
        <v>33</v>
      </c>
      <c r="O203" s="148">
        <v>0</v>
      </c>
      <c r="P203" s="148">
        <f t="shared" si="31"/>
        <v>0</v>
      </c>
      <c r="Q203" s="148">
        <v>1.49E-3</v>
      </c>
      <c r="R203" s="148">
        <f t="shared" si="32"/>
        <v>1.788E-2</v>
      </c>
      <c r="S203" s="148">
        <v>0</v>
      </c>
      <c r="T203" s="149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220</v>
      </c>
      <c r="AT203" s="150" t="s">
        <v>266</v>
      </c>
      <c r="AU203" s="150" t="s">
        <v>127</v>
      </c>
      <c r="AY203" s="14" t="s">
        <v>119</v>
      </c>
      <c r="BE203" s="151">
        <f t="shared" si="34"/>
        <v>0</v>
      </c>
      <c r="BF203" s="151">
        <f t="shared" si="35"/>
        <v>0</v>
      </c>
      <c r="BG203" s="151">
        <f t="shared" si="36"/>
        <v>0</v>
      </c>
      <c r="BH203" s="151">
        <f t="shared" si="37"/>
        <v>0</v>
      </c>
      <c r="BI203" s="151">
        <f t="shared" si="38"/>
        <v>0</v>
      </c>
      <c r="BJ203" s="14" t="s">
        <v>127</v>
      </c>
      <c r="BK203" s="151">
        <f t="shared" si="39"/>
        <v>0</v>
      </c>
      <c r="BL203" s="14" t="s">
        <v>152</v>
      </c>
      <c r="BM203" s="150" t="s">
        <v>411</v>
      </c>
    </row>
    <row r="204" spans="1:65" s="2" customFormat="1" ht="37.950000000000003" customHeight="1" x14ac:dyDescent="0.2">
      <c r="A204" s="26"/>
      <c r="B204" s="138"/>
      <c r="C204" s="139" t="s">
        <v>293</v>
      </c>
      <c r="D204" s="139" t="s">
        <v>122</v>
      </c>
      <c r="E204" s="140" t="s">
        <v>842</v>
      </c>
      <c r="F204" s="141" t="s">
        <v>843</v>
      </c>
      <c r="G204" s="142" t="s">
        <v>158</v>
      </c>
      <c r="H204" s="143">
        <v>6</v>
      </c>
      <c r="I204" s="144">
        <v>0</v>
      </c>
      <c r="J204" s="144">
        <f t="shared" si="30"/>
        <v>0</v>
      </c>
      <c r="K204" s="145"/>
      <c r="L204" s="27"/>
      <c r="M204" s="146" t="s">
        <v>1</v>
      </c>
      <c r="N204" s="147" t="s">
        <v>33</v>
      </c>
      <c r="O204" s="148">
        <v>0.53081</v>
      </c>
      <c r="P204" s="148">
        <f t="shared" si="31"/>
        <v>3.18486</v>
      </c>
      <c r="Q204" s="148">
        <v>0</v>
      </c>
      <c r="R204" s="148">
        <f t="shared" si="32"/>
        <v>0</v>
      </c>
      <c r="S204" s="148">
        <v>0</v>
      </c>
      <c r="T204" s="149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152</v>
      </c>
      <c r="AT204" s="150" t="s">
        <v>122</v>
      </c>
      <c r="AU204" s="150" t="s">
        <v>127</v>
      </c>
      <c r="AY204" s="14" t="s">
        <v>119</v>
      </c>
      <c r="BE204" s="151">
        <f t="shared" si="34"/>
        <v>0</v>
      </c>
      <c r="BF204" s="151">
        <f t="shared" si="35"/>
        <v>0</v>
      </c>
      <c r="BG204" s="151">
        <f t="shared" si="36"/>
        <v>0</v>
      </c>
      <c r="BH204" s="151">
        <f t="shared" si="37"/>
        <v>0</v>
      </c>
      <c r="BI204" s="151">
        <f t="shared" si="38"/>
        <v>0</v>
      </c>
      <c r="BJ204" s="14" t="s">
        <v>127</v>
      </c>
      <c r="BK204" s="151">
        <f t="shared" si="39"/>
        <v>0</v>
      </c>
      <c r="BL204" s="14" t="s">
        <v>152</v>
      </c>
      <c r="BM204" s="150" t="s">
        <v>414</v>
      </c>
    </row>
    <row r="205" spans="1:65" s="2" customFormat="1" ht="24.15" customHeight="1" x14ac:dyDescent="0.2">
      <c r="A205" s="26"/>
      <c r="B205" s="138"/>
      <c r="C205" s="156" t="s">
        <v>415</v>
      </c>
      <c r="D205" s="156" t="s">
        <v>266</v>
      </c>
      <c r="E205" s="157" t="s">
        <v>844</v>
      </c>
      <c r="F205" s="158" t="s">
        <v>845</v>
      </c>
      <c r="G205" s="159" t="s">
        <v>158</v>
      </c>
      <c r="H205" s="160">
        <v>6</v>
      </c>
      <c r="I205" s="161">
        <v>0</v>
      </c>
      <c r="J205" s="161">
        <f t="shared" si="30"/>
        <v>0</v>
      </c>
      <c r="K205" s="162"/>
      <c r="L205" s="163"/>
      <c r="M205" s="164" t="s">
        <v>1</v>
      </c>
      <c r="N205" s="165" t="s">
        <v>33</v>
      </c>
      <c r="O205" s="148">
        <v>0</v>
      </c>
      <c r="P205" s="148">
        <f t="shared" si="31"/>
        <v>0</v>
      </c>
      <c r="Q205" s="148">
        <v>1.48E-3</v>
      </c>
      <c r="R205" s="148">
        <f t="shared" si="32"/>
        <v>8.879999999999999E-3</v>
      </c>
      <c r="S205" s="148">
        <v>0</v>
      </c>
      <c r="T205" s="149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220</v>
      </c>
      <c r="AT205" s="150" t="s">
        <v>266</v>
      </c>
      <c r="AU205" s="150" t="s">
        <v>127</v>
      </c>
      <c r="AY205" s="14" t="s">
        <v>119</v>
      </c>
      <c r="BE205" s="151">
        <f t="shared" si="34"/>
        <v>0</v>
      </c>
      <c r="BF205" s="151">
        <f t="shared" si="35"/>
        <v>0</v>
      </c>
      <c r="BG205" s="151">
        <f t="shared" si="36"/>
        <v>0</v>
      </c>
      <c r="BH205" s="151">
        <f t="shared" si="37"/>
        <v>0</v>
      </c>
      <c r="BI205" s="151">
        <f t="shared" si="38"/>
        <v>0</v>
      </c>
      <c r="BJ205" s="14" t="s">
        <v>127</v>
      </c>
      <c r="BK205" s="151">
        <f t="shared" si="39"/>
        <v>0</v>
      </c>
      <c r="BL205" s="14" t="s">
        <v>152</v>
      </c>
      <c r="BM205" s="150" t="s">
        <v>418</v>
      </c>
    </row>
    <row r="206" spans="1:65" s="2" customFormat="1" ht="24.15" customHeight="1" x14ac:dyDescent="0.2">
      <c r="A206" s="26"/>
      <c r="B206" s="138"/>
      <c r="C206" s="139" t="s">
        <v>297</v>
      </c>
      <c r="D206" s="139" t="s">
        <v>122</v>
      </c>
      <c r="E206" s="140" t="s">
        <v>846</v>
      </c>
      <c r="F206" s="141" t="s">
        <v>847</v>
      </c>
      <c r="G206" s="142" t="s">
        <v>158</v>
      </c>
      <c r="H206" s="143">
        <v>1</v>
      </c>
      <c r="I206" s="144">
        <v>0</v>
      </c>
      <c r="J206" s="144">
        <f t="shared" si="30"/>
        <v>0</v>
      </c>
      <c r="K206" s="145"/>
      <c r="L206" s="27"/>
      <c r="M206" s="146" t="s">
        <v>1</v>
      </c>
      <c r="N206" s="147" t="s">
        <v>33</v>
      </c>
      <c r="O206" s="148">
        <v>0.16092999999999999</v>
      </c>
      <c r="P206" s="148">
        <f t="shared" si="31"/>
        <v>0.16092999999999999</v>
      </c>
      <c r="Q206" s="148">
        <v>4.1999999999999996E-6</v>
      </c>
      <c r="R206" s="148">
        <f t="shared" si="32"/>
        <v>4.1999999999999996E-6</v>
      </c>
      <c r="S206" s="148">
        <v>0</v>
      </c>
      <c r="T206" s="149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152</v>
      </c>
      <c r="AT206" s="150" t="s">
        <v>122</v>
      </c>
      <c r="AU206" s="150" t="s">
        <v>127</v>
      </c>
      <c r="AY206" s="14" t="s">
        <v>119</v>
      </c>
      <c r="BE206" s="151">
        <f t="shared" si="34"/>
        <v>0</v>
      </c>
      <c r="BF206" s="151">
        <f t="shared" si="35"/>
        <v>0</v>
      </c>
      <c r="BG206" s="151">
        <f t="shared" si="36"/>
        <v>0</v>
      </c>
      <c r="BH206" s="151">
        <f t="shared" si="37"/>
        <v>0</v>
      </c>
      <c r="BI206" s="151">
        <f t="shared" si="38"/>
        <v>0</v>
      </c>
      <c r="BJ206" s="14" t="s">
        <v>127</v>
      </c>
      <c r="BK206" s="151">
        <f t="shared" si="39"/>
        <v>0</v>
      </c>
      <c r="BL206" s="14" t="s">
        <v>152</v>
      </c>
      <c r="BM206" s="150" t="s">
        <v>421</v>
      </c>
    </row>
    <row r="207" spans="1:65" s="2" customFormat="1" ht="37.950000000000003" customHeight="1" x14ac:dyDescent="0.2">
      <c r="A207" s="26"/>
      <c r="B207" s="138"/>
      <c r="C207" s="156" t="s">
        <v>422</v>
      </c>
      <c r="D207" s="156" t="s">
        <v>266</v>
      </c>
      <c r="E207" s="157" t="s">
        <v>848</v>
      </c>
      <c r="F207" s="158" t="s">
        <v>849</v>
      </c>
      <c r="G207" s="159" t="s">
        <v>158</v>
      </c>
      <c r="H207" s="160">
        <v>1</v>
      </c>
      <c r="I207" s="161">
        <v>0</v>
      </c>
      <c r="J207" s="161">
        <f t="shared" si="30"/>
        <v>0</v>
      </c>
      <c r="K207" s="162"/>
      <c r="L207" s="163"/>
      <c r="M207" s="164" t="s">
        <v>1</v>
      </c>
      <c r="N207" s="165" t="s">
        <v>33</v>
      </c>
      <c r="O207" s="148">
        <v>0</v>
      </c>
      <c r="P207" s="148">
        <f t="shared" si="31"/>
        <v>0</v>
      </c>
      <c r="Q207" s="148">
        <v>3.5699999999999998E-3</v>
      </c>
      <c r="R207" s="148">
        <f t="shared" si="32"/>
        <v>3.5699999999999998E-3</v>
      </c>
      <c r="S207" s="148">
        <v>0</v>
      </c>
      <c r="T207" s="149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220</v>
      </c>
      <c r="AT207" s="150" t="s">
        <v>266</v>
      </c>
      <c r="AU207" s="150" t="s">
        <v>127</v>
      </c>
      <c r="AY207" s="14" t="s">
        <v>119</v>
      </c>
      <c r="BE207" s="151">
        <f t="shared" si="34"/>
        <v>0</v>
      </c>
      <c r="BF207" s="151">
        <f t="shared" si="35"/>
        <v>0</v>
      </c>
      <c r="BG207" s="151">
        <f t="shared" si="36"/>
        <v>0</v>
      </c>
      <c r="BH207" s="151">
        <f t="shared" si="37"/>
        <v>0</v>
      </c>
      <c r="BI207" s="151">
        <f t="shared" si="38"/>
        <v>0</v>
      </c>
      <c r="BJ207" s="14" t="s">
        <v>127</v>
      </c>
      <c r="BK207" s="151">
        <f t="shared" si="39"/>
        <v>0</v>
      </c>
      <c r="BL207" s="14" t="s">
        <v>152</v>
      </c>
      <c r="BM207" s="150" t="s">
        <v>425</v>
      </c>
    </row>
    <row r="208" spans="1:65" s="2" customFormat="1" ht="24.15" customHeight="1" x14ac:dyDescent="0.2">
      <c r="A208" s="26"/>
      <c r="B208" s="138"/>
      <c r="C208" s="139" t="s">
        <v>300</v>
      </c>
      <c r="D208" s="139" t="s">
        <v>122</v>
      </c>
      <c r="E208" s="140" t="s">
        <v>850</v>
      </c>
      <c r="F208" s="141" t="s">
        <v>851</v>
      </c>
      <c r="G208" s="142" t="s">
        <v>158</v>
      </c>
      <c r="H208" s="143">
        <v>18</v>
      </c>
      <c r="I208" s="144">
        <v>0</v>
      </c>
      <c r="J208" s="144">
        <f t="shared" si="30"/>
        <v>0</v>
      </c>
      <c r="K208" s="145"/>
      <c r="L208" s="27"/>
      <c r="M208" s="146" t="s">
        <v>1</v>
      </c>
      <c r="N208" s="147" t="s">
        <v>33</v>
      </c>
      <c r="O208" s="148">
        <v>0.39016000000000001</v>
      </c>
      <c r="P208" s="148">
        <f t="shared" si="31"/>
        <v>7.0228799999999998</v>
      </c>
      <c r="Q208" s="148">
        <v>0</v>
      </c>
      <c r="R208" s="148">
        <f t="shared" si="32"/>
        <v>0</v>
      </c>
      <c r="S208" s="148">
        <v>0</v>
      </c>
      <c r="T208" s="149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152</v>
      </c>
      <c r="AT208" s="150" t="s">
        <v>122</v>
      </c>
      <c r="AU208" s="150" t="s">
        <v>127</v>
      </c>
      <c r="AY208" s="14" t="s">
        <v>119</v>
      </c>
      <c r="BE208" s="151">
        <f t="shared" si="34"/>
        <v>0</v>
      </c>
      <c r="BF208" s="151">
        <f t="shared" si="35"/>
        <v>0</v>
      </c>
      <c r="BG208" s="151">
        <f t="shared" si="36"/>
        <v>0</v>
      </c>
      <c r="BH208" s="151">
        <f t="shared" si="37"/>
        <v>0</v>
      </c>
      <c r="BI208" s="151">
        <f t="shared" si="38"/>
        <v>0</v>
      </c>
      <c r="BJ208" s="14" t="s">
        <v>127</v>
      </c>
      <c r="BK208" s="151">
        <f t="shared" si="39"/>
        <v>0</v>
      </c>
      <c r="BL208" s="14" t="s">
        <v>152</v>
      </c>
      <c r="BM208" s="150" t="s">
        <v>430</v>
      </c>
    </row>
    <row r="209" spans="1:65" s="2" customFormat="1" ht="37.950000000000003" customHeight="1" x14ac:dyDescent="0.2">
      <c r="A209" s="26"/>
      <c r="B209" s="138"/>
      <c r="C209" s="156" t="s">
        <v>431</v>
      </c>
      <c r="D209" s="156" t="s">
        <v>266</v>
      </c>
      <c r="E209" s="157" t="s">
        <v>852</v>
      </c>
      <c r="F209" s="158" t="s">
        <v>853</v>
      </c>
      <c r="G209" s="159" t="s">
        <v>158</v>
      </c>
      <c r="H209" s="160">
        <v>18</v>
      </c>
      <c r="I209" s="161">
        <v>0</v>
      </c>
      <c r="J209" s="161">
        <f t="shared" si="30"/>
        <v>0</v>
      </c>
      <c r="K209" s="162"/>
      <c r="L209" s="163"/>
      <c r="M209" s="164" t="s">
        <v>1</v>
      </c>
      <c r="N209" s="165" t="s">
        <v>33</v>
      </c>
      <c r="O209" s="148">
        <v>0</v>
      </c>
      <c r="P209" s="148">
        <f t="shared" si="31"/>
        <v>0</v>
      </c>
      <c r="Q209" s="148">
        <v>2.3000000000000001E-4</v>
      </c>
      <c r="R209" s="148">
        <f t="shared" si="32"/>
        <v>4.1400000000000005E-3</v>
      </c>
      <c r="S209" s="148">
        <v>0</v>
      </c>
      <c r="T209" s="149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220</v>
      </c>
      <c r="AT209" s="150" t="s">
        <v>266</v>
      </c>
      <c r="AU209" s="150" t="s">
        <v>127</v>
      </c>
      <c r="AY209" s="14" t="s">
        <v>119</v>
      </c>
      <c r="BE209" s="151">
        <f t="shared" si="34"/>
        <v>0</v>
      </c>
      <c r="BF209" s="151">
        <f t="shared" si="35"/>
        <v>0</v>
      </c>
      <c r="BG209" s="151">
        <f t="shared" si="36"/>
        <v>0</v>
      </c>
      <c r="BH209" s="151">
        <f t="shared" si="37"/>
        <v>0</v>
      </c>
      <c r="BI209" s="151">
        <f t="shared" si="38"/>
        <v>0</v>
      </c>
      <c r="BJ209" s="14" t="s">
        <v>127</v>
      </c>
      <c r="BK209" s="151">
        <f t="shared" si="39"/>
        <v>0</v>
      </c>
      <c r="BL209" s="14" t="s">
        <v>152</v>
      </c>
      <c r="BM209" s="150" t="s">
        <v>434</v>
      </c>
    </row>
    <row r="210" spans="1:65" s="2" customFormat="1" ht="24.15" customHeight="1" x14ac:dyDescent="0.2">
      <c r="A210" s="26"/>
      <c r="B210" s="138"/>
      <c r="C210" s="139" t="s">
        <v>305</v>
      </c>
      <c r="D210" s="139" t="s">
        <v>122</v>
      </c>
      <c r="E210" s="140" t="s">
        <v>854</v>
      </c>
      <c r="F210" s="141" t="s">
        <v>855</v>
      </c>
      <c r="G210" s="142" t="s">
        <v>158</v>
      </c>
      <c r="H210" s="143">
        <v>1</v>
      </c>
      <c r="I210" s="144">
        <v>0</v>
      </c>
      <c r="J210" s="144">
        <f t="shared" si="30"/>
        <v>0</v>
      </c>
      <c r="K210" s="145"/>
      <c r="L210" s="27"/>
      <c r="M210" s="146" t="s">
        <v>1</v>
      </c>
      <c r="N210" s="147" t="s">
        <v>33</v>
      </c>
      <c r="O210" s="148">
        <v>0.42226999999999998</v>
      </c>
      <c r="P210" s="148">
        <f t="shared" si="31"/>
        <v>0.42226999999999998</v>
      </c>
      <c r="Q210" s="148">
        <v>1.136E-5</v>
      </c>
      <c r="R210" s="148">
        <f t="shared" si="32"/>
        <v>1.136E-5</v>
      </c>
      <c r="S210" s="148">
        <v>0</v>
      </c>
      <c r="T210" s="149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152</v>
      </c>
      <c r="AT210" s="150" t="s">
        <v>122</v>
      </c>
      <c r="AU210" s="150" t="s">
        <v>127</v>
      </c>
      <c r="AY210" s="14" t="s">
        <v>119</v>
      </c>
      <c r="BE210" s="151">
        <f t="shared" si="34"/>
        <v>0</v>
      </c>
      <c r="BF210" s="151">
        <f t="shared" si="35"/>
        <v>0</v>
      </c>
      <c r="BG210" s="151">
        <f t="shared" si="36"/>
        <v>0</v>
      </c>
      <c r="BH210" s="151">
        <f t="shared" si="37"/>
        <v>0</v>
      </c>
      <c r="BI210" s="151">
        <f t="shared" si="38"/>
        <v>0</v>
      </c>
      <c r="BJ210" s="14" t="s">
        <v>127</v>
      </c>
      <c r="BK210" s="151">
        <f t="shared" si="39"/>
        <v>0</v>
      </c>
      <c r="BL210" s="14" t="s">
        <v>152</v>
      </c>
      <c r="BM210" s="150" t="s">
        <v>437</v>
      </c>
    </row>
    <row r="211" spans="1:65" s="2" customFormat="1" ht="37.950000000000003" customHeight="1" x14ac:dyDescent="0.2">
      <c r="A211" s="26"/>
      <c r="B211" s="138"/>
      <c r="C211" s="156" t="s">
        <v>438</v>
      </c>
      <c r="D211" s="156" t="s">
        <v>266</v>
      </c>
      <c r="E211" s="157" t="s">
        <v>856</v>
      </c>
      <c r="F211" s="158" t="s">
        <v>857</v>
      </c>
      <c r="G211" s="159" t="s">
        <v>158</v>
      </c>
      <c r="H211" s="160">
        <v>1</v>
      </c>
      <c r="I211" s="161">
        <v>0</v>
      </c>
      <c r="J211" s="161">
        <f t="shared" si="30"/>
        <v>0</v>
      </c>
      <c r="K211" s="162"/>
      <c r="L211" s="163"/>
      <c r="M211" s="164" t="s">
        <v>1</v>
      </c>
      <c r="N211" s="165" t="s">
        <v>33</v>
      </c>
      <c r="O211" s="148">
        <v>0</v>
      </c>
      <c r="P211" s="148">
        <f t="shared" si="31"/>
        <v>0</v>
      </c>
      <c r="Q211" s="148">
        <v>3.6000000000000002E-4</v>
      </c>
      <c r="R211" s="148">
        <f t="shared" si="32"/>
        <v>3.6000000000000002E-4</v>
      </c>
      <c r="S211" s="148">
        <v>0</v>
      </c>
      <c r="T211" s="149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220</v>
      </c>
      <c r="AT211" s="150" t="s">
        <v>266</v>
      </c>
      <c r="AU211" s="150" t="s">
        <v>127</v>
      </c>
      <c r="AY211" s="14" t="s">
        <v>119</v>
      </c>
      <c r="BE211" s="151">
        <f t="shared" si="34"/>
        <v>0</v>
      </c>
      <c r="BF211" s="151">
        <f t="shared" si="35"/>
        <v>0</v>
      </c>
      <c r="BG211" s="151">
        <f t="shared" si="36"/>
        <v>0</v>
      </c>
      <c r="BH211" s="151">
        <f t="shared" si="37"/>
        <v>0</v>
      </c>
      <c r="BI211" s="151">
        <f t="shared" si="38"/>
        <v>0</v>
      </c>
      <c r="BJ211" s="14" t="s">
        <v>127</v>
      </c>
      <c r="BK211" s="151">
        <f t="shared" si="39"/>
        <v>0</v>
      </c>
      <c r="BL211" s="14" t="s">
        <v>152</v>
      </c>
      <c r="BM211" s="150" t="s">
        <v>441</v>
      </c>
    </row>
    <row r="212" spans="1:65" s="2" customFormat="1" ht="24.15" customHeight="1" x14ac:dyDescent="0.2">
      <c r="A212" s="26"/>
      <c r="B212" s="138"/>
      <c r="C212" s="139" t="s">
        <v>308</v>
      </c>
      <c r="D212" s="139" t="s">
        <v>122</v>
      </c>
      <c r="E212" s="140" t="s">
        <v>858</v>
      </c>
      <c r="F212" s="141" t="s">
        <v>859</v>
      </c>
      <c r="G212" s="142" t="s">
        <v>158</v>
      </c>
      <c r="H212" s="143">
        <v>1</v>
      </c>
      <c r="I212" s="144">
        <v>0</v>
      </c>
      <c r="J212" s="144">
        <f t="shared" si="30"/>
        <v>0</v>
      </c>
      <c r="K212" s="145"/>
      <c r="L212" s="27"/>
      <c r="M212" s="146" t="s">
        <v>1</v>
      </c>
      <c r="N212" s="147" t="s">
        <v>33</v>
      </c>
      <c r="O212" s="148">
        <v>0.39216000000000001</v>
      </c>
      <c r="P212" s="148">
        <f t="shared" si="31"/>
        <v>0.39216000000000001</v>
      </c>
      <c r="Q212" s="148">
        <v>0</v>
      </c>
      <c r="R212" s="148">
        <f t="shared" si="32"/>
        <v>0</v>
      </c>
      <c r="S212" s="148">
        <v>0</v>
      </c>
      <c r="T212" s="149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152</v>
      </c>
      <c r="AT212" s="150" t="s">
        <v>122</v>
      </c>
      <c r="AU212" s="150" t="s">
        <v>127</v>
      </c>
      <c r="AY212" s="14" t="s">
        <v>119</v>
      </c>
      <c r="BE212" s="151">
        <f t="shared" si="34"/>
        <v>0</v>
      </c>
      <c r="BF212" s="151">
        <f t="shared" si="35"/>
        <v>0</v>
      </c>
      <c r="BG212" s="151">
        <f t="shared" si="36"/>
        <v>0</v>
      </c>
      <c r="BH212" s="151">
        <f t="shared" si="37"/>
        <v>0</v>
      </c>
      <c r="BI212" s="151">
        <f t="shared" si="38"/>
        <v>0</v>
      </c>
      <c r="BJ212" s="14" t="s">
        <v>127</v>
      </c>
      <c r="BK212" s="151">
        <f t="shared" si="39"/>
        <v>0</v>
      </c>
      <c r="BL212" s="14" t="s">
        <v>152</v>
      </c>
      <c r="BM212" s="150" t="s">
        <v>444</v>
      </c>
    </row>
    <row r="213" spans="1:65" s="2" customFormat="1" ht="37.950000000000003" customHeight="1" x14ac:dyDescent="0.2">
      <c r="A213" s="26"/>
      <c r="B213" s="138"/>
      <c r="C213" s="156" t="s">
        <v>445</v>
      </c>
      <c r="D213" s="156" t="s">
        <v>266</v>
      </c>
      <c r="E213" s="157" t="s">
        <v>860</v>
      </c>
      <c r="F213" s="158" t="s">
        <v>861</v>
      </c>
      <c r="G213" s="159" t="s">
        <v>158</v>
      </c>
      <c r="H213" s="160">
        <v>1</v>
      </c>
      <c r="I213" s="161">
        <v>0</v>
      </c>
      <c r="J213" s="161">
        <f t="shared" si="30"/>
        <v>0</v>
      </c>
      <c r="K213" s="162"/>
      <c r="L213" s="163"/>
      <c r="M213" s="164" t="s">
        <v>1</v>
      </c>
      <c r="N213" s="165" t="s">
        <v>33</v>
      </c>
      <c r="O213" s="148">
        <v>0</v>
      </c>
      <c r="P213" s="148">
        <f t="shared" si="31"/>
        <v>0</v>
      </c>
      <c r="Q213" s="148">
        <v>0</v>
      </c>
      <c r="R213" s="148">
        <f t="shared" si="32"/>
        <v>0</v>
      </c>
      <c r="S213" s="148">
        <v>0</v>
      </c>
      <c r="T213" s="149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220</v>
      </c>
      <c r="AT213" s="150" t="s">
        <v>266</v>
      </c>
      <c r="AU213" s="150" t="s">
        <v>127</v>
      </c>
      <c r="AY213" s="14" t="s">
        <v>119</v>
      </c>
      <c r="BE213" s="151">
        <f t="shared" si="34"/>
        <v>0</v>
      </c>
      <c r="BF213" s="151">
        <f t="shared" si="35"/>
        <v>0</v>
      </c>
      <c r="BG213" s="151">
        <f t="shared" si="36"/>
        <v>0</v>
      </c>
      <c r="BH213" s="151">
        <f t="shared" si="37"/>
        <v>0</v>
      </c>
      <c r="BI213" s="151">
        <f t="shared" si="38"/>
        <v>0</v>
      </c>
      <c r="BJ213" s="14" t="s">
        <v>127</v>
      </c>
      <c r="BK213" s="151">
        <f t="shared" si="39"/>
        <v>0</v>
      </c>
      <c r="BL213" s="14" t="s">
        <v>152</v>
      </c>
      <c r="BM213" s="150" t="s">
        <v>448</v>
      </c>
    </row>
    <row r="214" spans="1:65" s="2" customFormat="1" ht="24.15" customHeight="1" x14ac:dyDescent="0.2">
      <c r="A214" s="26"/>
      <c r="B214" s="138"/>
      <c r="C214" s="139" t="s">
        <v>312</v>
      </c>
      <c r="D214" s="139" t="s">
        <v>122</v>
      </c>
      <c r="E214" s="140" t="s">
        <v>862</v>
      </c>
      <c r="F214" s="141" t="s">
        <v>863</v>
      </c>
      <c r="G214" s="142" t="s">
        <v>158</v>
      </c>
      <c r="H214" s="143">
        <v>4</v>
      </c>
      <c r="I214" s="144">
        <v>0</v>
      </c>
      <c r="J214" s="144">
        <f t="shared" si="30"/>
        <v>0</v>
      </c>
      <c r="K214" s="145"/>
      <c r="L214" s="27"/>
      <c r="M214" s="146" t="s">
        <v>1</v>
      </c>
      <c r="N214" s="147" t="s">
        <v>33</v>
      </c>
      <c r="O214" s="148">
        <v>0.39016000000000001</v>
      </c>
      <c r="P214" s="148">
        <f t="shared" si="31"/>
        <v>1.56064</v>
      </c>
      <c r="Q214" s="148">
        <v>0</v>
      </c>
      <c r="R214" s="148">
        <f t="shared" si="32"/>
        <v>0</v>
      </c>
      <c r="S214" s="148">
        <v>0</v>
      </c>
      <c r="T214" s="149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152</v>
      </c>
      <c r="AT214" s="150" t="s">
        <v>122</v>
      </c>
      <c r="AU214" s="150" t="s">
        <v>127</v>
      </c>
      <c r="AY214" s="14" t="s">
        <v>119</v>
      </c>
      <c r="BE214" s="151">
        <f t="shared" si="34"/>
        <v>0</v>
      </c>
      <c r="BF214" s="151">
        <f t="shared" si="35"/>
        <v>0</v>
      </c>
      <c r="BG214" s="151">
        <f t="shared" si="36"/>
        <v>0</v>
      </c>
      <c r="BH214" s="151">
        <f t="shared" si="37"/>
        <v>0</v>
      </c>
      <c r="BI214" s="151">
        <f t="shared" si="38"/>
        <v>0</v>
      </c>
      <c r="BJ214" s="14" t="s">
        <v>127</v>
      </c>
      <c r="BK214" s="151">
        <f t="shared" si="39"/>
        <v>0</v>
      </c>
      <c r="BL214" s="14" t="s">
        <v>152</v>
      </c>
      <c r="BM214" s="150" t="s">
        <v>451</v>
      </c>
    </row>
    <row r="215" spans="1:65" s="2" customFormat="1" ht="37.950000000000003" customHeight="1" x14ac:dyDescent="0.2">
      <c r="A215" s="26"/>
      <c r="B215" s="138"/>
      <c r="C215" s="156" t="s">
        <v>452</v>
      </c>
      <c r="D215" s="156" t="s">
        <v>266</v>
      </c>
      <c r="E215" s="157" t="s">
        <v>864</v>
      </c>
      <c r="F215" s="158" t="s">
        <v>865</v>
      </c>
      <c r="G215" s="159" t="s">
        <v>158</v>
      </c>
      <c r="H215" s="160">
        <v>4</v>
      </c>
      <c r="I215" s="161">
        <v>0</v>
      </c>
      <c r="J215" s="161">
        <f t="shared" si="30"/>
        <v>0</v>
      </c>
      <c r="K215" s="162"/>
      <c r="L215" s="163"/>
      <c r="M215" s="164" t="s">
        <v>1</v>
      </c>
      <c r="N215" s="165" t="s">
        <v>33</v>
      </c>
      <c r="O215" s="148">
        <v>0</v>
      </c>
      <c r="P215" s="148">
        <f t="shared" si="31"/>
        <v>0</v>
      </c>
      <c r="Q215" s="148">
        <v>2.7999999999999998E-4</v>
      </c>
      <c r="R215" s="148">
        <f t="shared" si="32"/>
        <v>1.1199999999999999E-3</v>
      </c>
      <c r="S215" s="148">
        <v>0</v>
      </c>
      <c r="T215" s="149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220</v>
      </c>
      <c r="AT215" s="150" t="s">
        <v>266</v>
      </c>
      <c r="AU215" s="150" t="s">
        <v>127</v>
      </c>
      <c r="AY215" s="14" t="s">
        <v>119</v>
      </c>
      <c r="BE215" s="151">
        <f t="shared" si="34"/>
        <v>0</v>
      </c>
      <c r="BF215" s="151">
        <f t="shared" si="35"/>
        <v>0</v>
      </c>
      <c r="BG215" s="151">
        <f t="shared" si="36"/>
        <v>0</v>
      </c>
      <c r="BH215" s="151">
        <f t="shared" si="37"/>
        <v>0</v>
      </c>
      <c r="BI215" s="151">
        <f t="shared" si="38"/>
        <v>0</v>
      </c>
      <c r="BJ215" s="14" t="s">
        <v>127</v>
      </c>
      <c r="BK215" s="151">
        <f t="shared" si="39"/>
        <v>0</v>
      </c>
      <c r="BL215" s="14" t="s">
        <v>152</v>
      </c>
      <c r="BM215" s="150" t="s">
        <v>455</v>
      </c>
    </row>
    <row r="216" spans="1:65" s="2" customFormat="1" ht="14.4" customHeight="1" x14ac:dyDescent="0.2">
      <c r="A216" s="26"/>
      <c r="B216" s="138"/>
      <c r="C216" s="139" t="s">
        <v>315</v>
      </c>
      <c r="D216" s="139" t="s">
        <v>122</v>
      </c>
      <c r="E216" s="140" t="s">
        <v>866</v>
      </c>
      <c r="F216" s="141" t="s">
        <v>867</v>
      </c>
      <c r="G216" s="142" t="s">
        <v>158</v>
      </c>
      <c r="H216" s="143">
        <v>4</v>
      </c>
      <c r="I216" s="144">
        <v>0</v>
      </c>
      <c r="J216" s="144">
        <f t="shared" si="30"/>
        <v>0</v>
      </c>
      <c r="K216" s="145"/>
      <c r="L216" s="27"/>
      <c r="M216" s="146" t="s">
        <v>1</v>
      </c>
      <c r="N216" s="147" t="s">
        <v>33</v>
      </c>
      <c r="O216" s="148">
        <v>0.23685</v>
      </c>
      <c r="P216" s="148">
        <f t="shared" si="31"/>
        <v>0.94740000000000002</v>
      </c>
      <c r="Q216" s="148">
        <v>0</v>
      </c>
      <c r="R216" s="148">
        <f t="shared" si="32"/>
        <v>0</v>
      </c>
      <c r="S216" s="148">
        <v>0</v>
      </c>
      <c r="T216" s="149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152</v>
      </c>
      <c r="AT216" s="150" t="s">
        <v>122</v>
      </c>
      <c r="AU216" s="150" t="s">
        <v>127</v>
      </c>
      <c r="AY216" s="14" t="s">
        <v>119</v>
      </c>
      <c r="BE216" s="151">
        <f t="shared" si="34"/>
        <v>0</v>
      </c>
      <c r="BF216" s="151">
        <f t="shared" si="35"/>
        <v>0</v>
      </c>
      <c r="BG216" s="151">
        <f t="shared" si="36"/>
        <v>0</v>
      </c>
      <c r="BH216" s="151">
        <f t="shared" si="37"/>
        <v>0</v>
      </c>
      <c r="BI216" s="151">
        <f t="shared" si="38"/>
        <v>0</v>
      </c>
      <c r="BJ216" s="14" t="s">
        <v>127</v>
      </c>
      <c r="BK216" s="151">
        <f t="shared" si="39"/>
        <v>0</v>
      </c>
      <c r="BL216" s="14" t="s">
        <v>152</v>
      </c>
      <c r="BM216" s="150" t="s">
        <v>460</v>
      </c>
    </row>
    <row r="217" spans="1:65" s="2" customFormat="1" ht="14.4" customHeight="1" x14ac:dyDescent="0.2">
      <c r="A217" s="26"/>
      <c r="B217" s="138"/>
      <c r="C217" s="156" t="s">
        <v>461</v>
      </c>
      <c r="D217" s="156" t="s">
        <v>266</v>
      </c>
      <c r="E217" s="157" t="s">
        <v>868</v>
      </c>
      <c r="F217" s="158" t="s">
        <v>869</v>
      </c>
      <c r="G217" s="159" t="s">
        <v>158</v>
      </c>
      <c r="H217" s="160">
        <v>4</v>
      </c>
      <c r="I217" s="161">
        <v>0</v>
      </c>
      <c r="J217" s="161">
        <f t="shared" si="30"/>
        <v>0</v>
      </c>
      <c r="K217" s="162"/>
      <c r="L217" s="163"/>
      <c r="M217" s="164" t="s">
        <v>1</v>
      </c>
      <c r="N217" s="165" t="s">
        <v>33</v>
      </c>
      <c r="O217" s="148">
        <v>0</v>
      </c>
      <c r="P217" s="148">
        <f t="shared" si="31"/>
        <v>0</v>
      </c>
      <c r="Q217" s="148">
        <v>5.28E-3</v>
      </c>
      <c r="R217" s="148">
        <f t="shared" si="32"/>
        <v>2.112E-2</v>
      </c>
      <c r="S217" s="148">
        <v>0</v>
      </c>
      <c r="T217" s="149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220</v>
      </c>
      <c r="AT217" s="150" t="s">
        <v>266</v>
      </c>
      <c r="AU217" s="150" t="s">
        <v>127</v>
      </c>
      <c r="AY217" s="14" t="s">
        <v>119</v>
      </c>
      <c r="BE217" s="151">
        <f t="shared" si="34"/>
        <v>0</v>
      </c>
      <c r="BF217" s="151">
        <f t="shared" si="35"/>
        <v>0</v>
      </c>
      <c r="BG217" s="151">
        <f t="shared" si="36"/>
        <v>0</v>
      </c>
      <c r="BH217" s="151">
        <f t="shared" si="37"/>
        <v>0</v>
      </c>
      <c r="BI217" s="151">
        <f t="shared" si="38"/>
        <v>0</v>
      </c>
      <c r="BJ217" s="14" t="s">
        <v>127</v>
      </c>
      <c r="BK217" s="151">
        <f t="shared" si="39"/>
        <v>0</v>
      </c>
      <c r="BL217" s="14" t="s">
        <v>152</v>
      </c>
      <c r="BM217" s="150" t="s">
        <v>464</v>
      </c>
    </row>
    <row r="218" spans="1:65" s="2" customFormat="1" ht="24.15" customHeight="1" x14ac:dyDescent="0.2">
      <c r="A218" s="26"/>
      <c r="B218" s="138"/>
      <c r="C218" s="139" t="s">
        <v>319</v>
      </c>
      <c r="D218" s="139" t="s">
        <v>122</v>
      </c>
      <c r="E218" s="140" t="s">
        <v>870</v>
      </c>
      <c r="F218" s="141" t="s">
        <v>871</v>
      </c>
      <c r="G218" s="142" t="s">
        <v>137</v>
      </c>
      <c r="H218" s="143">
        <v>0.59299999999999997</v>
      </c>
      <c r="I218" s="144">
        <v>0</v>
      </c>
      <c r="J218" s="144">
        <f t="shared" si="30"/>
        <v>0</v>
      </c>
      <c r="K218" s="145"/>
      <c r="L218" s="27"/>
      <c r="M218" s="152" t="s">
        <v>1</v>
      </c>
      <c r="N218" s="153" t="s">
        <v>33</v>
      </c>
      <c r="O218" s="154">
        <v>1.4490000000000001</v>
      </c>
      <c r="P218" s="154">
        <f t="shared" si="31"/>
        <v>0.85925700000000005</v>
      </c>
      <c r="Q218" s="154">
        <v>0</v>
      </c>
      <c r="R218" s="154">
        <f t="shared" si="32"/>
        <v>0</v>
      </c>
      <c r="S218" s="154">
        <v>0</v>
      </c>
      <c r="T218" s="155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152</v>
      </c>
      <c r="AT218" s="150" t="s">
        <v>122</v>
      </c>
      <c r="AU218" s="150" t="s">
        <v>127</v>
      </c>
      <c r="AY218" s="14" t="s">
        <v>119</v>
      </c>
      <c r="BE218" s="151">
        <f t="shared" si="34"/>
        <v>0</v>
      </c>
      <c r="BF218" s="151">
        <f t="shared" si="35"/>
        <v>0</v>
      </c>
      <c r="BG218" s="151">
        <f t="shared" si="36"/>
        <v>0</v>
      </c>
      <c r="BH218" s="151">
        <f t="shared" si="37"/>
        <v>0</v>
      </c>
      <c r="BI218" s="151">
        <f t="shared" si="38"/>
        <v>0</v>
      </c>
      <c r="BJ218" s="14" t="s">
        <v>127</v>
      </c>
      <c r="BK218" s="151">
        <f t="shared" si="39"/>
        <v>0</v>
      </c>
      <c r="BL218" s="14" t="s">
        <v>152</v>
      </c>
      <c r="BM218" s="150" t="s">
        <v>467</v>
      </c>
    </row>
    <row r="219" spans="1:65" s="2" customFormat="1" ht="6.9" customHeight="1" x14ac:dyDescent="0.2">
      <c r="A219" s="26"/>
      <c r="B219" s="41"/>
      <c r="C219" s="42"/>
      <c r="D219" s="42"/>
      <c r="E219" s="42"/>
      <c r="F219" s="42"/>
      <c r="G219" s="42"/>
      <c r="H219" s="42"/>
      <c r="I219" s="42"/>
      <c r="J219" s="42"/>
      <c r="K219" s="42"/>
      <c r="L219" s="27"/>
      <c r="M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</row>
  </sheetData>
  <autoFilter ref="C123:K218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89"/>
  <sheetViews>
    <sheetView showGridLines="0" topLeftCell="A177" workbookViewId="0">
      <selection activeCell="I188" sqref="I188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87"/>
    </row>
    <row r="2" spans="1:46" s="1" customFormat="1" ht="36.9" customHeight="1" x14ac:dyDescent="0.2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85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" customHeight="1" x14ac:dyDescent="0.2">
      <c r="B4" s="17"/>
      <c r="D4" s="18" t="s">
        <v>95</v>
      </c>
      <c r="L4" s="17"/>
      <c r="M4" s="88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3" t="s">
        <v>12</v>
      </c>
      <c r="L6" s="17"/>
    </row>
    <row r="7" spans="1:46" s="1" customFormat="1" ht="16.5" customHeight="1" x14ac:dyDescent="0.2">
      <c r="B7" s="17"/>
      <c r="E7" s="203" t="str">
        <f>'Rekapitulácia stavby'!K6</f>
        <v>Rozšírenie kapacit a prístavba  jedálne  MŠ  Zlaté Moravce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96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93" t="s">
        <v>872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49" t="str">
        <f>'Rekapitulácia stavby'!AN8</f>
        <v>3. 12. 2021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 x14ac:dyDescent="0.2">
      <c r="A33" s="26"/>
      <c r="B33" s="27"/>
      <c r="C33" s="26"/>
      <c r="D33" s="93" t="s">
        <v>31</v>
      </c>
      <c r="E33" s="23" t="s">
        <v>32</v>
      </c>
      <c r="F33" s="94">
        <f>ROUND((SUM(BE122:BE188)),  2)</f>
        <v>0</v>
      </c>
      <c r="G33" s="26"/>
      <c r="H33" s="26"/>
      <c r="I33" s="95">
        <v>0.2</v>
      </c>
      <c r="J33" s="94">
        <f>ROUND(((SUM(BE122:BE188))*I33),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 x14ac:dyDescent="0.2">
      <c r="A34" s="26"/>
      <c r="B34" s="27"/>
      <c r="C34" s="26"/>
      <c r="D34" s="26"/>
      <c r="E34" s="23" t="s">
        <v>33</v>
      </c>
      <c r="F34" s="94">
        <f>ROUND((SUM(BF122:BF188)),  2)</f>
        <v>0</v>
      </c>
      <c r="G34" s="26"/>
      <c r="H34" s="26"/>
      <c r="I34" s="95">
        <v>0.2</v>
      </c>
      <c r="J34" s="94">
        <f>ROUND(((SUM(BF122:BF188))*I34),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 x14ac:dyDescent="0.2">
      <c r="A35" s="26"/>
      <c r="B35" s="27"/>
      <c r="C35" s="26"/>
      <c r="D35" s="26"/>
      <c r="E35" s="23" t="s">
        <v>34</v>
      </c>
      <c r="F35" s="94">
        <f>ROUND((SUM(BG122:BG188)),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 x14ac:dyDescent="0.2">
      <c r="A36" s="26"/>
      <c r="B36" s="27"/>
      <c r="C36" s="26"/>
      <c r="D36" s="26"/>
      <c r="E36" s="23" t="s">
        <v>35</v>
      </c>
      <c r="F36" s="94">
        <f>ROUND((SUM(BH122:BH188)),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 x14ac:dyDescent="0.2">
      <c r="A37" s="26"/>
      <c r="B37" s="27"/>
      <c r="C37" s="26"/>
      <c r="D37" s="26"/>
      <c r="E37" s="23" t="s">
        <v>36</v>
      </c>
      <c r="F37" s="94">
        <f>ROUND((SUM(BI122:BI188)),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hidden="1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 x14ac:dyDescent="0.2">
      <c r="A82" s="26"/>
      <c r="B82" s="27"/>
      <c r="C82" s="18" t="s">
        <v>98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 x14ac:dyDescent="0.2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 x14ac:dyDescent="0.2">
      <c r="A85" s="26"/>
      <c r="B85" s="27"/>
      <c r="C85" s="26"/>
      <c r="D85" s="26"/>
      <c r="E85" s="203" t="str">
        <f>E7</f>
        <v>Rozšírenie kapacit a prístavba  jedálne  MŠ  Zlaté Moravce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 x14ac:dyDescent="0.2">
      <c r="A86" s="26"/>
      <c r="B86" s="27"/>
      <c r="C86" s="23" t="s">
        <v>96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 x14ac:dyDescent="0.2">
      <c r="A87" s="26"/>
      <c r="B87" s="27"/>
      <c r="C87" s="26"/>
      <c r="D87" s="26"/>
      <c r="E87" s="193" t="str">
        <f>E9</f>
        <v>SO-04 - Vykurovanie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 x14ac:dyDescent="0.2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49" t="str">
        <f>IF(J12="","",J12)</f>
        <v>3. 12. 2021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 x14ac:dyDescent="0.2">
      <c r="A94" s="26"/>
      <c r="B94" s="27"/>
      <c r="C94" s="104" t="s">
        <v>99</v>
      </c>
      <c r="D94" s="96"/>
      <c r="E94" s="96"/>
      <c r="F94" s="96"/>
      <c r="G94" s="96"/>
      <c r="H94" s="96"/>
      <c r="I94" s="96"/>
      <c r="J94" s="105" t="s">
        <v>100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hidden="1" customHeight="1" x14ac:dyDescent="0.2">
      <c r="A96" s="26"/>
      <c r="B96" s="27"/>
      <c r="C96" s="106" t="s">
        <v>101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102</v>
      </c>
    </row>
    <row r="97" spans="1:31" s="9" customFormat="1" ht="24.9" hidden="1" customHeight="1" x14ac:dyDescent="0.2">
      <c r="B97" s="107"/>
      <c r="D97" s="108" t="s">
        <v>166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95" hidden="1" customHeight="1" x14ac:dyDescent="0.2">
      <c r="B98" s="111"/>
      <c r="D98" s="112" t="s">
        <v>169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10" customFormat="1" ht="19.95" hidden="1" customHeight="1" x14ac:dyDescent="0.2">
      <c r="B99" s="111"/>
      <c r="D99" s="112" t="s">
        <v>873</v>
      </c>
      <c r="E99" s="113"/>
      <c r="F99" s="113"/>
      <c r="G99" s="113"/>
      <c r="H99" s="113"/>
      <c r="I99" s="113"/>
      <c r="J99" s="114">
        <f>J128</f>
        <v>0</v>
      </c>
      <c r="L99" s="111"/>
    </row>
    <row r="100" spans="1:31" s="10" customFormat="1" ht="19.95" hidden="1" customHeight="1" x14ac:dyDescent="0.2">
      <c r="B100" s="111"/>
      <c r="D100" s="112" t="s">
        <v>874</v>
      </c>
      <c r="E100" s="113"/>
      <c r="F100" s="113"/>
      <c r="G100" s="113"/>
      <c r="H100" s="113"/>
      <c r="I100" s="113"/>
      <c r="J100" s="114">
        <f>J139</f>
        <v>0</v>
      </c>
      <c r="L100" s="111"/>
    </row>
    <row r="101" spans="1:31" s="10" customFormat="1" ht="19.95" hidden="1" customHeight="1" x14ac:dyDescent="0.2">
      <c r="B101" s="111"/>
      <c r="D101" s="112" t="s">
        <v>875</v>
      </c>
      <c r="E101" s="113"/>
      <c r="F101" s="113"/>
      <c r="G101" s="113"/>
      <c r="H101" s="113"/>
      <c r="I101" s="113"/>
      <c r="J101" s="114">
        <f>J148</f>
        <v>0</v>
      </c>
      <c r="L101" s="111"/>
    </row>
    <row r="102" spans="1:31" s="10" customFormat="1" ht="19.95" hidden="1" customHeight="1" x14ac:dyDescent="0.2">
      <c r="B102" s="111"/>
      <c r="D102" s="112" t="s">
        <v>876</v>
      </c>
      <c r="E102" s="113"/>
      <c r="F102" s="113"/>
      <c r="G102" s="113"/>
      <c r="H102" s="113"/>
      <c r="I102" s="113"/>
      <c r="J102" s="114">
        <f>J164</f>
        <v>0</v>
      </c>
      <c r="L102" s="111"/>
    </row>
    <row r="103" spans="1:31" s="2" customFormat="1" ht="21.75" hidden="1" customHeight="1" x14ac:dyDescent="0.2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" hidden="1" customHeight="1" x14ac:dyDescent="0.2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hidden="1" x14ac:dyDescent="0.2"/>
    <row r="106" spans="1:31" hidden="1" x14ac:dyDescent="0.2"/>
    <row r="107" spans="1:31" hidden="1" x14ac:dyDescent="0.2"/>
    <row r="108" spans="1:31" s="2" customFormat="1" ht="6.9" customHeight="1" x14ac:dyDescent="0.2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" customHeight="1" x14ac:dyDescent="0.2">
      <c r="A109" s="26"/>
      <c r="B109" s="27"/>
      <c r="C109" s="18" t="s">
        <v>105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 x14ac:dyDescent="0.2">
      <c r="A111" s="26"/>
      <c r="B111" s="27"/>
      <c r="C111" s="23" t="s">
        <v>12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 x14ac:dyDescent="0.2">
      <c r="A112" s="26"/>
      <c r="B112" s="27"/>
      <c r="C112" s="26"/>
      <c r="D112" s="26"/>
      <c r="E112" s="203" t="str">
        <f>E7</f>
        <v>Rozšírenie kapacit a prístavba  jedálne  MŠ  Zlaté Moravce</v>
      </c>
      <c r="F112" s="204"/>
      <c r="G112" s="204"/>
      <c r="H112" s="204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96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193" t="str">
        <f>E9</f>
        <v>SO-04 - Vykurovanie</v>
      </c>
      <c r="F114" s="202"/>
      <c r="G114" s="202"/>
      <c r="H114" s="202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3" t="s">
        <v>15</v>
      </c>
      <c r="D116" s="26"/>
      <c r="E116" s="26"/>
      <c r="F116" s="21" t="str">
        <f>F12</f>
        <v xml:space="preserve"> </v>
      </c>
      <c r="G116" s="26"/>
      <c r="H116" s="26"/>
      <c r="I116" s="23" t="s">
        <v>17</v>
      </c>
      <c r="J116" s="49" t="str">
        <f>IF(J12="","",J12)</f>
        <v>3. 12. 2021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15" customHeight="1" x14ac:dyDescent="0.2">
      <c r="A118" s="26"/>
      <c r="B118" s="27"/>
      <c r="C118" s="23" t="s">
        <v>19</v>
      </c>
      <c r="D118" s="26"/>
      <c r="E118" s="26"/>
      <c r="F118" s="21" t="str">
        <f>E15</f>
        <v xml:space="preserve"> </v>
      </c>
      <c r="G118" s="26"/>
      <c r="H118" s="26"/>
      <c r="I118" s="23" t="s">
        <v>23</v>
      </c>
      <c r="J118" s="24" t="str">
        <f>E21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15" customHeight="1" x14ac:dyDescent="0.2">
      <c r="A119" s="26"/>
      <c r="B119" s="27"/>
      <c r="C119" s="23" t="s">
        <v>22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25</v>
      </c>
      <c r="J119" s="24" t="str">
        <f>E24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15"/>
      <c r="B121" s="116"/>
      <c r="C121" s="117" t="s">
        <v>106</v>
      </c>
      <c r="D121" s="118" t="s">
        <v>52</v>
      </c>
      <c r="E121" s="118" t="s">
        <v>48</v>
      </c>
      <c r="F121" s="118" t="s">
        <v>49</v>
      </c>
      <c r="G121" s="118" t="s">
        <v>107</v>
      </c>
      <c r="H121" s="118" t="s">
        <v>108</v>
      </c>
      <c r="I121" s="118" t="s">
        <v>109</v>
      </c>
      <c r="J121" s="119" t="s">
        <v>100</v>
      </c>
      <c r="K121" s="120" t="s">
        <v>110</v>
      </c>
      <c r="L121" s="121"/>
      <c r="M121" s="56" t="s">
        <v>1</v>
      </c>
      <c r="N121" s="57" t="s">
        <v>31</v>
      </c>
      <c r="O121" s="57" t="s">
        <v>111</v>
      </c>
      <c r="P121" s="57" t="s">
        <v>112</v>
      </c>
      <c r="Q121" s="57" t="s">
        <v>113</v>
      </c>
      <c r="R121" s="57" t="s">
        <v>114</v>
      </c>
      <c r="S121" s="57" t="s">
        <v>115</v>
      </c>
      <c r="T121" s="58" t="s">
        <v>116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5" customHeight="1" x14ac:dyDescent="0.3">
      <c r="A122" s="26"/>
      <c r="B122" s="27"/>
      <c r="C122" s="63" t="s">
        <v>101</v>
      </c>
      <c r="D122" s="26"/>
      <c r="E122" s="26"/>
      <c r="F122" s="26"/>
      <c r="G122" s="26"/>
      <c r="H122" s="26"/>
      <c r="I122" s="26"/>
      <c r="J122" s="122">
        <f>BK122</f>
        <v>0</v>
      </c>
      <c r="K122" s="26"/>
      <c r="L122" s="27"/>
      <c r="M122" s="59"/>
      <c r="N122" s="50"/>
      <c r="O122" s="60"/>
      <c r="P122" s="123">
        <f>P123</f>
        <v>358.28660284</v>
      </c>
      <c r="Q122" s="60"/>
      <c r="R122" s="123">
        <f>R123</f>
        <v>1.5271846579999999</v>
      </c>
      <c r="S122" s="60"/>
      <c r="T122" s="124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66</v>
      </c>
      <c r="AU122" s="14" t="s">
        <v>102</v>
      </c>
      <c r="BK122" s="125">
        <f>BK123</f>
        <v>0</v>
      </c>
    </row>
    <row r="123" spans="1:65" s="12" customFormat="1" ht="25.95" customHeight="1" x14ac:dyDescent="0.25">
      <c r="B123" s="126"/>
      <c r="D123" s="127" t="s">
        <v>66</v>
      </c>
      <c r="E123" s="128" t="s">
        <v>404</v>
      </c>
      <c r="F123" s="128" t="s">
        <v>405</v>
      </c>
      <c r="J123" s="129">
        <f>BK123</f>
        <v>0</v>
      </c>
      <c r="L123" s="126"/>
      <c r="M123" s="130"/>
      <c r="N123" s="131"/>
      <c r="O123" s="131"/>
      <c r="P123" s="132">
        <f>P124+P128+P139+P148+P164</f>
        <v>358.28660284</v>
      </c>
      <c r="Q123" s="131"/>
      <c r="R123" s="132">
        <f>R124+R128+R139+R148+R164</f>
        <v>1.5271846579999999</v>
      </c>
      <c r="S123" s="131"/>
      <c r="T123" s="133">
        <f>T124+T128+T139+T148+T164</f>
        <v>0</v>
      </c>
      <c r="AR123" s="127" t="s">
        <v>127</v>
      </c>
      <c r="AT123" s="134" t="s">
        <v>66</v>
      </c>
      <c r="AU123" s="134" t="s">
        <v>67</v>
      </c>
      <c r="AY123" s="127" t="s">
        <v>119</v>
      </c>
      <c r="BK123" s="135">
        <f>BK124+BK128+BK139+BK148+BK164</f>
        <v>0</v>
      </c>
    </row>
    <row r="124" spans="1:65" s="12" customFormat="1" ht="22.95" customHeight="1" x14ac:dyDescent="0.25">
      <c r="B124" s="126"/>
      <c r="D124" s="127" t="s">
        <v>66</v>
      </c>
      <c r="E124" s="136" t="s">
        <v>456</v>
      </c>
      <c r="F124" s="136" t="s">
        <v>457</v>
      </c>
      <c r="J124" s="137">
        <f>BK124</f>
        <v>0</v>
      </c>
      <c r="L124" s="126"/>
      <c r="M124" s="130"/>
      <c r="N124" s="131"/>
      <c r="O124" s="131"/>
      <c r="P124" s="132">
        <f>SUM(P125:P127)</f>
        <v>98.276938200000004</v>
      </c>
      <c r="Q124" s="131"/>
      <c r="R124" s="132">
        <f>SUM(R125:R127)</f>
        <v>6.0747304000000009E-2</v>
      </c>
      <c r="S124" s="131"/>
      <c r="T124" s="133">
        <f>SUM(T125:T127)</f>
        <v>0</v>
      </c>
      <c r="AR124" s="127" t="s">
        <v>127</v>
      </c>
      <c r="AT124" s="134" t="s">
        <v>66</v>
      </c>
      <c r="AU124" s="134" t="s">
        <v>75</v>
      </c>
      <c r="AY124" s="127" t="s">
        <v>119</v>
      </c>
      <c r="BK124" s="135">
        <f>SUM(BK125:BK127)</f>
        <v>0</v>
      </c>
    </row>
    <row r="125" spans="1:65" s="2" customFormat="1" ht="14.4" customHeight="1" x14ac:dyDescent="0.2">
      <c r="A125" s="26"/>
      <c r="B125" s="138"/>
      <c r="C125" s="139" t="s">
        <v>75</v>
      </c>
      <c r="D125" s="139" t="s">
        <v>122</v>
      </c>
      <c r="E125" s="140" t="s">
        <v>877</v>
      </c>
      <c r="F125" s="141" t="s">
        <v>878</v>
      </c>
      <c r="G125" s="142" t="s">
        <v>133</v>
      </c>
      <c r="H125" s="143">
        <v>706.36400000000003</v>
      </c>
      <c r="I125" s="144">
        <v>0</v>
      </c>
      <c r="J125" s="144">
        <f>ROUND(I125*H125,2)</f>
        <v>0</v>
      </c>
      <c r="K125" s="145"/>
      <c r="L125" s="27"/>
      <c r="M125" s="146" t="s">
        <v>1</v>
      </c>
      <c r="N125" s="147" t="s">
        <v>33</v>
      </c>
      <c r="O125" s="148">
        <v>0.13905000000000001</v>
      </c>
      <c r="P125" s="148">
        <f>O125*H125</f>
        <v>98.219914200000005</v>
      </c>
      <c r="Q125" s="148">
        <v>4.6E-5</v>
      </c>
      <c r="R125" s="148">
        <f>Q125*H125</f>
        <v>3.2492744000000004E-2</v>
      </c>
      <c r="S125" s="148">
        <v>0</v>
      </c>
      <c r="T125" s="149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152</v>
      </c>
      <c r="AT125" s="150" t="s">
        <v>122</v>
      </c>
      <c r="AU125" s="150" t="s">
        <v>127</v>
      </c>
      <c r="AY125" s="14" t="s">
        <v>119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4" t="s">
        <v>127</v>
      </c>
      <c r="BK125" s="151">
        <f>ROUND(I125*H125,2)</f>
        <v>0</v>
      </c>
      <c r="BL125" s="14" t="s">
        <v>152</v>
      </c>
      <c r="BM125" s="150" t="s">
        <v>127</v>
      </c>
    </row>
    <row r="126" spans="1:65" s="2" customFormat="1" ht="24.15" customHeight="1" x14ac:dyDescent="0.2">
      <c r="A126" s="26"/>
      <c r="B126" s="138"/>
      <c r="C126" s="156" t="s">
        <v>127</v>
      </c>
      <c r="D126" s="156" t="s">
        <v>266</v>
      </c>
      <c r="E126" s="157" t="s">
        <v>879</v>
      </c>
      <c r="F126" s="158" t="s">
        <v>880</v>
      </c>
      <c r="G126" s="159" t="s">
        <v>133</v>
      </c>
      <c r="H126" s="160">
        <v>706.36400000000003</v>
      </c>
      <c r="I126" s="161">
        <v>0</v>
      </c>
      <c r="J126" s="161">
        <f>ROUND(I126*H126,2)</f>
        <v>0</v>
      </c>
      <c r="K126" s="162"/>
      <c r="L126" s="163"/>
      <c r="M126" s="164" t="s">
        <v>1</v>
      </c>
      <c r="N126" s="165" t="s">
        <v>33</v>
      </c>
      <c r="O126" s="148">
        <v>0</v>
      </c>
      <c r="P126" s="148">
        <f>O126*H126</f>
        <v>0</v>
      </c>
      <c r="Q126" s="148">
        <v>4.0000000000000003E-5</v>
      </c>
      <c r="R126" s="148">
        <f>Q126*H126</f>
        <v>2.8254560000000005E-2</v>
      </c>
      <c r="S126" s="148">
        <v>0</v>
      </c>
      <c r="T126" s="14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220</v>
      </c>
      <c r="AT126" s="150" t="s">
        <v>266</v>
      </c>
      <c r="AU126" s="150" t="s">
        <v>127</v>
      </c>
      <c r="AY126" s="14" t="s">
        <v>119</v>
      </c>
      <c r="BE126" s="151">
        <f>IF(N126="základná",J126,0)</f>
        <v>0</v>
      </c>
      <c r="BF126" s="151">
        <f>IF(N126="znížená",J126,0)</f>
        <v>0</v>
      </c>
      <c r="BG126" s="151">
        <f>IF(N126="zákl. prenesená",J126,0)</f>
        <v>0</v>
      </c>
      <c r="BH126" s="151">
        <f>IF(N126="zníž. prenesená",J126,0)</f>
        <v>0</v>
      </c>
      <c r="BI126" s="151">
        <f>IF(N126="nulová",J126,0)</f>
        <v>0</v>
      </c>
      <c r="BJ126" s="14" t="s">
        <v>127</v>
      </c>
      <c r="BK126" s="151">
        <f>ROUND(I126*H126,2)</f>
        <v>0</v>
      </c>
      <c r="BL126" s="14" t="s">
        <v>152</v>
      </c>
      <c r="BM126" s="150" t="s">
        <v>126</v>
      </c>
    </row>
    <row r="127" spans="1:65" s="2" customFormat="1" ht="24.15" customHeight="1" x14ac:dyDescent="0.2">
      <c r="A127" s="26"/>
      <c r="B127" s="138"/>
      <c r="C127" s="139" t="s">
        <v>130</v>
      </c>
      <c r="D127" s="139" t="s">
        <v>122</v>
      </c>
      <c r="E127" s="140" t="s">
        <v>491</v>
      </c>
      <c r="F127" s="141" t="s">
        <v>492</v>
      </c>
      <c r="G127" s="142" t="s">
        <v>137</v>
      </c>
      <c r="H127" s="143">
        <v>3.2000000000000001E-2</v>
      </c>
      <c r="I127" s="144">
        <v>0</v>
      </c>
      <c r="J127" s="144">
        <f>ROUND(I127*H127,2)</f>
        <v>0</v>
      </c>
      <c r="K127" s="145"/>
      <c r="L127" s="27"/>
      <c r="M127" s="146" t="s">
        <v>1</v>
      </c>
      <c r="N127" s="147" t="s">
        <v>33</v>
      </c>
      <c r="O127" s="148">
        <v>1.782</v>
      </c>
      <c r="P127" s="148">
        <f>O127*H127</f>
        <v>5.7024000000000005E-2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152</v>
      </c>
      <c r="AT127" s="150" t="s">
        <v>122</v>
      </c>
      <c r="AU127" s="150" t="s">
        <v>127</v>
      </c>
      <c r="AY127" s="14" t="s">
        <v>119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4" t="s">
        <v>127</v>
      </c>
      <c r="BK127" s="151">
        <f>ROUND(I127*H127,2)</f>
        <v>0</v>
      </c>
      <c r="BL127" s="14" t="s">
        <v>152</v>
      </c>
      <c r="BM127" s="150" t="s">
        <v>134</v>
      </c>
    </row>
    <row r="128" spans="1:65" s="12" customFormat="1" ht="22.95" customHeight="1" x14ac:dyDescent="0.25">
      <c r="B128" s="126"/>
      <c r="D128" s="127" t="s">
        <v>66</v>
      </c>
      <c r="E128" s="136" t="s">
        <v>881</v>
      </c>
      <c r="F128" s="136" t="s">
        <v>882</v>
      </c>
      <c r="J128" s="137">
        <f>BK128</f>
        <v>0</v>
      </c>
      <c r="L128" s="126"/>
      <c r="M128" s="130"/>
      <c r="N128" s="131"/>
      <c r="O128" s="131"/>
      <c r="P128" s="132">
        <f>SUM(P129:P138)</f>
        <v>1.9261889999999999</v>
      </c>
      <c r="Q128" s="131"/>
      <c r="R128" s="132">
        <f>SUM(R129:R138)</f>
        <v>5.3471600000000001E-2</v>
      </c>
      <c r="S128" s="131"/>
      <c r="T128" s="133">
        <f>SUM(T129:T138)</f>
        <v>0</v>
      </c>
      <c r="AR128" s="127" t="s">
        <v>127</v>
      </c>
      <c r="AT128" s="134" t="s">
        <v>66</v>
      </c>
      <c r="AU128" s="134" t="s">
        <v>75</v>
      </c>
      <c r="AY128" s="127" t="s">
        <v>119</v>
      </c>
      <c r="BK128" s="135">
        <f>SUM(BK129:BK138)</f>
        <v>0</v>
      </c>
    </row>
    <row r="129" spans="1:65" s="2" customFormat="1" ht="14.4" customHeight="1" x14ac:dyDescent="0.2">
      <c r="A129" s="26"/>
      <c r="B129" s="138"/>
      <c r="C129" s="139" t="s">
        <v>126</v>
      </c>
      <c r="D129" s="139" t="s">
        <v>122</v>
      </c>
      <c r="E129" s="140" t="s">
        <v>883</v>
      </c>
      <c r="F129" s="141" t="s">
        <v>884</v>
      </c>
      <c r="G129" s="142" t="s">
        <v>819</v>
      </c>
      <c r="H129" s="143">
        <v>1</v>
      </c>
      <c r="I129" s="144">
        <v>0</v>
      </c>
      <c r="J129" s="144">
        <f t="shared" ref="J129:J138" si="0">ROUND(I129*H129,2)</f>
        <v>0</v>
      </c>
      <c r="K129" s="145"/>
      <c r="L129" s="27"/>
      <c r="M129" s="146" t="s">
        <v>1</v>
      </c>
      <c r="N129" s="147" t="s">
        <v>33</v>
      </c>
      <c r="O129" s="148">
        <v>0</v>
      </c>
      <c r="P129" s="148">
        <f t="shared" ref="P129:P138" si="1">O129*H129</f>
        <v>0</v>
      </c>
      <c r="Q129" s="148">
        <v>0</v>
      </c>
      <c r="R129" s="148">
        <f t="shared" ref="R129:R138" si="2">Q129*H129</f>
        <v>0</v>
      </c>
      <c r="S129" s="148">
        <v>0</v>
      </c>
      <c r="T129" s="149">
        <f t="shared" ref="T129:T138" si="3"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152</v>
      </c>
      <c r="AT129" s="150" t="s">
        <v>122</v>
      </c>
      <c r="AU129" s="150" t="s">
        <v>127</v>
      </c>
      <c r="AY129" s="14" t="s">
        <v>119</v>
      </c>
      <c r="BE129" s="151">
        <f t="shared" ref="BE129:BE138" si="4">IF(N129="základná",J129,0)</f>
        <v>0</v>
      </c>
      <c r="BF129" s="151">
        <f t="shared" ref="BF129:BF138" si="5">IF(N129="znížená",J129,0)</f>
        <v>0</v>
      </c>
      <c r="BG129" s="151">
        <f t="shared" ref="BG129:BG138" si="6">IF(N129="zákl. prenesená",J129,0)</f>
        <v>0</v>
      </c>
      <c r="BH129" s="151">
        <f t="shared" ref="BH129:BH138" si="7">IF(N129="zníž. prenesená",J129,0)</f>
        <v>0</v>
      </c>
      <c r="BI129" s="151">
        <f t="shared" ref="BI129:BI138" si="8">IF(N129="nulová",J129,0)</f>
        <v>0</v>
      </c>
      <c r="BJ129" s="14" t="s">
        <v>127</v>
      </c>
      <c r="BK129" s="151">
        <f t="shared" ref="BK129:BK138" si="9">ROUND(I129*H129,2)</f>
        <v>0</v>
      </c>
      <c r="BL129" s="14" t="s">
        <v>152</v>
      </c>
      <c r="BM129" s="150" t="s">
        <v>138</v>
      </c>
    </row>
    <row r="130" spans="1:65" s="2" customFormat="1" ht="24.15" customHeight="1" x14ac:dyDescent="0.2">
      <c r="A130" s="26"/>
      <c r="B130" s="138"/>
      <c r="C130" s="156" t="s">
        <v>139</v>
      </c>
      <c r="D130" s="156" t="s">
        <v>266</v>
      </c>
      <c r="E130" s="157" t="s">
        <v>885</v>
      </c>
      <c r="F130" s="158" t="s">
        <v>886</v>
      </c>
      <c r="G130" s="159" t="s">
        <v>158</v>
      </c>
      <c r="H130" s="160">
        <v>1</v>
      </c>
      <c r="I130" s="161">
        <v>0</v>
      </c>
      <c r="J130" s="161">
        <f t="shared" si="0"/>
        <v>0</v>
      </c>
      <c r="K130" s="162"/>
      <c r="L130" s="163"/>
      <c r="M130" s="164" t="s">
        <v>1</v>
      </c>
      <c r="N130" s="165" t="s">
        <v>33</v>
      </c>
      <c r="O130" s="148">
        <v>0</v>
      </c>
      <c r="P130" s="148">
        <f t="shared" si="1"/>
        <v>0</v>
      </c>
      <c r="Q130" s="148">
        <v>2.65E-3</v>
      </c>
      <c r="R130" s="148">
        <f t="shared" si="2"/>
        <v>2.65E-3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220</v>
      </c>
      <c r="AT130" s="150" t="s">
        <v>266</v>
      </c>
      <c r="AU130" s="150" t="s">
        <v>127</v>
      </c>
      <c r="AY130" s="14" t="s">
        <v>119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127</v>
      </c>
      <c r="BK130" s="151">
        <f t="shared" si="9"/>
        <v>0</v>
      </c>
      <c r="BL130" s="14" t="s">
        <v>152</v>
      </c>
      <c r="BM130" s="150" t="s">
        <v>142</v>
      </c>
    </row>
    <row r="131" spans="1:65" s="2" customFormat="1" ht="24.15" customHeight="1" x14ac:dyDescent="0.2">
      <c r="A131" s="26"/>
      <c r="B131" s="138"/>
      <c r="C131" s="139" t="s">
        <v>134</v>
      </c>
      <c r="D131" s="139" t="s">
        <v>122</v>
      </c>
      <c r="E131" s="140" t="s">
        <v>887</v>
      </c>
      <c r="F131" s="141" t="s">
        <v>888</v>
      </c>
      <c r="G131" s="142" t="s">
        <v>158</v>
      </c>
      <c r="H131" s="143">
        <v>1</v>
      </c>
      <c r="I131" s="144">
        <v>0</v>
      </c>
      <c r="J131" s="144">
        <f t="shared" si="0"/>
        <v>0</v>
      </c>
      <c r="K131" s="145"/>
      <c r="L131" s="27"/>
      <c r="M131" s="146" t="s">
        <v>1</v>
      </c>
      <c r="N131" s="147" t="s">
        <v>33</v>
      </c>
      <c r="O131" s="148">
        <v>0.82033</v>
      </c>
      <c r="P131" s="148">
        <f t="shared" si="1"/>
        <v>0.82033</v>
      </c>
      <c r="Q131" s="148">
        <v>1.416E-4</v>
      </c>
      <c r="R131" s="148">
        <f t="shared" si="2"/>
        <v>1.416E-4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152</v>
      </c>
      <c r="AT131" s="150" t="s">
        <v>122</v>
      </c>
      <c r="AU131" s="150" t="s">
        <v>127</v>
      </c>
      <c r="AY131" s="14" t="s">
        <v>119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127</v>
      </c>
      <c r="BK131" s="151">
        <f t="shared" si="9"/>
        <v>0</v>
      </c>
      <c r="BL131" s="14" t="s">
        <v>152</v>
      </c>
      <c r="BM131" s="150" t="s">
        <v>145</v>
      </c>
    </row>
    <row r="132" spans="1:65" s="2" customFormat="1" ht="37.950000000000003" customHeight="1" x14ac:dyDescent="0.2">
      <c r="A132" s="26"/>
      <c r="B132" s="138"/>
      <c r="C132" s="156" t="s">
        <v>146</v>
      </c>
      <c r="D132" s="156" t="s">
        <v>266</v>
      </c>
      <c r="E132" s="157" t="s">
        <v>889</v>
      </c>
      <c r="F132" s="158" t="s">
        <v>890</v>
      </c>
      <c r="G132" s="159" t="s">
        <v>133</v>
      </c>
      <c r="H132" s="160">
        <v>1</v>
      </c>
      <c r="I132" s="161">
        <v>0</v>
      </c>
      <c r="J132" s="161">
        <f t="shared" si="0"/>
        <v>0</v>
      </c>
      <c r="K132" s="162"/>
      <c r="L132" s="163"/>
      <c r="M132" s="164" t="s">
        <v>1</v>
      </c>
      <c r="N132" s="165" t="s">
        <v>33</v>
      </c>
      <c r="O132" s="148">
        <v>0</v>
      </c>
      <c r="P132" s="148">
        <f t="shared" si="1"/>
        <v>0</v>
      </c>
      <c r="Q132" s="148">
        <v>0.03</v>
      </c>
      <c r="R132" s="148">
        <f t="shared" si="2"/>
        <v>0.03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220</v>
      </c>
      <c r="AT132" s="150" t="s">
        <v>266</v>
      </c>
      <c r="AU132" s="150" t="s">
        <v>127</v>
      </c>
      <c r="AY132" s="14" t="s">
        <v>119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127</v>
      </c>
      <c r="BK132" s="151">
        <f t="shared" si="9"/>
        <v>0</v>
      </c>
      <c r="BL132" s="14" t="s">
        <v>152</v>
      </c>
      <c r="BM132" s="150" t="s">
        <v>149</v>
      </c>
    </row>
    <row r="133" spans="1:65" s="2" customFormat="1" ht="24.15" customHeight="1" x14ac:dyDescent="0.2">
      <c r="A133" s="26"/>
      <c r="B133" s="138"/>
      <c r="C133" s="156" t="s">
        <v>138</v>
      </c>
      <c r="D133" s="156" t="s">
        <v>266</v>
      </c>
      <c r="E133" s="157" t="s">
        <v>891</v>
      </c>
      <c r="F133" s="158" t="s">
        <v>892</v>
      </c>
      <c r="G133" s="159" t="s">
        <v>158</v>
      </c>
      <c r="H133" s="160">
        <v>2</v>
      </c>
      <c r="I133" s="161">
        <v>0</v>
      </c>
      <c r="J133" s="161">
        <f t="shared" si="0"/>
        <v>0</v>
      </c>
      <c r="K133" s="162"/>
      <c r="L133" s="163"/>
      <c r="M133" s="164" t="s">
        <v>1</v>
      </c>
      <c r="N133" s="165" t="s">
        <v>33</v>
      </c>
      <c r="O133" s="148">
        <v>0</v>
      </c>
      <c r="P133" s="148">
        <f t="shared" si="1"/>
        <v>0</v>
      </c>
      <c r="Q133" s="148">
        <v>3.8E-3</v>
      </c>
      <c r="R133" s="148">
        <f t="shared" si="2"/>
        <v>7.6E-3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220</v>
      </c>
      <c r="AT133" s="150" t="s">
        <v>266</v>
      </c>
      <c r="AU133" s="150" t="s">
        <v>127</v>
      </c>
      <c r="AY133" s="14" t="s">
        <v>119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127</v>
      </c>
      <c r="BK133" s="151">
        <f t="shared" si="9"/>
        <v>0</v>
      </c>
      <c r="BL133" s="14" t="s">
        <v>152</v>
      </c>
      <c r="BM133" s="150" t="s">
        <v>152</v>
      </c>
    </row>
    <row r="134" spans="1:65" s="2" customFormat="1" ht="24.15" customHeight="1" x14ac:dyDescent="0.2">
      <c r="A134" s="26"/>
      <c r="B134" s="138"/>
      <c r="C134" s="139" t="s">
        <v>120</v>
      </c>
      <c r="D134" s="139" t="s">
        <v>122</v>
      </c>
      <c r="E134" s="140" t="s">
        <v>893</v>
      </c>
      <c r="F134" s="141" t="s">
        <v>894</v>
      </c>
      <c r="G134" s="142" t="s">
        <v>158</v>
      </c>
      <c r="H134" s="143">
        <v>1</v>
      </c>
      <c r="I134" s="144">
        <v>0</v>
      </c>
      <c r="J134" s="144">
        <f t="shared" si="0"/>
        <v>0</v>
      </c>
      <c r="K134" s="145"/>
      <c r="L134" s="27"/>
      <c r="M134" s="146" t="s">
        <v>1</v>
      </c>
      <c r="N134" s="147" t="s">
        <v>33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152</v>
      </c>
      <c r="AT134" s="150" t="s">
        <v>122</v>
      </c>
      <c r="AU134" s="150" t="s">
        <v>127</v>
      </c>
      <c r="AY134" s="14" t="s">
        <v>119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127</v>
      </c>
      <c r="BK134" s="151">
        <f t="shared" si="9"/>
        <v>0</v>
      </c>
      <c r="BL134" s="14" t="s">
        <v>152</v>
      </c>
      <c r="BM134" s="150" t="s">
        <v>155</v>
      </c>
    </row>
    <row r="135" spans="1:65" s="2" customFormat="1" ht="37.950000000000003" customHeight="1" x14ac:dyDescent="0.2">
      <c r="A135" s="26"/>
      <c r="B135" s="138"/>
      <c r="C135" s="156" t="s">
        <v>142</v>
      </c>
      <c r="D135" s="156" t="s">
        <v>266</v>
      </c>
      <c r="E135" s="157" t="s">
        <v>895</v>
      </c>
      <c r="F135" s="158" t="s">
        <v>896</v>
      </c>
      <c r="G135" s="159" t="s">
        <v>158</v>
      </c>
      <c r="H135" s="160">
        <v>1</v>
      </c>
      <c r="I135" s="161">
        <v>0</v>
      </c>
      <c r="J135" s="161">
        <f t="shared" si="0"/>
        <v>0</v>
      </c>
      <c r="K135" s="162"/>
      <c r="L135" s="163"/>
      <c r="M135" s="164" t="s">
        <v>1</v>
      </c>
      <c r="N135" s="165" t="s">
        <v>33</v>
      </c>
      <c r="O135" s="148">
        <v>0</v>
      </c>
      <c r="P135" s="148">
        <f t="shared" si="1"/>
        <v>0</v>
      </c>
      <c r="Q135" s="148">
        <v>1.308E-2</v>
      </c>
      <c r="R135" s="148">
        <f t="shared" si="2"/>
        <v>1.308E-2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220</v>
      </c>
      <c r="AT135" s="150" t="s">
        <v>266</v>
      </c>
      <c r="AU135" s="150" t="s">
        <v>127</v>
      </c>
      <c r="AY135" s="14" t="s">
        <v>119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127</v>
      </c>
      <c r="BK135" s="151">
        <f t="shared" si="9"/>
        <v>0</v>
      </c>
      <c r="BL135" s="14" t="s">
        <v>152</v>
      </c>
      <c r="BM135" s="150" t="s">
        <v>7</v>
      </c>
    </row>
    <row r="136" spans="1:65" s="2" customFormat="1" ht="14.4" customHeight="1" x14ac:dyDescent="0.2">
      <c r="A136" s="26"/>
      <c r="B136" s="138"/>
      <c r="C136" s="139" t="s">
        <v>200</v>
      </c>
      <c r="D136" s="139" t="s">
        <v>122</v>
      </c>
      <c r="E136" s="140" t="s">
        <v>897</v>
      </c>
      <c r="F136" s="141" t="s">
        <v>898</v>
      </c>
      <c r="G136" s="142" t="s">
        <v>158</v>
      </c>
      <c r="H136" s="143">
        <v>1</v>
      </c>
      <c r="I136" s="144">
        <v>0</v>
      </c>
      <c r="J136" s="144">
        <f t="shared" si="0"/>
        <v>0</v>
      </c>
      <c r="K136" s="145"/>
      <c r="L136" s="27"/>
      <c r="M136" s="146" t="s">
        <v>1</v>
      </c>
      <c r="N136" s="147" t="s">
        <v>33</v>
      </c>
      <c r="O136" s="148">
        <v>0.72560000000000002</v>
      </c>
      <c r="P136" s="148">
        <f t="shared" si="1"/>
        <v>0.72560000000000002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152</v>
      </c>
      <c r="AT136" s="150" t="s">
        <v>122</v>
      </c>
      <c r="AU136" s="150" t="s">
        <v>127</v>
      </c>
      <c r="AY136" s="14" t="s">
        <v>119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127</v>
      </c>
      <c r="BK136" s="151">
        <f t="shared" si="9"/>
        <v>0</v>
      </c>
      <c r="BL136" s="14" t="s">
        <v>152</v>
      </c>
      <c r="BM136" s="150" t="s">
        <v>203</v>
      </c>
    </row>
    <row r="137" spans="1:65" s="2" customFormat="1" ht="24.15" customHeight="1" x14ac:dyDescent="0.2">
      <c r="A137" s="26"/>
      <c r="B137" s="138"/>
      <c r="C137" s="156" t="s">
        <v>145</v>
      </c>
      <c r="D137" s="156" t="s">
        <v>266</v>
      </c>
      <c r="E137" s="157" t="s">
        <v>899</v>
      </c>
      <c r="F137" s="158" t="s">
        <v>900</v>
      </c>
      <c r="G137" s="159" t="s">
        <v>158</v>
      </c>
      <c r="H137" s="160">
        <v>1</v>
      </c>
      <c r="I137" s="161">
        <v>0</v>
      </c>
      <c r="J137" s="161">
        <f t="shared" si="0"/>
        <v>0</v>
      </c>
      <c r="K137" s="162"/>
      <c r="L137" s="163"/>
      <c r="M137" s="164" t="s">
        <v>1</v>
      </c>
      <c r="N137" s="165" t="s">
        <v>33</v>
      </c>
      <c r="O137" s="148">
        <v>0</v>
      </c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220</v>
      </c>
      <c r="AT137" s="150" t="s">
        <v>266</v>
      </c>
      <c r="AU137" s="150" t="s">
        <v>127</v>
      </c>
      <c r="AY137" s="14" t="s">
        <v>119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127</v>
      </c>
      <c r="BK137" s="151">
        <f t="shared" si="9"/>
        <v>0</v>
      </c>
      <c r="BL137" s="14" t="s">
        <v>152</v>
      </c>
      <c r="BM137" s="150" t="s">
        <v>206</v>
      </c>
    </row>
    <row r="138" spans="1:65" s="2" customFormat="1" ht="14.4" customHeight="1" x14ac:dyDescent="0.2">
      <c r="A138" s="26"/>
      <c r="B138" s="138"/>
      <c r="C138" s="139" t="s">
        <v>207</v>
      </c>
      <c r="D138" s="139" t="s">
        <v>122</v>
      </c>
      <c r="E138" s="140" t="s">
        <v>901</v>
      </c>
      <c r="F138" s="141" t="s">
        <v>902</v>
      </c>
      <c r="G138" s="142" t="s">
        <v>137</v>
      </c>
      <c r="H138" s="143">
        <v>9.9000000000000005E-2</v>
      </c>
      <c r="I138" s="144">
        <v>0</v>
      </c>
      <c r="J138" s="144">
        <f t="shared" si="0"/>
        <v>0</v>
      </c>
      <c r="K138" s="145"/>
      <c r="L138" s="27"/>
      <c r="M138" s="146" t="s">
        <v>1</v>
      </c>
      <c r="N138" s="147" t="s">
        <v>33</v>
      </c>
      <c r="O138" s="148">
        <v>3.8410000000000002</v>
      </c>
      <c r="P138" s="148">
        <f t="shared" si="1"/>
        <v>0.38025900000000001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152</v>
      </c>
      <c r="AT138" s="150" t="s">
        <v>122</v>
      </c>
      <c r="AU138" s="150" t="s">
        <v>127</v>
      </c>
      <c r="AY138" s="14" t="s">
        <v>119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127</v>
      </c>
      <c r="BK138" s="151">
        <f t="shared" si="9"/>
        <v>0</v>
      </c>
      <c r="BL138" s="14" t="s">
        <v>152</v>
      </c>
      <c r="BM138" s="150" t="s">
        <v>210</v>
      </c>
    </row>
    <row r="139" spans="1:65" s="12" customFormat="1" ht="22.95" customHeight="1" x14ac:dyDescent="0.25">
      <c r="B139" s="126"/>
      <c r="D139" s="127" t="s">
        <v>66</v>
      </c>
      <c r="E139" s="136" t="s">
        <v>903</v>
      </c>
      <c r="F139" s="136" t="s">
        <v>904</v>
      </c>
      <c r="J139" s="137">
        <f>BK139</f>
        <v>0</v>
      </c>
      <c r="L139" s="126"/>
      <c r="M139" s="130"/>
      <c r="N139" s="131"/>
      <c r="O139" s="131"/>
      <c r="P139" s="132">
        <f>SUM(P140:P147)</f>
        <v>209.58445864000004</v>
      </c>
      <c r="Q139" s="131"/>
      <c r="R139" s="132">
        <f>SUM(R140:R147)</f>
        <v>0.19079438400000004</v>
      </c>
      <c r="S139" s="131"/>
      <c r="T139" s="133">
        <f>SUM(T140:T147)</f>
        <v>0</v>
      </c>
      <c r="AR139" s="127" t="s">
        <v>127</v>
      </c>
      <c r="AT139" s="134" t="s">
        <v>66</v>
      </c>
      <c r="AU139" s="134" t="s">
        <v>75</v>
      </c>
      <c r="AY139" s="127" t="s">
        <v>119</v>
      </c>
      <c r="BK139" s="135">
        <f>SUM(BK140:BK147)</f>
        <v>0</v>
      </c>
    </row>
    <row r="140" spans="1:65" s="2" customFormat="1" ht="24.15" customHeight="1" x14ac:dyDescent="0.2">
      <c r="A140" s="26"/>
      <c r="B140" s="138"/>
      <c r="C140" s="139" t="s">
        <v>149</v>
      </c>
      <c r="D140" s="139" t="s">
        <v>122</v>
      </c>
      <c r="E140" s="140" t="s">
        <v>905</v>
      </c>
      <c r="F140" s="141" t="s">
        <v>906</v>
      </c>
      <c r="G140" s="142" t="s">
        <v>133</v>
      </c>
      <c r="H140" s="143">
        <v>626.62</v>
      </c>
      <c r="I140" s="144">
        <v>0</v>
      </c>
      <c r="J140" s="144">
        <f t="shared" ref="J140:J147" si="10">ROUND(I140*H140,2)</f>
        <v>0</v>
      </c>
      <c r="K140" s="145"/>
      <c r="L140" s="27"/>
      <c r="M140" s="146" t="s">
        <v>1</v>
      </c>
      <c r="N140" s="147" t="s">
        <v>33</v>
      </c>
      <c r="O140" s="148">
        <v>0.26001000000000002</v>
      </c>
      <c r="P140" s="148">
        <f t="shared" ref="P140:P147" si="11">O140*H140</f>
        <v>162.92746620000003</v>
      </c>
      <c r="Q140" s="148">
        <v>0</v>
      </c>
      <c r="R140" s="148">
        <f t="shared" ref="R140:R147" si="12">Q140*H140</f>
        <v>0</v>
      </c>
      <c r="S140" s="148">
        <v>0</v>
      </c>
      <c r="T140" s="149">
        <f t="shared" ref="T140:T147" si="1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152</v>
      </c>
      <c r="AT140" s="150" t="s">
        <v>122</v>
      </c>
      <c r="AU140" s="150" t="s">
        <v>127</v>
      </c>
      <c r="AY140" s="14" t="s">
        <v>119</v>
      </c>
      <c r="BE140" s="151">
        <f t="shared" ref="BE140:BE147" si="14">IF(N140="základná",J140,0)</f>
        <v>0</v>
      </c>
      <c r="BF140" s="151">
        <f t="shared" ref="BF140:BF147" si="15">IF(N140="znížená",J140,0)</f>
        <v>0</v>
      </c>
      <c r="BG140" s="151">
        <f t="shared" ref="BG140:BG147" si="16">IF(N140="zákl. prenesená",J140,0)</f>
        <v>0</v>
      </c>
      <c r="BH140" s="151">
        <f t="shared" ref="BH140:BH147" si="17">IF(N140="zníž. prenesená",J140,0)</f>
        <v>0</v>
      </c>
      <c r="BI140" s="151">
        <f t="shared" ref="BI140:BI147" si="18">IF(N140="nulová",J140,0)</f>
        <v>0</v>
      </c>
      <c r="BJ140" s="14" t="s">
        <v>127</v>
      </c>
      <c r="BK140" s="151">
        <f t="shared" ref="BK140:BK147" si="19">ROUND(I140*H140,2)</f>
        <v>0</v>
      </c>
      <c r="BL140" s="14" t="s">
        <v>152</v>
      </c>
      <c r="BM140" s="150" t="s">
        <v>213</v>
      </c>
    </row>
    <row r="141" spans="1:65" s="2" customFormat="1" ht="37.950000000000003" customHeight="1" x14ac:dyDescent="0.2">
      <c r="A141" s="26"/>
      <c r="B141" s="138"/>
      <c r="C141" s="156" t="s">
        <v>214</v>
      </c>
      <c r="D141" s="156" t="s">
        <v>266</v>
      </c>
      <c r="E141" s="157" t="s">
        <v>907</v>
      </c>
      <c r="F141" s="158" t="s">
        <v>908</v>
      </c>
      <c r="G141" s="159" t="s">
        <v>133</v>
      </c>
      <c r="H141" s="160">
        <v>626.62</v>
      </c>
      <c r="I141" s="161">
        <v>0</v>
      </c>
      <c r="J141" s="161">
        <f t="shared" si="10"/>
        <v>0</v>
      </c>
      <c r="K141" s="162"/>
      <c r="L141" s="163"/>
      <c r="M141" s="164" t="s">
        <v>1</v>
      </c>
      <c r="N141" s="165" t="s">
        <v>33</v>
      </c>
      <c r="O141" s="148">
        <v>0</v>
      </c>
      <c r="P141" s="148">
        <f t="shared" si="11"/>
        <v>0</v>
      </c>
      <c r="Q141" s="148">
        <v>2.2000000000000001E-4</v>
      </c>
      <c r="R141" s="148">
        <f t="shared" si="12"/>
        <v>0.13785640000000002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220</v>
      </c>
      <c r="AT141" s="150" t="s">
        <v>266</v>
      </c>
      <c r="AU141" s="150" t="s">
        <v>127</v>
      </c>
      <c r="AY141" s="14" t="s">
        <v>119</v>
      </c>
      <c r="BE141" s="151">
        <f t="shared" si="14"/>
        <v>0</v>
      </c>
      <c r="BF141" s="151">
        <f t="shared" si="15"/>
        <v>0</v>
      </c>
      <c r="BG141" s="151">
        <f t="shared" si="16"/>
        <v>0</v>
      </c>
      <c r="BH141" s="151">
        <f t="shared" si="17"/>
        <v>0</v>
      </c>
      <c r="BI141" s="151">
        <f t="shared" si="18"/>
        <v>0</v>
      </c>
      <c r="BJ141" s="14" t="s">
        <v>127</v>
      </c>
      <c r="BK141" s="151">
        <f t="shared" si="19"/>
        <v>0</v>
      </c>
      <c r="BL141" s="14" t="s">
        <v>152</v>
      </c>
      <c r="BM141" s="150" t="s">
        <v>217</v>
      </c>
    </row>
    <row r="142" spans="1:65" s="2" customFormat="1" ht="24.15" customHeight="1" x14ac:dyDescent="0.2">
      <c r="A142" s="26"/>
      <c r="B142" s="138"/>
      <c r="C142" s="139" t="s">
        <v>152</v>
      </c>
      <c r="D142" s="139" t="s">
        <v>122</v>
      </c>
      <c r="E142" s="140" t="s">
        <v>909</v>
      </c>
      <c r="F142" s="141" t="s">
        <v>910</v>
      </c>
      <c r="G142" s="142" t="s">
        <v>133</v>
      </c>
      <c r="H142" s="143">
        <v>12.8</v>
      </c>
      <c r="I142" s="144">
        <v>0</v>
      </c>
      <c r="J142" s="144">
        <f t="shared" si="10"/>
        <v>0</v>
      </c>
      <c r="K142" s="145"/>
      <c r="L142" s="27"/>
      <c r="M142" s="146" t="s">
        <v>1</v>
      </c>
      <c r="N142" s="147" t="s">
        <v>33</v>
      </c>
      <c r="O142" s="148">
        <v>0.34009</v>
      </c>
      <c r="P142" s="148">
        <f t="shared" si="11"/>
        <v>4.3531520000000006</v>
      </c>
      <c r="Q142" s="148">
        <v>7.2799999999999994E-5</v>
      </c>
      <c r="R142" s="148">
        <f t="shared" si="12"/>
        <v>9.3183999999999997E-4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152</v>
      </c>
      <c r="AT142" s="150" t="s">
        <v>122</v>
      </c>
      <c r="AU142" s="150" t="s">
        <v>127</v>
      </c>
      <c r="AY142" s="14" t="s">
        <v>119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127</v>
      </c>
      <c r="BK142" s="151">
        <f t="shared" si="19"/>
        <v>0</v>
      </c>
      <c r="BL142" s="14" t="s">
        <v>152</v>
      </c>
      <c r="BM142" s="150" t="s">
        <v>220</v>
      </c>
    </row>
    <row r="143" spans="1:65" s="2" customFormat="1" ht="37.950000000000003" customHeight="1" x14ac:dyDescent="0.2">
      <c r="A143" s="26"/>
      <c r="B143" s="138"/>
      <c r="C143" s="156" t="s">
        <v>221</v>
      </c>
      <c r="D143" s="156" t="s">
        <v>266</v>
      </c>
      <c r="E143" s="157" t="s">
        <v>911</v>
      </c>
      <c r="F143" s="158" t="s">
        <v>912</v>
      </c>
      <c r="G143" s="159" t="s">
        <v>133</v>
      </c>
      <c r="H143" s="160">
        <v>12.8</v>
      </c>
      <c r="I143" s="161">
        <v>0</v>
      </c>
      <c r="J143" s="161">
        <f t="shared" si="10"/>
        <v>0</v>
      </c>
      <c r="K143" s="162"/>
      <c r="L143" s="163"/>
      <c r="M143" s="164" t="s">
        <v>1</v>
      </c>
      <c r="N143" s="165" t="s">
        <v>33</v>
      </c>
      <c r="O143" s="148">
        <v>0</v>
      </c>
      <c r="P143" s="148">
        <f t="shared" si="11"/>
        <v>0</v>
      </c>
      <c r="Q143" s="148">
        <v>7.6000000000000004E-4</v>
      </c>
      <c r="R143" s="148">
        <f t="shared" si="12"/>
        <v>9.7280000000000005E-3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220</v>
      </c>
      <c r="AT143" s="150" t="s">
        <v>266</v>
      </c>
      <c r="AU143" s="150" t="s">
        <v>127</v>
      </c>
      <c r="AY143" s="14" t="s">
        <v>119</v>
      </c>
      <c r="BE143" s="151">
        <f t="shared" si="14"/>
        <v>0</v>
      </c>
      <c r="BF143" s="151">
        <f t="shared" si="15"/>
        <v>0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127</v>
      </c>
      <c r="BK143" s="151">
        <f t="shared" si="19"/>
        <v>0</v>
      </c>
      <c r="BL143" s="14" t="s">
        <v>152</v>
      </c>
      <c r="BM143" s="150" t="s">
        <v>224</v>
      </c>
    </row>
    <row r="144" spans="1:65" s="2" customFormat="1" ht="24.15" customHeight="1" x14ac:dyDescent="0.2">
      <c r="A144" s="26"/>
      <c r="B144" s="138"/>
      <c r="C144" s="139" t="s">
        <v>155</v>
      </c>
      <c r="D144" s="139" t="s">
        <v>122</v>
      </c>
      <c r="E144" s="140" t="s">
        <v>913</v>
      </c>
      <c r="F144" s="141" t="s">
        <v>914</v>
      </c>
      <c r="G144" s="142" t="s">
        <v>133</v>
      </c>
      <c r="H144" s="143">
        <v>44.223999999999997</v>
      </c>
      <c r="I144" s="144">
        <v>0</v>
      </c>
      <c r="J144" s="144">
        <f t="shared" si="10"/>
        <v>0</v>
      </c>
      <c r="K144" s="145"/>
      <c r="L144" s="27"/>
      <c r="M144" s="146" t="s">
        <v>1</v>
      </c>
      <c r="N144" s="147" t="s">
        <v>33</v>
      </c>
      <c r="O144" s="148">
        <v>0.37006</v>
      </c>
      <c r="P144" s="148">
        <f t="shared" si="11"/>
        <v>16.36553344</v>
      </c>
      <c r="Q144" s="148">
        <v>1.5999999999999999E-5</v>
      </c>
      <c r="R144" s="148">
        <f t="shared" si="12"/>
        <v>7.0758399999999993E-4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152</v>
      </c>
      <c r="AT144" s="150" t="s">
        <v>122</v>
      </c>
      <c r="AU144" s="150" t="s">
        <v>127</v>
      </c>
      <c r="AY144" s="14" t="s">
        <v>119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127</v>
      </c>
      <c r="BK144" s="151">
        <f t="shared" si="19"/>
        <v>0</v>
      </c>
      <c r="BL144" s="14" t="s">
        <v>152</v>
      </c>
      <c r="BM144" s="150" t="s">
        <v>228</v>
      </c>
    </row>
    <row r="145" spans="1:65" s="2" customFormat="1" ht="37.950000000000003" customHeight="1" x14ac:dyDescent="0.2">
      <c r="A145" s="26"/>
      <c r="B145" s="138"/>
      <c r="C145" s="156" t="s">
        <v>229</v>
      </c>
      <c r="D145" s="156" t="s">
        <v>266</v>
      </c>
      <c r="E145" s="157" t="s">
        <v>915</v>
      </c>
      <c r="F145" s="158" t="s">
        <v>916</v>
      </c>
      <c r="G145" s="159" t="s">
        <v>133</v>
      </c>
      <c r="H145" s="160">
        <v>44.223999999999997</v>
      </c>
      <c r="I145" s="161">
        <v>0</v>
      </c>
      <c r="J145" s="161">
        <f t="shared" si="10"/>
        <v>0</v>
      </c>
      <c r="K145" s="162"/>
      <c r="L145" s="163"/>
      <c r="M145" s="164" t="s">
        <v>1</v>
      </c>
      <c r="N145" s="165" t="s">
        <v>33</v>
      </c>
      <c r="O145" s="148">
        <v>0</v>
      </c>
      <c r="P145" s="148">
        <f t="shared" si="11"/>
        <v>0</v>
      </c>
      <c r="Q145" s="148">
        <v>9.3999999999999997E-4</v>
      </c>
      <c r="R145" s="148">
        <f t="shared" si="12"/>
        <v>4.1570559999999993E-2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220</v>
      </c>
      <c r="AT145" s="150" t="s">
        <v>266</v>
      </c>
      <c r="AU145" s="150" t="s">
        <v>127</v>
      </c>
      <c r="AY145" s="14" t="s">
        <v>119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127</v>
      </c>
      <c r="BK145" s="151">
        <f t="shared" si="19"/>
        <v>0</v>
      </c>
      <c r="BL145" s="14" t="s">
        <v>152</v>
      </c>
      <c r="BM145" s="150" t="s">
        <v>232</v>
      </c>
    </row>
    <row r="146" spans="1:65" s="2" customFormat="1" ht="14.4" customHeight="1" x14ac:dyDescent="0.2">
      <c r="A146" s="26"/>
      <c r="B146" s="138"/>
      <c r="C146" s="139" t="s">
        <v>7</v>
      </c>
      <c r="D146" s="139" t="s">
        <v>122</v>
      </c>
      <c r="E146" s="140" t="s">
        <v>917</v>
      </c>
      <c r="F146" s="141" t="s">
        <v>918</v>
      </c>
      <c r="G146" s="142" t="s">
        <v>133</v>
      </c>
      <c r="H146" s="143">
        <v>683.64400000000001</v>
      </c>
      <c r="I146" s="144">
        <v>0</v>
      </c>
      <c r="J146" s="144">
        <f t="shared" si="10"/>
        <v>0</v>
      </c>
      <c r="K146" s="145"/>
      <c r="L146" s="27"/>
      <c r="M146" s="146" t="s">
        <v>1</v>
      </c>
      <c r="N146" s="147" t="s">
        <v>33</v>
      </c>
      <c r="O146" s="148">
        <v>3.6999999999999998E-2</v>
      </c>
      <c r="P146" s="148">
        <f t="shared" si="11"/>
        <v>25.294827999999999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152</v>
      </c>
      <c r="AT146" s="150" t="s">
        <v>122</v>
      </c>
      <c r="AU146" s="150" t="s">
        <v>127</v>
      </c>
      <c r="AY146" s="14" t="s">
        <v>119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127</v>
      </c>
      <c r="BK146" s="151">
        <f t="shared" si="19"/>
        <v>0</v>
      </c>
      <c r="BL146" s="14" t="s">
        <v>152</v>
      </c>
      <c r="BM146" s="150" t="s">
        <v>235</v>
      </c>
    </row>
    <row r="147" spans="1:65" s="2" customFormat="1" ht="24.15" customHeight="1" x14ac:dyDescent="0.2">
      <c r="A147" s="26"/>
      <c r="B147" s="138"/>
      <c r="C147" s="139" t="s">
        <v>236</v>
      </c>
      <c r="D147" s="139" t="s">
        <v>122</v>
      </c>
      <c r="E147" s="140" t="s">
        <v>919</v>
      </c>
      <c r="F147" s="141" t="s">
        <v>920</v>
      </c>
      <c r="G147" s="142" t="s">
        <v>137</v>
      </c>
      <c r="H147" s="143">
        <v>0.191</v>
      </c>
      <c r="I147" s="144">
        <v>0</v>
      </c>
      <c r="J147" s="144">
        <f t="shared" si="10"/>
        <v>0</v>
      </c>
      <c r="K147" s="145"/>
      <c r="L147" s="27"/>
      <c r="M147" s="146" t="s">
        <v>1</v>
      </c>
      <c r="N147" s="147" t="s">
        <v>33</v>
      </c>
      <c r="O147" s="148">
        <v>3.3690000000000002</v>
      </c>
      <c r="P147" s="148">
        <f t="shared" si="11"/>
        <v>0.64347900000000002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152</v>
      </c>
      <c r="AT147" s="150" t="s">
        <v>122</v>
      </c>
      <c r="AU147" s="150" t="s">
        <v>127</v>
      </c>
      <c r="AY147" s="14" t="s">
        <v>119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127</v>
      </c>
      <c r="BK147" s="151">
        <f t="shared" si="19"/>
        <v>0</v>
      </c>
      <c r="BL147" s="14" t="s">
        <v>152</v>
      </c>
      <c r="BM147" s="150" t="s">
        <v>239</v>
      </c>
    </row>
    <row r="148" spans="1:65" s="12" customFormat="1" ht="22.95" customHeight="1" x14ac:dyDescent="0.25">
      <c r="B148" s="126"/>
      <c r="D148" s="127" t="s">
        <v>66</v>
      </c>
      <c r="E148" s="136" t="s">
        <v>921</v>
      </c>
      <c r="F148" s="136" t="s">
        <v>922</v>
      </c>
      <c r="J148" s="137">
        <f>BK148</f>
        <v>0</v>
      </c>
      <c r="L148" s="126"/>
      <c r="M148" s="130"/>
      <c r="N148" s="131"/>
      <c r="O148" s="131"/>
      <c r="P148" s="132">
        <f>SUM(P149:P163)</f>
        <v>27.285387999999998</v>
      </c>
      <c r="Q148" s="131"/>
      <c r="R148" s="132">
        <f>SUM(R149:R163)</f>
        <v>0.19486377000000002</v>
      </c>
      <c r="S148" s="131"/>
      <c r="T148" s="133">
        <f>SUM(T149:T163)</f>
        <v>0</v>
      </c>
      <c r="AR148" s="127" t="s">
        <v>127</v>
      </c>
      <c r="AT148" s="134" t="s">
        <v>66</v>
      </c>
      <c r="AU148" s="134" t="s">
        <v>75</v>
      </c>
      <c r="AY148" s="127" t="s">
        <v>119</v>
      </c>
      <c r="BK148" s="135">
        <f>SUM(BK149:BK163)</f>
        <v>0</v>
      </c>
    </row>
    <row r="149" spans="1:65" s="2" customFormat="1" ht="24.15" customHeight="1" x14ac:dyDescent="0.2">
      <c r="A149" s="26"/>
      <c r="B149" s="138"/>
      <c r="C149" s="139" t="s">
        <v>203</v>
      </c>
      <c r="D149" s="139" t="s">
        <v>122</v>
      </c>
      <c r="E149" s="140" t="s">
        <v>923</v>
      </c>
      <c r="F149" s="141" t="s">
        <v>924</v>
      </c>
      <c r="G149" s="142" t="s">
        <v>819</v>
      </c>
      <c r="H149" s="143">
        <v>5</v>
      </c>
      <c r="I149" s="144">
        <v>0</v>
      </c>
      <c r="J149" s="144">
        <f t="shared" ref="J149:J163" si="20">ROUND(I149*H149,2)</f>
        <v>0</v>
      </c>
      <c r="K149" s="145"/>
      <c r="L149" s="27"/>
      <c r="M149" s="146" t="s">
        <v>1</v>
      </c>
      <c r="N149" s="147" t="s">
        <v>33</v>
      </c>
      <c r="O149" s="148">
        <v>1.23525</v>
      </c>
      <c r="P149" s="148">
        <f t="shared" ref="P149:P163" si="21">O149*H149</f>
        <v>6.1762499999999996</v>
      </c>
      <c r="Q149" s="148">
        <v>2.6249393999999999E-2</v>
      </c>
      <c r="R149" s="148">
        <f t="shared" ref="R149:R163" si="22">Q149*H149</f>
        <v>0.13124696999999999</v>
      </c>
      <c r="S149" s="148">
        <v>0</v>
      </c>
      <c r="T149" s="149">
        <f t="shared" ref="T149:T163" si="2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152</v>
      </c>
      <c r="AT149" s="150" t="s">
        <v>122</v>
      </c>
      <c r="AU149" s="150" t="s">
        <v>127</v>
      </c>
      <c r="AY149" s="14" t="s">
        <v>119</v>
      </c>
      <c r="BE149" s="151">
        <f t="shared" ref="BE149:BE163" si="24">IF(N149="základná",J149,0)</f>
        <v>0</v>
      </c>
      <c r="BF149" s="151">
        <f t="shared" ref="BF149:BF163" si="25">IF(N149="znížená",J149,0)</f>
        <v>0</v>
      </c>
      <c r="BG149" s="151">
        <f t="shared" ref="BG149:BG163" si="26">IF(N149="zákl. prenesená",J149,0)</f>
        <v>0</v>
      </c>
      <c r="BH149" s="151">
        <f t="shared" ref="BH149:BH163" si="27">IF(N149="zníž. prenesená",J149,0)</f>
        <v>0</v>
      </c>
      <c r="BI149" s="151">
        <f t="shared" ref="BI149:BI163" si="28">IF(N149="nulová",J149,0)</f>
        <v>0</v>
      </c>
      <c r="BJ149" s="14" t="s">
        <v>127</v>
      </c>
      <c r="BK149" s="151">
        <f t="shared" ref="BK149:BK163" si="29">ROUND(I149*H149,2)</f>
        <v>0</v>
      </c>
      <c r="BL149" s="14" t="s">
        <v>152</v>
      </c>
      <c r="BM149" s="150" t="s">
        <v>242</v>
      </c>
    </row>
    <row r="150" spans="1:65" s="2" customFormat="1" ht="14.4" customHeight="1" x14ac:dyDescent="0.2">
      <c r="A150" s="26"/>
      <c r="B150" s="138"/>
      <c r="C150" s="139" t="s">
        <v>243</v>
      </c>
      <c r="D150" s="139" t="s">
        <v>122</v>
      </c>
      <c r="E150" s="140" t="s">
        <v>925</v>
      </c>
      <c r="F150" s="141" t="s">
        <v>926</v>
      </c>
      <c r="G150" s="142" t="s">
        <v>158</v>
      </c>
      <c r="H150" s="143">
        <v>1</v>
      </c>
      <c r="I150" s="144">
        <v>0</v>
      </c>
      <c r="J150" s="144">
        <f t="shared" si="20"/>
        <v>0</v>
      </c>
      <c r="K150" s="145"/>
      <c r="L150" s="27"/>
      <c r="M150" s="146" t="s">
        <v>1</v>
      </c>
      <c r="N150" s="147" t="s">
        <v>33</v>
      </c>
      <c r="O150" s="148">
        <v>0.59687999999999997</v>
      </c>
      <c r="P150" s="148">
        <f t="shared" si="21"/>
        <v>0.59687999999999997</v>
      </c>
      <c r="Q150" s="148">
        <v>1.5064E-3</v>
      </c>
      <c r="R150" s="148">
        <f t="shared" si="22"/>
        <v>1.5064E-3</v>
      </c>
      <c r="S150" s="148">
        <v>0</v>
      </c>
      <c r="T150" s="149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152</v>
      </c>
      <c r="AT150" s="150" t="s">
        <v>122</v>
      </c>
      <c r="AU150" s="150" t="s">
        <v>127</v>
      </c>
      <c r="AY150" s="14" t="s">
        <v>119</v>
      </c>
      <c r="BE150" s="151">
        <f t="shared" si="24"/>
        <v>0</v>
      </c>
      <c r="BF150" s="151">
        <f t="shared" si="25"/>
        <v>0</v>
      </c>
      <c r="BG150" s="151">
        <f t="shared" si="26"/>
        <v>0</v>
      </c>
      <c r="BH150" s="151">
        <f t="shared" si="27"/>
        <v>0</v>
      </c>
      <c r="BI150" s="151">
        <f t="shared" si="28"/>
        <v>0</v>
      </c>
      <c r="BJ150" s="14" t="s">
        <v>127</v>
      </c>
      <c r="BK150" s="151">
        <f t="shared" si="29"/>
        <v>0</v>
      </c>
      <c r="BL150" s="14" t="s">
        <v>152</v>
      </c>
      <c r="BM150" s="150" t="s">
        <v>246</v>
      </c>
    </row>
    <row r="151" spans="1:65" s="2" customFormat="1" ht="24.15" customHeight="1" x14ac:dyDescent="0.2">
      <c r="A151" s="26"/>
      <c r="B151" s="138"/>
      <c r="C151" s="156" t="s">
        <v>206</v>
      </c>
      <c r="D151" s="156" t="s">
        <v>266</v>
      </c>
      <c r="E151" s="157" t="s">
        <v>927</v>
      </c>
      <c r="F151" s="158" t="s">
        <v>928</v>
      </c>
      <c r="G151" s="159" t="s">
        <v>158</v>
      </c>
      <c r="H151" s="160">
        <v>1</v>
      </c>
      <c r="I151" s="161">
        <v>0</v>
      </c>
      <c r="J151" s="161">
        <f t="shared" si="20"/>
        <v>0</v>
      </c>
      <c r="K151" s="162"/>
      <c r="L151" s="163"/>
      <c r="M151" s="164" t="s">
        <v>1</v>
      </c>
      <c r="N151" s="165" t="s">
        <v>33</v>
      </c>
      <c r="O151" s="148">
        <v>0</v>
      </c>
      <c r="P151" s="148">
        <f t="shared" si="21"/>
        <v>0</v>
      </c>
      <c r="Q151" s="148">
        <v>1.6000000000000001E-4</v>
      </c>
      <c r="R151" s="148">
        <f t="shared" si="22"/>
        <v>1.6000000000000001E-4</v>
      </c>
      <c r="S151" s="148">
        <v>0</v>
      </c>
      <c r="T151" s="149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220</v>
      </c>
      <c r="AT151" s="150" t="s">
        <v>266</v>
      </c>
      <c r="AU151" s="150" t="s">
        <v>127</v>
      </c>
      <c r="AY151" s="14" t="s">
        <v>119</v>
      </c>
      <c r="BE151" s="151">
        <f t="shared" si="24"/>
        <v>0</v>
      </c>
      <c r="BF151" s="151">
        <f t="shared" si="25"/>
        <v>0</v>
      </c>
      <c r="BG151" s="151">
        <f t="shared" si="26"/>
        <v>0</v>
      </c>
      <c r="BH151" s="151">
        <f t="shared" si="27"/>
        <v>0</v>
      </c>
      <c r="BI151" s="151">
        <f t="shared" si="28"/>
        <v>0</v>
      </c>
      <c r="BJ151" s="14" t="s">
        <v>127</v>
      </c>
      <c r="BK151" s="151">
        <f t="shared" si="29"/>
        <v>0</v>
      </c>
      <c r="BL151" s="14" t="s">
        <v>152</v>
      </c>
      <c r="BM151" s="150" t="s">
        <v>249</v>
      </c>
    </row>
    <row r="152" spans="1:65" s="2" customFormat="1" ht="24.15" customHeight="1" x14ac:dyDescent="0.2">
      <c r="A152" s="26"/>
      <c r="B152" s="138"/>
      <c r="C152" s="139" t="s">
        <v>251</v>
      </c>
      <c r="D152" s="139" t="s">
        <v>122</v>
      </c>
      <c r="E152" s="140" t="s">
        <v>929</v>
      </c>
      <c r="F152" s="141" t="s">
        <v>930</v>
      </c>
      <c r="G152" s="142" t="s">
        <v>158</v>
      </c>
      <c r="H152" s="143">
        <v>28</v>
      </c>
      <c r="I152" s="144">
        <v>0</v>
      </c>
      <c r="J152" s="144">
        <f t="shared" si="20"/>
        <v>0</v>
      </c>
      <c r="K152" s="145"/>
      <c r="L152" s="27"/>
      <c r="M152" s="146" t="s">
        <v>1</v>
      </c>
      <c r="N152" s="147" t="s">
        <v>33</v>
      </c>
      <c r="O152" s="148">
        <v>0.11502</v>
      </c>
      <c r="P152" s="148">
        <f t="shared" si="21"/>
        <v>3.2205599999999999</v>
      </c>
      <c r="Q152" s="148">
        <v>1.9760000000000001E-5</v>
      </c>
      <c r="R152" s="148">
        <f t="shared" si="22"/>
        <v>5.5327999999999996E-4</v>
      </c>
      <c r="S152" s="148">
        <v>0</v>
      </c>
      <c r="T152" s="149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152</v>
      </c>
      <c r="AT152" s="150" t="s">
        <v>122</v>
      </c>
      <c r="AU152" s="150" t="s">
        <v>127</v>
      </c>
      <c r="AY152" s="14" t="s">
        <v>119</v>
      </c>
      <c r="BE152" s="151">
        <f t="shared" si="24"/>
        <v>0</v>
      </c>
      <c r="BF152" s="151">
        <f t="shared" si="25"/>
        <v>0</v>
      </c>
      <c r="BG152" s="151">
        <f t="shared" si="26"/>
        <v>0</v>
      </c>
      <c r="BH152" s="151">
        <f t="shared" si="27"/>
        <v>0</v>
      </c>
      <c r="BI152" s="151">
        <f t="shared" si="28"/>
        <v>0</v>
      </c>
      <c r="BJ152" s="14" t="s">
        <v>127</v>
      </c>
      <c r="BK152" s="151">
        <f t="shared" si="29"/>
        <v>0</v>
      </c>
      <c r="BL152" s="14" t="s">
        <v>152</v>
      </c>
      <c r="BM152" s="150" t="s">
        <v>254</v>
      </c>
    </row>
    <row r="153" spans="1:65" s="2" customFormat="1" ht="24.15" customHeight="1" x14ac:dyDescent="0.2">
      <c r="A153" s="26"/>
      <c r="B153" s="138"/>
      <c r="C153" s="156" t="s">
        <v>210</v>
      </c>
      <c r="D153" s="156" t="s">
        <v>266</v>
      </c>
      <c r="E153" s="157" t="s">
        <v>931</v>
      </c>
      <c r="F153" s="158" t="s">
        <v>932</v>
      </c>
      <c r="G153" s="159" t="s">
        <v>158</v>
      </c>
      <c r="H153" s="160">
        <v>28</v>
      </c>
      <c r="I153" s="161">
        <v>0</v>
      </c>
      <c r="J153" s="161">
        <f t="shared" si="20"/>
        <v>0</v>
      </c>
      <c r="K153" s="162"/>
      <c r="L153" s="163"/>
      <c r="M153" s="164" t="s">
        <v>1</v>
      </c>
      <c r="N153" s="165" t="s">
        <v>33</v>
      </c>
      <c r="O153" s="148">
        <v>0</v>
      </c>
      <c r="P153" s="148">
        <f t="shared" si="21"/>
        <v>0</v>
      </c>
      <c r="Q153" s="148">
        <v>1E-4</v>
      </c>
      <c r="R153" s="148">
        <f t="shared" si="22"/>
        <v>2.8E-3</v>
      </c>
      <c r="S153" s="148">
        <v>0</v>
      </c>
      <c r="T153" s="149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220</v>
      </c>
      <c r="AT153" s="150" t="s">
        <v>266</v>
      </c>
      <c r="AU153" s="150" t="s">
        <v>127</v>
      </c>
      <c r="AY153" s="14" t="s">
        <v>119</v>
      </c>
      <c r="BE153" s="151">
        <f t="shared" si="24"/>
        <v>0</v>
      </c>
      <c r="BF153" s="151">
        <f t="shared" si="25"/>
        <v>0</v>
      </c>
      <c r="BG153" s="151">
        <f t="shared" si="26"/>
        <v>0</v>
      </c>
      <c r="BH153" s="151">
        <f t="shared" si="27"/>
        <v>0</v>
      </c>
      <c r="BI153" s="151">
        <f t="shared" si="28"/>
        <v>0</v>
      </c>
      <c r="BJ153" s="14" t="s">
        <v>127</v>
      </c>
      <c r="BK153" s="151">
        <f t="shared" si="29"/>
        <v>0</v>
      </c>
      <c r="BL153" s="14" t="s">
        <v>152</v>
      </c>
      <c r="BM153" s="150" t="s">
        <v>257</v>
      </c>
    </row>
    <row r="154" spans="1:65" s="2" customFormat="1" ht="24.15" customHeight="1" x14ac:dyDescent="0.2">
      <c r="A154" s="26"/>
      <c r="B154" s="138"/>
      <c r="C154" s="156" t="s">
        <v>258</v>
      </c>
      <c r="D154" s="156" t="s">
        <v>266</v>
      </c>
      <c r="E154" s="157" t="s">
        <v>933</v>
      </c>
      <c r="F154" s="158" t="s">
        <v>934</v>
      </c>
      <c r="G154" s="159" t="s">
        <v>158</v>
      </c>
      <c r="H154" s="160">
        <v>28</v>
      </c>
      <c r="I154" s="161">
        <v>0</v>
      </c>
      <c r="J154" s="161">
        <f t="shared" si="20"/>
        <v>0</v>
      </c>
      <c r="K154" s="162"/>
      <c r="L154" s="163"/>
      <c r="M154" s="164" t="s">
        <v>1</v>
      </c>
      <c r="N154" s="165" t="s">
        <v>33</v>
      </c>
      <c r="O154" s="148">
        <v>0</v>
      </c>
      <c r="P154" s="148">
        <f t="shared" si="21"/>
        <v>0</v>
      </c>
      <c r="Q154" s="148">
        <v>1.6000000000000001E-4</v>
      </c>
      <c r="R154" s="148">
        <f t="shared" si="22"/>
        <v>4.4800000000000005E-3</v>
      </c>
      <c r="S154" s="148">
        <v>0</v>
      </c>
      <c r="T154" s="149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220</v>
      </c>
      <c r="AT154" s="150" t="s">
        <v>266</v>
      </c>
      <c r="AU154" s="150" t="s">
        <v>127</v>
      </c>
      <c r="AY154" s="14" t="s">
        <v>119</v>
      </c>
      <c r="BE154" s="151">
        <f t="shared" si="24"/>
        <v>0</v>
      </c>
      <c r="BF154" s="151">
        <f t="shared" si="25"/>
        <v>0</v>
      </c>
      <c r="BG154" s="151">
        <f t="shared" si="26"/>
        <v>0</v>
      </c>
      <c r="BH154" s="151">
        <f t="shared" si="27"/>
        <v>0</v>
      </c>
      <c r="BI154" s="151">
        <f t="shared" si="28"/>
        <v>0</v>
      </c>
      <c r="BJ154" s="14" t="s">
        <v>127</v>
      </c>
      <c r="BK154" s="151">
        <f t="shared" si="29"/>
        <v>0</v>
      </c>
      <c r="BL154" s="14" t="s">
        <v>152</v>
      </c>
      <c r="BM154" s="150" t="s">
        <v>261</v>
      </c>
    </row>
    <row r="155" spans="1:65" s="2" customFormat="1" ht="24.15" customHeight="1" x14ac:dyDescent="0.2">
      <c r="A155" s="26"/>
      <c r="B155" s="138"/>
      <c r="C155" s="139" t="s">
        <v>213</v>
      </c>
      <c r="D155" s="139" t="s">
        <v>122</v>
      </c>
      <c r="E155" s="140" t="s">
        <v>935</v>
      </c>
      <c r="F155" s="141" t="s">
        <v>936</v>
      </c>
      <c r="G155" s="142" t="s">
        <v>158</v>
      </c>
      <c r="H155" s="143">
        <v>28</v>
      </c>
      <c r="I155" s="144">
        <v>0</v>
      </c>
      <c r="J155" s="144">
        <f t="shared" si="20"/>
        <v>0</v>
      </c>
      <c r="K155" s="145"/>
      <c r="L155" s="27"/>
      <c r="M155" s="146" t="s">
        <v>1</v>
      </c>
      <c r="N155" s="147" t="s">
        <v>33</v>
      </c>
      <c r="O155" s="148">
        <v>0.20435</v>
      </c>
      <c r="P155" s="148">
        <f t="shared" si="21"/>
        <v>5.7218</v>
      </c>
      <c r="Q155" s="148">
        <v>5.9999999999999995E-4</v>
      </c>
      <c r="R155" s="148">
        <f t="shared" si="22"/>
        <v>1.6799999999999999E-2</v>
      </c>
      <c r="S155" s="148">
        <v>0</v>
      </c>
      <c r="T155" s="149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152</v>
      </c>
      <c r="AT155" s="150" t="s">
        <v>122</v>
      </c>
      <c r="AU155" s="150" t="s">
        <v>127</v>
      </c>
      <c r="AY155" s="14" t="s">
        <v>119</v>
      </c>
      <c r="BE155" s="151">
        <f t="shared" si="24"/>
        <v>0</v>
      </c>
      <c r="BF155" s="151">
        <f t="shared" si="25"/>
        <v>0</v>
      </c>
      <c r="BG155" s="151">
        <f t="shared" si="26"/>
        <v>0</v>
      </c>
      <c r="BH155" s="151">
        <f t="shared" si="27"/>
        <v>0</v>
      </c>
      <c r="BI155" s="151">
        <f t="shared" si="28"/>
        <v>0</v>
      </c>
      <c r="BJ155" s="14" t="s">
        <v>127</v>
      </c>
      <c r="BK155" s="151">
        <f t="shared" si="29"/>
        <v>0</v>
      </c>
      <c r="BL155" s="14" t="s">
        <v>152</v>
      </c>
      <c r="BM155" s="150" t="s">
        <v>264</v>
      </c>
    </row>
    <row r="156" spans="1:65" s="2" customFormat="1" ht="14.4" customHeight="1" x14ac:dyDescent="0.2">
      <c r="A156" s="26"/>
      <c r="B156" s="138"/>
      <c r="C156" s="139" t="s">
        <v>265</v>
      </c>
      <c r="D156" s="139" t="s">
        <v>122</v>
      </c>
      <c r="E156" s="140" t="s">
        <v>937</v>
      </c>
      <c r="F156" s="141" t="s">
        <v>938</v>
      </c>
      <c r="G156" s="142" t="s">
        <v>158</v>
      </c>
      <c r="H156" s="143">
        <v>28</v>
      </c>
      <c r="I156" s="144">
        <v>0</v>
      </c>
      <c r="J156" s="144">
        <f t="shared" si="20"/>
        <v>0</v>
      </c>
      <c r="K156" s="145"/>
      <c r="L156" s="27"/>
      <c r="M156" s="146" t="s">
        <v>1</v>
      </c>
      <c r="N156" s="147" t="s">
        <v>33</v>
      </c>
      <c r="O156" s="148">
        <v>0.20605999999999999</v>
      </c>
      <c r="P156" s="148">
        <f t="shared" si="21"/>
        <v>5.7696800000000001</v>
      </c>
      <c r="Q156" s="148">
        <v>4.566E-5</v>
      </c>
      <c r="R156" s="148">
        <f t="shared" si="22"/>
        <v>1.27848E-3</v>
      </c>
      <c r="S156" s="148">
        <v>0</v>
      </c>
      <c r="T156" s="149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152</v>
      </c>
      <c r="AT156" s="150" t="s">
        <v>122</v>
      </c>
      <c r="AU156" s="150" t="s">
        <v>127</v>
      </c>
      <c r="AY156" s="14" t="s">
        <v>119</v>
      </c>
      <c r="BE156" s="151">
        <f t="shared" si="24"/>
        <v>0</v>
      </c>
      <c r="BF156" s="151">
        <f t="shared" si="25"/>
        <v>0</v>
      </c>
      <c r="BG156" s="151">
        <f t="shared" si="26"/>
        <v>0</v>
      </c>
      <c r="BH156" s="151">
        <f t="shared" si="27"/>
        <v>0</v>
      </c>
      <c r="BI156" s="151">
        <f t="shared" si="28"/>
        <v>0</v>
      </c>
      <c r="BJ156" s="14" t="s">
        <v>127</v>
      </c>
      <c r="BK156" s="151">
        <f t="shared" si="29"/>
        <v>0</v>
      </c>
      <c r="BL156" s="14" t="s">
        <v>152</v>
      </c>
      <c r="BM156" s="150" t="s">
        <v>269</v>
      </c>
    </row>
    <row r="157" spans="1:65" s="2" customFormat="1" ht="24.15" customHeight="1" x14ac:dyDescent="0.2">
      <c r="A157" s="26"/>
      <c r="B157" s="138"/>
      <c r="C157" s="156" t="s">
        <v>217</v>
      </c>
      <c r="D157" s="156" t="s">
        <v>266</v>
      </c>
      <c r="E157" s="157" t="s">
        <v>939</v>
      </c>
      <c r="F157" s="158" t="s">
        <v>940</v>
      </c>
      <c r="G157" s="159" t="s">
        <v>158</v>
      </c>
      <c r="H157" s="160">
        <v>28</v>
      </c>
      <c r="I157" s="161">
        <v>0</v>
      </c>
      <c r="J157" s="161">
        <f t="shared" si="20"/>
        <v>0</v>
      </c>
      <c r="K157" s="162"/>
      <c r="L157" s="163"/>
      <c r="M157" s="164" t="s">
        <v>1</v>
      </c>
      <c r="N157" s="165" t="s">
        <v>33</v>
      </c>
      <c r="O157" s="148">
        <v>0</v>
      </c>
      <c r="P157" s="148">
        <f t="shared" si="21"/>
        <v>0</v>
      </c>
      <c r="Q157" s="148">
        <v>7.2000000000000005E-4</v>
      </c>
      <c r="R157" s="148">
        <f t="shared" si="22"/>
        <v>2.0160000000000001E-2</v>
      </c>
      <c r="S157" s="148">
        <v>0</v>
      </c>
      <c r="T157" s="149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220</v>
      </c>
      <c r="AT157" s="150" t="s">
        <v>266</v>
      </c>
      <c r="AU157" s="150" t="s">
        <v>127</v>
      </c>
      <c r="AY157" s="14" t="s">
        <v>119</v>
      </c>
      <c r="BE157" s="151">
        <f t="shared" si="24"/>
        <v>0</v>
      </c>
      <c r="BF157" s="151">
        <f t="shared" si="25"/>
        <v>0</v>
      </c>
      <c r="BG157" s="151">
        <f t="shared" si="26"/>
        <v>0</v>
      </c>
      <c r="BH157" s="151">
        <f t="shared" si="27"/>
        <v>0</v>
      </c>
      <c r="BI157" s="151">
        <f t="shared" si="28"/>
        <v>0</v>
      </c>
      <c r="BJ157" s="14" t="s">
        <v>127</v>
      </c>
      <c r="BK157" s="151">
        <f t="shared" si="29"/>
        <v>0</v>
      </c>
      <c r="BL157" s="14" t="s">
        <v>152</v>
      </c>
      <c r="BM157" s="150" t="s">
        <v>272</v>
      </c>
    </row>
    <row r="158" spans="1:65" s="2" customFormat="1" ht="14.4" customHeight="1" x14ac:dyDescent="0.2">
      <c r="A158" s="26"/>
      <c r="B158" s="138"/>
      <c r="C158" s="139" t="s">
        <v>273</v>
      </c>
      <c r="D158" s="139" t="s">
        <v>122</v>
      </c>
      <c r="E158" s="140" t="s">
        <v>941</v>
      </c>
      <c r="F158" s="141" t="s">
        <v>942</v>
      </c>
      <c r="G158" s="142" t="s">
        <v>158</v>
      </c>
      <c r="H158" s="143">
        <v>28</v>
      </c>
      <c r="I158" s="144">
        <v>0</v>
      </c>
      <c r="J158" s="144">
        <f t="shared" si="20"/>
        <v>0</v>
      </c>
      <c r="K158" s="145"/>
      <c r="L158" s="27"/>
      <c r="M158" s="146" t="s">
        <v>1</v>
      </c>
      <c r="N158" s="147" t="s">
        <v>33</v>
      </c>
      <c r="O158" s="148">
        <v>0.17504</v>
      </c>
      <c r="P158" s="148">
        <f t="shared" si="21"/>
        <v>4.9011199999999997</v>
      </c>
      <c r="Q158" s="148">
        <v>2.283E-5</v>
      </c>
      <c r="R158" s="148">
        <f t="shared" si="22"/>
        <v>6.3924000000000001E-4</v>
      </c>
      <c r="S158" s="148">
        <v>0</v>
      </c>
      <c r="T158" s="149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152</v>
      </c>
      <c r="AT158" s="150" t="s">
        <v>122</v>
      </c>
      <c r="AU158" s="150" t="s">
        <v>127</v>
      </c>
      <c r="AY158" s="14" t="s">
        <v>119</v>
      </c>
      <c r="BE158" s="151">
        <f t="shared" si="24"/>
        <v>0</v>
      </c>
      <c r="BF158" s="151">
        <f t="shared" si="25"/>
        <v>0</v>
      </c>
      <c r="BG158" s="151">
        <f t="shared" si="26"/>
        <v>0</v>
      </c>
      <c r="BH158" s="151">
        <f t="shared" si="27"/>
        <v>0</v>
      </c>
      <c r="BI158" s="151">
        <f t="shared" si="28"/>
        <v>0</v>
      </c>
      <c r="BJ158" s="14" t="s">
        <v>127</v>
      </c>
      <c r="BK158" s="151">
        <f t="shared" si="29"/>
        <v>0</v>
      </c>
      <c r="BL158" s="14" t="s">
        <v>152</v>
      </c>
      <c r="BM158" s="150" t="s">
        <v>276</v>
      </c>
    </row>
    <row r="159" spans="1:65" s="2" customFormat="1" ht="24.15" customHeight="1" x14ac:dyDescent="0.2">
      <c r="A159" s="26"/>
      <c r="B159" s="138"/>
      <c r="C159" s="156" t="s">
        <v>220</v>
      </c>
      <c r="D159" s="156" t="s">
        <v>266</v>
      </c>
      <c r="E159" s="157" t="s">
        <v>943</v>
      </c>
      <c r="F159" s="158" t="s">
        <v>944</v>
      </c>
      <c r="G159" s="159" t="s">
        <v>158</v>
      </c>
      <c r="H159" s="160">
        <v>28</v>
      </c>
      <c r="I159" s="161">
        <v>0</v>
      </c>
      <c r="J159" s="161">
        <f t="shared" si="20"/>
        <v>0</v>
      </c>
      <c r="K159" s="162"/>
      <c r="L159" s="163"/>
      <c r="M159" s="164" t="s">
        <v>1</v>
      </c>
      <c r="N159" s="165" t="s">
        <v>33</v>
      </c>
      <c r="O159" s="148">
        <v>0</v>
      </c>
      <c r="P159" s="148">
        <f t="shared" si="21"/>
        <v>0</v>
      </c>
      <c r="Q159" s="148">
        <v>4.8999999999999998E-4</v>
      </c>
      <c r="R159" s="148">
        <f t="shared" si="22"/>
        <v>1.372E-2</v>
      </c>
      <c r="S159" s="148">
        <v>0</v>
      </c>
      <c r="T159" s="149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220</v>
      </c>
      <c r="AT159" s="150" t="s">
        <v>266</v>
      </c>
      <c r="AU159" s="150" t="s">
        <v>127</v>
      </c>
      <c r="AY159" s="14" t="s">
        <v>119</v>
      </c>
      <c r="BE159" s="151">
        <f t="shared" si="24"/>
        <v>0</v>
      </c>
      <c r="BF159" s="151">
        <f t="shared" si="25"/>
        <v>0</v>
      </c>
      <c r="BG159" s="151">
        <f t="shared" si="26"/>
        <v>0</v>
      </c>
      <c r="BH159" s="151">
        <f t="shared" si="27"/>
        <v>0</v>
      </c>
      <c r="BI159" s="151">
        <f t="shared" si="28"/>
        <v>0</v>
      </c>
      <c r="BJ159" s="14" t="s">
        <v>127</v>
      </c>
      <c r="BK159" s="151">
        <f t="shared" si="29"/>
        <v>0</v>
      </c>
      <c r="BL159" s="14" t="s">
        <v>152</v>
      </c>
      <c r="BM159" s="150" t="s">
        <v>279</v>
      </c>
    </row>
    <row r="160" spans="1:65" s="2" customFormat="1" ht="14.4" customHeight="1" x14ac:dyDescent="0.2">
      <c r="A160" s="26"/>
      <c r="B160" s="138"/>
      <c r="C160" s="139" t="s">
        <v>280</v>
      </c>
      <c r="D160" s="139" t="s">
        <v>122</v>
      </c>
      <c r="E160" s="140" t="s">
        <v>945</v>
      </c>
      <c r="F160" s="141" t="s">
        <v>946</v>
      </c>
      <c r="G160" s="142" t="s">
        <v>158</v>
      </c>
      <c r="H160" s="143">
        <v>1</v>
      </c>
      <c r="I160" s="144">
        <v>0</v>
      </c>
      <c r="J160" s="144">
        <f t="shared" si="20"/>
        <v>0</v>
      </c>
      <c r="K160" s="145"/>
      <c r="L160" s="27"/>
      <c r="M160" s="146" t="s">
        <v>1</v>
      </c>
      <c r="N160" s="147" t="s">
        <v>33</v>
      </c>
      <c r="O160" s="148">
        <v>0</v>
      </c>
      <c r="P160" s="148">
        <f t="shared" si="21"/>
        <v>0</v>
      </c>
      <c r="Q160" s="148">
        <v>0</v>
      </c>
      <c r="R160" s="148">
        <f t="shared" si="22"/>
        <v>0</v>
      </c>
      <c r="S160" s="148">
        <v>0</v>
      </c>
      <c r="T160" s="14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152</v>
      </c>
      <c r="AT160" s="150" t="s">
        <v>122</v>
      </c>
      <c r="AU160" s="150" t="s">
        <v>127</v>
      </c>
      <c r="AY160" s="14" t="s">
        <v>119</v>
      </c>
      <c r="BE160" s="151">
        <f t="shared" si="24"/>
        <v>0</v>
      </c>
      <c r="BF160" s="151">
        <f t="shared" si="25"/>
        <v>0</v>
      </c>
      <c r="BG160" s="151">
        <f t="shared" si="26"/>
        <v>0</v>
      </c>
      <c r="BH160" s="151">
        <f t="shared" si="27"/>
        <v>0</v>
      </c>
      <c r="BI160" s="151">
        <f t="shared" si="28"/>
        <v>0</v>
      </c>
      <c r="BJ160" s="14" t="s">
        <v>127</v>
      </c>
      <c r="BK160" s="151">
        <f t="shared" si="29"/>
        <v>0</v>
      </c>
      <c r="BL160" s="14" t="s">
        <v>152</v>
      </c>
      <c r="BM160" s="150" t="s">
        <v>283</v>
      </c>
    </row>
    <row r="161" spans="1:65" s="2" customFormat="1" ht="14.4" customHeight="1" x14ac:dyDescent="0.2">
      <c r="A161" s="26"/>
      <c r="B161" s="138"/>
      <c r="C161" s="139" t="s">
        <v>224</v>
      </c>
      <c r="D161" s="139" t="s">
        <v>122</v>
      </c>
      <c r="E161" s="140" t="s">
        <v>947</v>
      </c>
      <c r="F161" s="141" t="s">
        <v>948</v>
      </c>
      <c r="G161" s="142" t="s">
        <v>158</v>
      </c>
      <c r="H161" s="143">
        <v>1</v>
      </c>
      <c r="I161" s="144">
        <v>0</v>
      </c>
      <c r="J161" s="144">
        <f t="shared" si="20"/>
        <v>0</v>
      </c>
      <c r="K161" s="145"/>
      <c r="L161" s="27"/>
      <c r="M161" s="146" t="s">
        <v>1</v>
      </c>
      <c r="N161" s="147" t="s">
        <v>33</v>
      </c>
      <c r="O161" s="148">
        <v>0.41676999999999997</v>
      </c>
      <c r="P161" s="148">
        <f t="shared" si="21"/>
        <v>0.41676999999999997</v>
      </c>
      <c r="Q161" s="148">
        <v>1.2994E-3</v>
      </c>
      <c r="R161" s="148">
        <f t="shared" si="22"/>
        <v>1.2994E-3</v>
      </c>
      <c r="S161" s="148">
        <v>0</v>
      </c>
      <c r="T161" s="149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152</v>
      </c>
      <c r="AT161" s="150" t="s">
        <v>122</v>
      </c>
      <c r="AU161" s="150" t="s">
        <v>127</v>
      </c>
      <c r="AY161" s="14" t="s">
        <v>119</v>
      </c>
      <c r="BE161" s="151">
        <f t="shared" si="24"/>
        <v>0</v>
      </c>
      <c r="BF161" s="151">
        <f t="shared" si="25"/>
        <v>0</v>
      </c>
      <c r="BG161" s="151">
        <f t="shared" si="26"/>
        <v>0</v>
      </c>
      <c r="BH161" s="151">
        <f t="shared" si="27"/>
        <v>0</v>
      </c>
      <c r="BI161" s="151">
        <f t="shared" si="28"/>
        <v>0</v>
      </c>
      <c r="BJ161" s="14" t="s">
        <v>127</v>
      </c>
      <c r="BK161" s="151">
        <f t="shared" si="29"/>
        <v>0</v>
      </c>
      <c r="BL161" s="14" t="s">
        <v>152</v>
      </c>
      <c r="BM161" s="150" t="s">
        <v>286</v>
      </c>
    </row>
    <row r="162" spans="1:65" s="2" customFormat="1" ht="24.15" customHeight="1" x14ac:dyDescent="0.2">
      <c r="A162" s="26"/>
      <c r="B162" s="138"/>
      <c r="C162" s="156" t="s">
        <v>287</v>
      </c>
      <c r="D162" s="156" t="s">
        <v>266</v>
      </c>
      <c r="E162" s="157" t="s">
        <v>949</v>
      </c>
      <c r="F162" s="158" t="s">
        <v>950</v>
      </c>
      <c r="G162" s="159" t="s">
        <v>158</v>
      </c>
      <c r="H162" s="160">
        <v>1</v>
      </c>
      <c r="I162" s="161">
        <v>0</v>
      </c>
      <c r="J162" s="161">
        <f t="shared" si="20"/>
        <v>0</v>
      </c>
      <c r="K162" s="162"/>
      <c r="L162" s="163"/>
      <c r="M162" s="164" t="s">
        <v>1</v>
      </c>
      <c r="N162" s="165" t="s">
        <v>33</v>
      </c>
      <c r="O162" s="148">
        <v>0</v>
      </c>
      <c r="P162" s="148">
        <f t="shared" si="21"/>
        <v>0</v>
      </c>
      <c r="Q162" s="148">
        <v>2.2000000000000001E-4</v>
      </c>
      <c r="R162" s="148">
        <f t="shared" si="22"/>
        <v>2.2000000000000001E-4</v>
      </c>
      <c r="S162" s="148">
        <v>0</v>
      </c>
      <c r="T162" s="14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220</v>
      </c>
      <c r="AT162" s="150" t="s">
        <v>266</v>
      </c>
      <c r="AU162" s="150" t="s">
        <v>127</v>
      </c>
      <c r="AY162" s="14" t="s">
        <v>119</v>
      </c>
      <c r="BE162" s="151">
        <f t="shared" si="24"/>
        <v>0</v>
      </c>
      <c r="BF162" s="151">
        <f t="shared" si="25"/>
        <v>0</v>
      </c>
      <c r="BG162" s="151">
        <f t="shared" si="26"/>
        <v>0</v>
      </c>
      <c r="BH162" s="151">
        <f t="shared" si="27"/>
        <v>0</v>
      </c>
      <c r="BI162" s="151">
        <f t="shared" si="28"/>
        <v>0</v>
      </c>
      <c r="BJ162" s="14" t="s">
        <v>127</v>
      </c>
      <c r="BK162" s="151">
        <f t="shared" si="29"/>
        <v>0</v>
      </c>
      <c r="BL162" s="14" t="s">
        <v>152</v>
      </c>
      <c r="BM162" s="150" t="s">
        <v>290</v>
      </c>
    </row>
    <row r="163" spans="1:65" s="2" customFormat="1" ht="14.4" customHeight="1" x14ac:dyDescent="0.2">
      <c r="A163" s="26"/>
      <c r="B163" s="138"/>
      <c r="C163" s="139" t="s">
        <v>228</v>
      </c>
      <c r="D163" s="139" t="s">
        <v>122</v>
      </c>
      <c r="E163" s="140" t="s">
        <v>951</v>
      </c>
      <c r="F163" s="141" t="s">
        <v>952</v>
      </c>
      <c r="G163" s="142" t="s">
        <v>137</v>
      </c>
      <c r="H163" s="143">
        <v>0.19800000000000001</v>
      </c>
      <c r="I163" s="144">
        <v>0</v>
      </c>
      <c r="J163" s="144">
        <f t="shared" si="20"/>
        <v>0</v>
      </c>
      <c r="K163" s="145"/>
      <c r="L163" s="27"/>
      <c r="M163" s="146" t="s">
        <v>1</v>
      </c>
      <c r="N163" s="147" t="s">
        <v>33</v>
      </c>
      <c r="O163" s="148">
        <v>2.4359999999999999</v>
      </c>
      <c r="P163" s="148">
        <f t="shared" si="21"/>
        <v>0.48232800000000003</v>
      </c>
      <c r="Q163" s="148">
        <v>0</v>
      </c>
      <c r="R163" s="148">
        <f t="shared" si="22"/>
        <v>0</v>
      </c>
      <c r="S163" s="148">
        <v>0</v>
      </c>
      <c r="T163" s="14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152</v>
      </c>
      <c r="AT163" s="150" t="s">
        <v>122</v>
      </c>
      <c r="AU163" s="150" t="s">
        <v>127</v>
      </c>
      <c r="AY163" s="14" t="s">
        <v>119</v>
      </c>
      <c r="BE163" s="151">
        <f t="shared" si="24"/>
        <v>0</v>
      </c>
      <c r="BF163" s="151">
        <f t="shared" si="25"/>
        <v>0</v>
      </c>
      <c r="BG163" s="151">
        <f t="shared" si="26"/>
        <v>0</v>
      </c>
      <c r="BH163" s="151">
        <f t="shared" si="27"/>
        <v>0</v>
      </c>
      <c r="BI163" s="151">
        <f t="shared" si="28"/>
        <v>0</v>
      </c>
      <c r="BJ163" s="14" t="s">
        <v>127</v>
      </c>
      <c r="BK163" s="151">
        <f t="shared" si="29"/>
        <v>0</v>
      </c>
      <c r="BL163" s="14" t="s">
        <v>152</v>
      </c>
      <c r="BM163" s="150" t="s">
        <v>293</v>
      </c>
    </row>
    <row r="164" spans="1:65" s="12" customFormat="1" ht="22.95" customHeight="1" x14ac:dyDescent="0.25">
      <c r="B164" s="126"/>
      <c r="D164" s="127" t="s">
        <v>66</v>
      </c>
      <c r="E164" s="136" t="s">
        <v>953</v>
      </c>
      <c r="F164" s="136" t="s">
        <v>954</v>
      </c>
      <c r="J164" s="137">
        <f>BK164</f>
        <v>0</v>
      </c>
      <c r="L164" s="126"/>
      <c r="M164" s="130"/>
      <c r="N164" s="131"/>
      <c r="O164" s="131"/>
      <c r="P164" s="132">
        <f>SUM(P165:P188)</f>
        <v>21.213628999999997</v>
      </c>
      <c r="Q164" s="131"/>
      <c r="R164" s="132">
        <f>SUM(R165:R188)</f>
        <v>1.0273075999999999</v>
      </c>
      <c r="S164" s="131"/>
      <c r="T164" s="133">
        <f>SUM(T165:T188)</f>
        <v>0</v>
      </c>
      <c r="AR164" s="127" t="s">
        <v>127</v>
      </c>
      <c r="AT164" s="134" t="s">
        <v>66</v>
      </c>
      <c r="AU164" s="134" t="s">
        <v>75</v>
      </c>
      <c r="AY164" s="127" t="s">
        <v>119</v>
      </c>
      <c r="BK164" s="135">
        <f>SUM(BK165:BK188)</f>
        <v>0</v>
      </c>
    </row>
    <row r="165" spans="1:65" s="2" customFormat="1" ht="24.15" customHeight="1" x14ac:dyDescent="0.2">
      <c r="A165" s="26"/>
      <c r="B165" s="138"/>
      <c r="C165" s="139" t="s">
        <v>294</v>
      </c>
      <c r="D165" s="139" t="s">
        <v>122</v>
      </c>
      <c r="E165" s="140" t="s">
        <v>955</v>
      </c>
      <c r="F165" s="141" t="s">
        <v>956</v>
      </c>
      <c r="G165" s="142" t="s">
        <v>158</v>
      </c>
      <c r="H165" s="143">
        <v>1</v>
      </c>
      <c r="I165" s="144">
        <v>0</v>
      </c>
      <c r="J165" s="144">
        <f t="shared" ref="J165:J188" si="30">ROUND(I165*H165,2)</f>
        <v>0</v>
      </c>
      <c r="K165" s="145"/>
      <c r="L165" s="27"/>
      <c r="M165" s="146" t="s">
        <v>1</v>
      </c>
      <c r="N165" s="147" t="s">
        <v>33</v>
      </c>
      <c r="O165" s="148">
        <v>0.54537999999999998</v>
      </c>
      <c r="P165" s="148">
        <f t="shared" ref="P165:P188" si="31">O165*H165</f>
        <v>0.54537999999999998</v>
      </c>
      <c r="Q165" s="148">
        <v>8.6799999999999996E-5</v>
      </c>
      <c r="R165" s="148">
        <f t="shared" ref="R165:R188" si="32">Q165*H165</f>
        <v>8.6799999999999996E-5</v>
      </c>
      <c r="S165" s="148">
        <v>0</v>
      </c>
      <c r="T165" s="149">
        <f t="shared" ref="T165:T188" si="33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152</v>
      </c>
      <c r="AT165" s="150" t="s">
        <v>122</v>
      </c>
      <c r="AU165" s="150" t="s">
        <v>127</v>
      </c>
      <c r="AY165" s="14" t="s">
        <v>119</v>
      </c>
      <c r="BE165" s="151">
        <f t="shared" ref="BE165:BE188" si="34">IF(N165="základná",J165,0)</f>
        <v>0</v>
      </c>
      <c r="BF165" s="151">
        <f t="shared" ref="BF165:BF188" si="35">IF(N165="znížená",J165,0)</f>
        <v>0</v>
      </c>
      <c r="BG165" s="151">
        <f t="shared" ref="BG165:BG188" si="36">IF(N165="zákl. prenesená",J165,0)</f>
        <v>0</v>
      </c>
      <c r="BH165" s="151">
        <f t="shared" ref="BH165:BH188" si="37">IF(N165="zníž. prenesená",J165,0)</f>
        <v>0</v>
      </c>
      <c r="BI165" s="151">
        <f t="shared" ref="BI165:BI188" si="38">IF(N165="nulová",J165,0)</f>
        <v>0</v>
      </c>
      <c r="BJ165" s="14" t="s">
        <v>127</v>
      </c>
      <c r="BK165" s="151">
        <f t="shared" ref="BK165:BK188" si="39">ROUND(I165*H165,2)</f>
        <v>0</v>
      </c>
      <c r="BL165" s="14" t="s">
        <v>152</v>
      </c>
      <c r="BM165" s="150" t="s">
        <v>297</v>
      </c>
    </row>
    <row r="166" spans="1:65" s="2" customFormat="1" ht="37.950000000000003" customHeight="1" x14ac:dyDescent="0.2">
      <c r="A166" s="26"/>
      <c r="B166" s="138"/>
      <c r="C166" s="156" t="s">
        <v>232</v>
      </c>
      <c r="D166" s="156" t="s">
        <v>266</v>
      </c>
      <c r="E166" s="157" t="s">
        <v>957</v>
      </c>
      <c r="F166" s="158" t="s">
        <v>958</v>
      </c>
      <c r="G166" s="159" t="s">
        <v>158</v>
      </c>
      <c r="H166" s="160">
        <v>1</v>
      </c>
      <c r="I166" s="161">
        <v>0</v>
      </c>
      <c r="J166" s="161">
        <f t="shared" si="30"/>
        <v>0</v>
      </c>
      <c r="K166" s="162"/>
      <c r="L166" s="163"/>
      <c r="M166" s="164" t="s">
        <v>1</v>
      </c>
      <c r="N166" s="165" t="s">
        <v>33</v>
      </c>
      <c r="O166" s="148">
        <v>0</v>
      </c>
      <c r="P166" s="148">
        <f t="shared" si="31"/>
        <v>0</v>
      </c>
      <c r="Q166" s="148">
        <v>3.7499999999999999E-3</v>
      </c>
      <c r="R166" s="148">
        <f t="shared" si="32"/>
        <v>3.7499999999999999E-3</v>
      </c>
      <c r="S166" s="148">
        <v>0</v>
      </c>
      <c r="T166" s="149">
        <f t="shared" si="3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220</v>
      </c>
      <c r="AT166" s="150" t="s">
        <v>266</v>
      </c>
      <c r="AU166" s="150" t="s">
        <v>127</v>
      </c>
      <c r="AY166" s="14" t="s">
        <v>119</v>
      </c>
      <c r="BE166" s="151">
        <f t="shared" si="34"/>
        <v>0</v>
      </c>
      <c r="BF166" s="151">
        <f t="shared" si="35"/>
        <v>0</v>
      </c>
      <c r="BG166" s="151">
        <f t="shared" si="36"/>
        <v>0</v>
      </c>
      <c r="BH166" s="151">
        <f t="shared" si="37"/>
        <v>0</v>
      </c>
      <c r="BI166" s="151">
        <f t="shared" si="38"/>
        <v>0</v>
      </c>
      <c r="BJ166" s="14" t="s">
        <v>127</v>
      </c>
      <c r="BK166" s="151">
        <f t="shared" si="39"/>
        <v>0</v>
      </c>
      <c r="BL166" s="14" t="s">
        <v>152</v>
      </c>
      <c r="BM166" s="150" t="s">
        <v>300</v>
      </c>
    </row>
    <row r="167" spans="1:65" s="2" customFormat="1" ht="24.15" customHeight="1" x14ac:dyDescent="0.2">
      <c r="A167" s="26"/>
      <c r="B167" s="138"/>
      <c r="C167" s="156" t="s">
        <v>302</v>
      </c>
      <c r="D167" s="156" t="s">
        <v>266</v>
      </c>
      <c r="E167" s="157" t="s">
        <v>959</v>
      </c>
      <c r="F167" s="158" t="s">
        <v>960</v>
      </c>
      <c r="G167" s="159" t="s">
        <v>770</v>
      </c>
      <c r="H167" s="160">
        <v>1</v>
      </c>
      <c r="I167" s="161">
        <v>0</v>
      </c>
      <c r="J167" s="161">
        <f t="shared" si="30"/>
        <v>0</v>
      </c>
      <c r="K167" s="162"/>
      <c r="L167" s="163"/>
      <c r="M167" s="164" t="s">
        <v>1</v>
      </c>
      <c r="N167" s="165" t="s">
        <v>33</v>
      </c>
      <c r="O167" s="148">
        <v>0</v>
      </c>
      <c r="P167" s="148">
        <f t="shared" si="31"/>
        <v>0</v>
      </c>
      <c r="Q167" s="148">
        <v>1.0399999999999999E-3</v>
      </c>
      <c r="R167" s="148">
        <f t="shared" si="32"/>
        <v>1.0399999999999999E-3</v>
      </c>
      <c r="S167" s="148">
        <v>0</v>
      </c>
      <c r="T167" s="149">
        <f t="shared" si="3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220</v>
      </c>
      <c r="AT167" s="150" t="s">
        <v>266</v>
      </c>
      <c r="AU167" s="150" t="s">
        <v>127</v>
      </c>
      <c r="AY167" s="14" t="s">
        <v>119</v>
      </c>
      <c r="BE167" s="151">
        <f t="shared" si="34"/>
        <v>0</v>
      </c>
      <c r="BF167" s="151">
        <f t="shared" si="35"/>
        <v>0</v>
      </c>
      <c r="BG167" s="151">
        <f t="shared" si="36"/>
        <v>0</v>
      </c>
      <c r="BH167" s="151">
        <f t="shared" si="37"/>
        <v>0</v>
      </c>
      <c r="BI167" s="151">
        <f t="shared" si="38"/>
        <v>0</v>
      </c>
      <c r="BJ167" s="14" t="s">
        <v>127</v>
      </c>
      <c r="BK167" s="151">
        <f t="shared" si="39"/>
        <v>0</v>
      </c>
      <c r="BL167" s="14" t="s">
        <v>152</v>
      </c>
      <c r="BM167" s="150" t="s">
        <v>305</v>
      </c>
    </row>
    <row r="168" spans="1:65" s="2" customFormat="1" ht="24.15" customHeight="1" x14ac:dyDescent="0.2">
      <c r="A168" s="26"/>
      <c r="B168" s="138"/>
      <c r="C168" s="139" t="s">
        <v>235</v>
      </c>
      <c r="D168" s="139" t="s">
        <v>122</v>
      </c>
      <c r="E168" s="140" t="s">
        <v>961</v>
      </c>
      <c r="F168" s="141" t="s">
        <v>962</v>
      </c>
      <c r="G168" s="142" t="s">
        <v>158</v>
      </c>
      <c r="H168" s="143">
        <v>1</v>
      </c>
      <c r="I168" s="144">
        <v>0</v>
      </c>
      <c r="J168" s="144">
        <f t="shared" si="30"/>
        <v>0</v>
      </c>
      <c r="K168" s="145"/>
      <c r="L168" s="27"/>
      <c r="M168" s="146" t="s">
        <v>1</v>
      </c>
      <c r="N168" s="147" t="s">
        <v>33</v>
      </c>
      <c r="O168" s="148">
        <v>0.56537999999999999</v>
      </c>
      <c r="P168" s="148">
        <f t="shared" si="31"/>
        <v>0.56537999999999999</v>
      </c>
      <c r="Q168" s="148">
        <v>8.6799999999999996E-5</v>
      </c>
      <c r="R168" s="148">
        <f t="shared" si="32"/>
        <v>8.6799999999999996E-5</v>
      </c>
      <c r="S168" s="148">
        <v>0</v>
      </c>
      <c r="T168" s="149">
        <f t="shared" si="3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152</v>
      </c>
      <c r="AT168" s="150" t="s">
        <v>122</v>
      </c>
      <c r="AU168" s="150" t="s">
        <v>127</v>
      </c>
      <c r="AY168" s="14" t="s">
        <v>119</v>
      </c>
      <c r="BE168" s="151">
        <f t="shared" si="34"/>
        <v>0</v>
      </c>
      <c r="BF168" s="151">
        <f t="shared" si="35"/>
        <v>0</v>
      </c>
      <c r="BG168" s="151">
        <f t="shared" si="36"/>
        <v>0</v>
      </c>
      <c r="BH168" s="151">
        <f t="shared" si="37"/>
        <v>0</v>
      </c>
      <c r="BI168" s="151">
        <f t="shared" si="38"/>
        <v>0</v>
      </c>
      <c r="BJ168" s="14" t="s">
        <v>127</v>
      </c>
      <c r="BK168" s="151">
        <f t="shared" si="39"/>
        <v>0</v>
      </c>
      <c r="BL168" s="14" t="s">
        <v>152</v>
      </c>
      <c r="BM168" s="150" t="s">
        <v>308</v>
      </c>
    </row>
    <row r="169" spans="1:65" s="2" customFormat="1" ht="37.950000000000003" customHeight="1" x14ac:dyDescent="0.2">
      <c r="A169" s="26"/>
      <c r="B169" s="138"/>
      <c r="C169" s="156" t="s">
        <v>309</v>
      </c>
      <c r="D169" s="156" t="s">
        <v>266</v>
      </c>
      <c r="E169" s="157" t="s">
        <v>963</v>
      </c>
      <c r="F169" s="158" t="s">
        <v>964</v>
      </c>
      <c r="G169" s="159" t="s">
        <v>158</v>
      </c>
      <c r="H169" s="160">
        <v>1</v>
      </c>
      <c r="I169" s="161">
        <v>0</v>
      </c>
      <c r="J169" s="161">
        <f t="shared" si="30"/>
        <v>0</v>
      </c>
      <c r="K169" s="162"/>
      <c r="L169" s="163"/>
      <c r="M169" s="164" t="s">
        <v>1</v>
      </c>
      <c r="N169" s="165" t="s">
        <v>33</v>
      </c>
      <c r="O169" s="148">
        <v>0</v>
      </c>
      <c r="P169" s="148">
        <f t="shared" si="31"/>
        <v>0</v>
      </c>
      <c r="Q169" s="148">
        <v>4.5399999999999998E-3</v>
      </c>
      <c r="R169" s="148">
        <f t="shared" si="32"/>
        <v>4.5399999999999998E-3</v>
      </c>
      <c r="S169" s="148">
        <v>0</v>
      </c>
      <c r="T169" s="149">
        <f t="shared" si="3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220</v>
      </c>
      <c r="AT169" s="150" t="s">
        <v>266</v>
      </c>
      <c r="AU169" s="150" t="s">
        <v>127</v>
      </c>
      <c r="AY169" s="14" t="s">
        <v>119</v>
      </c>
      <c r="BE169" s="151">
        <f t="shared" si="34"/>
        <v>0</v>
      </c>
      <c r="BF169" s="151">
        <f t="shared" si="35"/>
        <v>0</v>
      </c>
      <c r="BG169" s="151">
        <f t="shared" si="36"/>
        <v>0</v>
      </c>
      <c r="BH169" s="151">
        <f t="shared" si="37"/>
        <v>0</v>
      </c>
      <c r="BI169" s="151">
        <f t="shared" si="38"/>
        <v>0</v>
      </c>
      <c r="BJ169" s="14" t="s">
        <v>127</v>
      </c>
      <c r="BK169" s="151">
        <f t="shared" si="39"/>
        <v>0</v>
      </c>
      <c r="BL169" s="14" t="s">
        <v>152</v>
      </c>
      <c r="BM169" s="150" t="s">
        <v>312</v>
      </c>
    </row>
    <row r="170" spans="1:65" s="2" customFormat="1" ht="14.4" customHeight="1" x14ac:dyDescent="0.2">
      <c r="A170" s="26"/>
      <c r="B170" s="138"/>
      <c r="C170" s="139" t="s">
        <v>239</v>
      </c>
      <c r="D170" s="139" t="s">
        <v>122</v>
      </c>
      <c r="E170" s="140" t="s">
        <v>965</v>
      </c>
      <c r="F170" s="141" t="s">
        <v>966</v>
      </c>
      <c r="G170" s="142" t="s">
        <v>158</v>
      </c>
      <c r="H170" s="143">
        <v>1</v>
      </c>
      <c r="I170" s="144">
        <v>0</v>
      </c>
      <c r="J170" s="144">
        <f t="shared" si="30"/>
        <v>0</v>
      </c>
      <c r="K170" s="145"/>
      <c r="L170" s="27"/>
      <c r="M170" s="146" t="s">
        <v>1</v>
      </c>
      <c r="N170" s="147" t="s">
        <v>33</v>
      </c>
      <c r="O170" s="148">
        <v>0.67312000000000005</v>
      </c>
      <c r="P170" s="148">
        <f t="shared" si="31"/>
        <v>0.67312000000000005</v>
      </c>
      <c r="Q170" s="148">
        <v>0</v>
      </c>
      <c r="R170" s="148">
        <f t="shared" si="32"/>
        <v>0</v>
      </c>
      <c r="S170" s="148">
        <v>0</v>
      </c>
      <c r="T170" s="149">
        <f t="shared" si="3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152</v>
      </c>
      <c r="AT170" s="150" t="s">
        <v>122</v>
      </c>
      <c r="AU170" s="150" t="s">
        <v>127</v>
      </c>
      <c r="AY170" s="14" t="s">
        <v>119</v>
      </c>
      <c r="BE170" s="151">
        <f t="shared" si="34"/>
        <v>0</v>
      </c>
      <c r="BF170" s="151">
        <f t="shared" si="35"/>
        <v>0</v>
      </c>
      <c r="BG170" s="151">
        <f t="shared" si="36"/>
        <v>0</v>
      </c>
      <c r="BH170" s="151">
        <f t="shared" si="37"/>
        <v>0</v>
      </c>
      <c r="BI170" s="151">
        <f t="shared" si="38"/>
        <v>0</v>
      </c>
      <c r="BJ170" s="14" t="s">
        <v>127</v>
      </c>
      <c r="BK170" s="151">
        <f t="shared" si="39"/>
        <v>0</v>
      </c>
      <c r="BL170" s="14" t="s">
        <v>152</v>
      </c>
      <c r="BM170" s="150" t="s">
        <v>315</v>
      </c>
    </row>
    <row r="171" spans="1:65" s="2" customFormat="1" ht="37.950000000000003" customHeight="1" x14ac:dyDescent="0.2">
      <c r="A171" s="26"/>
      <c r="B171" s="138"/>
      <c r="C171" s="156" t="s">
        <v>316</v>
      </c>
      <c r="D171" s="156" t="s">
        <v>266</v>
      </c>
      <c r="E171" s="157" t="s">
        <v>967</v>
      </c>
      <c r="F171" s="158" t="s">
        <v>968</v>
      </c>
      <c r="G171" s="159" t="s">
        <v>158</v>
      </c>
      <c r="H171" s="160">
        <v>1</v>
      </c>
      <c r="I171" s="161">
        <v>0</v>
      </c>
      <c r="J171" s="161">
        <f t="shared" si="30"/>
        <v>0</v>
      </c>
      <c r="K171" s="162"/>
      <c r="L171" s="163"/>
      <c r="M171" s="164" t="s">
        <v>1</v>
      </c>
      <c r="N171" s="165" t="s">
        <v>33</v>
      </c>
      <c r="O171" s="148">
        <v>0</v>
      </c>
      <c r="P171" s="148">
        <f t="shared" si="31"/>
        <v>0</v>
      </c>
      <c r="Q171" s="148">
        <v>1.9220000000000001E-2</v>
      </c>
      <c r="R171" s="148">
        <f t="shared" si="32"/>
        <v>1.9220000000000001E-2</v>
      </c>
      <c r="S171" s="148">
        <v>0</v>
      </c>
      <c r="T171" s="149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220</v>
      </c>
      <c r="AT171" s="150" t="s">
        <v>266</v>
      </c>
      <c r="AU171" s="150" t="s">
        <v>127</v>
      </c>
      <c r="AY171" s="14" t="s">
        <v>119</v>
      </c>
      <c r="BE171" s="151">
        <f t="shared" si="34"/>
        <v>0</v>
      </c>
      <c r="BF171" s="151">
        <f t="shared" si="35"/>
        <v>0</v>
      </c>
      <c r="BG171" s="151">
        <f t="shared" si="36"/>
        <v>0</v>
      </c>
      <c r="BH171" s="151">
        <f t="shared" si="37"/>
        <v>0</v>
      </c>
      <c r="BI171" s="151">
        <f t="shared" si="38"/>
        <v>0</v>
      </c>
      <c r="BJ171" s="14" t="s">
        <v>127</v>
      </c>
      <c r="BK171" s="151">
        <f t="shared" si="39"/>
        <v>0</v>
      </c>
      <c r="BL171" s="14" t="s">
        <v>152</v>
      </c>
      <c r="BM171" s="150" t="s">
        <v>319</v>
      </c>
    </row>
    <row r="172" spans="1:65" s="2" customFormat="1" ht="24.15" customHeight="1" x14ac:dyDescent="0.2">
      <c r="A172" s="26"/>
      <c r="B172" s="138"/>
      <c r="C172" s="139" t="s">
        <v>242</v>
      </c>
      <c r="D172" s="139" t="s">
        <v>122</v>
      </c>
      <c r="E172" s="140" t="s">
        <v>969</v>
      </c>
      <c r="F172" s="141" t="s">
        <v>970</v>
      </c>
      <c r="G172" s="142" t="s">
        <v>158</v>
      </c>
      <c r="H172" s="143">
        <v>3</v>
      </c>
      <c r="I172" s="144">
        <v>0</v>
      </c>
      <c r="J172" s="144">
        <f t="shared" si="30"/>
        <v>0</v>
      </c>
      <c r="K172" s="145"/>
      <c r="L172" s="27"/>
      <c r="M172" s="146" t="s">
        <v>1</v>
      </c>
      <c r="N172" s="147" t="s">
        <v>33</v>
      </c>
      <c r="O172" s="148">
        <v>0.42319000000000001</v>
      </c>
      <c r="P172" s="148">
        <f t="shared" si="31"/>
        <v>1.2695700000000001</v>
      </c>
      <c r="Q172" s="148">
        <v>2.5999999999999998E-5</v>
      </c>
      <c r="R172" s="148">
        <f t="shared" si="32"/>
        <v>7.7999999999999999E-5</v>
      </c>
      <c r="S172" s="148">
        <v>0</v>
      </c>
      <c r="T172" s="149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152</v>
      </c>
      <c r="AT172" s="150" t="s">
        <v>122</v>
      </c>
      <c r="AU172" s="150" t="s">
        <v>127</v>
      </c>
      <c r="AY172" s="14" t="s">
        <v>119</v>
      </c>
      <c r="BE172" s="151">
        <f t="shared" si="34"/>
        <v>0</v>
      </c>
      <c r="BF172" s="151">
        <f t="shared" si="35"/>
        <v>0</v>
      </c>
      <c r="BG172" s="151">
        <f t="shared" si="36"/>
        <v>0</v>
      </c>
      <c r="BH172" s="151">
        <f t="shared" si="37"/>
        <v>0</v>
      </c>
      <c r="BI172" s="151">
        <f t="shared" si="38"/>
        <v>0</v>
      </c>
      <c r="BJ172" s="14" t="s">
        <v>127</v>
      </c>
      <c r="BK172" s="151">
        <f t="shared" si="39"/>
        <v>0</v>
      </c>
      <c r="BL172" s="14" t="s">
        <v>152</v>
      </c>
      <c r="BM172" s="150" t="s">
        <v>322</v>
      </c>
    </row>
    <row r="173" spans="1:65" s="2" customFormat="1" ht="37.950000000000003" customHeight="1" x14ac:dyDescent="0.2">
      <c r="A173" s="26"/>
      <c r="B173" s="138"/>
      <c r="C173" s="156" t="s">
        <v>249</v>
      </c>
      <c r="D173" s="156" t="s">
        <v>266</v>
      </c>
      <c r="E173" s="157" t="s">
        <v>971</v>
      </c>
      <c r="F173" s="158" t="s">
        <v>972</v>
      </c>
      <c r="G173" s="159" t="s">
        <v>158</v>
      </c>
      <c r="H173" s="160">
        <v>3</v>
      </c>
      <c r="I173" s="161">
        <v>0</v>
      </c>
      <c r="J173" s="161">
        <f t="shared" si="30"/>
        <v>0</v>
      </c>
      <c r="K173" s="162"/>
      <c r="L173" s="163"/>
      <c r="M173" s="164" t="s">
        <v>1</v>
      </c>
      <c r="N173" s="165" t="s">
        <v>33</v>
      </c>
      <c r="O173" s="148">
        <v>0</v>
      </c>
      <c r="P173" s="148">
        <f t="shared" si="31"/>
        <v>0</v>
      </c>
      <c r="Q173" s="148">
        <v>1.3140000000000001E-2</v>
      </c>
      <c r="R173" s="148">
        <f t="shared" si="32"/>
        <v>3.9420000000000004E-2</v>
      </c>
      <c r="S173" s="148">
        <v>0</v>
      </c>
      <c r="T173" s="149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220</v>
      </c>
      <c r="AT173" s="150" t="s">
        <v>266</v>
      </c>
      <c r="AU173" s="150" t="s">
        <v>127</v>
      </c>
      <c r="AY173" s="14" t="s">
        <v>119</v>
      </c>
      <c r="BE173" s="151">
        <f t="shared" si="34"/>
        <v>0</v>
      </c>
      <c r="BF173" s="151">
        <f t="shared" si="35"/>
        <v>0</v>
      </c>
      <c r="BG173" s="151">
        <f t="shared" si="36"/>
        <v>0</v>
      </c>
      <c r="BH173" s="151">
        <f t="shared" si="37"/>
        <v>0</v>
      </c>
      <c r="BI173" s="151">
        <f t="shared" si="38"/>
        <v>0</v>
      </c>
      <c r="BJ173" s="14" t="s">
        <v>127</v>
      </c>
      <c r="BK173" s="151">
        <f t="shared" si="39"/>
        <v>0</v>
      </c>
      <c r="BL173" s="14" t="s">
        <v>152</v>
      </c>
      <c r="BM173" s="150" t="s">
        <v>326</v>
      </c>
    </row>
    <row r="174" spans="1:65" s="2" customFormat="1" ht="24.15" customHeight="1" x14ac:dyDescent="0.2">
      <c r="A174" s="26"/>
      <c r="B174" s="138"/>
      <c r="C174" s="139" t="s">
        <v>337</v>
      </c>
      <c r="D174" s="139" t="s">
        <v>122</v>
      </c>
      <c r="E174" s="140" t="s">
        <v>973</v>
      </c>
      <c r="F174" s="141" t="s">
        <v>974</v>
      </c>
      <c r="G174" s="142" t="s">
        <v>158</v>
      </c>
      <c r="H174" s="143">
        <v>1</v>
      </c>
      <c r="I174" s="144">
        <v>0</v>
      </c>
      <c r="J174" s="144">
        <f t="shared" si="30"/>
        <v>0</v>
      </c>
      <c r="K174" s="145"/>
      <c r="L174" s="27"/>
      <c r="M174" s="146" t="s">
        <v>1</v>
      </c>
      <c r="N174" s="147" t="s">
        <v>33</v>
      </c>
      <c r="O174" s="148">
        <v>0.52012000000000003</v>
      </c>
      <c r="P174" s="148">
        <f t="shared" si="31"/>
        <v>0.52012000000000003</v>
      </c>
      <c r="Q174" s="148">
        <v>2.0000000000000002E-5</v>
      </c>
      <c r="R174" s="148">
        <f t="shared" si="32"/>
        <v>2.0000000000000002E-5</v>
      </c>
      <c r="S174" s="148">
        <v>0</v>
      </c>
      <c r="T174" s="149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152</v>
      </c>
      <c r="AT174" s="150" t="s">
        <v>122</v>
      </c>
      <c r="AU174" s="150" t="s">
        <v>127</v>
      </c>
      <c r="AY174" s="14" t="s">
        <v>119</v>
      </c>
      <c r="BE174" s="151">
        <f t="shared" si="34"/>
        <v>0</v>
      </c>
      <c r="BF174" s="151">
        <f t="shared" si="35"/>
        <v>0</v>
      </c>
      <c r="BG174" s="151">
        <f t="shared" si="36"/>
        <v>0</v>
      </c>
      <c r="BH174" s="151">
        <f t="shared" si="37"/>
        <v>0</v>
      </c>
      <c r="BI174" s="151">
        <f t="shared" si="38"/>
        <v>0</v>
      </c>
      <c r="BJ174" s="14" t="s">
        <v>127</v>
      </c>
      <c r="BK174" s="151">
        <f t="shared" si="39"/>
        <v>0</v>
      </c>
      <c r="BL174" s="14" t="s">
        <v>152</v>
      </c>
      <c r="BM174" s="150" t="s">
        <v>329</v>
      </c>
    </row>
    <row r="175" spans="1:65" s="2" customFormat="1" ht="37.950000000000003" customHeight="1" x14ac:dyDescent="0.2">
      <c r="A175" s="26"/>
      <c r="B175" s="138"/>
      <c r="C175" s="156" t="s">
        <v>254</v>
      </c>
      <c r="D175" s="156" t="s">
        <v>266</v>
      </c>
      <c r="E175" s="157" t="s">
        <v>975</v>
      </c>
      <c r="F175" s="158" t="s">
        <v>976</v>
      </c>
      <c r="G175" s="159" t="s">
        <v>158</v>
      </c>
      <c r="H175" s="160">
        <v>1</v>
      </c>
      <c r="I175" s="161">
        <v>0</v>
      </c>
      <c r="J175" s="161">
        <f t="shared" si="30"/>
        <v>0</v>
      </c>
      <c r="K175" s="162"/>
      <c r="L175" s="163"/>
      <c r="M175" s="164" t="s">
        <v>1</v>
      </c>
      <c r="N175" s="165" t="s">
        <v>33</v>
      </c>
      <c r="O175" s="148">
        <v>0</v>
      </c>
      <c r="P175" s="148">
        <f t="shared" si="31"/>
        <v>0</v>
      </c>
      <c r="Q175" s="148">
        <v>3.6240000000000001E-2</v>
      </c>
      <c r="R175" s="148">
        <f t="shared" si="32"/>
        <v>3.6240000000000001E-2</v>
      </c>
      <c r="S175" s="148">
        <v>0</v>
      </c>
      <c r="T175" s="149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220</v>
      </c>
      <c r="AT175" s="150" t="s">
        <v>266</v>
      </c>
      <c r="AU175" s="150" t="s">
        <v>127</v>
      </c>
      <c r="AY175" s="14" t="s">
        <v>119</v>
      </c>
      <c r="BE175" s="151">
        <f t="shared" si="34"/>
        <v>0</v>
      </c>
      <c r="BF175" s="151">
        <f t="shared" si="35"/>
        <v>0</v>
      </c>
      <c r="BG175" s="151">
        <f t="shared" si="36"/>
        <v>0</v>
      </c>
      <c r="BH175" s="151">
        <f t="shared" si="37"/>
        <v>0</v>
      </c>
      <c r="BI175" s="151">
        <f t="shared" si="38"/>
        <v>0</v>
      </c>
      <c r="BJ175" s="14" t="s">
        <v>127</v>
      </c>
      <c r="BK175" s="151">
        <f t="shared" si="39"/>
        <v>0</v>
      </c>
      <c r="BL175" s="14" t="s">
        <v>152</v>
      </c>
      <c r="BM175" s="150" t="s">
        <v>333</v>
      </c>
    </row>
    <row r="176" spans="1:65" s="2" customFormat="1" ht="24.15" customHeight="1" x14ac:dyDescent="0.2">
      <c r="A176" s="26"/>
      <c r="B176" s="138"/>
      <c r="C176" s="139" t="s">
        <v>344</v>
      </c>
      <c r="D176" s="139" t="s">
        <v>122</v>
      </c>
      <c r="E176" s="140" t="s">
        <v>977</v>
      </c>
      <c r="F176" s="141" t="s">
        <v>978</v>
      </c>
      <c r="G176" s="142" t="s">
        <v>158</v>
      </c>
      <c r="H176" s="143">
        <v>1</v>
      </c>
      <c r="I176" s="144">
        <v>0</v>
      </c>
      <c r="J176" s="144">
        <f t="shared" si="30"/>
        <v>0</v>
      </c>
      <c r="K176" s="145"/>
      <c r="L176" s="27"/>
      <c r="M176" s="146" t="s">
        <v>1</v>
      </c>
      <c r="N176" s="147" t="s">
        <v>33</v>
      </c>
      <c r="O176" s="148">
        <v>0.57245000000000001</v>
      </c>
      <c r="P176" s="148">
        <f t="shared" si="31"/>
        <v>0.57245000000000001</v>
      </c>
      <c r="Q176" s="148">
        <v>2.5999999999999998E-5</v>
      </c>
      <c r="R176" s="148">
        <f t="shared" si="32"/>
        <v>2.5999999999999998E-5</v>
      </c>
      <c r="S176" s="148">
        <v>0</v>
      </c>
      <c r="T176" s="149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152</v>
      </c>
      <c r="AT176" s="150" t="s">
        <v>122</v>
      </c>
      <c r="AU176" s="150" t="s">
        <v>127</v>
      </c>
      <c r="AY176" s="14" t="s">
        <v>119</v>
      </c>
      <c r="BE176" s="151">
        <f t="shared" si="34"/>
        <v>0</v>
      </c>
      <c r="BF176" s="151">
        <f t="shared" si="35"/>
        <v>0</v>
      </c>
      <c r="BG176" s="151">
        <f t="shared" si="36"/>
        <v>0</v>
      </c>
      <c r="BH176" s="151">
        <f t="shared" si="37"/>
        <v>0</v>
      </c>
      <c r="BI176" s="151">
        <f t="shared" si="38"/>
        <v>0</v>
      </c>
      <c r="BJ176" s="14" t="s">
        <v>127</v>
      </c>
      <c r="BK176" s="151">
        <f t="shared" si="39"/>
        <v>0</v>
      </c>
      <c r="BL176" s="14" t="s">
        <v>152</v>
      </c>
      <c r="BM176" s="150" t="s">
        <v>336</v>
      </c>
    </row>
    <row r="177" spans="1:65" s="2" customFormat="1" ht="37.950000000000003" customHeight="1" x14ac:dyDescent="0.2">
      <c r="A177" s="26"/>
      <c r="B177" s="138"/>
      <c r="C177" s="156" t="s">
        <v>257</v>
      </c>
      <c r="D177" s="156" t="s">
        <v>266</v>
      </c>
      <c r="E177" s="157" t="s">
        <v>979</v>
      </c>
      <c r="F177" s="158" t="s">
        <v>980</v>
      </c>
      <c r="G177" s="159" t="s">
        <v>158</v>
      </c>
      <c r="H177" s="160">
        <v>1</v>
      </c>
      <c r="I177" s="161">
        <v>0</v>
      </c>
      <c r="J177" s="161">
        <f t="shared" si="30"/>
        <v>0</v>
      </c>
      <c r="K177" s="162"/>
      <c r="L177" s="163"/>
      <c r="M177" s="164" t="s">
        <v>1</v>
      </c>
      <c r="N177" s="165" t="s">
        <v>33</v>
      </c>
      <c r="O177" s="148">
        <v>0</v>
      </c>
      <c r="P177" s="148">
        <f t="shared" si="31"/>
        <v>0</v>
      </c>
      <c r="Q177" s="148">
        <v>5.5759999999999997E-2</v>
      </c>
      <c r="R177" s="148">
        <f t="shared" si="32"/>
        <v>5.5759999999999997E-2</v>
      </c>
      <c r="S177" s="148">
        <v>0</v>
      </c>
      <c r="T177" s="149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220</v>
      </c>
      <c r="AT177" s="150" t="s">
        <v>266</v>
      </c>
      <c r="AU177" s="150" t="s">
        <v>127</v>
      </c>
      <c r="AY177" s="14" t="s">
        <v>119</v>
      </c>
      <c r="BE177" s="151">
        <f t="shared" si="34"/>
        <v>0</v>
      </c>
      <c r="BF177" s="151">
        <f t="shared" si="35"/>
        <v>0</v>
      </c>
      <c r="BG177" s="151">
        <f t="shared" si="36"/>
        <v>0</v>
      </c>
      <c r="BH177" s="151">
        <f t="shared" si="37"/>
        <v>0</v>
      </c>
      <c r="BI177" s="151">
        <f t="shared" si="38"/>
        <v>0</v>
      </c>
      <c r="BJ177" s="14" t="s">
        <v>127</v>
      </c>
      <c r="BK177" s="151">
        <f t="shared" si="39"/>
        <v>0</v>
      </c>
      <c r="BL177" s="14" t="s">
        <v>152</v>
      </c>
      <c r="BM177" s="150" t="s">
        <v>340</v>
      </c>
    </row>
    <row r="178" spans="1:65" s="2" customFormat="1" ht="24.15" customHeight="1" x14ac:dyDescent="0.2">
      <c r="A178" s="26"/>
      <c r="B178" s="138"/>
      <c r="C178" s="139" t="s">
        <v>351</v>
      </c>
      <c r="D178" s="139" t="s">
        <v>122</v>
      </c>
      <c r="E178" s="140" t="s">
        <v>981</v>
      </c>
      <c r="F178" s="141" t="s">
        <v>982</v>
      </c>
      <c r="G178" s="142" t="s">
        <v>158</v>
      </c>
      <c r="H178" s="143">
        <v>5</v>
      </c>
      <c r="I178" s="144">
        <v>0</v>
      </c>
      <c r="J178" s="144">
        <f t="shared" si="30"/>
        <v>0</v>
      </c>
      <c r="K178" s="145"/>
      <c r="L178" s="27"/>
      <c r="M178" s="146" t="s">
        <v>1</v>
      </c>
      <c r="N178" s="147" t="s">
        <v>33</v>
      </c>
      <c r="O178" s="148">
        <v>0.49991000000000002</v>
      </c>
      <c r="P178" s="148">
        <f t="shared" si="31"/>
        <v>2.4995500000000002</v>
      </c>
      <c r="Q178" s="148">
        <v>2.5999999999999998E-5</v>
      </c>
      <c r="R178" s="148">
        <f t="shared" si="32"/>
        <v>1.2999999999999999E-4</v>
      </c>
      <c r="S178" s="148">
        <v>0</v>
      </c>
      <c r="T178" s="149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152</v>
      </c>
      <c r="AT178" s="150" t="s">
        <v>122</v>
      </c>
      <c r="AU178" s="150" t="s">
        <v>127</v>
      </c>
      <c r="AY178" s="14" t="s">
        <v>119</v>
      </c>
      <c r="BE178" s="151">
        <f t="shared" si="34"/>
        <v>0</v>
      </c>
      <c r="BF178" s="151">
        <f t="shared" si="35"/>
        <v>0</v>
      </c>
      <c r="BG178" s="151">
        <f t="shared" si="36"/>
        <v>0</v>
      </c>
      <c r="BH178" s="151">
        <f t="shared" si="37"/>
        <v>0</v>
      </c>
      <c r="BI178" s="151">
        <f t="shared" si="38"/>
        <v>0</v>
      </c>
      <c r="BJ178" s="14" t="s">
        <v>127</v>
      </c>
      <c r="BK178" s="151">
        <f t="shared" si="39"/>
        <v>0</v>
      </c>
      <c r="BL178" s="14" t="s">
        <v>152</v>
      </c>
      <c r="BM178" s="150" t="s">
        <v>343</v>
      </c>
    </row>
    <row r="179" spans="1:65" s="2" customFormat="1" ht="37.950000000000003" customHeight="1" x14ac:dyDescent="0.2">
      <c r="A179" s="26"/>
      <c r="B179" s="138"/>
      <c r="C179" s="156" t="s">
        <v>261</v>
      </c>
      <c r="D179" s="156" t="s">
        <v>266</v>
      </c>
      <c r="E179" s="157" t="s">
        <v>983</v>
      </c>
      <c r="F179" s="158" t="s">
        <v>984</v>
      </c>
      <c r="G179" s="159" t="s">
        <v>158</v>
      </c>
      <c r="H179" s="160">
        <v>5</v>
      </c>
      <c r="I179" s="161">
        <v>0</v>
      </c>
      <c r="J179" s="161">
        <f t="shared" si="30"/>
        <v>0</v>
      </c>
      <c r="K179" s="162"/>
      <c r="L179" s="163"/>
      <c r="M179" s="164" t="s">
        <v>1</v>
      </c>
      <c r="N179" s="165" t="s">
        <v>33</v>
      </c>
      <c r="O179" s="148">
        <v>0</v>
      </c>
      <c r="P179" s="148">
        <f t="shared" si="31"/>
        <v>0</v>
      </c>
      <c r="Q179" s="148">
        <v>4.2880000000000001E-2</v>
      </c>
      <c r="R179" s="148">
        <f t="shared" si="32"/>
        <v>0.21440000000000001</v>
      </c>
      <c r="S179" s="148">
        <v>0</v>
      </c>
      <c r="T179" s="149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220</v>
      </c>
      <c r="AT179" s="150" t="s">
        <v>266</v>
      </c>
      <c r="AU179" s="150" t="s">
        <v>127</v>
      </c>
      <c r="AY179" s="14" t="s">
        <v>119</v>
      </c>
      <c r="BE179" s="151">
        <f t="shared" si="34"/>
        <v>0</v>
      </c>
      <c r="BF179" s="151">
        <f t="shared" si="35"/>
        <v>0</v>
      </c>
      <c r="BG179" s="151">
        <f t="shared" si="36"/>
        <v>0</v>
      </c>
      <c r="BH179" s="151">
        <f t="shared" si="37"/>
        <v>0</v>
      </c>
      <c r="BI179" s="151">
        <f t="shared" si="38"/>
        <v>0</v>
      </c>
      <c r="BJ179" s="14" t="s">
        <v>127</v>
      </c>
      <c r="BK179" s="151">
        <f t="shared" si="39"/>
        <v>0</v>
      </c>
      <c r="BL179" s="14" t="s">
        <v>152</v>
      </c>
      <c r="BM179" s="150" t="s">
        <v>347</v>
      </c>
    </row>
    <row r="180" spans="1:65" s="2" customFormat="1" ht="24.15" customHeight="1" x14ac:dyDescent="0.2">
      <c r="A180" s="26"/>
      <c r="B180" s="138"/>
      <c r="C180" s="139" t="s">
        <v>358</v>
      </c>
      <c r="D180" s="139" t="s">
        <v>122</v>
      </c>
      <c r="E180" s="140" t="s">
        <v>985</v>
      </c>
      <c r="F180" s="141" t="s">
        <v>986</v>
      </c>
      <c r="G180" s="142" t="s">
        <v>158</v>
      </c>
      <c r="H180" s="143">
        <v>5</v>
      </c>
      <c r="I180" s="144">
        <v>0</v>
      </c>
      <c r="J180" s="144">
        <f t="shared" si="30"/>
        <v>0</v>
      </c>
      <c r="K180" s="145"/>
      <c r="L180" s="27"/>
      <c r="M180" s="146" t="s">
        <v>1</v>
      </c>
      <c r="N180" s="147" t="s">
        <v>33</v>
      </c>
      <c r="O180" s="148">
        <v>0.62439</v>
      </c>
      <c r="P180" s="148">
        <f t="shared" si="31"/>
        <v>3.12195</v>
      </c>
      <c r="Q180" s="148">
        <v>2.5999999999999998E-5</v>
      </c>
      <c r="R180" s="148">
        <f t="shared" si="32"/>
        <v>1.2999999999999999E-4</v>
      </c>
      <c r="S180" s="148">
        <v>0</v>
      </c>
      <c r="T180" s="149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152</v>
      </c>
      <c r="AT180" s="150" t="s">
        <v>122</v>
      </c>
      <c r="AU180" s="150" t="s">
        <v>127</v>
      </c>
      <c r="AY180" s="14" t="s">
        <v>119</v>
      </c>
      <c r="BE180" s="151">
        <f t="shared" si="34"/>
        <v>0</v>
      </c>
      <c r="BF180" s="151">
        <f t="shared" si="35"/>
        <v>0</v>
      </c>
      <c r="BG180" s="151">
        <f t="shared" si="36"/>
        <v>0</v>
      </c>
      <c r="BH180" s="151">
        <f t="shared" si="37"/>
        <v>0</v>
      </c>
      <c r="BI180" s="151">
        <f t="shared" si="38"/>
        <v>0</v>
      </c>
      <c r="BJ180" s="14" t="s">
        <v>127</v>
      </c>
      <c r="BK180" s="151">
        <f t="shared" si="39"/>
        <v>0</v>
      </c>
      <c r="BL180" s="14" t="s">
        <v>152</v>
      </c>
      <c r="BM180" s="150" t="s">
        <v>350</v>
      </c>
    </row>
    <row r="181" spans="1:65" s="2" customFormat="1" ht="37.950000000000003" customHeight="1" x14ac:dyDescent="0.2">
      <c r="A181" s="26"/>
      <c r="B181" s="138"/>
      <c r="C181" s="156" t="s">
        <v>264</v>
      </c>
      <c r="D181" s="156" t="s">
        <v>266</v>
      </c>
      <c r="E181" s="157" t="s">
        <v>987</v>
      </c>
      <c r="F181" s="158" t="s">
        <v>988</v>
      </c>
      <c r="G181" s="159" t="s">
        <v>158</v>
      </c>
      <c r="H181" s="160">
        <v>5</v>
      </c>
      <c r="I181" s="161">
        <v>0</v>
      </c>
      <c r="J181" s="161">
        <f t="shared" si="30"/>
        <v>0</v>
      </c>
      <c r="K181" s="162"/>
      <c r="L181" s="163"/>
      <c r="M181" s="164" t="s">
        <v>1</v>
      </c>
      <c r="N181" s="165" t="s">
        <v>33</v>
      </c>
      <c r="O181" s="148">
        <v>0</v>
      </c>
      <c r="P181" s="148">
        <f t="shared" si="31"/>
        <v>0</v>
      </c>
      <c r="Q181" s="148">
        <v>4.4150000000000002E-2</v>
      </c>
      <c r="R181" s="148">
        <f t="shared" si="32"/>
        <v>0.22075</v>
      </c>
      <c r="S181" s="148">
        <v>0</v>
      </c>
      <c r="T181" s="149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220</v>
      </c>
      <c r="AT181" s="150" t="s">
        <v>266</v>
      </c>
      <c r="AU181" s="150" t="s">
        <v>127</v>
      </c>
      <c r="AY181" s="14" t="s">
        <v>119</v>
      </c>
      <c r="BE181" s="151">
        <f t="shared" si="34"/>
        <v>0</v>
      </c>
      <c r="BF181" s="151">
        <f t="shared" si="35"/>
        <v>0</v>
      </c>
      <c r="BG181" s="151">
        <f t="shared" si="36"/>
        <v>0</v>
      </c>
      <c r="BH181" s="151">
        <f t="shared" si="37"/>
        <v>0</v>
      </c>
      <c r="BI181" s="151">
        <f t="shared" si="38"/>
        <v>0</v>
      </c>
      <c r="BJ181" s="14" t="s">
        <v>127</v>
      </c>
      <c r="BK181" s="151">
        <f t="shared" si="39"/>
        <v>0</v>
      </c>
      <c r="BL181" s="14" t="s">
        <v>152</v>
      </c>
      <c r="BM181" s="150" t="s">
        <v>354</v>
      </c>
    </row>
    <row r="182" spans="1:65" s="2" customFormat="1" ht="24.15" customHeight="1" x14ac:dyDescent="0.2">
      <c r="A182" s="26"/>
      <c r="B182" s="138"/>
      <c r="C182" s="139" t="s">
        <v>365</v>
      </c>
      <c r="D182" s="139" t="s">
        <v>122</v>
      </c>
      <c r="E182" s="140" t="s">
        <v>989</v>
      </c>
      <c r="F182" s="141" t="s">
        <v>990</v>
      </c>
      <c r="G182" s="142" t="s">
        <v>158</v>
      </c>
      <c r="H182" s="143">
        <v>1</v>
      </c>
      <c r="I182" s="144">
        <v>0</v>
      </c>
      <c r="J182" s="144">
        <f t="shared" si="30"/>
        <v>0</v>
      </c>
      <c r="K182" s="145"/>
      <c r="L182" s="27"/>
      <c r="M182" s="146" t="s">
        <v>1</v>
      </c>
      <c r="N182" s="147" t="s">
        <v>33</v>
      </c>
      <c r="O182" s="148">
        <v>0.57471000000000005</v>
      </c>
      <c r="P182" s="148">
        <f t="shared" si="31"/>
        <v>0.57471000000000005</v>
      </c>
      <c r="Q182" s="148">
        <v>2.5999999999999998E-5</v>
      </c>
      <c r="R182" s="148">
        <f t="shared" si="32"/>
        <v>2.5999999999999998E-5</v>
      </c>
      <c r="S182" s="148">
        <v>0</v>
      </c>
      <c r="T182" s="149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152</v>
      </c>
      <c r="AT182" s="150" t="s">
        <v>122</v>
      </c>
      <c r="AU182" s="150" t="s">
        <v>127</v>
      </c>
      <c r="AY182" s="14" t="s">
        <v>119</v>
      </c>
      <c r="BE182" s="151">
        <f t="shared" si="34"/>
        <v>0</v>
      </c>
      <c r="BF182" s="151">
        <f t="shared" si="35"/>
        <v>0</v>
      </c>
      <c r="BG182" s="151">
        <f t="shared" si="36"/>
        <v>0</v>
      </c>
      <c r="BH182" s="151">
        <f t="shared" si="37"/>
        <v>0</v>
      </c>
      <c r="BI182" s="151">
        <f t="shared" si="38"/>
        <v>0</v>
      </c>
      <c r="BJ182" s="14" t="s">
        <v>127</v>
      </c>
      <c r="BK182" s="151">
        <f t="shared" si="39"/>
        <v>0</v>
      </c>
      <c r="BL182" s="14" t="s">
        <v>152</v>
      </c>
      <c r="BM182" s="150" t="s">
        <v>357</v>
      </c>
    </row>
    <row r="183" spans="1:65" s="2" customFormat="1" ht="37.950000000000003" customHeight="1" x14ac:dyDescent="0.2">
      <c r="A183" s="26"/>
      <c r="B183" s="138"/>
      <c r="C183" s="156" t="s">
        <v>269</v>
      </c>
      <c r="D183" s="156" t="s">
        <v>266</v>
      </c>
      <c r="E183" s="157" t="s">
        <v>991</v>
      </c>
      <c r="F183" s="158" t="s">
        <v>992</v>
      </c>
      <c r="G183" s="159" t="s">
        <v>158</v>
      </c>
      <c r="H183" s="160">
        <v>1</v>
      </c>
      <c r="I183" s="161">
        <v>0</v>
      </c>
      <c r="J183" s="161">
        <f t="shared" si="30"/>
        <v>0</v>
      </c>
      <c r="K183" s="162"/>
      <c r="L183" s="163"/>
      <c r="M183" s="164" t="s">
        <v>1</v>
      </c>
      <c r="N183" s="165" t="s">
        <v>33</v>
      </c>
      <c r="O183" s="148">
        <v>0</v>
      </c>
      <c r="P183" s="148">
        <f t="shared" si="31"/>
        <v>0</v>
      </c>
      <c r="Q183" s="148">
        <v>3.3709999999999997E-2</v>
      </c>
      <c r="R183" s="148">
        <f t="shared" si="32"/>
        <v>3.3709999999999997E-2</v>
      </c>
      <c r="S183" s="148">
        <v>0</v>
      </c>
      <c r="T183" s="149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220</v>
      </c>
      <c r="AT183" s="150" t="s">
        <v>266</v>
      </c>
      <c r="AU183" s="150" t="s">
        <v>127</v>
      </c>
      <c r="AY183" s="14" t="s">
        <v>119</v>
      </c>
      <c r="BE183" s="151">
        <f t="shared" si="34"/>
        <v>0</v>
      </c>
      <c r="BF183" s="151">
        <f t="shared" si="35"/>
        <v>0</v>
      </c>
      <c r="BG183" s="151">
        <f t="shared" si="36"/>
        <v>0</v>
      </c>
      <c r="BH183" s="151">
        <f t="shared" si="37"/>
        <v>0</v>
      </c>
      <c r="BI183" s="151">
        <f t="shared" si="38"/>
        <v>0</v>
      </c>
      <c r="BJ183" s="14" t="s">
        <v>127</v>
      </c>
      <c r="BK183" s="151">
        <f t="shared" si="39"/>
        <v>0</v>
      </c>
      <c r="BL183" s="14" t="s">
        <v>152</v>
      </c>
      <c r="BM183" s="150" t="s">
        <v>361</v>
      </c>
    </row>
    <row r="184" spans="1:65" s="2" customFormat="1" ht="24.15" customHeight="1" x14ac:dyDescent="0.2">
      <c r="A184" s="26"/>
      <c r="B184" s="138"/>
      <c r="C184" s="139" t="s">
        <v>372</v>
      </c>
      <c r="D184" s="139" t="s">
        <v>122</v>
      </c>
      <c r="E184" s="140" t="s">
        <v>989</v>
      </c>
      <c r="F184" s="141" t="s">
        <v>990</v>
      </c>
      <c r="G184" s="142" t="s">
        <v>158</v>
      </c>
      <c r="H184" s="143">
        <v>13</v>
      </c>
      <c r="I184" s="144">
        <v>0</v>
      </c>
      <c r="J184" s="144">
        <f t="shared" si="30"/>
        <v>0</v>
      </c>
      <c r="K184" s="145"/>
      <c r="L184" s="27"/>
      <c r="M184" s="146" t="s">
        <v>1</v>
      </c>
      <c r="N184" s="147" t="s">
        <v>33</v>
      </c>
      <c r="O184" s="148">
        <v>0.57471000000000005</v>
      </c>
      <c r="P184" s="148">
        <f t="shared" si="31"/>
        <v>7.4712300000000003</v>
      </c>
      <c r="Q184" s="148">
        <v>2.5999999999999998E-5</v>
      </c>
      <c r="R184" s="148">
        <f t="shared" si="32"/>
        <v>3.3799999999999998E-4</v>
      </c>
      <c r="S184" s="148">
        <v>0</v>
      </c>
      <c r="T184" s="149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152</v>
      </c>
      <c r="AT184" s="150" t="s">
        <v>122</v>
      </c>
      <c r="AU184" s="150" t="s">
        <v>127</v>
      </c>
      <c r="AY184" s="14" t="s">
        <v>119</v>
      </c>
      <c r="BE184" s="151">
        <f t="shared" si="34"/>
        <v>0</v>
      </c>
      <c r="BF184" s="151">
        <f t="shared" si="35"/>
        <v>0</v>
      </c>
      <c r="BG184" s="151">
        <f t="shared" si="36"/>
        <v>0</v>
      </c>
      <c r="BH184" s="151">
        <f t="shared" si="37"/>
        <v>0</v>
      </c>
      <c r="BI184" s="151">
        <f t="shared" si="38"/>
        <v>0</v>
      </c>
      <c r="BJ184" s="14" t="s">
        <v>127</v>
      </c>
      <c r="BK184" s="151">
        <f t="shared" si="39"/>
        <v>0</v>
      </c>
      <c r="BL184" s="14" t="s">
        <v>152</v>
      </c>
      <c r="BM184" s="150" t="s">
        <v>364</v>
      </c>
    </row>
    <row r="185" spans="1:65" s="2" customFormat="1" ht="37.950000000000003" customHeight="1" x14ac:dyDescent="0.2">
      <c r="A185" s="26"/>
      <c r="B185" s="138"/>
      <c r="C185" s="156" t="s">
        <v>272</v>
      </c>
      <c r="D185" s="156" t="s">
        <v>266</v>
      </c>
      <c r="E185" s="157" t="s">
        <v>993</v>
      </c>
      <c r="F185" s="158" t="s">
        <v>994</v>
      </c>
      <c r="G185" s="159" t="s">
        <v>158</v>
      </c>
      <c r="H185" s="160">
        <v>13</v>
      </c>
      <c r="I185" s="161">
        <v>0</v>
      </c>
      <c r="J185" s="161">
        <f t="shared" si="30"/>
        <v>0</v>
      </c>
      <c r="K185" s="162"/>
      <c r="L185" s="163"/>
      <c r="M185" s="164" t="s">
        <v>1</v>
      </c>
      <c r="N185" s="165" t="s">
        <v>33</v>
      </c>
      <c r="O185" s="148">
        <v>0</v>
      </c>
      <c r="P185" s="148">
        <f t="shared" si="31"/>
        <v>0</v>
      </c>
      <c r="Q185" s="148">
        <v>2.972E-2</v>
      </c>
      <c r="R185" s="148">
        <f t="shared" si="32"/>
        <v>0.38635999999999998</v>
      </c>
      <c r="S185" s="148">
        <v>0</v>
      </c>
      <c r="T185" s="149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220</v>
      </c>
      <c r="AT185" s="150" t="s">
        <v>266</v>
      </c>
      <c r="AU185" s="150" t="s">
        <v>127</v>
      </c>
      <c r="AY185" s="14" t="s">
        <v>119</v>
      </c>
      <c r="BE185" s="151">
        <f t="shared" si="34"/>
        <v>0</v>
      </c>
      <c r="BF185" s="151">
        <f t="shared" si="35"/>
        <v>0</v>
      </c>
      <c r="BG185" s="151">
        <f t="shared" si="36"/>
        <v>0</v>
      </c>
      <c r="BH185" s="151">
        <f t="shared" si="37"/>
        <v>0</v>
      </c>
      <c r="BI185" s="151">
        <f t="shared" si="38"/>
        <v>0</v>
      </c>
      <c r="BJ185" s="14" t="s">
        <v>127</v>
      </c>
      <c r="BK185" s="151">
        <f t="shared" si="39"/>
        <v>0</v>
      </c>
      <c r="BL185" s="14" t="s">
        <v>152</v>
      </c>
      <c r="BM185" s="150" t="s">
        <v>368</v>
      </c>
    </row>
    <row r="186" spans="1:65" s="2" customFormat="1" ht="24.15" customHeight="1" x14ac:dyDescent="0.2">
      <c r="A186" s="26"/>
      <c r="B186" s="138"/>
      <c r="C186" s="139" t="s">
        <v>379</v>
      </c>
      <c r="D186" s="139" t="s">
        <v>122</v>
      </c>
      <c r="E186" s="140" t="s">
        <v>995</v>
      </c>
      <c r="F186" s="141" t="s">
        <v>996</v>
      </c>
      <c r="G186" s="142" t="s">
        <v>158</v>
      </c>
      <c r="H186" s="143">
        <v>1</v>
      </c>
      <c r="I186" s="144">
        <v>0</v>
      </c>
      <c r="J186" s="144">
        <f t="shared" si="30"/>
        <v>0</v>
      </c>
      <c r="K186" s="145"/>
      <c r="L186" s="27"/>
      <c r="M186" s="146" t="s">
        <v>1</v>
      </c>
      <c r="N186" s="147" t="s">
        <v>33</v>
      </c>
      <c r="O186" s="148">
        <v>0.40099000000000001</v>
      </c>
      <c r="P186" s="148">
        <f t="shared" si="31"/>
        <v>0.40099000000000001</v>
      </c>
      <c r="Q186" s="148">
        <v>2.5999999999999998E-5</v>
      </c>
      <c r="R186" s="148">
        <f t="shared" si="32"/>
        <v>2.5999999999999998E-5</v>
      </c>
      <c r="S186" s="148">
        <v>0</v>
      </c>
      <c r="T186" s="149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152</v>
      </c>
      <c r="AT186" s="150" t="s">
        <v>122</v>
      </c>
      <c r="AU186" s="150" t="s">
        <v>127</v>
      </c>
      <c r="AY186" s="14" t="s">
        <v>119</v>
      </c>
      <c r="BE186" s="151">
        <f t="shared" si="34"/>
        <v>0</v>
      </c>
      <c r="BF186" s="151">
        <f t="shared" si="35"/>
        <v>0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4" t="s">
        <v>127</v>
      </c>
      <c r="BK186" s="151">
        <f t="shared" si="39"/>
        <v>0</v>
      </c>
      <c r="BL186" s="14" t="s">
        <v>152</v>
      </c>
      <c r="BM186" s="150" t="s">
        <v>371</v>
      </c>
    </row>
    <row r="187" spans="1:65" s="2" customFormat="1" ht="37.950000000000003" customHeight="1" x14ac:dyDescent="0.2">
      <c r="A187" s="26"/>
      <c r="B187" s="138"/>
      <c r="C187" s="156" t="s">
        <v>276</v>
      </c>
      <c r="D187" s="156" t="s">
        <v>266</v>
      </c>
      <c r="E187" s="157" t="s">
        <v>997</v>
      </c>
      <c r="F187" s="158" t="s">
        <v>998</v>
      </c>
      <c r="G187" s="159" t="s">
        <v>158</v>
      </c>
      <c r="H187" s="160">
        <v>1</v>
      </c>
      <c r="I187" s="161">
        <v>0</v>
      </c>
      <c r="J187" s="161">
        <f t="shared" si="30"/>
        <v>0</v>
      </c>
      <c r="K187" s="162"/>
      <c r="L187" s="163"/>
      <c r="M187" s="164" t="s">
        <v>1</v>
      </c>
      <c r="N187" s="165" t="s">
        <v>33</v>
      </c>
      <c r="O187" s="148">
        <v>0</v>
      </c>
      <c r="P187" s="148">
        <f t="shared" si="31"/>
        <v>0</v>
      </c>
      <c r="Q187" s="148">
        <v>1.1169999999999999E-2</v>
      </c>
      <c r="R187" s="148">
        <f t="shared" si="32"/>
        <v>1.1169999999999999E-2</v>
      </c>
      <c r="S187" s="148">
        <v>0</v>
      </c>
      <c r="T187" s="149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220</v>
      </c>
      <c r="AT187" s="150" t="s">
        <v>266</v>
      </c>
      <c r="AU187" s="150" t="s">
        <v>127</v>
      </c>
      <c r="AY187" s="14" t="s">
        <v>119</v>
      </c>
      <c r="BE187" s="151">
        <f t="shared" si="34"/>
        <v>0</v>
      </c>
      <c r="BF187" s="151">
        <f t="shared" si="35"/>
        <v>0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127</v>
      </c>
      <c r="BK187" s="151">
        <f t="shared" si="39"/>
        <v>0</v>
      </c>
      <c r="BL187" s="14" t="s">
        <v>152</v>
      </c>
      <c r="BM187" s="150" t="s">
        <v>375</v>
      </c>
    </row>
    <row r="188" spans="1:65" s="2" customFormat="1" ht="24.15" customHeight="1" x14ac:dyDescent="0.2">
      <c r="A188" s="26"/>
      <c r="B188" s="138"/>
      <c r="C188" s="139" t="s">
        <v>386</v>
      </c>
      <c r="D188" s="139" t="s">
        <v>122</v>
      </c>
      <c r="E188" s="140" t="s">
        <v>999</v>
      </c>
      <c r="F188" s="141" t="s">
        <v>1000</v>
      </c>
      <c r="G188" s="142" t="s">
        <v>137</v>
      </c>
      <c r="H188" s="143">
        <v>1.0309999999999999</v>
      </c>
      <c r="I188" s="144">
        <v>0</v>
      </c>
      <c r="J188" s="144">
        <f t="shared" si="30"/>
        <v>0</v>
      </c>
      <c r="K188" s="145"/>
      <c r="L188" s="27"/>
      <c r="M188" s="152" t="s">
        <v>1</v>
      </c>
      <c r="N188" s="153" t="s">
        <v>33</v>
      </c>
      <c r="O188" s="154">
        <v>2.9089999999999998</v>
      </c>
      <c r="P188" s="154">
        <f t="shared" si="31"/>
        <v>2.9991789999999994</v>
      </c>
      <c r="Q188" s="154">
        <v>0</v>
      </c>
      <c r="R188" s="154">
        <f t="shared" si="32"/>
        <v>0</v>
      </c>
      <c r="S188" s="154">
        <v>0</v>
      </c>
      <c r="T188" s="155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152</v>
      </c>
      <c r="AT188" s="150" t="s">
        <v>122</v>
      </c>
      <c r="AU188" s="150" t="s">
        <v>127</v>
      </c>
      <c r="AY188" s="14" t="s">
        <v>119</v>
      </c>
      <c r="BE188" s="151">
        <f t="shared" si="34"/>
        <v>0</v>
      </c>
      <c r="BF188" s="151">
        <f t="shared" si="35"/>
        <v>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127</v>
      </c>
      <c r="BK188" s="151">
        <f t="shared" si="39"/>
        <v>0</v>
      </c>
      <c r="BL188" s="14" t="s">
        <v>152</v>
      </c>
      <c r="BM188" s="150" t="s">
        <v>378</v>
      </c>
    </row>
    <row r="189" spans="1:65" s="2" customFormat="1" ht="6.9" customHeight="1" x14ac:dyDescent="0.2">
      <c r="A189" s="26"/>
      <c r="B189" s="41"/>
      <c r="C189" s="42"/>
      <c r="D189" s="42"/>
      <c r="E189" s="42"/>
      <c r="F189" s="42"/>
      <c r="G189" s="42"/>
      <c r="H189" s="42"/>
      <c r="I189" s="42"/>
      <c r="J189" s="42"/>
      <c r="K189" s="42"/>
      <c r="L189" s="27"/>
      <c r="M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</row>
  </sheetData>
  <autoFilter ref="C121:K188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21"/>
  <sheetViews>
    <sheetView showGridLines="0" topLeftCell="A189" workbookViewId="0">
      <selection activeCell="I220" sqref="I220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87"/>
    </row>
    <row r="2" spans="1:46" s="1" customFormat="1" ht="36.9" customHeight="1" x14ac:dyDescent="0.2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88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" customHeight="1" x14ac:dyDescent="0.2">
      <c r="B4" s="17"/>
      <c r="D4" s="18" t="s">
        <v>95</v>
      </c>
      <c r="L4" s="17"/>
      <c r="M4" s="88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3" t="s">
        <v>12</v>
      </c>
      <c r="L6" s="17"/>
    </row>
    <row r="7" spans="1:46" s="1" customFormat="1" ht="16.5" customHeight="1" x14ac:dyDescent="0.2">
      <c r="B7" s="17"/>
      <c r="E7" s="203" t="str">
        <f>'Rekapitulácia stavby'!K6</f>
        <v>Rozšírenie kapacit a prístavba  jedálne  MŠ  Zlaté Moravce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96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93" t="s">
        <v>1001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49" t="str">
        <f>'Rekapitulácia stavby'!AN8</f>
        <v>3. 12. 2021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ROUND(J119,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 x14ac:dyDescent="0.2">
      <c r="A33" s="26"/>
      <c r="B33" s="27"/>
      <c r="C33" s="26"/>
      <c r="D33" s="93" t="s">
        <v>31</v>
      </c>
      <c r="E33" s="23" t="s">
        <v>32</v>
      </c>
      <c r="F33" s="94">
        <f>ROUND((SUM(BE119:BE220)),  2)</f>
        <v>0</v>
      </c>
      <c r="G33" s="26"/>
      <c r="H33" s="26"/>
      <c r="I33" s="95">
        <v>0.2</v>
      </c>
      <c r="J33" s="94">
        <f>ROUND(((SUM(BE119:BE220))*I33),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 x14ac:dyDescent="0.2">
      <c r="A34" s="26"/>
      <c r="B34" s="27"/>
      <c r="C34" s="26"/>
      <c r="D34" s="26"/>
      <c r="E34" s="23" t="s">
        <v>33</v>
      </c>
      <c r="F34" s="94">
        <f>ROUND((SUM(BF119:BF220)),  2)</f>
        <v>0</v>
      </c>
      <c r="G34" s="26"/>
      <c r="H34" s="26"/>
      <c r="I34" s="95">
        <v>0.2</v>
      </c>
      <c r="J34" s="94">
        <f>ROUND(((SUM(BF119:BF220))*I34),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 x14ac:dyDescent="0.2">
      <c r="A35" s="26"/>
      <c r="B35" s="27"/>
      <c r="C35" s="26"/>
      <c r="D35" s="26"/>
      <c r="E35" s="23" t="s">
        <v>34</v>
      </c>
      <c r="F35" s="94">
        <f>ROUND((SUM(BG119:BG220)),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 x14ac:dyDescent="0.2">
      <c r="A36" s="26"/>
      <c r="B36" s="27"/>
      <c r="C36" s="26"/>
      <c r="D36" s="26"/>
      <c r="E36" s="23" t="s">
        <v>35</v>
      </c>
      <c r="F36" s="94">
        <f>ROUND((SUM(BH119:BH220)),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 x14ac:dyDescent="0.2">
      <c r="A37" s="26"/>
      <c r="B37" s="27"/>
      <c r="C37" s="26"/>
      <c r="D37" s="26"/>
      <c r="E37" s="23" t="s">
        <v>36</v>
      </c>
      <c r="F37" s="94">
        <f>ROUND((SUM(BI119:BI220)),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hidden="1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 x14ac:dyDescent="0.2">
      <c r="A82" s="26"/>
      <c r="B82" s="27"/>
      <c r="C82" s="18" t="s">
        <v>98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 x14ac:dyDescent="0.2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 x14ac:dyDescent="0.2">
      <c r="A85" s="26"/>
      <c r="B85" s="27"/>
      <c r="C85" s="26"/>
      <c r="D85" s="26"/>
      <c r="E85" s="203" t="str">
        <f>E7</f>
        <v>Rozšírenie kapacit a prístavba  jedálne  MŠ  Zlaté Moravce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 x14ac:dyDescent="0.2">
      <c r="A86" s="26"/>
      <c r="B86" s="27"/>
      <c r="C86" s="23" t="s">
        <v>96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 x14ac:dyDescent="0.2">
      <c r="A87" s="26"/>
      <c r="B87" s="27"/>
      <c r="C87" s="26"/>
      <c r="D87" s="26"/>
      <c r="E87" s="193" t="str">
        <f>E9</f>
        <v>SO-05 - Elektroinštalácia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 x14ac:dyDescent="0.2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49" t="str">
        <f>IF(J12="","",J12)</f>
        <v>3. 12. 2021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 x14ac:dyDescent="0.2">
      <c r="A94" s="26"/>
      <c r="B94" s="27"/>
      <c r="C94" s="104" t="s">
        <v>99</v>
      </c>
      <c r="D94" s="96"/>
      <c r="E94" s="96"/>
      <c r="F94" s="96"/>
      <c r="G94" s="96"/>
      <c r="H94" s="96"/>
      <c r="I94" s="96"/>
      <c r="J94" s="105" t="s">
        <v>100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hidden="1" customHeight="1" x14ac:dyDescent="0.2">
      <c r="A96" s="26"/>
      <c r="B96" s="27"/>
      <c r="C96" s="106" t="s">
        <v>101</v>
      </c>
      <c r="D96" s="26"/>
      <c r="E96" s="26"/>
      <c r="F96" s="26"/>
      <c r="G96" s="26"/>
      <c r="H96" s="26"/>
      <c r="I96" s="26"/>
      <c r="J96" s="65">
        <f>J119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102</v>
      </c>
    </row>
    <row r="97" spans="1:31" s="9" customFormat="1" ht="24.9" hidden="1" customHeight="1" x14ac:dyDescent="0.2">
      <c r="B97" s="107"/>
      <c r="D97" s="108" t="s">
        <v>1002</v>
      </c>
      <c r="E97" s="109"/>
      <c r="F97" s="109"/>
      <c r="G97" s="109"/>
      <c r="H97" s="109"/>
      <c r="I97" s="109"/>
      <c r="J97" s="110">
        <f>J120</f>
        <v>0</v>
      </c>
      <c r="L97" s="107"/>
    </row>
    <row r="98" spans="1:31" s="10" customFormat="1" ht="19.95" hidden="1" customHeight="1" x14ac:dyDescent="0.2">
      <c r="B98" s="111"/>
      <c r="D98" s="112" t="s">
        <v>1003</v>
      </c>
      <c r="E98" s="113"/>
      <c r="F98" s="113"/>
      <c r="G98" s="113"/>
      <c r="H98" s="113"/>
      <c r="I98" s="113"/>
      <c r="J98" s="114">
        <f>J121</f>
        <v>0</v>
      </c>
      <c r="L98" s="111"/>
    </row>
    <row r="99" spans="1:31" s="10" customFormat="1" ht="19.95" hidden="1" customHeight="1" x14ac:dyDescent="0.2">
      <c r="B99" s="111"/>
      <c r="D99" s="112" t="s">
        <v>1004</v>
      </c>
      <c r="E99" s="113"/>
      <c r="F99" s="113"/>
      <c r="G99" s="113"/>
      <c r="H99" s="113"/>
      <c r="I99" s="113"/>
      <c r="J99" s="114">
        <f>J172</f>
        <v>0</v>
      </c>
      <c r="L99" s="111"/>
    </row>
    <row r="100" spans="1:31" s="2" customFormat="1" ht="21.75" hidden="1" customHeight="1" x14ac:dyDescent="0.2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" hidden="1" customHeight="1" x14ac:dyDescent="0.2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hidden="1" x14ac:dyDescent="0.2"/>
    <row r="103" spans="1:31" hidden="1" x14ac:dyDescent="0.2"/>
    <row r="104" spans="1:31" hidden="1" x14ac:dyDescent="0.2"/>
    <row r="105" spans="1:31" s="2" customFormat="1" ht="6.9" customHeight="1" x14ac:dyDescent="0.2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" customHeight="1" x14ac:dyDescent="0.2">
      <c r="A106" s="26"/>
      <c r="B106" s="27"/>
      <c r="C106" s="18" t="s">
        <v>105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" customHeight="1" x14ac:dyDescent="0.2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 x14ac:dyDescent="0.2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 x14ac:dyDescent="0.2">
      <c r="A109" s="26"/>
      <c r="B109" s="27"/>
      <c r="C109" s="26"/>
      <c r="D109" s="26"/>
      <c r="E109" s="203" t="str">
        <f>E7</f>
        <v>Rozšírenie kapacit a prístavba  jedálne  MŠ  Zlaté Moravce</v>
      </c>
      <c r="F109" s="204"/>
      <c r="G109" s="204"/>
      <c r="H109" s="204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 x14ac:dyDescent="0.2">
      <c r="A110" s="26"/>
      <c r="B110" s="27"/>
      <c r="C110" s="23" t="s">
        <v>96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 x14ac:dyDescent="0.2">
      <c r="A111" s="26"/>
      <c r="B111" s="27"/>
      <c r="C111" s="26"/>
      <c r="D111" s="26"/>
      <c r="E111" s="193" t="str">
        <f>E9</f>
        <v>SO-05 - Elektroinštalácia</v>
      </c>
      <c r="F111" s="202"/>
      <c r="G111" s="202"/>
      <c r="H111" s="202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3" t="s">
        <v>15</v>
      </c>
      <c r="D113" s="26"/>
      <c r="E113" s="26"/>
      <c r="F113" s="21" t="str">
        <f>F12</f>
        <v xml:space="preserve"> </v>
      </c>
      <c r="G113" s="26"/>
      <c r="H113" s="26"/>
      <c r="I113" s="23" t="s">
        <v>17</v>
      </c>
      <c r="J113" s="49" t="str">
        <f>IF(J12="","",J12)</f>
        <v>3. 12. 2021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 x14ac:dyDescent="0.2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15" customHeight="1" x14ac:dyDescent="0.2">
      <c r="A115" s="26"/>
      <c r="B115" s="27"/>
      <c r="C115" s="23" t="s">
        <v>19</v>
      </c>
      <c r="D115" s="26"/>
      <c r="E115" s="26"/>
      <c r="F115" s="21" t="str">
        <f>E15</f>
        <v xml:space="preserve"> </v>
      </c>
      <c r="G115" s="26"/>
      <c r="H115" s="26"/>
      <c r="I115" s="23" t="s">
        <v>23</v>
      </c>
      <c r="J115" s="24" t="str">
        <f>E21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15" customHeight="1" x14ac:dyDescent="0.2">
      <c r="A116" s="26"/>
      <c r="B116" s="27"/>
      <c r="C116" s="23" t="s">
        <v>22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25</v>
      </c>
      <c r="J116" s="24" t="str">
        <f>E24</f>
        <v xml:space="preserve"> 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 x14ac:dyDescent="0.2">
      <c r="A118" s="115"/>
      <c r="B118" s="116"/>
      <c r="C118" s="117" t="s">
        <v>106</v>
      </c>
      <c r="D118" s="118" t="s">
        <v>52</v>
      </c>
      <c r="E118" s="118" t="s">
        <v>48</v>
      </c>
      <c r="F118" s="118" t="s">
        <v>49</v>
      </c>
      <c r="G118" s="118" t="s">
        <v>107</v>
      </c>
      <c r="H118" s="118" t="s">
        <v>108</v>
      </c>
      <c r="I118" s="118" t="s">
        <v>109</v>
      </c>
      <c r="J118" s="119" t="s">
        <v>100</v>
      </c>
      <c r="K118" s="120" t="s">
        <v>110</v>
      </c>
      <c r="L118" s="121"/>
      <c r="M118" s="56" t="s">
        <v>1</v>
      </c>
      <c r="N118" s="57" t="s">
        <v>31</v>
      </c>
      <c r="O118" s="57" t="s">
        <v>111</v>
      </c>
      <c r="P118" s="57" t="s">
        <v>112</v>
      </c>
      <c r="Q118" s="57" t="s">
        <v>113</v>
      </c>
      <c r="R118" s="57" t="s">
        <v>114</v>
      </c>
      <c r="S118" s="57" t="s">
        <v>115</v>
      </c>
      <c r="T118" s="58" t="s">
        <v>116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5" customHeight="1" x14ac:dyDescent="0.3">
      <c r="A119" s="26"/>
      <c r="B119" s="27"/>
      <c r="C119" s="63" t="s">
        <v>101</v>
      </c>
      <c r="D119" s="26"/>
      <c r="E119" s="26"/>
      <c r="F119" s="26"/>
      <c r="G119" s="26"/>
      <c r="H119" s="26"/>
      <c r="I119" s="26"/>
      <c r="J119" s="122">
        <f>BK119</f>
        <v>0</v>
      </c>
      <c r="K119" s="26"/>
      <c r="L119" s="27"/>
      <c r="M119" s="59"/>
      <c r="N119" s="50"/>
      <c r="O119" s="60"/>
      <c r="P119" s="123">
        <f>P120</f>
        <v>360.82260000000002</v>
      </c>
      <c r="Q119" s="60"/>
      <c r="R119" s="123">
        <f>R120</f>
        <v>2.2234579999999999</v>
      </c>
      <c r="S119" s="60"/>
      <c r="T119" s="124">
        <f>T120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66</v>
      </c>
      <c r="AU119" s="14" t="s">
        <v>102</v>
      </c>
      <c r="BK119" s="125">
        <f>BK120</f>
        <v>0</v>
      </c>
    </row>
    <row r="120" spans="1:65" s="12" customFormat="1" ht="25.95" customHeight="1" x14ac:dyDescent="0.25">
      <c r="B120" s="126"/>
      <c r="D120" s="127" t="s">
        <v>66</v>
      </c>
      <c r="E120" s="128" t="s">
        <v>266</v>
      </c>
      <c r="F120" s="128" t="s">
        <v>1005</v>
      </c>
      <c r="J120" s="129">
        <f>BK120</f>
        <v>0</v>
      </c>
      <c r="L120" s="126"/>
      <c r="M120" s="130"/>
      <c r="N120" s="131"/>
      <c r="O120" s="131"/>
      <c r="P120" s="132">
        <f>P121+P172</f>
        <v>360.82260000000002</v>
      </c>
      <c r="Q120" s="131"/>
      <c r="R120" s="132">
        <f>R121+R172</f>
        <v>2.2234579999999999</v>
      </c>
      <c r="S120" s="131"/>
      <c r="T120" s="133">
        <f>T121+T172</f>
        <v>0</v>
      </c>
      <c r="AR120" s="127" t="s">
        <v>130</v>
      </c>
      <c r="AT120" s="134" t="s">
        <v>66</v>
      </c>
      <c r="AU120" s="134" t="s">
        <v>67</v>
      </c>
      <c r="AY120" s="127" t="s">
        <v>119</v>
      </c>
      <c r="BK120" s="135">
        <f>BK121+BK172</f>
        <v>0</v>
      </c>
    </row>
    <row r="121" spans="1:65" s="12" customFormat="1" ht="22.95" customHeight="1" x14ac:dyDescent="0.25">
      <c r="B121" s="126"/>
      <c r="D121" s="127" t="s">
        <v>66</v>
      </c>
      <c r="E121" s="136" t="s">
        <v>1006</v>
      </c>
      <c r="F121" s="136" t="s">
        <v>1007</v>
      </c>
      <c r="J121" s="137">
        <f>BK121</f>
        <v>0</v>
      </c>
      <c r="L121" s="126"/>
      <c r="M121" s="130"/>
      <c r="N121" s="131"/>
      <c r="O121" s="131"/>
      <c r="P121" s="132">
        <f>SUM(P122:P171)</f>
        <v>273.4246</v>
      </c>
      <c r="Q121" s="131"/>
      <c r="R121" s="132">
        <f>SUM(R122:R171)</f>
        <v>0.91087999999999991</v>
      </c>
      <c r="S121" s="131"/>
      <c r="T121" s="133">
        <f>SUM(T122:T171)</f>
        <v>0</v>
      </c>
      <c r="AR121" s="127" t="s">
        <v>130</v>
      </c>
      <c r="AT121" s="134" t="s">
        <v>66</v>
      </c>
      <c r="AU121" s="134" t="s">
        <v>75</v>
      </c>
      <c r="AY121" s="127" t="s">
        <v>119</v>
      </c>
      <c r="BK121" s="135">
        <f>SUM(BK122:BK171)</f>
        <v>0</v>
      </c>
    </row>
    <row r="122" spans="1:65" s="2" customFormat="1" ht="14.4" customHeight="1" x14ac:dyDescent="0.2">
      <c r="A122" s="26"/>
      <c r="B122" s="138"/>
      <c r="C122" s="139" t="s">
        <v>75</v>
      </c>
      <c r="D122" s="139" t="s">
        <v>122</v>
      </c>
      <c r="E122" s="140" t="s">
        <v>1008</v>
      </c>
      <c r="F122" s="141" t="s">
        <v>1009</v>
      </c>
      <c r="G122" s="142" t="s">
        <v>158</v>
      </c>
      <c r="H122" s="143">
        <v>38</v>
      </c>
      <c r="I122" s="144">
        <v>0</v>
      </c>
      <c r="J122" s="144">
        <f t="shared" ref="J122:J153" si="0">ROUND(I122*H122,2)</f>
        <v>0</v>
      </c>
      <c r="K122" s="145"/>
      <c r="L122" s="27"/>
      <c r="M122" s="146" t="s">
        <v>1</v>
      </c>
      <c r="N122" s="147" t="s">
        <v>33</v>
      </c>
      <c r="O122" s="148">
        <v>8.5999999999999993E-2</v>
      </c>
      <c r="P122" s="148">
        <f t="shared" ref="P122:P153" si="1">O122*H122</f>
        <v>3.2679999999999998</v>
      </c>
      <c r="Q122" s="148">
        <v>0</v>
      </c>
      <c r="R122" s="148">
        <f t="shared" ref="R122:R153" si="2">Q122*H122</f>
        <v>0</v>
      </c>
      <c r="S122" s="148">
        <v>0</v>
      </c>
      <c r="T122" s="149">
        <f t="shared" ref="T122:T153" si="3"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279</v>
      </c>
      <c r="AT122" s="150" t="s">
        <v>122</v>
      </c>
      <c r="AU122" s="150" t="s">
        <v>127</v>
      </c>
      <c r="AY122" s="14" t="s">
        <v>119</v>
      </c>
      <c r="BE122" s="151">
        <f t="shared" ref="BE122:BE153" si="4">IF(N122="základná",J122,0)</f>
        <v>0</v>
      </c>
      <c r="BF122" s="151">
        <f t="shared" ref="BF122:BF153" si="5">IF(N122="znížená",J122,0)</f>
        <v>0</v>
      </c>
      <c r="BG122" s="151">
        <f t="shared" ref="BG122:BG153" si="6">IF(N122="zákl. prenesená",J122,0)</f>
        <v>0</v>
      </c>
      <c r="BH122" s="151">
        <f t="shared" ref="BH122:BH153" si="7">IF(N122="zníž. prenesená",J122,0)</f>
        <v>0</v>
      </c>
      <c r="BI122" s="151">
        <f t="shared" ref="BI122:BI153" si="8">IF(N122="nulová",J122,0)</f>
        <v>0</v>
      </c>
      <c r="BJ122" s="14" t="s">
        <v>127</v>
      </c>
      <c r="BK122" s="151">
        <f t="shared" ref="BK122:BK153" si="9">ROUND(I122*H122,2)</f>
        <v>0</v>
      </c>
      <c r="BL122" s="14" t="s">
        <v>279</v>
      </c>
      <c r="BM122" s="150" t="s">
        <v>127</v>
      </c>
    </row>
    <row r="123" spans="1:65" s="2" customFormat="1" ht="14.4" customHeight="1" x14ac:dyDescent="0.2">
      <c r="A123" s="26"/>
      <c r="B123" s="138"/>
      <c r="C123" s="156" t="s">
        <v>127</v>
      </c>
      <c r="D123" s="156" t="s">
        <v>266</v>
      </c>
      <c r="E123" s="157" t="s">
        <v>1010</v>
      </c>
      <c r="F123" s="158" t="s">
        <v>1011</v>
      </c>
      <c r="G123" s="159" t="s">
        <v>158</v>
      </c>
      <c r="H123" s="160">
        <v>38</v>
      </c>
      <c r="I123" s="161">
        <v>0</v>
      </c>
      <c r="J123" s="161">
        <f t="shared" si="0"/>
        <v>0</v>
      </c>
      <c r="K123" s="162"/>
      <c r="L123" s="163"/>
      <c r="M123" s="164" t="s">
        <v>1</v>
      </c>
      <c r="N123" s="165" t="s">
        <v>33</v>
      </c>
      <c r="O123" s="148">
        <v>0</v>
      </c>
      <c r="P123" s="148">
        <f t="shared" si="1"/>
        <v>0</v>
      </c>
      <c r="Q123" s="148">
        <v>3.0000000000000001E-5</v>
      </c>
      <c r="R123" s="148">
        <f t="shared" si="2"/>
        <v>1.14E-3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620</v>
      </c>
      <c r="AT123" s="150" t="s">
        <v>266</v>
      </c>
      <c r="AU123" s="150" t="s">
        <v>127</v>
      </c>
      <c r="AY123" s="14" t="s">
        <v>119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127</v>
      </c>
      <c r="BK123" s="151">
        <f t="shared" si="9"/>
        <v>0</v>
      </c>
      <c r="BL123" s="14" t="s">
        <v>279</v>
      </c>
      <c r="BM123" s="150" t="s">
        <v>126</v>
      </c>
    </row>
    <row r="124" spans="1:65" s="2" customFormat="1" ht="24.15" customHeight="1" x14ac:dyDescent="0.2">
      <c r="A124" s="26"/>
      <c r="B124" s="138"/>
      <c r="C124" s="139" t="s">
        <v>130</v>
      </c>
      <c r="D124" s="139" t="s">
        <v>122</v>
      </c>
      <c r="E124" s="140" t="s">
        <v>1012</v>
      </c>
      <c r="F124" s="141" t="s">
        <v>1013</v>
      </c>
      <c r="G124" s="142" t="s">
        <v>158</v>
      </c>
      <c r="H124" s="143">
        <v>10</v>
      </c>
      <c r="I124" s="144">
        <v>0</v>
      </c>
      <c r="J124" s="144">
        <f t="shared" si="0"/>
        <v>0</v>
      </c>
      <c r="K124" s="145"/>
      <c r="L124" s="27"/>
      <c r="M124" s="146" t="s">
        <v>1</v>
      </c>
      <c r="N124" s="147" t="s">
        <v>33</v>
      </c>
      <c r="O124" s="148">
        <v>0.23799999999999999</v>
      </c>
      <c r="P124" s="148">
        <f t="shared" si="1"/>
        <v>2.38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279</v>
      </c>
      <c r="AT124" s="150" t="s">
        <v>122</v>
      </c>
      <c r="AU124" s="150" t="s">
        <v>127</v>
      </c>
      <c r="AY124" s="14" t="s">
        <v>119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127</v>
      </c>
      <c r="BK124" s="151">
        <f t="shared" si="9"/>
        <v>0</v>
      </c>
      <c r="BL124" s="14" t="s">
        <v>279</v>
      </c>
      <c r="BM124" s="150" t="s">
        <v>134</v>
      </c>
    </row>
    <row r="125" spans="1:65" s="2" customFormat="1" ht="14.4" customHeight="1" x14ac:dyDescent="0.2">
      <c r="A125" s="26"/>
      <c r="B125" s="138"/>
      <c r="C125" s="156" t="s">
        <v>126</v>
      </c>
      <c r="D125" s="156" t="s">
        <v>266</v>
      </c>
      <c r="E125" s="157" t="s">
        <v>1014</v>
      </c>
      <c r="F125" s="158" t="s">
        <v>1015</v>
      </c>
      <c r="G125" s="159" t="s">
        <v>158</v>
      </c>
      <c r="H125" s="160">
        <v>10</v>
      </c>
      <c r="I125" s="161">
        <v>0</v>
      </c>
      <c r="J125" s="161">
        <f t="shared" si="0"/>
        <v>0</v>
      </c>
      <c r="K125" s="162"/>
      <c r="L125" s="163"/>
      <c r="M125" s="164" t="s">
        <v>1</v>
      </c>
      <c r="N125" s="165" t="s">
        <v>33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620</v>
      </c>
      <c r="AT125" s="150" t="s">
        <v>266</v>
      </c>
      <c r="AU125" s="150" t="s">
        <v>127</v>
      </c>
      <c r="AY125" s="14" t="s">
        <v>119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127</v>
      </c>
      <c r="BK125" s="151">
        <f t="shared" si="9"/>
        <v>0</v>
      </c>
      <c r="BL125" s="14" t="s">
        <v>279</v>
      </c>
      <c r="BM125" s="150" t="s">
        <v>138</v>
      </c>
    </row>
    <row r="126" spans="1:65" s="2" customFormat="1" ht="24.15" customHeight="1" x14ac:dyDescent="0.2">
      <c r="A126" s="26"/>
      <c r="B126" s="138"/>
      <c r="C126" s="139" t="s">
        <v>139</v>
      </c>
      <c r="D126" s="139" t="s">
        <v>122</v>
      </c>
      <c r="E126" s="140" t="s">
        <v>1016</v>
      </c>
      <c r="F126" s="141" t="s">
        <v>1017</v>
      </c>
      <c r="G126" s="142" t="s">
        <v>158</v>
      </c>
      <c r="H126" s="143">
        <v>42</v>
      </c>
      <c r="I126" s="144">
        <v>0</v>
      </c>
      <c r="J126" s="144">
        <f t="shared" si="0"/>
        <v>0</v>
      </c>
      <c r="K126" s="145"/>
      <c r="L126" s="27"/>
      <c r="M126" s="146" t="s">
        <v>1</v>
      </c>
      <c r="N126" s="147" t="s">
        <v>33</v>
      </c>
      <c r="O126" s="148">
        <v>0.36699999999999999</v>
      </c>
      <c r="P126" s="148">
        <f t="shared" si="1"/>
        <v>15.414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279</v>
      </c>
      <c r="AT126" s="150" t="s">
        <v>122</v>
      </c>
      <c r="AU126" s="150" t="s">
        <v>127</v>
      </c>
      <c r="AY126" s="14" t="s">
        <v>119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127</v>
      </c>
      <c r="BK126" s="151">
        <f t="shared" si="9"/>
        <v>0</v>
      </c>
      <c r="BL126" s="14" t="s">
        <v>279</v>
      </c>
      <c r="BM126" s="150" t="s">
        <v>142</v>
      </c>
    </row>
    <row r="127" spans="1:65" s="2" customFormat="1" ht="14.4" customHeight="1" x14ac:dyDescent="0.2">
      <c r="A127" s="26"/>
      <c r="B127" s="138"/>
      <c r="C127" s="156" t="s">
        <v>134</v>
      </c>
      <c r="D127" s="156" t="s">
        <v>266</v>
      </c>
      <c r="E127" s="157" t="s">
        <v>1018</v>
      </c>
      <c r="F127" s="158" t="s">
        <v>1019</v>
      </c>
      <c r="G127" s="159" t="s">
        <v>158</v>
      </c>
      <c r="H127" s="160">
        <v>42</v>
      </c>
      <c r="I127" s="161">
        <v>0</v>
      </c>
      <c r="J127" s="161">
        <f t="shared" si="0"/>
        <v>0</v>
      </c>
      <c r="K127" s="162"/>
      <c r="L127" s="163"/>
      <c r="M127" s="164" t="s">
        <v>1</v>
      </c>
      <c r="N127" s="165" t="s">
        <v>33</v>
      </c>
      <c r="O127" s="148">
        <v>0</v>
      </c>
      <c r="P127" s="148">
        <f t="shared" si="1"/>
        <v>0</v>
      </c>
      <c r="Q127" s="148">
        <v>1E-4</v>
      </c>
      <c r="R127" s="148">
        <f t="shared" si="2"/>
        <v>4.2000000000000006E-3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620</v>
      </c>
      <c r="AT127" s="150" t="s">
        <v>266</v>
      </c>
      <c r="AU127" s="150" t="s">
        <v>127</v>
      </c>
      <c r="AY127" s="14" t="s">
        <v>119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127</v>
      </c>
      <c r="BK127" s="151">
        <f t="shared" si="9"/>
        <v>0</v>
      </c>
      <c r="BL127" s="14" t="s">
        <v>279</v>
      </c>
      <c r="BM127" s="150" t="s">
        <v>145</v>
      </c>
    </row>
    <row r="128" spans="1:65" s="2" customFormat="1" ht="24.15" customHeight="1" x14ac:dyDescent="0.2">
      <c r="A128" s="26"/>
      <c r="B128" s="138"/>
      <c r="C128" s="139" t="s">
        <v>146</v>
      </c>
      <c r="D128" s="139" t="s">
        <v>122</v>
      </c>
      <c r="E128" s="140" t="s">
        <v>1020</v>
      </c>
      <c r="F128" s="141" t="s">
        <v>1021</v>
      </c>
      <c r="G128" s="142" t="s">
        <v>158</v>
      </c>
      <c r="H128" s="143">
        <v>4</v>
      </c>
      <c r="I128" s="144">
        <v>0</v>
      </c>
      <c r="J128" s="144">
        <f t="shared" si="0"/>
        <v>0</v>
      </c>
      <c r="K128" s="145"/>
      <c r="L128" s="27"/>
      <c r="M128" s="146" t="s">
        <v>1</v>
      </c>
      <c r="N128" s="147" t="s">
        <v>33</v>
      </c>
      <c r="O128" s="148">
        <v>0.28799999999999998</v>
      </c>
      <c r="P128" s="148">
        <f t="shared" si="1"/>
        <v>1.1519999999999999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279</v>
      </c>
      <c r="AT128" s="150" t="s">
        <v>122</v>
      </c>
      <c r="AU128" s="150" t="s">
        <v>127</v>
      </c>
      <c r="AY128" s="14" t="s">
        <v>119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127</v>
      </c>
      <c r="BK128" s="151">
        <f t="shared" si="9"/>
        <v>0</v>
      </c>
      <c r="BL128" s="14" t="s">
        <v>279</v>
      </c>
      <c r="BM128" s="150" t="s">
        <v>149</v>
      </c>
    </row>
    <row r="129" spans="1:65" s="2" customFormat="1" ht="14.4" customHeight="1" x14ac:dyDescent="0.2">
      <c r="A129" s="26"/>
      <c r="B129" s="138"/>
      <c r="C129" s="156" t="s">
        <v>138</v>
      </c>
      <c r="D129" s="156" t="s">
        <v>266</v>
      </c>
      <c r="E129" s="157" t="s">
        <v>1022</v>
      </c>
      <c r="F129" s="158" t="s">
        <v>1023</v>
      </c>
      <c r="G129" s="159" t="s">
        <v>158</v>
      </c>
      <c r="H129" s="160">
        <v>4</v>
      </c>
      <c r="I129" s="161">
        <v>0</v>
      </c>
      <c r="J129" s="161">
        <f t="shared" si="0"/>
        <v>0</v>
      </c>
      <c r="K129" s="162"/>
      <c r="L129" s="163"/>
      <c r="M129" s="164" t="s">
        <v>1</v>
      </c>
      <c r="N129" s="165" t="s">
        <v>33</v>
      </c>
      <c r="O129" s="148">
        <v>0</v>
      </c>
      <c r="P129" s="148">
        <f t="shared" si="1"/>
        <v>0</v>
      </c>
      <c r="Q129" s="148">
        <v>1E-4</v>
      </c>
      <c r="R129" s="148">
        <f t="shared" si="2"/>
        <v>4.0000000000000002E-4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620</v>
      </c>
      <c r="AT129" s="150" t="s">
        <v>266</v>
      </c>
      <c r="AU129" s="150" t="s">
        <v>127</v>
      </c>
      <c r="AY129" s="14" t="s">
        <v>119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127</v>
      </c>
      <c r="BK129" s="151">
        <f t="shared" si="9"/>
        <v>0</v>
      </c>
      <c r="BL129" s="14" t="s">
        <v>279</v>
      </c>
      <c r="BM129" s="150" t="s">
        <v>152</v>
      </c>
    </row>
    <row r="130" spans="1:65" s="2" customFormat="1" ht="24.15" customHeight="1" x14ac:dyDescent="0.2">
      <c r="A130" s="26"/>
      <c r="B130" s="138"/>
      <c r="C130" s="139" t="s">
        <v>120</v>
      </c>
      <c r="D130" s="139" t="s">
        <v>122</v>
      </c>
      <c r="E130" s="140" t="s">
        <v>1024</v>
      </c>
      <c r="F130" s="141" t="s">
        <v>1025</v>
      </c>
      <c r="G130" s="142" t="s">
        <v>158</v>
      </c>
      <c r="H130" s="143">
        <v>3</v>
      </c>
      <c r="I130" s="144">
        <v>0</v>
      </c>
      <c r="J130" s="144">
        <f t="shared" si="0"/>
        <v>0</v>
      </c>
      <c r="K130" s="145"/>
      <c r="L130" s="27"/>
      <c r="M130" s="146" t="s">
        <v>1</v>
      </c>
      <c r="N130" s="147" t="s">
        <v>33</v>
      </c>
      <c r="O130" s="148">
        <v>0.308</v>
      </c>
      <c r="P130" s="148">
        <f t="shared" si="1"/>
        <v>0.92399999999999993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279</v>
      </c>
      <c r="AT130" s="150" t="s">
        <v>122</v>
      </c>
      <c r="AU130" s="150" t="s">
        <v>127</v>
      </c>
      <c r="AY130" s="14" t="s">
        <v>119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127</v>
      </c>
      <c r="BK130" s="151">
        <f t="shared" si="9"/>
        <v>0</v>
      </c>
      <c r="BL130" s="14" t="s">
        <v>279</v>
      </c>
      <c r="BM130" s="150" t="s">
        <v>155</v>
      </c>
    </row>
    <row r="131" spans="1:65" s="2" customFormat="1" ht="14.4" customHeight="1" x14ac:dyDescent="0.2">
      <c r="A131" s="26"/>
      <c r="B131" s="138"/>
      <c r="C131" s="156" t="s">
        <v>142</v>
      </c>
      <c r="D131" s="156" t="s">
        <v>266</v>
      </c>
      <c r="E131" s="157" t="s">
        <v>1026</v>
      </c>
      <c r="F131" s="158" t="s">
        <v>1027</v>
      </c>
      <c r="G131" s="159" t="s">
        <v>158</v>
      </c>
      <c r="H131" s="160">
        <v>3</v>
      </c>
      <c r="I131" s="161">
        <v>0</v>
      </c>
      <c r="J131" s="161">
        <f t="shared" si="0"/>
        <v>0</v>
      </c>
      <c r="K131" s="162"/>
      <c r="L131" s="163"/>
      <c r="M131" s="164" t="s">
        <v>1</v>
      </c>
      <c r="N131" s="165" t="s">
        <v>33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620</v>
      </c>
      <c r="AT131" s="150" t="s">
        <v>266</v>
      </c>
      <c r="AU131" s="150" t="s">
        <v>127</v>
      </c>
      <c r="AY131" s="14" t="s">
        <v>119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127</v>
      </c>
      <c r="BK131" s="151">
        <f t="shared" si="9"/>
        <v>0</v>
      </c>
      <c r="BL131" s="14" t="s">
        <v>279</v>
      </c>
      <c r="BM131" s="150" t="s">
        <v>7</v>
      </c>
    </row>
    <row r="132" spans="1:65" s="2" customFormat="1" ht="24.15" customHeight="1" x14ac:dyDescent="0.2">
      <c r="A132" s="26"/>
      <c r="B132" s="138"/>
      <c r="C132" s="139" t="s">
        <v>200</v>
      </c>
      <c r="D132" s="139" t="s">
        <v>122</v>
      </c>
      <c r="E132" s="140" t="s">
        <v>1028</v>
      </c>
      <c r="F132" s="141" t="s">
        <v>1029</v>
      </c>
      <c r="G132" s="142" t="s">
        <v>158</v>
      </c>
      <c r="H132" s="143">
        <v>15</v>
      </c>
      <c r="I132" s="144">
        <v>0</v>
      </c>
      <c r="J132" s="144">
        <f t="shared" si="0"/>
        <v>0</v>
      </c>
      <c r="K132" s="145"/>
      <c r="L132" s="27"/>
      <c r="M132" s="146" t="s">
        <v>1</v>
      </c>
      <c r="N132" s="147" t="s">
        <v>33</v>
      </c>
      <c r="O132" s="148">
        <v>0.308</v>
      </c>
      <c r="P132" s="148">
        <f t="shared" si="1"/>
        <v>4.62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279</v>
      </c>
      <c r="AT132" s="150" t="s">
        <v>122</v>
      </c>
      <c r="AU132" s="150" t="s">
        <v>127</v>
      </c>
      <c r="AY132" s="14" t="s">
        <v>119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127</v>
      </c>
      <c r="BK132" s="151">
        <f t="shared" si="9"/>
        <v>0</v>
      </c>
      <c r="BL132" s="14" t="s">
        <v>279</v>
      </c>
      <c r="BM132" s="150" t="s">
        <v>203</v>
      </c>
    </row>
    <row r="133" spans="1:65" s="2" customFormat="1" ht="14.4" customHeight="1" x14ac:dyDescent="0.2">
      <c r="A133" s="26"/>
      <c r="B133" s="138"/>
      <c r="C133" s="156" t="s">
        <v>145</v>
      </c>
      <c r="D133" s="156" t="s">
        <v>266</v>
      </c>
      <c r="E133" s="157" t="s">
        <v>1030</v>
      </c>
      <c r="F133" s="158" t="s">
        <v>1031</v>
      </c>
      <c r="G133" s="159" t="s">
        <v>158</v>
      </c>
      <c r="H133" s="160">
        <v>15</v>
      </c>
      <c r="I133" s="161">
        <v>0</v>
      </c>
      <c r="J133" s="161">
        <f t="shared" si="0"/>
        <v>0</v>
      </c>
      <c r="K133" s="162"/>
      <c r="L133" s="163"/>
      <c r="M133" s="164" t="s">
        <v>1</v>
      </c>
      <c r="N133" s="165" t="s">
        <v>33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620</v>
      </c>
      <c r="AT133" s="150" t="s">
        <v>266</v>
      </c>
      <c r="AU133" s="150" t="s">
        <v>127</v>
      </c>
      <c r="AY133" s="14" t="s">
        <v>119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127</v>
      </c>
      <c r="BK133" s="151">
        <f t="shared" si="9"/>
        <v>0</v>
      </c>
      <c r="BL133" s="14" t="s">
        <v>279</v>
      </c>
      <c r="BM133" s="150" t="s">
        <v>206</v>
      </c>
    </row>
    <row r="134" spans="1:65" s="2" customFormat="1" ht="24.15" customHeight="1" x14ac:dyDescent="0.2">
      <c r="A134" s="26"/>
      <c r="B134" s="138"/>
      <c r="C134" s="139" t="s">
        <v>207</v>
      </c>
      <c r="D134" s="139" t="s">
        <v>122</v>
      </c>
      <c r="E134" s="140" t="s">
        <v>1032</v>
      </c>
      <c r="F134" s="141" t="s">
        <v>1033</v>
      </c>
      <c r="G134" s="142" t="s">
        <v>158</v>
      </c>
      <c r="H134" s="143">
        <v>4</v>
      </c>
      <c r="I134" s="144">
        <v>0</v>
      </c>
      <c r="J134" s="144">
        <f t="shared" si="0"/>
        <v>0</v>
      </c>
      <c r="K134" s="145"/>
      <c r="L134" s="27"/>
      <c r="M134" s="146" t="s">
        <v>1</v>
      </c>
      <c r="N134" s="147" t="s">
        <v>33</v>
      </c>
      <c r="O134" s="148">
        <v>0.32800000000000001</v>
      </c>
      <c r="P134" s="148">
        <f t="shared" si="1"/>
        <v>1.3120000000000001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279</v>
      </c>
      <c r="AT134" s="150" t="s">
        <v>122</v>
      </c>
      <c r="AU134" s="150" t="s">
        <v>127</v>
      </c>
      <c r="AY134" s="14" t="s">
        <v>119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127</v>
      </c>
      <c r="BK134" s="151">
        <f t="shared" si="9"/>
        <v>0</v>
      </c>
      <c r="BL134" s="14" t="s">
        <v>279</v>
      </c>
      <c r="BM134" s="150" t="s">
        <v>210</v>
      </c>
    </row>
    <row r="135" spans="1:65" s="2" customFormat="1" ht="14.4" customHeight="1" x14ac:dyDescent="0.2">
      <c r="A135" s="26"/>
      <c r="B135" s="138"/>
      <c r="C135" s="156" t="s">
        <v>149</v>
      </c>
      <c r="D135" s="156" t="s">
        <v>266</v>
      </c>
      <c r="E135" s="157" t="s">
        <v>1034</v>
      </c>
      <c r="F135" s="158" t="s">
        <v>1035</v>
      </c>
      <c r="G135" s="159" t="s">
        <v>158</v>
      </c>
      <c r="H135" s="160">
        <v>4</v>
      </c>
      <c r="I135" s="161">
        <v>0</v>
      </c>
      <c r="J135" s="161">
        <f t="shared" si="0"/>
        <v>0</v>
      </c>
      <c r="K135" s="162"/>
      <c r="L135" s="163"/>
      <c r="M135" s="164" t="s">
        <v>1</v>
      </c>
      <c r="N135" s="165" t="s">
        <v>33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620</v>
      </c>
      <c r="AT135" s="150" t="s">
        <v>266</v>
      </c>
      <c r="AU135" s="150" t="s">
        <v>127</v>
      </c>
      <c r="AY135" s="14" t="s">
        <v>119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127</v>
      </c>
      <c r="BK135" s="151">
        <f t="shared" si="9"/>
        <v>0</v>
      </c>
      <c r="BL135" s="14" t="s">
        <v>279</v>
      </c>
      <c r="BM135" s="150" t="s">
        <v>213</v>
      </c>
    </row>
    <row r="136" spans="1:65" s="2" customFormat="1" ht="14.4" customHeight="1" x14ac:dyDescent="0.2">
      <c r="A136" s="26"/>
      <c r="B136" s="138"/>
      <c r="C136" s="139" t="s">
        <v>214</v>
      </c>
      <c r="D136" s="139" t="s">
        <v>122</v>
      </c>
      <c r="E136" s="140" t="s">
        <v>1036</v>
      </c>
      <c r="F136" s="141" t="s">
        <v>1037</v>
      </c>
      <c r="G136" s="142" t="s">
        <v>158</v>
      </c>
      <c r="H136" s="143">
        <v>1</v>
      </c>
      <c r="I136" s="144">
        <v>0</v>
      </c>
      <c r="J136" s="144">
        <f t="shared" si="0"/>
        <v>0</v>
      </c>
      <c r="K136" s="145"/>
      <c r="L136" s="27"/>
      <c r="M136" s="146" t="s">
        <v>1</v>
      </c>
      <c r="N136" s="147" t="s">
        <v>33</v>
      </c>
      <c r="O136" s="148">
        <v>0.61599999999999999</v>
      </c>
      <c r="P136" s="148">
        <f t="shared" si="1"/>
        <v>0.61599999999999999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279</v>
      </c>
      <c r="AT136" s="150" t="s">
        <v>122</v>
      </c>
      <c r="AU136" s="150" t="s">
        <v>127</v>
      </c>
      <c r="AY136" s="14" t="s">
        <v>119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127</v>
      </c>
      <c r="BK136" s="151">
        <f t="shared" si="9"/>
        <v>0</v>
      </c>
      <c r="BL136" s="14" t="s">
        <v>279</v>
      </c>
      <c r="BM136" s="150" t="s">
        <v>217</v>
      </c>
    </row>
    <row r="137" spans="1:65" s="2" customFormat="1" ht="14.4" customHeight="1" x14ac:dyDescent="0.2">
      <c r="A137" s="26"/>
      <c r="B137" s="138"/>
      <c r="C137" s="156" t="s">
        <v>152</v>
      </c>
      <c r="D137" s="156" t="s">
        <v>266</v>
      </c>
      <c r="E137" s="157" t="s">
        <v>1038</v>
      </c>
      <c r="F137" s="158" t="s">
        <v>1039</v>
      </c>
      <c r="G137" s="159" t="s">
        <v>158</v>
      </c>
      <c r="H137" s="160">
        <v>1</v>
      </c>
      <c r="I137" s="161">
        <v>0</v>
      </c>
      <c r="J137" s="161">
        <f t="shared" si="0"/>
        <v>0</v>
      </c>
      <c r="K137" s="162"/>
      <c r="L137" s="163"/>
      <c r="M137" s="164" t="s">
        <v>1</v>
      </c>
      <c r="N137" s="165" t="s">
        <v>33</v>
      </c>
      <c r="O137" s="148">
        <v>0</v>
      </c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620</v>
      </c>
      <c r="AT137" s="150" t="s">
        <v>266</v>
      </c>
      <c r="AU137" s="150" t="s">
        <v>127</v>
      </c>
      <c r="AY137" s="14" t="s">
        <v>119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127</v>
      </c>
      <c r="BK137" s="151">
        <f t="shared" si="9"/>
        <v>0</v>
      </c>
      <c r="BL137" s="14" t="s">
        <v>279</v>
      </c>
      <c r="BM137" s="150" t="s">
        <v>220</v>
      </c>
    </row>
    <row r="138" spans="1:65" s="2" customFormat="1" ht="24.15" customHeight="1" x14ac:dyDescent="0.2">
      <c r="A138" s="26"/>
      <c r="B138" s="138"/>
      <c r="C138" s="139" t="s">
        <v>221</v>
      </c>
      <c r="D138" s="139" t="s">
        <v>122</v>
      </c>
      <c r="E138" s="140" t="s">
        <v>1040</v>
      </c>
      <c r="F138" s="141" t="s">
        <v>1041</v>
      </c>
      <c r="G138" s="142" t="s">
        <v>158</v>
      </c>
      <c r="H138" s="143">
        <v>6</v>
      </c>
      <c r="I138" s="144">
        <v>0</v>
      </c>
      <c r="J138" s="144">
        <f t="shared" si="0"/>
        <v>0</v>
      </c>
      <c r="K138" s="145"/>
      <c r="L138" s="27"/>
      <c r="M138" s="146" t="s">
        <v>1</v>
      </c>
      <c r="N138" s="147" t="s">
        <v>33</v>
      </c>
      <c r="O138" s="148">
        <v>0.377</v>
      </c>
      <c r="P138" s="148">
        <f t="shared" si="1"/>
        <v>2.262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279</v>
      </c>
      <c r="AT138" s="150" t="s">
        <v>122</v>
      </c>
      <c r="AU138" s="150" t="s">
        <v>127</v>
      </c>
      <c r="AY138" s="14" t="s">
        <v>119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127</v>
      </c>
      <c r="BK138" s="151">
        <f t="shared" si="9"/>
        <v>0</v>
      </c>
      <c r="BL138" s="14" t="s">
        <v>279</v>
      </c>
      <c r="BM138" s="150" t="s">
        <v>224</v>
      </c>
    </row>
    <row r="139" spans="1:65" s="2" customFormat="1" ht="14.4" customHeight="1" x14ac:dyDescent="0.2">
      <c r="A139" s="26"/>
      <c r="B139" s="138"/>
      <c r="C139" s="156" t="s">
        <v>155</v>
      </c>
      <c r="D139" s="156" t="s">
        <v>266</v>
      </c>
      <c r="E139" s="157" t="s">
        <v>1042</v>
      </c>
      <c r="F139" s="158" t="s">
        <v>1043</v>
      </c>
      <c r="G139" s="159" t="s">
        <v>158</v>
      </c>
      <c r="H139" s="160">
        <v>6</v>
      </c>
      <c r="I139" s="161">
        <v>0</v>
      </c>
      <c r="J139" s="161">
        <f t="shared" si="0"/>
        <v>0</v>
      </c>
      <c r="K139" s="162"/>
      <c r="L139" s="163"/>
      <c r="M139" s="164" t="s">
        <v>1</v>
      </c>
      <c r="N139" s="165" t="s">
        <v>33</v>
      </c>
      <c r="O139" s="148">
        <v>0</v>
      </c>
      <c r="P139" s="148">
        <f t="shared" si="1"/>
        <v>0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620</v>
      </c>
      <c r="AT139" s="150" t="s">
        <v>266</v>
      </c>
      <c r="AU139" s="150" t="s">
        <v>127</v>
      </c>
      <c r="AY139" s="14" t="s">
        <v>119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127</v>
      </c>
      <c r="BK139" s="151">
        <f t="shared" si="9"/>
        <v>0</v>
      </c>
      <c r="BL139" s="14" t="s">
        <v>279</v>
      </c>
      <c r="BM139" s="150" t="s">
        <v>228</v>
      </c>
    </row>
    <row r="140" spans="1:65" s="2" customFormat="1" ht="24.15" customHeight="1" x14ac:dyDescent="0.2">
      <c r="A140" s="26"/>
      <c r="B140" s="138"/>
      <c r="C140" s="139" t="s">
        <v>229</v>
      </c>
      <c r="D140" s="139" t="s">
        <v>122</v>
      </c>
      <c r="E140" s="140" t="s">
        <v>1044</v>
      </c>
      <c r="F140" s="141" t="s">
        <v>1045</v>
      </c>
      <c r="G140" s="142" t="s">
        <v>158</v>
      </c>
      <c r="H140" s="143">
        <v>22</v>
      </c>
      <c r="I140" s="144">
        <v>0</v>
      </c>
      <c r="J140" s="144">
        <f t="shared" si="0"/>
        <v>0</v>
      </c>
      <c r="K140" s="145"/>
      <c r="L140" s="27"/>
      <c r="M140" s="146" t="s">
        <v>1</v>
      </c>
      <c r="N140" s="147" t="s">
        <v>33</v>
      </c>
      <c r="O140" s="148">
        <v>0.308</v>
      </c>
      <c r="P140" s="148">
        <f t="shared" si="1"/>
        <v>6.7759999999999998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279</v>
      </c>
      <c r="AT140" s="150" t="s">
        <v>122</v>
      </c>
      <c r="AU140" s="150" t="s">
        <v>127</v>
      </c>
      <c r="AY140" s="14" t="s">
        <v>119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127</v>
      </c>
      <c r="BK140" s="151">
        <f t="shared" si="9"/>
        <v>0</v>
      </c>
      <c r="BL140" s="14" t="s">
        <v>279</v>
      </c>
      <c r="BM140" s="150" t="s">
        <v>232</v>
      </c>
    </row>
    <row r="141" spans="1:65" s="2" customFormat="1" ht="14.4" customHeight="1" x14ac:dyDescent="0.2">
      <c r="A141" s="26"/>
      <c r="B141" s="138"/>
      <c r="C141" s="156" t="s">
        <v>7</v>
      </c>
      <c r="D141" s="156" t="s">
        <v>266</v>
      </c>
      <c r="E141" s="157" t="s">
        <v>1046</v>
      </c>
      <c r="F141" s="158" t="s">
        <v>1047</v>
      </c>
      <c r="G141" s="159" t="s">
        <v>158</v>
      </c>
      <c r="H141" s="160">
        <v>10</v>
      </c>
      <c r="I141" s="161">
        <v>0</v>
      </c>
      <c r="J141" s="161">
        <f t="shared" si="0"/>
        <v>0</v>
      </c>
      <c r="K141" s="162"/>
      <c r="L141" s="163"/>
      <c r="M141" s="164" t="s">
        <v>1</v>
      </c>
      <c r="N141" s="165" t="s">
        <v>33</v>
      </c>
      <c r="O141" s="148">
        <v>0</v>
      </c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620</v>
      </c>
      <c r="AT141" s="150" t="s">
        <v>266</v>
      </c>
      <c r="AU141" s="150" t="s">
        <v>127</v>
      </c>
      <c r="AY141" s="14" t="s">
        <v>119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127</v>
      </c>
      <c r="BK141" s="151">
        <f t="shared" si="9"/>
        <v>0</v>
      </c>
      <c r="BL141" s="14" t="s">
        <v>279</v>
      </c>
      <c r="BM141" s="150" t="s">
        <v>235</v>
      </c>
    </row>
    <row r="142" spans="1:65" s="2" customFormat="1" ht="24.15" customHeight="1" x14ac:dyDescent="0.2">
      <c r="A142" s="26"/>
      <c r="B142" s="138"/>
      <c r="C142" s="156" t="s">
        <v>236</v>
      </c>
      <c r="D142" s="156" t="s">
        <v>266</v>
      </c>
      <c r="E142" s="157" t="s">
        <v>1048</v>
      </c>
      <c r="F142" s="158" t="s">
        <v>1049</v>
      </c>
      <c r="G142" s="159" t="s">
        <v>158</v>
      </c>
      <c r="H142" s="160">
        <v>12</v>
      </c>
      <c r="I142" s="161">
        <v>0</v>
      </c>
      <c r="J142" s="161">
        <f t="shared" si="0"/>
        <v>0</v>
      </c>
      <c r="K142" s="162"/>
      <c r="L142" s="163"/>
      <c r="M142" s="164" t="s">
        <v>1</v>
      </c>
      <c r="N142" s="165" t="s">
        <v>33</v>
      </c>
      <c r="O142" s="148">
        <v>0</v>
      </c>
      <c r="P142" s="148">
        <f t="shared" si="1"/>
        <v>0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620</v>
      </c>
      <c r="AT142" s="150" t="s">
        <v>266</v>
      </c>
      <c r="AU142" s="150" t="s">
        <v>127</v>
      </c>
      <c r="AY142" s="14" t="s">
        <v>119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127</v>
      </c>
      <c r="BK142" s="151">
        <f t="shared" si="9"/>
        <v>0</v>
      </c>
      <c r="BL142" s="14" t="s">
        <v>279</v>
      </c>
      <c r="BM142" s="150" t="s">
        <v>239</v>
      </c>
    </row>
    <row r="143" spans="1:65" s="2" customFormat="1" ht="14.4" customHeight="1" x14ac:dyDescent="0.2">
      <c r="A143" s="26"/>
      <c r="B143" s="138"/>
      <c r="C143" s="139" t="s">
        <v>203</v>
      </c>
      <c r="D143" s="139" t="s">
        <v>122</v>
      </c>
      <c r="E143" s="140" t="s">
        <v>1050</v>
      </c>
      <c r="F143" s="141" t="s">
        <v>1051</v>
      </c>
      <c r="G143" s="142" t="s">
        <v>158</v>
      </c>
      <c r="H143" s="143">
        <v>79</v>
      </c>
      <c r="I143" s="144">
        <v>0</v>
      </c>
      <c r="J143" s="144">
        <f t="shared" si="0"/>
        <v>0</v>
      </c>
      <c r="K143" s="145"/>
      <c r="L143" s="27"/>
      <c r="M143" s="146" t="s">
        <v>1</v>
      </c>
      <c r="N143" s="147" t="s">
        <v>33</v>
      </c>
      <c r="O143" s="148">
        <v>0.28000000000000003</v>
      </c>
      <c r="P143" s="148">
        <f t="shared" si="1"/>
        <v>22.12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279</v>
      </c>
      <c r="AT143" s="150" t="s">
        <v>122</v>
      </c>
      <c r="AU143" s="150" t="s">
        <v>127</v>
      </c>
      <c r="AY143" s="14" t="s">
        <v>119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127</v>
      </c>
      <c r="BK143" s="151">
        <f t="shared" si="9"/>
        <v>0</v>
      </c>
      <c r="BL143" s="14" t="s">
        <v>279</v>
      </c>
      <c r="BM143" s="150" t="s">
        <v>242</v>
      </c>
    </row>
    <row r="144" spans="1:65" s="2" customFormat="1" ht="24.15" customHeight="1" x14ac:dyDescent="0.2">
      <c r="A144" s="26"/>
      <c r="B144" s="138"/>
      <c r="C144" s="156" t="s">
        <v>243</v>
      </c>
      <c r="D144" s="156" t="s">
        <v>266</v>
      </c>
      <c r="E144" s="157" t="s">
        <v>1052</v>
      </c>
      <c r="F144" s="158" t="s">
        <v>1053</v>
      </c>
      <c r="G144" s="159" t="s">
        <v>158</v>
      </c>
      <c r="H144" s="160">
        <v>79</v>
      </c>
      <c r="I144" s="161">
        <v>0</v>
      </c>
      <c r="J144" s="161">
        <f t="shared" si="0"/>
        <v>0</v>
      </c>
      <c r="K144" s="162"/>
      <c r="L144" s="163"/>
      <c r="M144" s="164" t="s">
        <v>1</v>
      </c>
      <c r="N144" s="165" t="s">
        <v>33</v>
      </c>
      <c r="O144" s="148">
        <v>0</v>
      </c>
      <c r="P144" s="148">
        <f t="shared" si="1"/>
        <v>0</v>
      </c>
      <c r="Q144" s="148">
        <v>6.0000000000000001E-3</v>
      </c>
      <c r="R144" s="148">
        <f t="shared" si="2"/>
        <v>0.47400000000000003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620</v>
      </c>
      <c r="AT144" s="150" t="s">
        <v>266</v>
      </c>
      <c r="AU144" s="150" t="s">
        <v>127</v>
      </c>
      <c r="AY144" s="14" t="s">
        <v>119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127</v>
      </c>
      <c r="BK144" s="151">
        <f t="shared" si="9"/>
        <v>0</v>
      </c>
      <c r="BL144" s="14" t="s">
        <v>279</v>
      </c>
      <c r="BM144" s="150" t="s">
        <v>246</v>
      </c>
    </row>
    <row r="145" spans="1:65" s="2" customFormat="1" ht="24.15" customHeight="1" x14ac:dyDescent="0.2">
      <c r="A145" s="26"/>
      <c r="B145" s="138"/>
      <c r="C145" s="139" t="s">
        <v>206</v>
      </c>
      <c r="D145" s="139" t="s">
        <v>122</v>
      </c>
      <c r="E145" s="140" t="s">
        <v>1054</v>
      </c>
      <c r="F145" s="141" t="s">
        <v>1055</v>
      </c>
      <c r="G145" s="142" t="s">
        <v>158</v>
      </c>
      <c r="H145" s="143">
        <v>9</v>
      </c>
      <c r="I145" s="144">
        <v>0</v>
      </c>
      <c r="J145" s="144">
        <f t="shared" si="0"/>
        <v>0</v>
      </c>
      <c r="K145" s="145"/>
      <c r="L145" s="27"/>
      <c r="M145" s="146" t="s">
        <v>1</v>
      </c>
      <c r="N145" s="147" t="s">
        <v>33</v>
      </c>
      <c r="O145" s="148">
        <v>0.33500000000000002</v>
      </c>
      <c r="P145" s="148">
        <f t="shared" si="1"/>
        <v>3.0150000000000001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279</v>
      </c>
      <c r="AT145" s="150" t="s">
        <v>122</v>
      </c>
      <c r="AU145" s="150" t="s">
        <v>127</v>
      </c>
      <c r="AY145" s="14" t="s">
        <v>119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127</v>
      </c>
      <c r="BK145" s="151">
        <f t="shared" si="9"/>
        <v>0</v>
      </c>
      <c r="BL145" s="14" t="s">
        <v>279</v>
      </c>
      <c r="BM145" s="150" t="s">
        <v>249</v>
      </c>
    </row>
    <row r="146" spans="1:65" s="2" customFormat="1" ht="37.950000000000003" customHeight="1" x14ac:dyDescent="0.2">
      <c r="A146" s="26"/>
      <c r="B146" s="138"/>
      <c r="C146" s="156" t="s">
        <v>251</v>
      </c>
      <c r="D146" s="156" t="s">
        <v>266</v>
      </c>
      <c r="E146" s="157" t="s">
        <v>1056</v>
      </c>
      <c r="F146" s="158" t="s">
        <v>1057</v>
      </c>
      <c r="G146" s="159" t="s">
        <v>158</v>
      </c>
      <c r="H146" s="160">
        <v>9</v>
      </c>
      <c r="I146" s="161">
        <v>0</v>
      </c>
      <c r="J146" s="161">
        <f t="shared" si="0"/>
        <v>0</v>
      </c>
      <c r="K146" s="162"/>
      <c r="L146" s="163"/>
      <c r="M146" s="164" t="s">
        <v>1</v>
      </c>
      <c r="N146" s="165" t="s">
        <v>33</v>
      </c>
      <c r="O146" s="148">
        <v>0</v>
      </c>
      <c r="P146" s="148">
        <f t="shared" si="1"/>
        <v>0</v>
      </c>
      <c r="Q146" s="148">
        <v>2.66E-3</v>
      </c>
      <c r="R146" s="148">
        <f t="shared" si="2"/>
        <v>2.3939999999999999E-2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620</v>
      </c>
      <c r="AT146" s="150" t="s">
        <v>266</v>
      </c>
      <c r="AU146" s="150" t="s">
        <v>127</v>
      </c>
      <c r="AY146" s="14" t="s">
        <v>119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127</v>
      </c>
      <c r="BK146" s="151">
        <f t="shared" si="9"/>
        <v>0</v>
      </c>
      <c r="BL146" s="14" t="s">
        <v>279</v>
      </c>
      <c r="BM146" s="150" t="s">
        <v>254</v>
      </c>
    </row>
    <row r="147" spans="1:65" s="2" customFormat="1" ht="24.15" customHeight="1" x14ac:dyDescent="0.2">
      <c r="A147" s="26"/>
      <c r="B147" s="138"/>
      <c r="C147" s="139" t="s">
        <v>210</v>
      </c>
      <c r="D147" s="139" t="s">
        <v>122</v>
      </c>
      <c r="E147" s="140" t="s">
        <v>1058</v>
      </c>
      <c r="F147" s="141" t="s">
        <v>1059</v>
      </c>
      <c r="G147" s="142" t="s">
        <v>158</v>
      </c>
      <c r="H147" s="143">
        <v>7</v>
      </c>
      <c r="I147" s="144">
        <v>0</v>
      </c>
      <c r="J147" s="144">
        <f t="shared" si="0"/>
        <v>0</v>
      </c>
      <c r="K147" s="145"/>
      <c r="L147" s="27"/>
      <c r="M147" s="146" t="s">
        <v>1</v>
      </c>
      <c r="N147" s="147" t="s">
        <v>33</v>
      </c>
      <c r="O147" s="148">
        <v>0.31</v>
      </c>
      <c r="P147" s="148">
        <f t="shared" si="1"/>
        <v>2.17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279</v>
      </c>
      <c r="AT147" s="150" t="s">
        <v>122</v>
      </c>
      <c r="AU147" s="150" t="s">
        <v>127</v>
      </c>
      <c r="AY147" s="14" t="s">
        <v>119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127</v>
      </c>
      <c r="BK147" s="151">
        <f t="shared" si="9"/>
        <v>0</v>
      </c>
      <c r="BL147" s="14" t="s">
        <v>279</v>
      </c>
      <c r="BM147" s="150" t="s">
        <v>257</v>
      </c>
    </row>
    <row r="148" spans="1:65" s="2" customFormat="1" ht="24.15" customHeight="1" x14ac:dyDescent="0.2">
      <c r="A148" s="26"/>
      <c r="B148" s="138"/>
      <c r="C148" s="156" t="s">
        <v>258</v>
      </c>
      <c r="D148" s="156" t="s">
        <v>266</v>
      </c>
      <c r="E148" s="157" t="s">
        <v>1060</v>
      </c>
      <c r="F148" s="158" t="s">
        <v>1061</v>
      </c>
      <c r="G148" s="159" t="s">
        <v>158</v>
      </c>
      <c r="H148" s="160">
        <v>7</v>
      </c>
      <c r="I148" s="161">
        <v>0</v>
      </c>
      <c r="J148" s="161">
        <f t="shared" si="0"/>
        <v>0</v>
      </c>
      <c r="K148" s="162"/>
      <c r="L148" s="163"/>
      <c r="M148" s="164" t="s">
        <v>1</v>
      </c>
      <c r="N148" s="165" t="s">
        <v>33</v>
      </c>
      <c r="O148" s="148">
        <v>0</v>
      </c>
      <c r="P148" s="148">
        <f t="shared" si="1"/>
        <v>0</v>
      </c>
      <c r="Q148" s="148">
        <v>1.31E-3</v>
      </c>
      <c r="R148" s="148">
        <f t="shared" si="2"/>
        <v>9.1699999999999993E-3</v>
      </c>
      <c r="S148" s="148">
        <v>0</v>
      </c>
      <c r="T148" s="14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620</v>
      </c>
      <c r="AT148" s="150" t="s">
        <v>266</v>
      </c>
      <c r="AU148" s="150" t="s">
        <v>127</v>
      </c>
      <c r="AY148" s="14" t="s">
        <v>119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4" t="s">
        <v>127</v>
      </c>
      <c r="BK148" s="151">
        <f t="shared" si="9"/>
        <v>0</v>
      </c>
      <c r="BL148" s="14" t="s">
        <v>279</v>
      </c>
      <c r="BM148" s="150" t="s">
        <v>261</v>
      </c>
    </row>
    <row r="149" spans="1:65" s="2" customFormat="1" ht="14.4" customHeight="1" x14ac:dyDescent="0.2">
      <c r="A149" s="26"/>
      <c r="B149" s="138"/>
      <c r="C149" s="139" t="s">
        <v>213</v>
      </c>
      <c r="D149" s="139" t="s">
        <v>122</v>
      </c>
      <c r="E149" s="140" t="s">
        <v>1062</v>
      </c>
      <c r="F149" s="141" t="s">
        <v>1063</v>
      </c>
      <c r="G149" s="142" t="s">
        <v>158</v>
      </c>
      <c r="H149" s="143">
        <v>10</v>
      </c>
      <c r="I149" s="144">
        <v>0</v>
      </c>
      <c r="J149" s="144">
        <f t="shared" si="0"/>
        <v>0</v>
      </c>
      <c r="K149" s="145"/>
      <c r="L149" s="27"/>
      <c r="M149" s="146" t="s">
        <v>1</v>
      </c>
      <c r="N149" s="147" t="s">
        <v>33</v>
      </c>
      <c r="O149" s="148">
        <v>1.18</v>
      </c>
      <c r="P149" s="148">
        <f t="shared" si="1"/>
        <v>11.799999999999999</v>
      </c>
      <c r="Q149" s="148">
        <v>0</v>
      </c>
      <c r="R149" s="148">
        <f t="shared" si="2"/>
        <v>0</v>
      </c>
      <c r="S149" s="148">
        <v>0</v>
      </c>
      <c r="T149" s="14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279</v>
      </c>
      <c r="AT149" s="150" t="s">
        <v>122</v>
      </c>
      <c r="AU149" s="150" t="s">
        <v>127</v>
      </c>
      <c r="AY149" s="14" t="s">
        <v>119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4" t="s">
        <v>127</v>
      </c>
      <c r="BK149" s="151">
        <f t="shared" si="9"/>
        <v>0</v>
      </c>
      <c r="BL149" s="14" t="s">
        <v>279</v>
      </c>
      <c r="BM149" s="150" t="s">
        <v>264</v>
      </c>
    </row>
    <row r="150" spans="1:65" s="2" customFormat="1" ht="14.4" customHeight="1" x14ac:dyDescent="0.2">
      <c r="A150" s="26"/>
      <c r="B150" s="138"/>
      <c r="C150" s="156" t="s">
        <v>265</v>
      </c>
      <c r="D150" s="156" t="s">
        <v>266</v>
      </c>
      <c r="E150" s="157" t="s">
        <v>1064</v>
      </c>
      <c r="F150" s="158" t="s">
        <v>1065</v>
      </c>
      <c r="G150" s="159" t="s">
        <v>158</v>
      </c>
      <c r="H150" s="160">
        <v>10</v>
      </c>
      <c r="I150" s="161">
        <v>0</v>
      </c>
      <c r="J150" s="161">
        <f t="shared" si="0"/>
        <v>0</v>
      </c>
      <c r="K150" s="162"/>
      <c r="L150" s="163"/>
      <c r="M150" s="164" t="s">
        <v>1</v>
      </c>
      <c r="N150" s="165" t="s">
        <v>33</v>
      </c>
      <c r="O150" s="148">
        <v>0</v>
      </c>
      <c r="P150" s="148">
        <f t="shared" si="1"/>
        <v>0</v>
      </c>
      <c r="Q150" s="148">
        <v>2.7999999999999998E-4</v>
      </c>
      <c r="R150" s="148">
        <f t="shared" si="2"/>
        <v>2.7999999999999995E-3</v>
      </c>
      <c r="S150" s="148">
        <v>0</v>
      </c>
      <c r="T150" s="149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620</v>
      </c>
      <c r="AT150" s="150" t="s">
        <v>266</v>
      </c>
      <c r="AU150" s="150" t="s">
        <v>127</v>
      </c>
      <c r="AY150" s="14" t="s">
        <v>119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4" t="s">
        <v>127</v>
      </c>
      <c r="BK150" s="151">
        <f t="shared" si="9"/>
        <v>0</v>
      </c>
      <c r="BL150" s="14" t="s">
        <v>279</v>
      </c>
      <c r="BM150" s="150" t="s">
        <v>269</v>
      </c>
    </row>
    <row r="151" spans="1:65" s="2" customFormat="1" ht="14.4" customHeight="1" x14ac:dyDescent="0.2">
      <c r="A151" s="26"/>
      <c r="B151" s="138"/>
      <c r="C151" s="156" t="s">
        <v>217</v>
      </c>
      <c r="D151" s="156" t="s">
        <v>266</v>
      </c>
      <c r="E151" s="157" t="s">
        <v>1066</v>
      </c>
      <c r="F151" s="158" t="s">
        <v>1067</v>
      </c>
      <c r="G151" s="159" t="s">
        <v>158</v>
      </c>
      <c r="H151" s="160">
        <v>10</v>
      </c>
      <c r="I151" s="161">
        <v>0</v>
      </c>
      <c r="J151" s="161">
        <f t="shared" si="0"/>
        <v>0</v>
      </c>
      <c r="K151" s="162"/>
      <c r="L151" s="163"/>
      <c r="M151" s="164" t="s">
        <v>1</v>
      </c>
      <c r="N151" s="165" t="s">
        <v>33</v>
      </c>
      <c r="O151" s="148">
        <v>0</v>
      </c>
      <c r="P151" s="148">
        <f t="shared" si="1"/>
        <v>0</v>
      </c>
      <c r="Q151" s="148">
        <v>2.4000000000000001E-4</v>
      </c>
      <c r="R151" s="148">
        <f t="shared" si="2"/>
        <v>2.4000000000000002E-3</v>
      </c>
      <c r="S151" s="148">
        <v>0</v>
      </c>
      <c r="T151" s="149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620</v>
      </c>
      <c r="AT151" s="150" t="s">
        <v>266</v>
      </c>
      <c r="AU151" s="150" t="s">
        <v>127</v>
      </c>
      <c r="AY151" s="14" t="s">
        <v>119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4" t="s">
        <v>127</v>
      </c>
      <c r="BK151" s="151">
        <f t="shared" si="9"/>
        <v>0</v>
      </c>
      <c r="BL151" s="14" t="s">
        <v>279</v>
      </c>
      <c r="BM151" s="150" t="s">
        <v>272</v>
      </c>
    </row>
    <row r="152" spans="1:65" s="2" customFormat="1" ht="14.4" customHeight="1" x14ac:dyDescent="0.2">
      <c r="A152" s="26"/>
      <c r="B152" s="138"/>
      <c r="C152" s="139" t="s">
        <v>273</v>
      </c>
      <c r="D152" s="139" t="s">
        <v>122</v>
      </c>
      <c r="E152" s="140" t="s">
        <v>1068</v>
      </c>
      <c r="F152" s="141" t="s">
        <v>1069</v>
      </c>
      <c r="G152" s="142" t="s">
        <v>158</v>
      </c>
      <c r="H152" s="143">
        <v>10</v>
      </c>
      <c r="I152" s="144">
        <v>0</v>
      </c>
      <c r="J152" s="144">
        <f t="shared" si="0"/>
        <v>0</v>
      </c>
      <c r="K152" s="145"/>
      <c r="L152" s="27"/>
      <c r="M152" s="146" t="s">
        <v>1</v>
      </c>
      <c r="N152" s="147" t="s">
        <v>33</v>
      </c>
      <c r="O152" s="148">
        <v>0.28699999999999998</v>
      </c>
      <c r="P152" s="148">
        <f t="shared" si="1"/>
        <v>2.8699999999999997</v>
      </c>
      <c r="Q152" s="148">
        <v>0</v>
      </c>
      <c r="R152" s="148">
        <f t="shared" si="2"/>
        <v>0</v>
      </c>
      <c r="S152" s="148">
        <v>0</v>
      </c>
      <c r="T152" s="149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279</v>
      </c>
      <c r="AT152" s="150" t="s">
        <v>122</v>
      </c>
      <c r="AU152" s="150" t="s">
        <v>127</v>
      </c>
      <c r="AY152" s="14" t="s">
        <v>119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4" t="s">
        <v>127</v>
      </c>
      <c r="BK152" s="151">
        <f t="shared" si="9"/>
        <v>0</v>
      </c>
      <c r="BL152" s="14" t="s">
        <v>279</v>
      </c>
      <c r="BM152" s="150" t="s">
        <v>276</v>
      </c>
    </row>
    <row r="153" spans="1:65" s="2" customFormat="1" ht="24.15" customHeight="1" x14ac:dyDescent="0.2">
      <c r="A153" s="26"/>
      <c r="B153" s="138"/>
      <c r="C153" s="156" t="s">
        <v>220</v>
      </c>
      <c r="D153" s="156" t="s">
        <v>266</v>
      </c>
      <c r="E153" s="157" t="s">
        <v>1070</v>
      </c>
      <c r="F153" s="158" t="s">
        <v>1071</v>
      </c>
      <c r="G153" s="159" t="s">
        <v>158</v>
      </c>
      <c r="H153" s="160">
        <v>10</v>
      </c>
      <c r="I153" s="161">
        <v>0</v>
      </c>
      <c r="J153" s="161">
        <f t="shared" si="0"/>
        <v>0</v>
      </c>
      <c r="K153" s="162"/>
      <c r="L153" s="163"/>
      <c r="M153" s="164" t="s">
        <v>1</v>
      </c>
      <c r="N153" s="165" t="s">
        <v>33</v>
      </c>
      <c r="O153" s="148">
        <v>0</v>
      </c>
      <c r="P153" s="148">
        <f t="shared" si="1"/>
        <v>0</v>
      </c>
      <c r="Q153" s="148">
        <v>1E-4</v>
      </c>
      <c r="R153" s="148">
        <f t="shared" si="2"/>
        <v>1E-3</v>
      </c>
      <c r="S153" s="148">
        <v>0</v>
      </c>
      <c r="T153" s="149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620</v>
      </c>
      <c r="AT153" s="150" t="s">
        <v>266</v>
      </c>
      <c r="AU153" s="150" t="s">
        <v>127</v>
      </c>
      <c r="AY153" s="14" t="s">
        <v>119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4" t="s">
        <v>127</v>
      </c>
      <c r="BK153" s="151">
        <f t="shared" si="9"/>
        <v>0</v>
      </c>
      <c r="BL153" s="14" t="s">
        <v>279</v>
      </c>
      <c r="BM153" s="150" t="s">
        <v>279</v>
      </c>
    </row>
    <row r="154" spans="1:65" s="2" customFormat="1" ht="24.15" customHeight="1" x14ac:dyDescent="0.2">
      <c r="A154" s="26"/>
      <c r="B154" s="138"/>
      <c r="C154" s="156" t="s">
        <v>280</v>
      </c>
      <c r="D154" s="156" t="s">
        <v>266</v>
      </c>
      <c r="E154" s="157" t="s">
        <v>1072</v>
      </c>
      <c r="F154" s="158" t="s">
        <v>1073</v>
      </c>
      <c r="G154" s="159" t="s">
        <v>158</v>
      </c>
      <c r="H154" s="160">
        <v>6</v>
      </c>
      <c r="I154" s="161">
        <v>0</v>
      </c>
      <c r="J154" s="161">
        <f t="shared" ref="J154:J171" si="10">ROUND(I154*H154,2)</f>
        <v>0</v>
      </c>
      <c r="K154" s="162"/>
      <c r="L154" s="163"/>
      <c r="M154" s="164" t="s">
        <v>1</v>
      </c>
      <c r="N154" s="165" t="s">
        <v>33</v>
      </c>
      <c r="O154" s="148">
        <v>0</v>
      </c>
      <c r="P154" s="148">
        <f t="shared" ref="P154:P171" si="11">O154*H154</f>
        <v>0</v>
      </c>
      <c r="Q154" s="148">
        <v>3.0000000000000001E-5</v>
      </c>
      <c r="R154" s="148">
        <f t="shared" ref="R154:R171" si="12">Q154*H154</f>
        <v>1.8000000000000001E-4</v>
      </c>
      <c r="S154" s="148">
        <v>0</v>
      </c>
      <c r="T154" s="149">
        <f t="shared" ref="T154:T171" si="13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620</v>
      </c>
      <c r="AT154" s="150" t="s">
        <v>266</v>
      </c>
      <c r="AU154" s="150" t="s">
        <v>127</v>
      </c>
      <c r="AY154" s="14" t="s">
        <v>119</v>
      </c>
      <c r="BE154" s="151">
        <f t="shared" ref="BE154:BE171" si="14">IF(N154="základná",J154,0)</f>
        <v>0</v>
      </c>
      <c r="BF154" s="151">
        <f t="shared" ref="BF154:BF171" si="15">IF(N154="znížená",J154,0)</f>
        <v>0</v>
      </c>
      <c r="BG154" s="151">
        <f t="shared" ref="BG154:BG171" si="16">IF(N154="zákl. prenesená",J154,0)</f>
        <v>0</v>
      </c>
      <c r="BH154" s="151">
        <f t="shared" ref="BH154:BH171" si="17">IF(N154="zníž. prenesená",J154,0)</f>
        <v>0</v>
      </c>
      <c r="BI154" s="151">
        <f t="shared" ref="BI154:BI171" si="18">IF(N154="nulová",J154,0)</f>
        <v>0</v>
      </c>
      <c r="BJ154" s="14" t="s">
        <v>127</v>
      </c>
      <c r="BK154" s="151">
        <f t="shared" ref="BK154:BK171" si="19">ROUND(I154*H154,2)</f>
        <v>0</v>
      </c>
      <c r="BL154" s="14" t="s">
        <v>279</v>
      </c>
      <c r="BM154" s="150" t="s">
        <v>283</v>
      </c>
    </row>
    <row r="155" spans="1:65" s="2" customFormat="1" ht="24.15" customHeight="1" x14ac:dyDescent="0.2">
      <c r="A155" s="26"/>
      <c r="B155" s="138"/>
      <c r="C155" s="139" t="s">
        <v>224</v>
      </c>
      <c r="D155" s="139" t="s">
        <v>122</v>
      </c>
      <c r="E155" s="140" t="s">
        <v>1074</v>
      </c>
      <c r="F155" s="141" t="s">
        <v>1075</v>
      </c>
      <c r="G155" s="142" t="s">
        <v>133</v>
      </c>
      <c r="H155" s="143">
        <v>65</v>
      </c>
      <c r="I155" s="144">
        <v>0</v>
      </c>
      <c r="J155" s="144">
        <f t="shared" si="10"/>
        <v>0</v>
      </c>
      <c r="K155" s="145"/>
      <c r="L155" s="27"/>
      <c r="M155" s="146" t="s">
        <v>1</v>
      </c>
      <c r="N155" s="147" t="s">
        <v>33</v>
      </c>
      <c r="O155" s="148">
        <v>0.12</v>
      </c>
      <c r="P155" s="148">
        <f t="shared" si="11"/>
        <v>7.8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279</v>
      </c>
      <c r="AT155" s="150" t="s">
        <v>122</v>
      </c>
      <c r="AU155" s="150" t="s">
        <v>127</v>
      </c>
      <c r="AY155" s="14" t="s">
        <v>119</v>
      </c>
      <c r="BE155" s="151">
        <f t="shared" si="14"/>
        <v>0</v>
      </c>
      <c r="BF155" s="151">
        <f t="shared" si="15"/>
        <v>0</v>
      </c>
      <c r="BG155" s="151">
        <f t="shared" si="16"/>
        <v>0</v>
      </c>
      <c r="BH155" s="151">
        <f t="shared" si="17"/>
        <v>0</v>
      </c>
      <c r="BI155" s="151">
        <f t="shared" si="18"/>
        <v>0</v>
      </c>
      <c r="BJ155" s="14" t="s">
        <v>127</v>
      </c>
      <c r="BK155" s="151">
        <f t="shared" si="19"/>
        <v>0</v>
      </c>
      <c r="BL155" s="14" t="s">
        <v>279</v>
      </c>
      <c r="BM155" s="150" t="s">
        <v>286</v>
      </c>
    </row>
    <row r="156" spans="1:65" s="2" customFormat="1" ht="24.15" customHeight="1" x14ac:dyDescent="0.2">
      <c r="A156" s="26"/>
      <c r="B156" s="138"/>
      <c r="C156" s="156" t="s">
        <v>287</v>
      </c>
      <c r="D156" s="156" t="s">
        <v>266</v>
      </c>
      <c r="E156" s="157" t="s">
        <v>1076</v>
      </c>
      <c r="F156" s="158" t="s">
        <v>1077</v>
      </c>
      <c r="G156" s="159" t="s">
        <v>133</v>
      </c>
      <c r="H156" s="160">
        <v>10</v>
      </c>
      <c r="I156" s="161">
        <v>0</v>
      </c>
      <c r="J156" s="161">
        <f t="shared" si="10"/>
        <v>0</v>
      </c>
      <c r="K156" s="162"/>
      <c r="L156" s="163"/>
      <c r="M156" s="164" t="s">
        <v>1</v>
      </c>
      <c r="N156" s="165" t="s">
        <v>33</v>
      </c>
      <c r="O156" s="148">
        <v>0</v>
      </c>
      <c r="P156" s="148">
        <f t="shared" si="11"/>
        <v>0</v>
      </c>
      <c r="Q156" s="148">
        <v>8.0000000000000007E-5</v>
      </c>
      <c r="R156" s="148">
        <f t="shared" si="12"/>
        <v>8.0000000000000004E-4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620</v>
      </c>
      <c r="AT156" s="150" t="s">
        <v>266</v>
      </c>
      <c r="AU156" s="150" t="s">
        <v>127</v>
      </c>
      <c r="AY156" s="14" t="s">
        <v>119</v>
      </c>
      <c r="BE156" s="151">
        <f t="shared" si="14"/>
        <v>0</v>
      </c>
      <c r="BF156" s="151">
        <f t="shared" si="15"/>
        <v>0</v>
      </c>
      <c r="BG156" s="151">
        <f t="shared" si="16"/>
        <v>0</v>
      </c>
      <c r="BH156" s="151">
        <f t="shared" si="17"/>
        <v>0</v>
      </c>
      <c r="BI156" s="151">
        <f t="shared" si="18"/>
        <v>0</v>
      </c>
      <c r="BJ156" s="14" t="s">
        <v>127</v>
      </c>
      <c r="BK156" s="151">
        <f t="shared" si="19"/>
        <v>0</v>
      </c>
      <c r="BL156" s="14" t="s">
        <v>279</v>
      </c>
      <c r="BM156" s="150" t="s">
        <v>290</v>
      </c>
    </row>
    <row r="157" spans="1:65" s="2" customFormat="1" ht="24.15" customHeight="1" x14ac:dyDescent="0.2">
      <c r="A157" s="26"/>
      <c r="B157" s="138"/>
      <c r="C157" s="156" t="s">
        <v>228</v>
      </c>
      <c r="D157" s="156" t="s">
        <v>266</v>
      </c>
      <c r="E157" s="157" t="s">
        <v>1078</v>
      </c>
      <c r="F157" s="158" t="s">
        <v>1079</v>
      </c>
      <c r="G157" s="159" t="s">
        <v>133</v>
      </c>
      <c r="H157" s="160">
        <v>5</v>
      </c>
      <c r="I157" s="161">
        <v>0</v>
      </c>
      <c r="J157" s="161">
        <f t="shared" si="10"/>
        <v>0</v>
      </c>
      <c r="K157" s="162"/>
      <c r="L157" s="163"/>
      <c r="M157" s="164" t="s">
        <v>1</v>
      </c>
      <c r="N157" s="165" t="s">
        <v>33</v>
      </c>
      <c r="O157" s="148">
        <v>0</v>
      </c>
      <c r="P157" s="148">
        <f t="shared" si="11"/>
        <v>0</v>
      </c>
      <c r="Q157" s="148">
        <v>5.0000000000000002E-5</v>
      </c>
      <c r="R157" s="148">
        <f t="shared" si="12"/>
        <v>2.5000000000000001E-4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620</v>
      </c>
      <c r="AT157" s="150" t="s">
        <v>266</v>
      </c>
      <c r="AU157" s="150" t="s">
        <v>127</v>
      </c>
      <c r="AY157" s="14" t="s">
        <v>119</v>
      </c>
      <c r="BE157" s="151">
        <f t="shared" si="14"/>
        <v>0</v>
      </c>
      <c r="BF157" s="151">
        <f t="shared" si="15"/>
        <v>0</v>
      </c>
      <c r="BG157" s="151">
        <f t="shared" si="16"/>
        <v>0</v>
      </c>
      <c r="BH157" s="151">
        <f t="shared" si="17"/>
        <v>0</v>
      </c>
      <c r="BI157" s="151">
        <f t="shared" si="18"/>
        <v>0</v>
      </c>
      <c r="BJ157" s="14" t="s">
        <v>127</v>
      </c>
      <c r="BK157" s="151">
        <f t="shared" si="19"/>
        <v>0</v>
      </c>
      <c r="BL157" s="14" t="s">
        <v>279</v>
      </c>
      <c r="BM157" s="150" t="s">
        <v>293</v>
      </c>
    </row>
    <row r="158" spans="1:65" s="2" customFormat="1" ht="24.15" customHeight="1" x14ac:dyDescent="0.2">
      <c r="A158" s="26"/>
      <c r="B158" s="138"/>
      <c r="C158" s="156" t="s">
        <v>294</v>
      </c>
      <c r="D158" s="156" t="s">
        <v>266</v>
      </c>
      <c r="E158" s="157" t="s">
        <v>1080</v>
      </c>
      <c r="F158" s="158" t="s">
        <v>1081</v>
      </c>
      <c r="G158" s="159" t="s">
        <v>133</v>
      </c>
      <c r="H158" s="160">
        <v>10</v>
      </c>
      <c r="I158" s="161">
        <v>0</v>
      </c>
      <c r="J158" s="161">
        <f t="shared" si="10"/>
        <v>0</v>
      </c>
      <c r="K158" s="162"/>
      <c r="L158" s="163"/>
      <c r="M158" s="164" t="s">
        <v>1</v>
      </c>
      <c r="N158" s="165" t="s">
        <v>33</v>
      </c>
      <c r="O158" s="148">
        <v>0</v>
      </c>
      <c r="P158" s="148">
        <f t="shared" si="11"/>
        <v>0</v>
      </c>
      <c r="Q158" s="148">
        <v>1.2E-4</v>
      </c>
      <c r="R158" s="148">
        <f t="shared" si="12"/>
        <v>1.2000000000000001E-3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620</v>
      </c>
      <c r="AT158" s="150" t="s">
        <v>266</v>
      </c>
      <c r="AU158" s="150" t="s">
        <v>127</v>
      </c>
      <c r="AY158" s="14" t="s">
        <v>119</v>
      </c>
      <c r="BE158" s="151">
        <f t="shared" si="14"/>
        <v>0</v>
      </c>
      <c r="BF158" s="151">
        <f t="shared" si="15"/>
        <v>0</v>
      </c>
      <c r="BG158" s="151">
        <f t="shared" si="16"/>
        <v>0</v>
      </c>
      <c r="BH158" s="151">
        <f t="shared" si="17"/>
        <v>0</v>
      </c>
      <c r="BI158" s="151">
        <f t="shared" si="18"/>
        <v>0</v>
      </c>
      <c r="BJ158" s="14" t="s">
        <v>127</v>
      </c>
      <c r="BK158" s="151">
        <f t="shared" si="19"/>
        <v>0</v>
      </c>
      <c r="BL158" s="14" t="s">
        <v>279</v>
      </c>
      <c r="BM158" s="150" t="s">
        <v>297</v>
      </c>
    </row>
    <row r="159" spans="1:65" s="2" customFormat="1" ht="14.4" customHeight="1" x14ac:dyDescent="0.2">
      <c r="A159" s="26"/>
      <c r="B159" s="138"/>
      <c r="C159" s="139" t="s">
        <v>232</v>
      </c>
      <c r="D159" s="139" t="s">
        <v>122</v>
      </c>
      <c r="E159" s="140" t="s">
        <v>1082</v>
      </c>
      <c r="F159" s="141" t="s">
        <v>1083</v>
      </c>
      <c r="G159" s="142" t="s">
        <v>133</v>
      </c>
      <c r="H159" s="143">
        <v>156</v>
      </c>
      <c r="I159" s="144">
        <v>0</v>
      </c>
      <c r="J159" s="144">
        <f t="shared" si="10"/>
        <v>0</v>
      </c>
      <c r="K159" s="145"/>
      <c r="L159" s="27"/>
      <c r="M159" s="146" t="s">
        <v>1</v>
      </c>
      <c r="N159" s="147" t="s">
        <v>33</v>
      </c>
      <c r="O159" s="148">
        <v>4.4999999999999998E-2</v>
      </c>
      <c r="P159" s="148">
        <f t="shared" si="11"/>
        <v>7.02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279</v>
      </c>
      <c r="AT159" s="150" t="s">
        <v>122</v>
      </c>
      <c r="AU159" s="150" t="s">
        <v>127</v>
      </c>
      <c r="AY159" s="14" t="s">
        <v>119</v>
      </c>
      <c r="BE159" s="151">
        <f t="shared" si="14"/>
        <v>0</v>
      </c>
      <c r="BF159" s="151">
        <f t="shared" si="15"/>
        <v>0</v>
      </c>
      <c r="BG159" s="151">
        <f t="shared" si="16"/>
        <v>0</v>
      </c>
      <c r="BH159" s="151">
        <f t="shared" si="17"/>
        <v>0</v>
      </c>
      <c r="BI159" s="151">
        <f t="shared" si="18"/>
        <v>0</v>
      </c>
      <c r="BJ159" s="14" t="s">
        <v>127</v>
      </c>
      <c r="BK159" s="151">
        <f t="shared" si="19"/>
        <v>0</v>
      </c>
      <c r="BL159" s="14" t="s">
        <v>279</v>
      </c>
      <c r="BM159" s="150" t="s">
        <v>300</v>
      </c>
    </row>
    <row r="160" spans="1:65" s="2" customFormat="1" ht="14.4" customHeight="1" x14ac:dyDescent="0.2">
      <c r="A160" s="26"/>
      <c r="B160" s="138"/>
      <c r="C160" s="156" t="s">
        <v>302</v>
      </c>
      <c r="D160" s="156" t="s">
        <v>266</v>
      </c>
      <c r="E160" s="157" t="s">
        <v>1084</v>
      </c>
      <c r="F160" s="158" t="s">
        <v>1085</v>
      </c>
      <c r="G160" s="159" t="s">
        <v>133</v>
      </c>
      <c r="H160" s="160">
        <v>156</v>
      </c>
      <c r="I160" s="161">
        <v>0</v>
      </c>
      <c r="J160" s="161">
        <f t="shared" si="10"/>
        <v>0</v>
      </c>
      <c r="K160" s="162"/>
      <c r="L160" s="163"/>
      <c r="M160" s="164" t="s">
        <v>1</v>
      </c>
      <c r="N160" s="165" t="s">
        <v>33</v>
      </c>
      <c r="O160" s="148">
        <v>0</v>
      </c>
      <c r="P160" s="148">
        <f t="shared" si="11"/>
        <v>0</v>
      </c>
      <c r="Q160" s="148">
        <v>1.2E-4</v>
      </c>
      <c r="R160" s="148">
        <f t="shared" si="12"/>
        <v>1.8720000000000001E-2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620</v>
      </c>
      <c r="AT160" s="150" t="s">
        <v>266</v>
      </c>
      <c r="AU160" s="150" t="s">
        <v>127</v>
      </c>
      <c r="AY160" s="14" t="s">
        <v>119</v>
      </c>
      <c r="BE160" s="151">
        <f t="shared" si="14"/>
        <v>0</v>
      </c>
      <c r="BF160" s="151">
        <f t="shared" si="15"/>
        <v>0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4" t="s">
        <v>127</v>
      </c>
      <c r="BK160" s="151">
        <f t="shared" si="19"/>
        <v>0</v>
      </c>
      <c r="BL160" s="14" t="s">
        <v>279</v>
      </c>
      <c r="BM160" s="150" t="s">
        <v>305</v>
      </c>
    </row>
    <row r="161" spans="1:65" s="2" customFormat="1" ht="14.4" customHeight="1" x14ac:dyDescent="0.2">
      <c r="A161" s="26"/>
      <c r="B161" s="138"/>
      <c r="C161" s="139" t="s">
        <v>235</v>
      </c>
      <c r="D161" s="139" t="s">
        <v>122</v>
      </c>
      <c r="E161" s="140" t="s">
        <v>1086</v>
      </c>
      <c r="F161" s="141" t="s">
        <v>1087</v>
      </c>
      <c r="G161" s="142" t="s">
        <v>133</v>
      </c>
      <c r="H161" s="143">
        <v>897</v>
      </c>
      <c r="I161" s="144">
        <v>0</v>
      </c>
      <c r="J161" s="144">
        <f t="shared" si="10"/>
        <v>0</v>
      </c>
      <c r="K161" s="145"/>
      <c r="L161" s="27"/>
      <c r="M161" s="146" t="s">
        <v>1</v>
      </c>
      <c r="N161" s="147" t="s">
        <v>33</v>
      </c>
      <c r="O161" s="148">
        <v>4.8000000000000001E-2</v>
      </c>
      <c r="P161" s="148">
        <f t="shared" si="11"/>
        <v>43.055999999999997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279</v>
      </c>
      <c r="AT161" s="150" t="s">
        <v>122</v>
      </c>
      <c r="AU161" s="150" t="s">
        <v>127</v>
      </c>
      <c r="AY161" s="14" t="s">
        <v>119</v>
      </c>
      <c r="BE161" s="151">
        <f t="shared" si="14"/>
        <v>0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4" t="s">
        <v>127</v>
      </c>
      <c r="BK161" s="151">
        <f t="shared" si="19"/>
        <v>0</v>
      </c>
      <c r="BL161" s="14" t="s">
        <v>279</v>
      </c>
      <c r="BM161" s="150" t="s">
        <v>308</v>
      </c>
    </row>
    <row r="162" spans="1:65" s="2" customFormat="1" ht="14.4" customHeight="1" x14ac:dyDescent="0.2">
      <c r="A162" s="26"/>
      <c r="B162" s="138"/>
      <c r="C162" s="156" t="s">
        <v>309</v>
      </c>
      <c r="D162" s="156" t="s">
        <v>266</v>
      </c>
      <c r="E162" s="157" t="s">
        <v>1088</v>
      </c>
      <c r="F162" s="158" t="s">
        <v>1089</v>
      </c>
      <c r="G162" s="159" t="s">
        <v>133</v>
      </c>
      <c r="H162" s="160">
        <v>897</v>
      </c>
      <c r="I162" s="161">
        <v>0</v>
      </c>
      <c r="J162" s="161">
        <f t="shared" si="10"/>
        <v>0</v>
      </c>
      <c r="K162" s="162"/>
      <c r="L162" s="163"/>
      <c r="M162" s="164" t="s">
        <v>1</v>
      </c>
      <c r="N162" s="165" t="s">
        <v>33</v>
      </c>
      <c r="O162" s="148">
        <v>0</v>
      </c>
      <c r="P162" s="148">
        <f t="shared" si="11"/>
        <v>0</v>
      </c>
      <c r="Q162" s="148">
        <v>1.3999999999999999E-4</v>
      </c>
      <c r="R162" s="148">
        <f t="shared" si="12"/>
        <v>0.12558</v>
      </c>
      <c r="S162" s="148">
        <v>0</v>
      </c>
      <c r="T162" s="149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620</v>
      </c>
      <c r="AT162" s="150" t="s">
        <v>266</v>
      </c>
      <c r="AU162" s="150" t="s">
        <v>127</v>
      </c>
      <c r="AY162" s="14" t="s">
        <v>119</v>
      </c>
      <c r="BE162" s="151">
        <f t="shared" si="14"/>
        <v>0</v>
      </c>
      <c r="BF162" s="151">
        <f t="shared" si="15"/>
        <v>0</v>
      </c>
      <c r="BG162" s="151">
        <f t="shared" si="16"/>
        <v>0</v>
      </c>
      <c r="BH162" s="151">
        <f t="shared" si="17"/>
        <v>0</v>
      </c>
      <c r="BI162" s="151">
        <f t="shared" si="18"/>
        <v>0</v>
      </c>
      <c r="BJ162" s="14" t="s">
        <v>127</v>
      </c>
      <c r="BK162" s="151">
        <f t="shared" si="19"/>
        <v>0</v>
      </c>
      <c r="BL162" s="14" t="s">
        <v>279</v>
      </c>
      <c r="BM162" s="150" t="s">
        <v>312</v>
      </c>
    </row>
    <row r="163" spans="1:65" s="2" customFormat="1" ht="14.4" customHeight="1" x14ac:dyDescent="0.2">
      <c r="A163" s="26"/>
      <c r="B163" s="138"/>
      <c r="C163" s="156" t="s">
        <v>239</v>
      </c>
      <c r="D163" s="156" t="s">
        <v>266</v>
      </c>
      <c r="E163" s="157" t="s">
        <v>1090</v>
      </c>
      <c r="F163" s="158" t="s">
        <v>1091</v>
      </c>
      <c r="G163" s="159" t="s">
        <v>133</v>
      </c>
      <c r="H163" s="160">
        <v>897</v>
      </c>
      <c r="I163" s="161">
        <v>0</v>
      </c>
      <c r="J163" s="161">
        <f t="shared" si="10"/>
        <v>0</v>
      </c>
      <c r="K163" s="162"/>
      <c r="L163" s="163"/>
      <c r="M163" s="164" t="s">
        <v>1</v>
      </c>
      <c r="N163" s="165" t="s">
        <v>33</v>
      </c>
      <c r="O163" s="148">
        <v>0</v>
      </c>
      <c r="P163" s="148">
        <f t="shared" si="11"/>
        <v>0</v>
      </c>
      <c r="Q163" s="148">
        <v>0</v>
      </c>
      <c r="R163" s="148">
        <f t="shared" si="12"/>
        <v>0</v>
      </c>
      <c r="S163" s="148">
        <v>0</v>
      </c>
      <c r="T163" s="149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620</v>
      </c>
      <c r="AT163" s="150" t="s">
        <v>266</v>
      </c>
      <c r="AU163" s="150" t="s">
        <v>127</v>
      </c>
      <c r="AY163" s="14" t="s">
        <v>119</v>
      </c>
      <c r="BE163" s="151">
        <f t="shared" si="14"/>
        <v>0</v>
      </c>
      <c r="BF163" s="151">
        <f t="shared" si="15"/>
        <v>0</v>
      </c>
      <c r="BG163" s="151">
        <f t="shared" si="16"/>
        <v>0</v>
      </c>
      <c r="BH163" s="151">
        <f t="shared" si="17"/>
        <v>0</v>
      </c>
      <c r="BI163" s="151">
        <f t="shared" si="18"/>
        <v>0</v>
      </c>
      <c r="BJ163" s="14" t="s">
        <v>127</v>
      </c>
      <c r="BK163" s="151">
        <f t="shared" si="19"/>
        <v>0</v>
      </c>
      <c r="BL163" s="14" t="s">
        <v>279</v>
      </c>
      <c r="BM163" s="150" t="s">
        <v>315</v>
      </c>
    </row>
    <row r="164" spans="1:65" s="2" customFormat="1" ht="14.4" customHeight="1" x14ac:dyDescent="0.2">
      <c r="A164" s="26"/>
      <c r="B164" s="138"/>
      <c r="C164" s="139" t="s">
        <v>316</v>
      </c>
      <c r="D164" s="139" t="s">
        <v>122</v>
      </c>
      <c r="E164" s="140" t="s">
        <v>1092</v>
      </c>
      <c r="F164" s="141" t="s">
        <v>1093</v>
      </c>
      <c r="G164" s="142" t="s">
        <v>133</v>
      </c>
      <c r="H164" s="143">
        <v>674</v>
      </c>
      <c r="I164" s="144">
        <v>0</v>
      </c>
      <c r="J164" s="144">
        <f t="shared" si="10"/>
        <v>0</v>
      </c>
      <c r="K164" s="145"/>
      <c r="L164" s="27"/>
      <c r="M164" s="146" t="s">
        <v>1</v>
      </c>
      <c r="N164" s="147" t="s">
        <v>33</v>
      </c>
      <c r="O164" s="148">
        <v>5.3999999999999999E-2</v>
      </c>
      <c r="P164" s="148">
        <f t="shared" si="11"/>
        <v>36.396000000000001</v>
      </c>
      <c r="Q164" s="148">
        <v>0</v>
      </c>
      <c r="R164" s="148">
        <f t="shared" si="12"/>
        <v>0</v>
      </c>
      <c r="S164" s="148">
        <v>0</v>
      </c>
      <c r="T164" s="149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279</v>
      </c>
      <c r="AT164" s="150" t="s">
        <v>122</v>
      </c>
      <c r="AU164" s="150" t="s">
        <v>127</v>
      </c>
      <c r="AY164" s="14" t="s">
        <v>119</v>
      </c>
      <c r="BE164" s="151">
        <f t="shared" si="14"/>
        <v>0</v>
      </c>
      <c r="BF164" s="151">
        <f t="shared" si="15"/>
        <v>0</v>
      </c>
      <c r="BG164" s="151">
        <f t="shared" si="16"/>
        <v>0</v>
      </c>
      <c r="BH164" s="151">
        <f t="shared" si="17"/>
        <v>0</v>
      </c>
      <c r="BI164" s="151">
        <f t="shared" si="18"/>
        <v>0</v>
      </c>
      <c r="BJ164" s="14" t="s">
        <v>127</v>
      </c>
      <c r="BK164" s="151">
        <f t="shared" si="19"/>
        <v>0</v>
      </c>
      <c r="BL164" s="14" t="s">
        <v>279</v>
      </c>
      <c r="BM164" s="150" t="s">
        <v>319</v>
      </c>
    </row>
    <row r="165" spans="1:65" s="2" customFormat="1" ht="14.4" customHeight="1" x14ac:dyDescent="0.2">
      <c r="A165" s="26"/>
      <c r="B165" s="138"/>
      <c r="C165" s="156" t="s">
        <v>242</v>
      </c>
      <c r="D165" s="156" t="s">
        <v>266</v>
      </c>
      <c r="E165" s="157" t="s">
        <v>1094</v>
      </c>
      <c r="F165" s="158" t="s">
        <v>1095</v>
      </c>
      <c r="G165" s="159" t="s">
        <v>133</v>
      </c>
      <c r="H165" s="160">
        <v>674</v>
      </c>
      <c r="I165" s="161">
        <v>0</v>
      </c>
      <c r="J165" s="161">
        <f t="shared" si="10"/>
        <v>0</v>
      </c>
      <c r="K165" s="162"/>
      <c r="L165" s="163"/>
      <c r="M165" s="164" t="s">
        <v>1</v>
      </c>
      <c r="N165" s="165" t="s">
        <v>33</v>
      </c>
      <c r="O165" s="148">
        <v>0</v>
      </c>
      <c r="P165" s="148">
        <f t="shared" si="11"/>
        <v>0</v>
      </c>
      <c r="Q165" s="148">
        <v>1.9000000000000001E-4</v>
      </c>
      <c r="R165" s="148">
        <f t="shared" si="12"/>
        <v>0.12806000000000001</v>
      </c>
      <c r="S165" s="148">
        <v>0</v>
      </c>
      <c r="T165" s="149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620</v>
      </c>
      <c r="AT165" s="150" t="s">
        <v>266</v>
      </c>
      <c r="AU165" s="150" t="s">
        <v>127</v>
      </c>
      <c r="AY165" s="14" t="s">
        <v>119</v>
      </c>
      <c r="BE165" s="151">
        <f t="shared" si="14"/>
        <v>0</v>
      </c>
      <c r="BF165" s="151">
        <f t="shared" si="15"/>
        <v>0</v>
      </c>
      <c r="BG165" s="151">
        <f t="shared" si="16"/>
        <v>0</v>
      </c>
      <c r="BH165" s="151">
        <f t="shared" si="17"/>
        <v>0</v>
      </c>
      <c r="BI165" s="151">
        <f t="shared" si="18"/>
        <v>0</v>
      </c>
      <c r="BJ165" s="14" t="s">
        <v>127</v>
      </c>
      <c r="BK165" s="151">
        <f t="shared" si="19"/>
        <v>0</v>
      </c>
      <c r="BL165" s="14" t="s">
        <v>279</v>
      </c>
      <c r="BM165" s="150" t="s">
        <v>322</v>
      </c>
    </row>
    <row r="166" spans="1:65" s="2" customFormat="1" ht="14.4" customHeight="1" x14ac:dyDescent="0.2">
      <c r="A166" s="26"/>
      <c r="B166" s="138"/>
      <c r="C166" s="139" t="s">
        <v>323</v>
      </c>
      <c r="D166" s="139" t="s">
        <v>122</v>
      </c>
      <c r="E166" s="140" t="s">
        <v>1096</v>
      </c>
      <c r="F166" s="141" t="s">
        <v>1097</v>
      </c>
      <c r="G166" s="142" t="s">
        <v>133</v>
      </c>
      <c r="H166" s="143">
        <v>136</v>
      </c>
      <c r="I166" s="144">
        <v>0</v>
      </c>
      <c r="J166" s="144">
        <f t="shared" si="10"/>
        <v>0</v>
      </c>
      <c r="K166" s="145"/>
      <c r="L166" s="27"/>
      <c r="M166" s="146" t="s">
        <v>1</v>
      </c>
      <c r="N166" s="147" t="s">
        <v>33</v>
      </c>
      <c r="O166" s="148">
        <v>5.2999999999999999E-2</v>
      </c>
      <c r="P166" s="148">
        <f t="shared" si="11"/>
        <v>7.2080000000000002</v>
      </c>
      <c r="Q166" s="148">
        <v>0</v>
      </c>
      <c r="R166" s="148">
        <f t="shared" si="12"/>
        <v>0</v>
      </c>
      <c r="S166" s="148">
        <v>0</v>
      </c>
      <c r="T166" s="149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279</v>
      </c>
      <c r="AT166" s="150" t="s">
        <v>122</v>
      </c>
      <c r="AU166" s="150" t="s">
        <v>127</v>
      </c>
      <c r="AY166" s="14" t="s">
        <v>119</v>
      </c>
      <c r="BE166" s="151">
        <f t="shared" si="14"/>
        <v>0</v>
      </c>
      <c r="BF166" s="151">
        <f t="shared" si="15"/>
        <v>0</v>
      </c>
      <c r="BG166" s="151">
        <f t="shared" si="16"/>
        <v>0</v>
      </c>
      <c r="BH166" s="151">
        <f t="shared" si="17"/>
        <v>0</v>
      </c>
      <c r="BI166" s="151">
        <f t="shared" si="18"/>
        <v>0</v>
      </c>
      <c r="BJ166" s="14" t="s">
        <v>127</v>
      </c>
      <c r="BK166" s="151">
        <f t="shared" si="19"/>
        <v>0</v>
      </c>
      <c r="BL166" s="14" t="s">
        <v>279</v>
      </c>
      <c r="BM166" s="150" t="s">
        <v>326</v>
      </c>
    </row>
    <row r="167" spans="1:65" s="2" customFormat="1" ht="14.4" customHeight="1" x14ac:dyDescent="0.2">
      <c r="A167" s="26"/>
      <c r="B167" s="138"/>
      <c r="C167" s="156" t="s">
        <v>246</v>
      </c>
      <c r="D167" s="156" t="s">
        <v>266</v>
      </c>
      <c r="E167" s="157" t="s">
        <v>1098</v>
      </c>
      <c r="F167" s="158" t="s">
        <v>1099</v>
      </c>
      <c r="G167" s="159" t="s">
        <v>133</v>
      </c>
      <c r="H167" s="160">
        <v>136</v>
      </c>
      <c r="I167" s="161">
        <v>0</v>
      </c>
      <c r="J167" s="161">
        <f t="shared" si="10"/>
        <v>0</v>
      </c>
      <c r="K167" s="162"/>
      <c r="L167" s="163"/>
      <c r="M167" s="164" t="s">
        <v>1</v>
      </c>
      <c r="N167" s="165" t="s">
        <v>33</v>
      </c>
      <c r="O167" s="148">
        <v>0</v>
      </c>
      <c r="P167" s="148">
        <f t="shared" si="11"/>
        <v>0</v>
      </c>
      <c r="Q167" s="148">
        <v>1.9000000000000001E-4</v>
      </c>
      <c r="R167" s="148">
        <f t="shared" si="12"/>
        <v>2.5840000000000002E-2</v>
      </c>
      <c r="S167" s="148">
        <v>0</v>
      </c>
      <c r="T167" s="149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620</v>
      </c>
      <c r="AT167" s="150" t="s">
        <v>266</v>
      </c>
      <c r="AU167" s="150" t="s">
        <v>127</v>
      </c>
      <c r="AY167" s="14" t="s">
        <v>119</v>
      </c>
      <c r="BE167" s="151">
        <f t="shared" si="14"/>
        <v>0</v>
      </c>
      <c r="BF167" s="151">
        <f t="shared" si="15"/>
        <v>0</v>
      </c>
      <c r="BG167" s="151">
        <f t="shared" si="16"/>
        <v>0</v>
      </c>
      <c r="BH167" s="151">
        <f t="shared" si="17"/>
        <v>0</v>
      </c>
      <c r="BI167" s="151">
        <f t="shared" si="18"/>
        <v>0</v>
      </c>
      <c r="BJ167" s="14" t="s">
        <v>127</v>
      </c>
      <c r="BK167" s="151">
        <f t="shared" si="19"/>
        <v>0</v>
      </c>
      <c r="BL167" s="14" t="s">
        <v>279</v>
      </c>
      <c r="BM167" s="150" t="s">
        <v>329</v>
      </c>
    </row>
    <row r="168" spans="1:65" s="2" customFormat="1" ht="14.4" customHeight="1" x14ac:dyDescent="0.2">
      <c r="A168" s="26"/>
      <c r="B168" s="138"/>
      <c r="C168" s="139" t="s">
        <v>330</v>
      </c>
      <c r="D168" s="139" t="s">
        <v>122</v>
      </c>
      <c r="E168" s="140" t="s">
        <v>1100</v>
      </c>
      <c r="F168" s="141" t="s">
        <v>1101</v>
      </c>
      <c r="G168" s="142" t="s">
        <v>133</v>
      </c>
      <c r="H168" s="143">
        <v>456</v>
      </c>
      <c r="I168" s="144">
        <v>0</v>
      </c>
      <c r="J168" s="144">
        <f t="shared" si="10"/>
        <v>0</v>
      </c>
      <c r="K168" s="145"/>
      <c r="L168" s="27"/>
      <c r="M168" s="146" t="s">
        <v>1</v>
      </c>
      <c r="N168" s="147" t="s">
        <v>33</v>
      </c>
      <c r="O168" s="148">
        <v>0.2001</v>
      </c>
      <c r="P168" s="148">
        <f t="shared" si="11"/>
        <v>91.245599999999996</v>
      </c>
      <c r="Q168" s="148">
        <v>2.0000000000000001E-4</v>
      </c>
      <c r="R168" s="148">
        <f t="shared" si="12"/>
        <v>9.1200000000000003E-2</v>
      </c>
      <c r="S168" s="148">
        <v>0</v>
      </c>
      <c r="T168" s="149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279</v>
      </c>
      <c r="AT168" s="150" t="s">
        <v>122</v>
      </c>
      <c r="AU168" s="150" t="s">
        <v>127</v>
      </c>
      <c r="AY168" s="14" t="s">
        <v>119</v>
      </c>
      <c r="BE168" s="151">
        <f t="shared" si="14"/>
        <v>0</v>
      </c>
      <c r="BF168" s="151">
        <f t="shared" si="15"/>
        <v>0</v>
      </c>
      <c r="BG168" s="151">
        <f t="shared" si="16"/>
        <v>0</v>
      </c>
      <c r="BH168" s="151">
        <f t="shared" si="17"/>
        <v>0</v>
      </c>
      <c r="BI168" s="151">
        <f t="shared" si="18"/>
        <v>0</v>
      </c>
      <c r="BJ168" s="14" t="s">
        <v>127</v>
      </c>
      <c r="BK168" s="151">
        <f t="shared" si="19"/>
        <v>0</v>
      </c>
      <c r="BL168" s="14" t="s">
        <v>279</v>
      </c>
      <c r="BM168" s="150" t="s">
        <v>333</v>
      </c>
    </row>
    <row r="169" spans="1:65" s="2" customFormat="1" ht="14.4" customHeight="1" x14ac:dyDescent="0.2">
      <c r="A169" s="26"/>
      <c r="B169" s="138"/>
      <c r="C169" s="139" t="s">
        <v>249</v>
      </c>
      <c r="D169" s="139" t="s">
        <v>122</v>
      </c>
      <c r="E169" s="140" t="s">
        <v>1102</v>
      </c>
      <c r="F169" s="141" t="s">
        <v>1103</v>
      </c>
      <c r="G169" s="142" t="s">
        <v>800</v>
      </c>
      <c r="H169" s="143">
        <v>29.5</v>
      </c>
      <c r="I169" s="144">
        <v>0</v>
      </c>
      <c r="J169" s="144">
        <f t="shared" si="10"/>
        <v>0</v>
      </c>
      <c r="K169" s="145"/>
      <c r="L169" s="27"/>
      <c r="M169" s="146" t="s">
        <v>1</v>
      </c>
      <c r="N169" s="147" t="s">
        <v>33</v>
      </c>
      <c r="O169" s="148">
        <v>0</v>
      </c>
      <c r="P169" s="148">
        <f t="shared" si="11"/>
        <v>0</v>
      </c>
      <c r="Q169" s="148">
        <v>0</v>
      </c>
      <c r="R169" s="148">
        <f t="shared" si="12"/>
        <v>0</v>
      </c>
      <c r="S169" s="148">
        <v>0</v>
      </c>
      <c r="T169" s="149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279</v>
      </c>
      <c r="AT169" s="150" t="s">
        <v>122</v>
      </c>
      <c r="AU169" s="150" t="s">
        <v>127</v>
      </c>
      <c r="AY169" s="14" t="s">
        <v>119</v>
      </c>
      <c r="BE169" s="151">
        <f t="shared" si="14"/>
        <v>0</v>
      </c>
      <c r="BF169" s="151">
        <f t="shared" si="15"/>
        <v>0</v>
      </c>
      <c r="BG169" s="151">
        <f t="shared" si="16"/>
        <v>0</v>
      </c>
      <c r="BH169" s="151">
        <f t="shared" si="17"/>
        <v>0</v>
      </c>
      <c r="BI169" s="151">
        <f t="shared" si="18"/>
        <v>0</v>
      </c>
      <c r="BJ169" s="14" t="s">
        <v>127</v>
      </c>
      <c r="BK169" s="151">
        <f t="shared" si="19"/>
        <v>0</v>
      </c>
      <c r="BL169" s="14" t="s">
        <v>279</v>
      </c>
      <c r="BM169" s="150" t="s">
        <v>336</v>
      </c>
    </row>
    <row r="170" spans="1:65" s="2" customFormat="1" ht="14.4" customHeight="1" x14ac:dyDescent="0.2">
      <c r="A170" s="26"/>
      <c r="B170" s="138"/>
      <c r="C170" s="139" t="s">
        <v>337</v>
      </c>
      <c r="D170" s="139" t="s">
        <v>122</v>
      </c>
      <c r="E170" s="140" t="s">
        <v>1104</v>
      </c>
      <c r="F170" s="141" t="s">
        <v>1105</v>
      </c>
      <c r="G170" s="142" t="s">
        <v>800</v>
      </c>
      <c r="H170" s="143">
        <v>36.200000000000003</v>
      </c>
      <c r="I170" s="144">
        <v>0</v>
      </c>
      <c r="J170" s="144">
        <f t="shared" si="10"/>
        <v>0</v>
      </c>
      <c r="K170" s="145"/>
      <c r="L170" s="27"/>
      <c r="M170" s="146" t="s">
        <v>1</v>
      </c>
      <c r="N170" s="147" t="s">
        <v>33</v>
      </c>
      <c r="O170" s="148">
        <v>0</v>
      </c>
      <c r="P170" s="148">
        <f t="shared" si="11"/>
        <v>0</v>
      </c>
      <c r="Q170" s="148">
        <v>0</v>
      </c>
      <c r="R170" s="148">
        <f t="shared" si="12"/>
        <v>0</v>
      </c>
      <c r="S170" s="148">
        <v>0</v>
      </c>
      <c r="T170" s="149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279</v>
      </c>
      <c r="AT170" s="150" t="s">
        <v>122</v>
      </c>
      <c r="AU170" s="150" t="s">
        <v>127</v>
      </c>
      <c r="AY170" s="14" t="s">
        <v>119</v>
      </c>
      <c r="BE170" s="151">
        <f t="shared" si="14"/>
        <v>0</v>
      </c>
      <c r="BF170" s="151">
        <f t="shared" si="15"/>
        <v>0</v>
      </c>
      <c r="BG170" s="151">
        <f t="shared" si="16"/>
        <v>0</v>
      </c>
      <c r="BH170" s="151">
        <f t="shared" si="17"/>
        <v>0</v>
      </c>
      <c r="BI170" s="151">
        <f t="shared" si="18"/>
        <v>0</v>
      </c>
      <c r="BJ170" s="14" t="s">
        <v>127</v>
      </c>
      <c r="BK170" s="151">
        <f t="shared" si="19"/>
        <v>0</v>
      </c>
      <c r="BL170" s="14" t="s">
        <v>279</v>
      </c>
      <c r="BM170" s="150" t="s">
        <v>340</v>
      </c>
    </row>
    <row r="171" spans="1:65" s="2" customFormat="1" ht="14.4" customHeight="1" x14ac:dyDescent="0.2">
      <c r="A171" s="26"/>
      <c r="B171" s="138"/>
      <c r="C171" s="139" t="s">
        <v>254</v>
      </c>
      <c r="D171" s="139" t="s">
        <v>122</v>
      </c>
      <c r="E171" s="140" t="s">
        <v>1106</v>
      </c>
      <c r="F171" s="141" t="s">
        <v>1107</v>
      </c>
      <c r="G171" s="142" t="s">
        <v>800</v>
      </c>
      <c r="H171" s="143">
        <v>45.39</v>
      </c>
      <c r="I171" s="144">
        <v>0</v>
      </c>
      <c r="J171" s="144">
        <f t="shared" si="10"/>
        <v>0</v>
      </c>
      <c r="K171" s="145"/>
      <c r="L171" s="27"/>
      <c r="M171" s="146" t="s">
        <v>1</v>
      </c>
      <c r="N171" s="147" t="s">
        <v>33</v>
      </c>
      <c r="O171" s="148">
        <v>0</v>
      </c>
      <c r="P171" s="148">
        <f t="shared" si="11"/>
        <v>0</v>
      </c>
      <c r="Q171" s="148">
        <v>0</v>
      </c>
      <c r="R171" s="148">
        <f t="shared" si="12"/>
        <v>0</v>
      </c>
      <c r="S171" s="148">
        <v>0</v>
      </c>
      <c r="T171" s="149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279</v>
      </c>
      <c r="AT171" s="150" t="s">
        <v>122</v>
      </c>
      <c r="AU171" s="150" t="s">
        <v>127</v>
      </c>
      <c r="AY171" s="14" t="s">
        <v>119</v>
      </c>
      <c r="BE171" s="151">
        <f t="shared" si="14"/>
        <v>0</v>
      </c>
      <c r="BF171" s="151">
        <f t="shared" si="15"/>
        <v>0</v>
      </c>
      <c r="BG171" s="151">
        <f t="shared" si="16"/>
        <v>0</v>
      </c>
      <c r="BH171" s="151">
        <f t="shared" si="17"/>
        <v>0</v>
      </c>
      <c r="BI171" s="151">
        <f t="shared" si="18"/>
        <v>0</v>
      </c>
      <c r="BJ171" s="14" t="s">
        <v>127</v>
      </c>
      <c r="BK171" s="151">
        <f t="shared" si="19"/>
        <v>0</v>
      </c>
      <c r="BL171" s="14" t="s">
        <v>279</v>
      </c>
      <c r="BM171" s="150" t="s">
        <v>343</v>
      </c>
    </row>
    <row r="172" spans="1:65" s="12" customFormat="1" ht="22.95" customHeight="1" x14ac:dyDescent="0.25">
      <c r="B172" s="126"/>
      <c r="D172" s="127" t="s">
        <v>66</v>
      </c>
      <c r="E172" s="136" t="s">
        <v>1108</v>
      </c>
      <c r="F172" s="136" t="s">
        <v>1109</v>
      </c>
      <c r="J172" s="137">
        <f>BK172</f>
        <v>0</v>
      </c>
      <c r="L172" s="126"/>
      <c r="M172" s="130"/>
      <c r="N172" s="131"/>
      <c r="O172" s="131"/>
      <c r="P172" s="132">
        <f>SUM(P173:P220)</f>
        <v>87.39800000000001</v>
      </c>
      <c r="Q172" s="131"/>
      <c r="R172" s="132">
        <f>SUM(R173:R220)</f>
        <v>1.312578</v>
      </c>
      <c r="S172" s="131"/>
      <c r="T172" s="133">
        <f>SUM(T173:T220)</f>
        <v>0</v>
      </c>
      <c r="AR172" s="127" t="s">
        <v>130</v>
      </c>
      <c r="AT172" s="134" t="s">
        <v>66</v>
      </c>
      <c r="AU172" s="134" t="s">
        <v>75</v>
      </c>
      <c r="AY172" s="127" t="s">
        <v>119</v>
      </c>
      <c r="BK172" s="135">
        <f>SUM(BK173:BK220)</f>
        <v>0</v>
      </c>
    </row>
    <row r="173" spans="1:65" s="2" customFormat="1" ht="24.15" customHeight="1" x14ac:dyDescent="0.2">
      <c r="A173" s="26"/>
      <c r="B173" s="138"/>
      <c r="C173" s="139" t="s">
        <v>344</v>
      </c>
      <c r="D173" s="139" t="s">
        <v>122</v>
      </c>
      <c r="E173" s="140" t="s">
        <v>1110</v>
      </c>
      <c r="F173" s="141" t="s">
        <v>1111</v>
      </c>
      <c r="G173" s="142" t="s">
        <v>133</v>
      </c>
      <c r="H173" s="143">
        <v>56</v>
      </c>
      <c r="I173" s="144">
        <v>0</v>
      </c>
      <c r="J173" s="144">
        <f t="shared" ref="J173:J220" si="20">ROUND(I173*H173,2)</f>
        <v>0</v>
      </c>
      <c r="K173" s="145"/>
      <c r="L173" s="27"/>
      <c r="M173" s="146" t="s">
        <v>1</v>
      </c>
      <c r="N173" s="147" t="s">
        <v>33</v>
      </c>
      <c r="O173" s="148">
        <v>8.5999999999999993E-2</v>
      </c>
      <c r="P173" s="148">
        <f t="shared" ref="P173:P220" si="21">O173*H173</f>
        <v>4.8159999999999998</v>
      </c>
      <c r="Q173" s="148">
        <v>0</v>
      </c>
      <c r="R173" s="148">
        <f t="shared" ref="R173:R220" si="22">Q173*H173</f>
        <v>0</v>
      </c>
      <c r="S173" s="148">
        <v>0</v>
      </c>
      <c r="T173" s="149">
        <f t="shared" ref="T173:T220" si="23"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279</v>
      </c>
      <c r="AT173" s="150" t="s">
        <v>122</v>
      </c>
      <c r="AU173" s="150" t="s">
        <v>127</v>
      </c>
      <c r="AY173" s="14" t="s">
        <v>119</v>
      </c>
      <c r="BE173" s="151">
        <f t="shared" ref="BE173:BE220" si="24">IF(N173="základná",J173,0)</f>
        <v>0</v>
      </c>
      <c r="BF173" s="151">
        <f t="shared" ref="BF173:BF220" si="25">IF(N173="znížená",J173,0)</f>
        <v>0</v>
      </c>
      <c r="BG173" s="151">
        <f t="shared" ref="BG173:BG220" si="26">IF(N173="zákl. prenesená",J173,0)</f>
        <v>0</v>
      </c>
      <c r="BH173" s="151">
        <f t="shared" ref="BH173:BH220" si="27">IF(N173="zníž. prenesená",J173,0)</f>
        <v>0</v>
      </c>
      <c r="BI173" s="151">
        <f t="shared" ref="BI173:BI220" si="28">IF(N173="nulová",J173,0)</f>
        <v>0</v>
      </c>
      <c r="BJ173" s="14" t="s">
        <v>127</v>
      </c>
      <c r="BK173" s="151">
        <f t="shared" ref="BK173:BK220" si="29">ROUND(I173*H173,2)</f>
        <v>0</v>
      </c>
      <c r="BL173" s="14" t="s">
        <v>279</v>
      </c>
      <c r="BM173" s="150" t="s">
        <v>347</v>
      </c>
    </row>
    <row r="174" spans="1:65" s="2" customFormat="1" ht="14.4" customHeight="1" x14ac:dyDescent="0.2">
      <c r="A174" s="26"/>
      <c r="B174" s="138"/>
      <c r="C174" s="156" t="s">
        <v>257</v>
      </c>
      <c r="D174" s="156" t="s">
        <v>266</v>
      </c>
      <c r="E174" s="157" t="s">
        <v>1112</v>
      </c>
      <c r="F174" s="158" t="s">
        <v>1113</v>
      </c>
      <c r="G174" s="159" t="s">
        <v>133</v>
      </c>
      <c r="H174" s="160">
        <v>56</v>
      </c>
      <c r="I174" s="161">
        <v>0</v>
      </c>
      <c r="J174" s="161">
        <f t="shared" si="20"/>
        <v>0</v>
      </c>
      <c r="K174" s="162"/>
      <c r="L174" s="163"/>
      <c r="M174" s="164" t="s">
        <v>1</v>
      </c>
      <c r="N174" s="165" t="s">
        <v>33</v>
      </c>
      <c r="O174" s="148">
        <v>0</v>
      </c>
      <c r="P174" s="148">
        <f t="shared" si="21"/>
        <v>0</v>
      </c>
      <c r="Q174" s="148">
        <v>1.2E-4</v>
      </c>
      <c r="R174" s="148">
        <f t="shared" si="22"/>
        <v>6.7200000000000003E-3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620</v>
      </c>
      <c r="AT174" s="150" t="s">
        <v>266</v>
      </c>
      <c r="AU174" s="150" t="s">
        <v>127</v>
      </c>
      <c r="AY174" s="14" t="s">
        <v>119</v>
      </c>
      <c r="BE174" s="151">
        <f t="shared" si="24"/>
        <v>0</v>
      </c>
      <c r="BF174" s="151">
        <f t="shared" si="25"/>
        <v>0</v>
      </c>
      <c r="BG174" s="151">
        <f t="shared" si="26"/>
        <v>0</v>
      </c>
      <c r="BH174" s="151">
        <f t="shared" si="27"/>
        <v>0</v>
      </c>
      <c r="BI174" s="151">
        <f t="shared" si="28"/>
        <v>0</v>
      </c>
      <c r="BJ174" s="14" t="s">
        <v>127</v>
      </c>
      <c r="BK174" s="151">
        <f t="shared" si="29"/>
        <v>0</v>
      </c>
      <c r="BL174" s="14" t="s">
        <v>279</v>
      </c>
      <c r="BM174" s="150" t="s">
        <v>350</v>
      </c>
    </row>
    <row r="175" spans="1:65" s="2" customFormat="1" ht="14.4" customHeight="1" x14ac:dyDescent="0.2">
      <c r="A175" s="26"/>
      <c r="B175" s="138"/>
      <c r="C175" s="139" t="s">
        <v>351</v>
      </c>
      <c r="D175" s="139" t="s">
        <v>122</v>
      </c>
      <c r="E175" s="140" t="s">
        <v>1114</v>
      </c>
      <c r="F175" s="141" t="s">
        <v>1115</v>
      </c>
      <c r="G175" s="142" t="s">
        <v>133</v>
      </c>
      <c r="H175" s="143">
        <v>80</v>
      </c>
      <c r="I175" s="144">
        <v>0</v>
      </c>
      <c r="J175" s="144">
        <f t="shared" si="20"/>
        <v>0</v>
      </c>
      <c r="K175" s="145"/>
      <c r="L175" s="27"/>
      <c r="M175" s="146" t="s">
        <v>1</v>
      </c>
      <c r="N175" s="147" t="s">
        <v>33</v>
      </c>
      <c r="O175" s="148">
        <v>0.17</v>
      </c>
      <c r="P175" s="148">
        <f t="shared" si="21"/>
        <v>13.600000000000001</v>
      </c>
      <c r="Q175" s="148">
        <v>0</v>
      </c>
      <c r="R175" s="148">
        <f t="shared" si="22"/>
        <v>0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279</v>
      </c>
      <c r="AT175" s="150" t="s">
        <v>122</v>
      </c>
      <c r="AU175" s="150" t="s">
        <v>127</v>
      </c>
      <c r="AY175" s="14" t="s">
        <v>119</v>
      </c>
      <c r="BE175" s="151">
        <f t="shared" si="24"/>
        <v>0</v>
      </c>
      <c r="BF175" s="151">
        <f t="shared" si="25"/>
        <v>0</v>
      </c>
      <c r="BG175" s="151">
        <f t="shared" si="26"/>
        <v>0</v>
      </c>
      <c r="BH175" s="151">
        <f t="shared" si="27"/>
        <v>0</v>
      </c>
      <c r="BI175" s="151">
        <f t="shared" si="28"/>
        <v>0</v>
      </c>
      <c r="BJ175" s="14" t="s">
        <v>127</v>
      </c>
      <c r="BK175" s="151">
        <f t="shared" si="29"/>
        <v>0</v>
      </c>
      <c r="BL175" s="14" t="s">
        <v>279</v>
      </c>
      <c r="BM175" s="150" t="s">
        <v>354</v>
      </c>
    </row>
    <row r="176" spans="1:65" s="2" customFormat="1" ht="24.15" customHeight="1" x14ac:dyDescent="0.2">
      <c r="A176" s="26"/>
      <c r="B176" s="138"/>
      <c r="C176" s="156" t="s">
        <v>261</v>
      </c>
      <c r="D176" s="156" t="s">
        <v>266</v>
      </c>
      <c r="E176" s="157" t="s">
        <v>1116</v>
      </c>
      <c r="F176" s="158" t="s">
        <v>1117</v>
      </c>
      <c r="G176" s="159" t="s">
        <v>1118</v>
      </c>
      <c r="H176" s="160">
        <v>75.36</v>
      </c>
      <c r="I176" s="161">
        <v>0</v>
      </c>
      <c r="J176" s="161">
        <f t="shared" si="20"/>
        <v>0</v>
      </c>
      <c r="K176" s="162"/>
      <c r="L176" s="163"/>
      <c r="M176" s="164" t="s">
        <v>1</v>
      </c>
      <c r="N176" s="165" t="s">
        <v>33</v>
      </c>
      <c r="O176" s="148">
        <v>0</v>
      </c>
      <c r="P176" s="148">
        <f t="shared" si="21"/>
        <v>0</v>
      </c>
      <c r="Q176" s="148">
        <v>1E-3</v>
      </c>
      <c r="R176" s="148">
        <f t="shared" si="22"/>
        <v>7.5359999999999996E-2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620</v>
      </c>
      <c r="AT176" s="150" t="s">
        <v>266</v>
      </c>
      <c r="AU176" s="150" t="s">
        <v>127</v>
      </c>
      <c r="AY176" s="14" t="s">
        <v>119</v>
      </c>
      <c r="BE176" s="151">
        <f t="shared" si="24"/>
        <v>0</v>
      </c>
      <c r="BF176" s="151">
        <f t="shared" si="25"/>
        <v>0</v>
      </c>
      <c r="BG176" s="151">
        <f t="shared" si="26"/>
        <v>0</v>
      </c>
      <c r="BH176" s="151">
        <f t="shared" si="27"/>
        <v>0</v>
      </c>
      <c r="BI176" s="151">
        <f t="shared" si="28"/>
        <v>0</v>
      </c>
      <c r="BJ176" s="14" t="s">
        <v>127</v>
      </c>
      <c r="BK176" s="151">
        <f t="shared" si="29"/>
        <v>0</v>
      </c>
      <c r="BL176" s="14" t="s">
        <v>279</v>
      </c>
      <c r="BM176" s="150" t="s">
        <v>357</v>
      </c>
    </row>
    <row r="177" spans="1:65" s="2" customFormat="1" ht="24.15" customHeight="1" x14ac:dyDescent="0.2">
      <c r="A177" s="26"/>
      <c r="B177" s="138"/>
      <c r="C177" s="139" t="s">
        <v>358</v>
      </c>
      <c r="D177" s="139" t="s">
        <v>122</v>
      </c>
      <c r="E177" s="140" t="s">
        <v>1119</v>
      </c>
      <c r="F177" s="141" t="s">
        <v>1120</v>
      </c>
      <c r="G177" s="142" t="s">
        <v>133</v>
      </c>
      <c r="H177" s="143">
        <v>145</v>
      </c>
      <c r="I177" s="144">
        <v>0</v>
      </c>
      <c r="J177" s="144">
        <f t="shared" si="20"/>
        <v>0</v>
      </c>
      <c r="K177" s="145"/>
      <c r="L177" s="27"/>
      <c r="M177" s="146" t="s">
        <v>1</v>
      </c>
      <c r="N177" s="147" t="s">
        <v>33</v>
      </c>
      <c r="O177" s="148">
        <v>9.5000000000000001E-2</v>
      </c>
      <c r="P177" s="148">
        <f t="shared" si="21"/>
        <v>13.775</v>
      </c>
      <c r="Q177" s="148">
        <v>0</v>
      </c>
      <c r="R177" s="148">
        <f t="shared" si="22"/>
        <v>0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279</v>
      </c>
      <c r="AT177" s="150" t="s">
        <v>122</v>
      </c>
      <c r="AU177" s="150" t="s">
        <v>127</v>
      </c>
      <c r="AY177" s="14" t="s">
        <v>119</v>
      </c>
      <c r="BE177" s="151">
        <f t="shared" si="24"/>
        <v>0</v>
      </c>
      <c r="BF177" s="151">
        <f t="shared" si="25"/>
        <v>0</v>
      </c>
      <c r="BG177" s="151">
        <f t="shared" si="26"/>
        <v>0</v>
      </c>
      <c r="BH177" s="151">
        <f t="shared" si="27"/>
        <v>0</v>
      </c>
      <c r="BI177" s="151">
        <f t="shared" si="28"/>
        <v>0</v>
      </c>
      <c r="BJ177" s="14" t="s">
        <v>127</v>
      </c>
      <c r="BK177" s="151">
        <f t="shared" si="29"/>
        <v>0</v>
      </c>
      <c r="BL177" s="14" t="s">
        <v>279</v>
      </c>
      <c r="BM177" s="150" t="s">
        <v>361</v>
      </c>
    </row>
    <row r="178" spans="1:65" s="2" customFormat="1" ht="24.15" customHeight="1" x14ac:dyDescent="0.2">
      <c r="A178" s="26"/>
      <c r="B178" s="138"/>
      <c r="C178" s="156" t="s">
        <v>264</v>
      </c>
      <c r="D178" s="156" t="s">
        <v>266</v>
      </c>
      <c r="E178" s="157" t="s">
        <v>1121</v>
      </c>
      <c r="F178" s="158" t="s">
        <v>1122</v>
      </c>
      <c r="G178" s="159" t="s">
        <v>1118</v>
      </c>
      <c r="H178" s="160">
        <v>156</v>
      </c>
      <c r="I178" s="161">
        <v>0</v>
      </c>
      <c r="J178" s="161">
        <f t="shared" si="20"/>
        <v>0</v>
      </c>
      <c r="K178" s="162"/>
      <c r="L178" s="163"/>
      <c r="M178" s="164" t="s">
        <v>1</v>
      </c>
      <c r="N178" s="165" t="s">
        <v>33</v>
      </c>
      <c r="O178" s="148">
        <v>0</v>
      </c>
      <c r="P178" s="148">
        <f t="shared" si="21"/>
        <v>0</v>
      </c>
      <c r="Q178" s="148">
        <v>1E-3</v>
      </c>
      <c r="R178" s="148">
        <f t="shared" si="22"/>
        <v>0.156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620</v>
      </c>
      <c r="AT178" s="150" t="s">
        <v>266</v>
      </c>
      <c r="AU178" s="150" t="s">
        <v>127</v>
      </c>
      <c r="AY178" s="14" t="s">
        <v>119</v>
      </c>
      <c r="BE178" s="151">
        <f t="shared" si="24"/>
        <v>0</v>
      </c>
      <c r="BF178" s="151">
        <f t="shared" si="25"/>
        <v>0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4" t="s">
        <v>127</v>
      </c>
      <c r="BK178" s="151">
        <f t="shared" si="29"/>
        <v>0</v>
      </c>
      <c r="BL178" s="14" t="s">
        <v>279</v>
      </c>
      <c r="BM178" s="150" t="s">
        <v>364</v>
      </c>
    </row>
    <row r="179" spans="1:65" s="2" customFormat="1" ht="14.4" customHeight="1" x14ac:dyDescent="0.2">
      <c r="A179" s="26"/>
      <c r="B179" s="138"/>
      <c r="C179" s="139" t="s">
        <v>365</v>
      </c>
      <c r="D179" s="139" t="s">
        <v>122</v>
      </c>
      <c r="E179" s="140" t="s">
        <v>1123</v>
      </c>
      <c r="F179" s="141" t="s">
        <v>1124</v>
      </c>
      <c r="G179" s="142" t="s">
        <v>158</v>
      </c>
      <c r="H179" s="143">
        <v>8</v>
      </c>
      <c r="I179" s="144">
        <v>0</v>
      </c>
      <c r="J179" s="144">
        <f t="shared" si="20"/>
        <v>0</v>
      </c>
      <c r="K179" s="145"/>
      <c r="L179" s="27"/>
      <c r="M179" s="146" t="s">
        <v>1</v>
      </c>
      <c r="N179" s="147" t="s">
        <v>33</v>
      </c>
      <c r="O179" s="148">
        <v>0.183</v>
      </c>
      <c r="P179" s="148">
        <f t="shared" si="21"/>
        <v>1.464</v>
      </c>
      <c r="Q179" s="148">
        <v>0</v>
      </c>
      <c r="R179" s="148">
        <f t="shared" si="22"/>
        <v>0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279</v>
      </c>
      <c r="AT179" s="150" t="s">
        <v>122</v>
      </c>
      <c r="AU179" s="150" t="s">
        <v>127</v>
      </c>
      <c r="AY179" s="14" t="s">
        <v>119</v>
      </c>
      <c r="BE179" s="151">
        <f t="shared" si="24"/>
        <v>0</v>
      </c>
      <c r="BF179" s="151">
        <f t="shared" si="25"/>
        <v>0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4" t="s">
        <v>127</v>
      </c>
      <c r="BK179" s="151">
        <f t="shared" si="29"/>
        <v>0</v>
      </c>
      <c r="BL179" s="14" t="s">
        <v>279</v>
      </c>
      <c r="BM179" s="150" t="s">
        <v>368</v>
      </c>
    </row>
    <row r="180" spans="1:65" s="2" customFormat="1" ht="24.15" customHeight="1" x14ac:dyDescent="0.2">
      <c r="A180" s="26"/>
      <c r="B180" s="138"/>
      <c r="C180" s="156" t="s">
        <v>269</v>
      </c>
      <c r="D180" s="156" t="s">
        <v>266</v>
      </c>
      <c r="E180" s="157" t="s">
        <v>1125</v>
      </c>
      <c r="F180" s="158" t="s">
        <v>1126</v>
      </c>
      <c r="G180" s="159" t="s">
        <v>158</v>
      </c>
      <c r="H180" s="160">
        <v>8</v>
      </c>
      <c r="I180" s="161">
        <v>0</v>
      </c>
      <c r="J180" s="161">
        <f t="shared" si="20"/>
        <v>0</v>
      </c>
      <c r="K180" s="162"/>
      <c r="L180" s="163"/>
      <c r="M180" s="164" t="s">
        <v>1</v>
      </c>
      <c r="N180" s="165" t="s">
        <v>33</v>
      </c>
      <c r="O180" s="148">
        <v>0</v>
      </c>
      <c r="P180" s="148">
        <f t="shared" si="21"/>
        <v>0</v>
      </c>
      <c r="Q180" s="148">
        <v>3.0000000000000001E-5</v>
      </c>
      <c r="R180" s="148">
        <f t="shared" si="22"/>
        <v>2.4000000000000001E-4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620</v>
      </c>
      <c r="AT180" s="150" t="s">
        <v>266</v>
      </c>
      <c r="AU180" s="150" t="s">
        <v>127</v>
      </c>
      <c r="AY180" s="14" t="s">
        <v>119</v>
      </c>
      <c r="BE180" s="151">
        <f t="shared" si="24"/>
        <v>0</v>
      </c>
      <c r="BF180" s="151">
        <f t="shared" si="25"/>
        <v>0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4" t="s">
        <v>127</v>
      </c>
      <c r="BK180" s="151">
        <f t="shared" si="29"/>
        <v>0</v>
      </c>
      <c r="BL180" s="14" t="s">
        <v>279</v>
      </c>
      <c r="BM180" s="150" t="s">
        <v>371</v>
      </c>
    </row>
    <row r="181" spans="1:65" s="2" customFormat="1" ht="14.4" customHeight="1" x14ac:dyDescent="0.2">
      <c r="A181" s="26"/>
      <c r="B181" s="138"/>
      <c r="C181" s="139" t="s">
        <v>372</v>
      </c>
      <c r="D181" s="139" t="s">
        <v>122</v>
      </c>
      <c r="E181" s="140" t="s">
        <v>1127</v>
      </c>
      <c r="F181" s="141" t="s">
        <v>1128</v>
      </c>
      <c r="G181" s="142" t="s">
        <v>158</v>
      </c>
      <c r="H181" s="143">
        <v>1</v>
      </c>
      <c r="I181" s="144">
        <v>0</v>
      </c>
      <c r="J181" s="144">
        <f t="shared" si="20"/>
        <v>0</v>
      </c>
      <c r="K181" s="145"/>
      <c r="L181" s="27"/>
      <c r="M181" s="146" t="s">
        <v>1</v>
      </c>
      <c r="N181" s="147" t="s">
        <v>33</v>
      </c>
      <c r="O181" s="148">
        <v>1</v>
      </c>
      <c r="P181" s="148">
        <f t="shared" si="21"/>
        <v>1</v>
      </c>
      <c r="Q181" s="148">
        <v>0</v>
      </c>
      <c r="R181" s="148">
        <f t="shared" si="22"/>
        <v>0</v>
      </c>
      <c r="S181" s="148">
        <v>0</v>
      </c>
      <c r="T181" s="149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279</v>
      </c>
      <c r="AT181" s="150" t="s">
        <v>122</v>
      </c>
      <c r="AU181" s="150" t="s">
        <v>127</v>
      </c>
      <c r="AY181" s="14" t="s">
        <v>119</v>
      </c>
      <c r="BE181" s="151">
        <f t="shared" si="24"/>
        <v>0</v>
      </c>
      <c r="BF181" s="151">
        <f t="shared" si="25"/>
        <v>0</v>
      </c>
      <c r="BG181" s="151">
        <f t="shared" si="26"/>
        <v>0</v>
      </c>
      <c r="BH181" s="151">
        <f t="shared" si="27"/>
        <v>0</v>
      </c>
      <c r="BI181" s="151">
        <f t="shared" si="28"/>
        <v>0</v>
      </c>
      <c r="BJ181" s="14" t="s">
        <v>127</v>
      </c>
      <c r="BK181" s="151">
        <f t="shared" si="29"/>
        <v>0</v>
      </c>
      <c r="BL181" s="14" t="s">
        <v>279</v>
      </c>
      <c r="BM181" s="150" t="s">
        <v>375</v>
      </c>
    </row>
    <row r="182" spans="1:65" s="2" customFormat="1" ht="14.4" customHeight="1" x14ac:dyDescent="0.2">
      <c r="A182" s="26"/>
      <c r="B182" s="138"/>
      <c r="C182" s="139" t="s">
        <v>272</v>
      </c>
      <c r="D182" s="139" t="s">
        <v>122</v>
      </c>
      <c r="E182" s="140" t="s">
        <v>1129</v>
      </c>
      <c r="F182" s="141" t="s">
        <v>1130</v>
      </c>
      <c r="G182" s="142" t="s">
        <v>133</v>
      </c>
      <c r="H182" s="143">
        <v>210</v>
      </c>
      <c r="I182" s="144">
        <v>0</v>
      </c>
      <c r="J182" s="144">
        <f t="shared" si="20"/>
        <v>0</v>
      </c>
      <c r="K182" s="145"/>
      <c r="L182" s="27"/>
      <c r="M182" s="146" t="s">
        <v>1</v>
      </c>
      <c r="N182" s="147" t="s">
        <v>33</v>
      </c>
      <c r="O182" s="148">
        <v>0.125</v>
      </c>
      <c r="P182" s="148">
        <f t="shared" si="21"/>
        <v>26.25</v>
      </c>
      <c r="Q182" s="148">
        <v>0</v>
      </c>
      <c r="R182" s="148">
        <f t="shared" si="22"/>
        <v>0</v>
      </c>
      <c r="S182" s="148">
        <v>0</v>
      </c>
      <c r="T182" s="149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279</v>
      </c>
      <c r="AT182" s="150" t="s">
        <v>122</v>
      </c>
      <c r="AU182" s="150" t="s">
        <v>127</v>
      </c>
      <c r="AY182" s="14" t="s">
        <v>119</v>
      </c>
      <c r="BE182" s="151">
        <f t="shared" si="24"/>
        <v>0</v>
      </c>
      <c r="BF182" s="151">
        <f t="shared" si="25"/>
        <v>0</v>
      </c>
      <c r="BG182" s="151">
        <f t="shared" si="26"/>
        <v>0</v>
      </c>
      <c r="BH182" s="151">
        <f t="shared" si="27"/>
        <v>0</v>
      </c>
      <c r="BI182" s="151">
        <f t="shared" si="28"/>
        <v>0</v>
      </c>
      <c r="BJ182" s="14" t="s">
        <v>127</v>
      </c>
      <c r="BK182" s="151">
        <f t="shared" si="29"/>
        <v>0</v>
      </c>
      <c r="BL182" s="14" t="s">
        <v>279</v>
      </c>
      <c r="BM182" s="150" t="s">
        <v>378</v>
      </c>
    </row>
    <row r="183" spans="1:65" s="2" customFormat="1" ht="14.4" customHeight="1" x14ac:dyDescent="0.2">
      <c r="A183" s="26"/>
      <c r="B183" s="138"/>
      <c r="C183" s="156" t="s">
        <v>379</v>
      </c>
      <c r="D183" s="156" t="s">
        <v>266</v>
      </c>
      <c r="E183" s="157" t="s">
        <v>1131</v>
      </c>
      <c r="F183" s="158" t="s">
        <v>1132</v>
      </c>
      <c r="G183" s="159" t="s">
        <v>1118</v>
      </c>
      <c r="H183" s="160">
        <v>215</v>
      </c>
      <c r="I183" s="161">
        <v>0</v>
      </c>
      <c r="J183" s="161">
        <f t="shared" si="20"/>
        <v>0</v>
      </c>
      <c r="K183" s="162"/>
      <c r="L183" s="163"/>
      <c r="M183" s="164" t="s">
        <v>1</v>
      </c>
      <c r="N183" s="165" t="s">
        <v>33</v>
      </c>
      <c r="O183" s="148">
        <v>0</v>
      </c>
      <c r="P183" s="148">
        <f t="shared" si="21"/>
        <v>0</v>
      </c>
      <c r="Q183" s="148">
        <v>1E-3</v>
      </c>
      <c r="R183" s="148">
        <f t="shared" si="22"/>
        <v>0.215</v>
      </c>
      <c r="S183" s="148">
        <v>0</v>
      </c>
      <c r="T183" s="149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620</v>
      </c>
      <c r="AT183" s="150" t="s">
        <v>266</v>
      </c>
      <c r="AU183" s="150" t="s">
        <v>127</v>
      </c>
      <c r="AY183" s="14" t="s">
        <v>119</v>
      </c>
      <c r="BE183" s="151">
        <f t="shared" si="24"/>
        <v>0</v>
      </c>
      <c r="BF183" s="151">
        <f t="shared" si="25"/>
        <v>0</v>
      </c>
      <c r="BG183" s="151">
        <f t="shared" si="26"/>
        <v>0</v>
      </c>
      <c r="BH183" s="151">
        <f t="shared" si="27"/>
        <v>0</v>
      </c>
      <c r="BI183" s="151">
        <f t="shared" si="28"/>
        <v>0</v>
      </c>
      <c r="BJ183" s="14" t="s">
        <v>127</v>
      </c>
      <c r="BK183" s="151">
        <f t="shared" si="29"/>
        <v>0</v>
      </c>
      <c r="BL183" s="14" t="s">
        <v>279</v>
      </c>
      <c r="BM183" s="150" t="s">
        <v>382</v>
      </c>
    </row>
    <row r="184" spans="1:65" s="2" customFormat="1" ht="14.4" customHeight="1" x14ac:dyDescent="0.2">
      <c r="A184" s="26"/>
      <c r="B184" s="138"/>
      <c r="C184" s="139" t="s">
        <v>276</v>
      </c>
      <c r="D184" s="139" t="s">
        <v>122</v>
      </c>
      <c r="E184" s="140" t="s">
        <v>1133</v>
      </c>
      <c r="F184" s="141" t="s">
        <v>1134</v>
      </c>
      <c r="G184" s="142" t="s">
        <v>158</v>
      </c>
      <c r="H184" s="143">
        <v>684.3</v>
      </c>
      <c r="I184" s="144">
        <v>0</v>
      </c>
      <c r="J184" s="144">
        <f t="shared" si="20"/>
        <v>0</v>
      </c>
      <c r="K184" s="145"/>
      <c r="L184" s="27"/>
      <c r="M184" s="146" t="s">
        <v>1</v>
      </c>
      <c r="N184" s="147" t="s">
        <v>33</v>
      </c>
      <c r="O184" s="148">
        <v>0</v>
      </c>
      <c r="P184" s="148">
        <f t="shared" si="21"/>
        <v>0</v>
      </c>
      <c r="Q184" s="148">
        <v>0</v>
      </c>
      <c r="R184" s="148">
        <f t="shared" si="22"/>
        <v>0</v>
      </c>
      <c r="S184" s="148">
        <v>0</v>
      </c>
      <c r="T184" s="149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279</v>
      </c>
      <c r="AT184" s="150" t="s">
        <v>122</v>
      </c>
      <c r="AU184" s="150" t="s">
        <v>127</v>
      </c>
      <c r="AY184" s="14" t="s">
        <v>119</v>
      </c>
      <c r="BE184" s="151">
        <f t="shared" si="24"/>
        <v>0</v>
      </c>
      <c r="BF184" s="151">
        <f t="shared" si="25"/>
        <v>0</v>
      </c>
      <c r="BG184" s="151">
        <f t="shared" si="26"/>
        <v>0</v>
      </c>
      <c r="BH184" s="151">
        <f t="shared" si="27"/>
        <v>0</v>
      </c>
      <c r="BI184" s="151">
        <f t="shared" si="28"/>
        <v>0</v>
      </c>
      <c r="BJ184" s="14" t="s">
        <v>127</v>
      </c>
      <c r="BK184" s="151">
        <f t="shared" si="29"/>
        <v>0</v>
      </c>
      <c r="BL184" s="14" t="s">
        <v>279</v>
      </c>
      <c r="BM184" s="150" t="s">
        <v>385</v>
      </c>
    </row>
    <row r="185" spans="1:65" s="2" customFormat="1" ht="24.15" customHeight="1" x14ac:dyDescent="0.2">
      <c r="A185" s="26"/>
      <c r="B185" s="138"/>
      <c r="C185" s="156" t="s">
        <v>386</v>
      </c>
      <c r="D185" s="156" t="s">
        <v>266</v>
      </c>
      <c r="E185" s="157" t="s">
        <v>1135</v>
      </c>
      <c r="F185" s="158" t="s">
        <v>1136</v>
      </c>
      <c r="G185" s="159" t="s">
        <v>158</v>
      </c>
      <c r="H185" s="160">
        <v>26</v>
      </c>
      <c r="I185" s="161">
        <v>0</v>
      </c>
      <c r="J185" s="161">
        <f t="shared" si="20"/>
        <v>0</v>
      </c>
      <c r="K185" s="162"/>
      <c r="L185" s="163"/>
      <c r="M185" s="164" t="s">
        <v>1</v>
      </c>
      <c r="N185" s="165" t="s">
        <v>33</v>
      </c>
      <c r="O185" s="148">
        <v>0</v>
      </c>
      <c r="P185" s="148">
        <f t="shared" si="21"/>
        <v>0</v>
      </c>
      <c r="Q185" s="148">
        <v>0</v>
      </c>
      <c r="R185" s="148">
        <f t="shared" si="22"/>
        <v>0</v>
      </c>
      <c r="S185" s="148">
        <v>0</v>
      </c>
      <c r="T185" s="149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620</v>
      </c>
      <c r="AT185" s="150" t="s">
        <v>266</v>
      </c>
      <c r="AU185" s="150" t="s">
        <v>127</v>
      </c>
      <c r="AY185" s="14" t="s">
        <v>119</v>
      </c>
      <c r="BE185" s="151">
        <f t="shared" si="24"/>
        <v>0</v>
      </c>
      <c r="BF185" s="151">
        <f t="shared" si="25"/>
        <v>0</v>
      </c>
      <c r="BG185" s="151">
        <f t="shared" si="26"/>
        <v>0</v>
      </c>
      <c r="BH185" s="151">
        <f t="shared" si="27"/>
        <v>0</v>
      </c>
      <c r="BI185" s="151">
        <f t="shared" si="28"/>
        <v>0</v>
      </c>
      <c r="BJ185" s="14" t="s">
        <v>127</v>
      </c>
      <c r="BK185" s="151">
        <f t="shared" si="29"/>
        <v>0</v>
      </c>
      <c r="BL185" s="14" t="s">
        <v>279</v>
      </c>
      <c r="BM185" s="150" t="s">
        <v>389</v>
      </c>
    </row>
    <row r="186" spans="1:65" s="2" customFormat="1" ht="24.15" customHeight="1" x14ac:dyDescent="0.2">
      <c r="A186" s="26"/>
      <c r="B186" s="138"/>
      <c r="C186" s="156" t="s">
        <v>279</v>
      </c>
      <c r="D186" s="156" t="s">
        <v>266</v>
      </c>
      <c r="E186" s="157" t="s">
        <v>1137</v>
      </c>
      <c r="F186" s="158" t="s">
        <v>1138</v>
      </c>
      <c r="G186" s="159" t="s">
        <v>158</v>
      </c>
      <c r="H186" s="160">
        <v>658.3</v>
      </c>
      <c r="I186" s="161">
        <v>0</v>
      </c>
      <c r="J186" s="161">
        <f t="shared" si="20"/>
        <v>0</v>
      </c>
      <c r="K186" s="162"/>
      <c r="L186" s="163"/>
      <c r="M186" s="164" t="s">
        <v>1</v>
      </c>
      <c r="N186" s="165" t="s">
        <v>33</v>
      </c>
      <c r="O186" s="148">
        <v>0</v>
      </c>
      <c r="P186" s="148">
        <f t="shared" si="21"/>
        <v>0</v>
      </c>
      <c r="Q186" s="148">
        <v>1.06E-3</v>
      </c>
      <c r="R186" s="148">
        <f t="shared" si="22"/>
        <v>0.69779799999999992</v>
      </c>
      <c r="S186" s="148">
        <v>0</v>
      </c>
      <c r="T186" s="149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620</v>
      </c>
      <c r="AT186" s="150" t="s">
        <v>266</v>
      </c>
      <c r="AU186" s="150" t="s">
        <v>127</v>
      </c>
      <c r="AY186" s="14" t="s">
        <v>119</v>
      </c>
      <c r="BE186" s="151">
        <f t="shared" si="24"/>
        <v>0</v>
      </c>
      <c r="BF186" s="151">
        <f t="shared" si="25"/>
        <v>0</v>
      </c>
      <c r="BG186" s="151">
        <f t="shared" si="26"/>
        <v>0</v>
      </c>
      <c r="BH186" s="151">
        <f t="shared" si="27"/>
        <v>0</v>
      </c>
      <c r="BI186" s="151">
        <f t="shared" si="28"/>
        <v>0</v>
      </c>
      <c r="BJ186" s="14" t="s">
        <v>127</v>
      </c>
      <c r="BK186" s="151">
        <f t="shared" si="29"/>
        <v>0</v>
      </c>
      <c r="BL186" s="14" t="s">
        <v>279</v>
      </c>
      <c r="BM186" s="150" t="s">
        <v>390</v>
      </c>
    </row>
    <row r="187" spans="1:65" s="2" customFormat="1" ht="24.15" customHeight="1" x14ac:dyDescent="0.2">
      <c r="A187" s="26"/>
      <c r="B187" s="138"/>
      <c r="C187" s="139" t="s">
        <v>391</v>
      </c>
      <c r="D187" s="139" t="s">
        <v>122</v>
      </c>
      <c r="E187" s="140" t="s">
        <v>1139</v>
      </c>
      <c r="F187" s="141" t="s">
        <v>1140</v>
      </c>
      <c r="G187" s="142" t="s">
        <v>158</v>
      </c>
      <c r="H187" s="143">
        <v>8</v>
      </c>
      <c r="I187" s="144">
        <v>0</v>
      </c>
      <c r="J187" s="144">
        <f t="shared" si="20"/>
        <v>0</v>
      </c>
      <c r="K187" s="145"/>
      <c r="L187" s="27"/>
      <c r="M187" s="146" t="s">
        <v>1</v>
      </c>
      <c r="N187" s="147" t="s">
        <v>33</v>
      </c>
      <c r="O187" s="148">
        <v>0.41799999999999998</v>
      </c>
      <c r="P187" s="148">
        <f t="shared" si="21"/>
        <v>3.3439999999999999</v>
      </c>
      <c r="Q187" s="148">
        <v>0</v>
      </c>
      <c r="R187" s="148">
        <f t="shared" si="22"/>
        <v>0</v>
      </c>
      <c r="S187" s="148">
        <v>0</v>
      </c>
      <c r="T187" s="149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279</v>
      </c>
      <c r="AT187" s="150" t="s">
        <v>122</v>
      </c>
      <c r="AU187" s="150" t="s">
        <v>127</v>
      </c>
      <c r="AY187" s="14" t="s">
        <v>119</v>
      </c>
      <c r="BE187" s="151">
        <f t="shared" si="24"/>
        <v>0</v>
      </c>
      <c r="BF187" s="151">
        <f t="shared" si="25"/>
        <v>0</v>
      </c>
      <c r="BG187" s="151">
        <f t="shared" si="26"/>
        <v>0</v>
      </c>
      <c r="BH187" s="151">
        <f t="shared" si="27"/>
        <v>0</v>
      </c>
      <c r="BI187" s="151">
        <f t="shared" si="28"/>
        <v>0</v>
      </c>
      <c r="BJ187" s="14" t="s">
        <v>127</v>
      </c>
      <c r="BK187" s="151">
        <f t="shared" si="29"/>
        <v>0</v>
      </c>
      <c r="BL187" s="14" t="s">
        <v>279</v>
      </c>
      <c r="BM187" s="150" t="s">
        <v>392</v>
      </c>
    </row>
    <row r="188" spans="1:65" s="2" customFormat="1" ht="14.4" customHeight="1" x14ac:dyDescent="0.2">
      <c r="A188" s="26"/>
      <c r="B188" s="138"/>
      <c r="C188" s="156" t="s">
        <v>283</v>
      </c>
      <c r="D188" s="156" t="s">
        <v>266</v>
      </c>
      <c r="E188" s="157" t="s">
        <v>1141</v>
      </c>
      <c r="F188" s="158" t="s">
        <v>1142</v>
      </c>
      <c r="G188" s="159" t="s">
        <v>158</v>
      </c>
      <c r="H188" s="160">
        <v>8</v>
      </c>
      <c r="I188" s="161">
        <v>0</v>
      </c>
      <c r="J188" s="161">
        <f t="shared" si="20"/>
        <v>0</v>
      </c>
      <c r="K188" s="162"/>
      <c r="L188" s="163"/>
      <c r="M188" s="164" t="s">
        <v>1</v>
      </c>
      <c r="N188" s="165" t="s">
        <v>33</v>
      </c>
      <c r="O188" s="148">
        <v>0</v>
      </c>
      <c r="P188" s="148">
        <f t="shared" si="21"/>
        <v>0</v>
      </c>
      <c r="Q188" s="148">
        <v>1.58E-3</v>
      </c>
      <c r="R188" s="148">
        <f t="shared" si="22"/>
        <v>1.264E-2</v>
      </c>
      <c r="S188" s="148">
        <v>0</v>
      </c>
      <c r="T188" s="149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620</v>
      </c>
      <c r="AT188" s="150" t="s">
        <v>266</v>
      </c>
      <c r="AU188" s="150" t="s">
        <v>127</v>
      </c>
      <c r="AY188" s="14" t="s">
        <v>119</v>
      </c>
      <c r="BE188" s="151">
        <f t="shared" si="24"/>
        <v>0</v>
      </c>
      <c r="BF188" s="151">
        <f t="shared" si="25"/>
        <v>0</v>
      </c>
      <c r="BG188" s="151">
        <f t="shared" si="26"/>
        <v>0</v>
      </c>
      <c r="BH188" s="151">
        <f t="shared" si="27"/>
        <v>0</v>
      </c>
      <c r="BI188" s="151">
        <f t="shared" si="28"/>
        <v>0</v>
      </c>
      <c r="BJ188" s="14" t="s">
        <v>127</v>
      </c>
      <c r="BK188" s="151">
        <f t="shared" si="29"/>
        <v>0</v>
      </c>
      <c r="BL188" s="14" t="s">
        <v>279</v>
      </c>
      <c r="BM188" s="150" t="s">
        <v>393</v>
      </c>
    </row>
    <row r="189" spans="1:65" s="2" customFormat="1" ht="14.4" customHeight="1" x14ac:dyDescent="0.2">
      <c r="A189" s="26"/>
      <c r="B189" s="138"/>
      <c r="C189" s="139" t="s">
        <v>394</v>
      </c>
      <c r="D189" s="139" t="s">
        <v>122</v>
      </c>
      <c r="E189" s="140" t="s">
        <v>1143</v>
      </c>
      <c r="F189" s="141" t="s">
        <v>1144</v>
      </c>
      <c r="G189" s="142" t="s">
        <v>158</v>
      </c>
      <c r="H189" s="143">
        <v>8</v>
      </c>
      <c r="I189" s="144">
        <v>0</v>
      </c>
      <c r="J189" s="144">
        <f t="shared" si="20"/>
        <v>0</v>
      </c>
      <c r="K189" s="145"/>
      <c r="L189" s="27"/>
      <c r="M189" s="146" t="s">
        <v>1</v>
      </c>
      <c r="N189" s="147" t="s">
        <v>33</v>
      </c>
      <c r="O189" s="148">
        <v>0.05</v>
      </c>
      <c r="P189" s="148">
        <f t="shared" si="21"/>
        <v>0.4</v>
      </c>
      <c r="Q189" s="148">
        <v>0</v>
      </c>
      <c r="R189" s="148">
        <f t="shared" si="22"/>
        <v>0</v>
      </c>
      <c r="S189" s="148">
        <v>0</v>
      </c>
      <c r="T189" s="149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279</v>
      </c>
      <c r="AT189" s="150" t="s">
        <v>122</v>
      </c>
      <c r="AU189" s="150" t="s">
        <v>127</v>
      </c>
      <c r="AY189" s="14" t="s">
        <v>119</v>
      </c>
      <c r="BE189" s="151">
        <f t="shared" si="24"/>
        <v>0</v>
      </c>
      <c r="BF189" s="151">
        <f t="shared" si="25"/>
        <v>0</v>
      </c>
      <c r="BG189" s="151">
        <f t="shared" si="26"/>
        <v>0</v>
      </c>
      <c r="BH189" s="151">
        <f t="shared" si="27"/>
        <v>0</v>
      </c>
      <c r="BI189" s="151">
        <f t="shared" si="28"/>
        <v>0</v>
      </c>
      <c r="BJ189" s="14" t="s">
        <v>127</v>
      </c>
      <c r="BK189" s="151">
        <f t="shared" si="29"/>
        <v>0</v>
      </c>
      <c r="BL189" s="14" t="s">
        <v>279</v>
      </c>
      <c r="BM189" s="150" t="s">
        <v>395</v>
      </c>
    </row>
    <row r="190" spans="1:65" s="2" customFormat="1" ht="24.15" customHeight="1" x14ac:dyDescent="0.2">
      <c r="A190" s="26"/>
      <c r="B190" s="138"/>
      <c r="C190" s="156" t="s">
        <v>286</v>
      </c>
      <c r="D190" s="156" t="s">
        <v>266</v>
      </c>
      <c r="E190" s="157" t="s">
        <v>1145</v>
      </c>
      <c r="F190" s="158" t="s">
        <v>1146</v>
      </c>
      <c r="G190" s="159" t="s">
        <v>158</v>
      </c>
      <c r="H190" s="160">
        <v>8</v>
      </c>
      <c r="I190" s="161">
        <v>0</v>
      </c>
      <c r="J190" s="161">
        <f t="shared" si="20"/>
        <v>0</v>
      </c>
      <c r="K190" s="162"/>
      <c r="L190" s="163"/>
      <c r="M190" s="164" t="s">
        <v>1</v>
      </c>
      <c r="N190" s="165" t="s">
        <v>33</v>
      </c>
      <c r="O190" s="148">
        <v>0</v>
      </c>
      <c r="P190" s="148">
        <f t="shared" si="21"/>
        <v>0</v>
      </c>
      <c r="Q190" s="148">
        <v>0</v>
      </c>
      <c r="R190" s="148">
        <f t="shared" si="22"/>
        <v>0</v>
      </c>
      <c r="S190" s="148">
        <v>0</v>
      </c>
      <c r="T190" s="149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620</v>
      </c>
      <c r="AT190" s="150" t="s">
        <v>266</v>
      </c>
      <c r="AU190" s="150" t="s">
        <v>127</v>
      </c>
      <c r="AY190" s="14" t="s">
        <v>119</v>
      </c>
      <c r="BE190" s="151">
        <f t="shared" si="24"/>
        <v>0</v>
      </c>
      <c r="BF190" s="151">
        <f t="shared" si="25"/>
        <v>0</v>
      </c>
      <c r="BG190" s="151">
        <f t="shared" si="26"/>
        <v>0</v>
      </c>
      <c r="BH190" s="151">
        <f t="shared" si="27"/>
        <v>0</v>
      </c>
      <c r="BI190" s="151">
        <f t="shared" si="28"/>
        <v>0</v>
      </c>
      <c r="BJ190" s="14" t="s">
        <v>127</v>
      </c>
      <c r="BK190" s="151">
        <f t="shared" si="29"/>
        <v>0</v>
      </c>
      <c r="BL190" s="14" t="s">
        <v>279</v>
      </c>
      <c r="BM190" s="150" t="s">
        <v>396</v>
      </c>
    </row>
    <row r="191" spans="1:65" s="2" customFormat="1" ht="14.4" customHeight="1" x14ac:dyDescent="0.2">
      <c r="A191" s="26"/>
      <c r="B191" s="138"/>
      <c r="C191" s="139" t="s">
        <v>397</v>
      </c>
      <c r="D191" s="139" t="s">
        <v>122</v>
      </c>
      <c r="E191" s="140" t="s">
        <v>1147</v>
      </c>
      <c r="F191" s="141" t="s">
        <v>1148</v>
      </c>
      <c r="G191" s="142" t="s">
        <v>158</v>
      </c>
      <c r="H191" s="143">
        <v>8</v>
      </c>
      <c r="I191" s="144">
        <v>0</v>
      </c>
      <c r="J191" s="144">
        <f t="shared" si="20"/>
        <v>0</v>
      </c>
      <c r="K191" s="145"/>
      <c r="L191" s="27"/>
      <c r="M191" s="146" t="s">
        <v>1</v>
      </c>
      <c r="N191" s="147" t="s">
        <v>33</v>
      </c>
      <c r="O191" s="148">
        <v>0</v>
      </c>
      <c r="P191" s="148">
        <f t="shared" si="21"/>
        <v>0</v>
      </c>
      <c r="Q191" s="148">
        <v>0</v>
      </c>
      <c r="R191" s="148">
        <f t="shared" si="22"/>
        <v>0</v>
      </c>
      <c r="S191" s="148">
        <v>0</v>
      </c>
      <c r="T191" s="149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279</v>
      </c>
      <c r="AT191" s="150" t="s">
        <v>122</v>
      </c>
      <c r="AU191" s="150" t="s">
        <v>127</v>
      </c>
      <c r="AY191" s="14" t="s">
        <v>119</v>
      </c>
      <c r="BE191" s="151">
        <f t="shared" si="24"/>
        <v>0</v>
      </c>
      <c r="BF191" s="151">
        <f t="shared" si="25"/>
        <v>0</v>
      </c>
      <c r="BG191" s="151">
        <f t="shared" si="26"/>
        <v>0</v>
      </c>
      <c r="BH191" s="151">
        <f t="shared" si="27"/>
        <v>0</v>
      </c>
      <c r="BI191" s="151">
        <f t="shared" si="28"/>
        <v>0</v>
      </c>
      <c r="BJ191" s="14" t="s">
        <v>127</v>
      </c>
      <c r="BK191" s="151">
        <f t="shared" si="29"/>
        <v>0</v>
      </c>
      <c r="BL191" s="14" t="s">
        <v>279</v>
      </c>
      <c r="BM191" s="150" t="s">
        <v>398</v>
      </c>
    </row>
    <row r="192" spans="1:65" s="2" customFormat="1" ht="24.15" customHeight="1" x14ac:dyDescent="0.2">
      <c r="A192" s="26"/>
      <c r="B192" s="138"/>
      <c r="C192" s="156" t="s">
        <v>290</v>
      </c>
      <c r="D192" s="156" t="s">
        <v>266</v>
      </c>
      <c r="E192" s="157" t="s">
        <v>1149</v>
      </c>
      <c r="F192" s="158" t="s">
        <v>1150</v>
      </c>
      <c r="G192" s="159" t="s">
        <v>158</v>
      </c>
      <c r="H192" s="160">
        <v>8</v>
      </c>
      <c r="I192" s="161">
        <v>0</v>
      </c>
      <c r="J192" s="161">
        <f t="shared" si="20"/>
        <v>0</v>
      </c>
      <c r="K192" s="162"/>
      <c r="L192" s="163"/>
      <c r="M192" s="164" t="s">
        <v>1</v>
      </c>
      <c r="N192" s="165" t="s">
        <v>33</v>
      </c>
      <c r="O192" s="148">
        <v>0</v>
      </c>
      <c r="P192" s="148">
        <f t="shared" si="21"/>
        <v>0</v>
      </c>
      <c r="Q192" s="148">
        <v>0</v>
      </c>
      <c r="R192" s="148">
        <f t="shared" si="22"/>
        <v>0</v>
      </c>
      <c r="S192" s="148">
        <v>0</v>
      </c>
      <c r="T192" s="149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620</v>
      </c>
      <c r="AT192" s="150" t="s">
        <v>266</v>
      </c>
      <c r="AU192" s="150" t="s">
        <v>127</v>
      </c>
      <c r="AY192" s="14" t="s">
        <v>119</v>
      </c>
      <c r="BE192" s="151">
        <f t="shared" si="24"/>
        <v>0</v>
      </c>
      <c r="BF192" s="151">
        <f t="shared" si="25"/>
        <v>0</v>
      </c>
      <c r="BG192" s="151">
        <f t="shared" si="26"/>
        <v>0</v>
      </c>
      <c r="BH192" s="151">
        <f t="shared" si="27"/>
        <v>0</v>
      </c>
      <c r="BI192" s="151">
        <f t="shared" si="28"/>
        <v>0</v>
      </c>
      <c r="BJ192" s="14" t="s">
        <v>127</v>
      </c>
      <c r="BK192" s="151">
        <f t="shared" si="29"/>
        <v>0</v>
      </c>
      <c r="BL192" s="14" t="s">
        <v>279</v>
      </c>
      <c r="BM192" s="150" t="s">
        <v>403</v>
      </c>
    </row>
    <row r="193" spans="1:65" s="2" customFormat="1" ht="24.15" customHeight="1" x14ac:dyDescent="0.2">
      <c r="A193" s="26"/>
      <c r="B193" s="138"/>
      <c r="C193" s="139" t="s">
        <v>408</v>
      </c>
      <c r="D193" s="139" t="s">
        <v>122</v>
      </c>
      <c r="E193" s="140" t="s">
        <v>1151</v>
      </c>
      <c r="F193" s="141" t="s">
        <v>1152</v>
      </c>
      <c r="G193" s="142" t="s">
        <v>158</v>
      </c>
      <c r="H193" s="143">
        <v>23</v>
      </c>
      <c r="I193" s="144">
        <v>0</v>
      </c>
      <c r="J193" s="144">
        <f t="shared" si="20"/>
        <v>0</v>
      </c>
      <c r="K193" s="145"/>
      <c r="L193" s="27"/>
      <c r="M193" s="146" t="s">
        <v>1</v>
      </c>
      <c r="N193" s="147" t="s">
        <v>33</v>
      </c>
      <c r="O193" s="148">
        <v>0</v>
      </c>
      <c r="P193" s="148">
        <f t="shared" si="21"/>
        <v>0</v>
      </c>
      <c r="Q193" s="148">
        <v>0</v>
      </c>
      <c r="R193" s="148">
        <f t="shared" si="22"/>
        <v>0</v>
      </c>
      <c r="S193" s="148">
        <v>0</v>
      </c>
      <c r="T193" s="149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279</v>
      </c>
      <c r="AT193" s="150" t="s">
        <v>122</v>
      </c>
      <c r="AU193" s="150" t="s">
        <v>127</v>
      </c>
      <c r="AY193" s="14" t="s">
        <v>119</v>
      </c>
      <c r="BE193" s="151">
        <f t="shared" si="24"/>
        <v>0</v>
      </c>
      <c r="BF193" s="151">
        <f t="shared" si="25"/>
        <v>0</v>
      </c>
      <c r="BG193" s="151">
        <f t="shared" si="26"/>
        <v>0</v>
      </c>
      <c r="BH193" s="151">
        <f t="shared" si="27"/>
        <v>0</v>
      </c>
      <c r="BI193" s="151">
        <f t="shared" si="28"/>
        <v>0</v>
      </c>
      <c r="BJ193" s="14" t="s">
        <v>127</v>
      </c>
      <c r="BK193" s="151">
        <f t="shared" si="29"/>
        <v>0</v>
      </c>
      <c r="BL193" s="14" t="s">
        <v>279</v>
      </c>
      <c r="BM193" s="150" t="s">
        <v>411</v>
      </c>
    </row>
    <row r="194" spans="1:65" s="2" customFormat="1" ht="14.4" customHeight="1" x14ac:dyDescent="0.2">
      <c r="A194" s="26"/>
      <c r="B194" s="138"/>
      <c r="C194" s="156" t="s">
        <v>293</v>
      </c>
      <c r="D194" s="156" t="s">
        <v>266</v>
      </c>
      <c r="E194" s="157" t="s">
        <v>1153</v>
      </c>
      <c r="F194" s="158" t="s">
        <v>1154</v>
      </c>
      <c r="G194" s="159" t="s">
        <v>158</v>
      </c>
      <c r="H194" s="160">
        <v>23</v>
      </c>
      <c r="I194" s="161">
        <v>0</v>
      </c>
      <c r="J194" s="161">
        <f t="shared" si="20"/>
        <v>0</v>
      </c>
      <c r="K194" s="162"/>
      <c r="L194" s="163"/>
      <c r="M194" s="164" t="s">
        <v>1</v>
      </c>
      <c r="N194" s="165" t="s">
        <v>33</v>
      </c>
      <c r="O194" s="148">
        <v>0</v>
      </c>
      <c r="P194" s="148">
        <f t="shared" si="21"/>
        <v>0</v>
      </c>
      <c r="Q194" s="148">
        <v>0</v>
      </c>
      <c r="R194" s="148">
        <f t="shared" si="22"/>
        <v>0</v>
      </c>
      <c r="S194" s="148">
        <v>0</v>
      </c>
      <c r="T194" s="149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620</v>
      </c>
      <c r="AT194" s="150" t="s">
        <v>266</v>
      </c>
      <c r="AU194" s="150" t="s">
        <v>127</v>
      </c>
      <c r="AY194" s="14" t="s">
        <v>119</v>
      </c>
      <c r="BE194" s="151">
        <f t="shared" si="24"/>
        <v>0</v>
      </c>
      <c r="BF194" s="151">
        <f t="shared" si="25"/>
        <v>0</v>
      </c>
      <c r="BG194" s="151">
        <f t="shared" si="26"/>
        <v>0</v>
      </c>
      <c r="BH194" s="151">
        <f t="shared" si="27"/>
        <v>0</v>
      </c>
      <c r="BI194" s="151">
        <f t="shared" si="28"/>
        <v>0</v>
      </c>
      <c r="BJ194" s="14" t="s">
        <v>127</v>
      </c>
      <c r="BK194" s="151">
        <f t="shared" si="29"/>
        <v>0</v>
      </c>
      <c r="BL194" s="14" t="s">
        <v>279</v>
      </c>
      <c r="BM194" s="150" t="s">
        <v>414</v>
      </c>
    </row>
    <row r="195" spans="1:65" s="2" customFormat="1" ht="14.4" customHeight="1" x14ac:dyDescent="0.2">
      <c r="A195" s="26"/>
      <c r="B195" s="138"/>
      <c r="C195" s="139" t="s">
        <v>415</v>
      </c>
      <c r="D195" s="139" t="s">
        <v>122</v>
      </c>
      <c r="E195" s="140" t="s">
        <v>1155</v>
      </c>
      <c r="F195" s="141" t="s">
        <v>1156</v>
      </c>
      <c r="G195" s="142" t="s">
        <v>158</v>
      </c>
      <c r="H195" s="143">
        <v>42</v>
      </c>
      <c r="I195" s="144">
        <v>0</v>
      </c>
      <c r="J195" s="144">
        <f t="shared" si="20"/>
        <v>0</v>
      </c>
      <c r="K195" s="145"/>
      <c r="L195" s="27"/>
      <c r="M195" s="146" t="s">
        <v>1</v>
      </c>
      <c r="N195" s="147" t="s">
        <v>33</v>
      </c>
      <c r="O195" s="148">
        <v>0.11700000000000001</v>
      </c>
      <c r="P195" s="148">
        <f t="shared" si="21"/>
        <v>4.9140000000000006</v>
      </c>
      <c r="Q195" s="148">
        <v>0</v>
      </c>
      <c r="R195" s="148">
        <f t="shared" si="22"/>
        <v>0</v>
      </c>
      <c r="S195" s="148">
        <v>0</v>
      </c>
      <c r="T195" s="149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279</v>
      </c>
      <c r="AT195" s="150" t="s">
        <v>122</v>
      </c>
      <c r="AU195" s="150" t="s">
        <v>127</v>
      </c>
      <c r="AY195" s="14" t="s">
        <v>119</v>
      </c>
      <c r="BE195" s="151">
        <f t="shared" si="24"/>
        <v>0</v>
      </c>
      <c r="BF195" s="151">
        <f t="shared" si="25"/>
        <v>0</v>
      </c>
      <c r="BG195" s="151">
        <f t="shared" si="26"/>
        <v>0</v>
      </c>
      <c r="BH195" s="151">
        <f t="shared" si="27"/>
        <v>0</v>
      </c>
      <c r="BI195" s="151">
        <f t="shared" si="28"/>
        <v>0</v>
      </c>
      <c r="BJ195" s="14" t="s">
        <v>127</v>
      </c>
      <c r="BK195" s="151">
        <f t="shared" si="29"/>
        <v>0</v>
      </c>
      <c r="BL195" s="14" t="s">
        <v>279</v>
      </c>
      <c r="BM195" s="150" t="s">
        <v>418</v>
      </c>
    </row>
    <row r="196" spans="1:65" s="2" customFormat="1" ht="14.4" customHeight="1" x14ac:dyDescent="0.2">
      <c r="A196" s="26"/>
      <c r="B196" s="138"/>
      <c r="C196" s="156" t="s">
        <v>297</v>
      </c>
      <c r="D196" s="156" t="s">
        <v>266</v>
      </c>
      <c r="E196" s="157" t="s">
        <v>1157</v>
      </c>
      <c r="F196" s="158" t="s">
        <v>1158</v>
      </c>
      <c r="G196" s="159" t="s">
        <v>158</v>
      </c>
      <c r="H196" s="160">
        <v>42</v>
      </c>
      <c r="I196" s="161">
        <v>0</v>
      </c>
      <c r="J196" s="161">
        <f t="shared" si="20"/>
        <v>0</v>
      </c>
      <c r="K196" s="162"/>
      <c r="L196" s="163"/>
      <c r="M196" s="164" t="s">
        <v>1</v>
      </c>
      <c r="N196" s="165" t="s">
        <v>33</v>
      </c>
      <c r="O196" s="148">
        <v>0</v>
      </c>
      <c r="P196" s="148">
        <f t="shared" si="21"/>
        <v>0</v>
      </c>
      <c r="Q196" s="148">
        <v>1E-4</v>
      </c>
      <c r="R196" s="148">
        <f t="shared" si="22"/>
        <v>4.2000000000000006E-3</v>
      </c>
      <c r="S196" s="148">
        <v>0</v>
      </c>
      <c r="T196" s="149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620</v>
      </c>
      <c r="AT196" s="150" t="s">
        <v>266</v>
      </c>
      <c r="AU196" s="150" t="s">
        <v>127</v>
      </c>
      <c r="AY196" s="14" t="s">
        <v>119</v>
      </c>
      <c r="BE196" s="151">
        <f t="shared" si="24"/>
        <v>0</v>
      </c>
      <c r="BF196" s="151">
        <f t="shared" si="25"/>
        <v>0</v>
      </c>
      <c r="BG196" s="151">
        <f t="shared" si="26"/>
        <v>0</v>
      </c>
      <c r="BH196" s="151">
        <f t="shared" si="27"/>
        <v>0</v>
      </c>
      <c r="BI196" s="151">
        <f t="shared" si="28"/>
        <v>0</v>
      </c>
      <c r="BJ196" s="14" t="s">
        <v>127</v>
      </c>
      <c r="BK196" s="151">
        <f t="shared" si="29"/>
        <v>0</v>
      </c>
      <c r="BL196" s="14" t="s">
        <v>279</v>
      </c>
      <c r="BM196" s="150" t="s">
        <v>421</v>
      </c>
    </row>
    <row r="197" spans="1:65" s="2" customFormat="1" ht="14.4" customHeight="1" x14ac:dyDescent="0.2">
      <c r="A197" s="26"/>
      <c r="B197" s="138"/>
      <c r="C197" s="139" t="s">
        <v>422</v>
      </c>
      <c r="D197" s="139" t="s">
        <v>122</v>
      </c>
      <c r="E197" s="140" t="s">
        <v>1159</v>
      </c>
      <c r="F197" s="141" t="s">
        <v>1160</v>
      </c>
      <c r="G197" s="142" t="s">
        <v>158</v>
      </c>
      <c r="H197" s="143">
        <v>23</v>
      </c>
      <c r="I197" s="144">
        <v>0</v>
      </c>
      <c r="J197" s="144">
        <f t="shared" si="20"/>
        <v>0</v>
      </c>
      <c r="K197" s="145"/>
      <c r="L197" s="27"/>
      <c r="M197" s="146" t="s">
        <v>1</v>
      </c>
      <c r="N197" s="147" t="s">
        <v>33</v>
      </c>
      <c r="O197" s="148">
        <v>0.16700000000000001</v>
      </c>
      <c r="P197" s="148">
        <f t="shared" si="21"/>
        <v>3.8410000000000002</v>
      </c>
      <c r="Q197" s="148">
        <v>0</v>
      </c>
      <c r="R197" s="148">
        <f t="shared" si="22"/>
        <v>0</v>
      </c>
      <c r="S197" s="148">
        <v>0</v>
      </c>
      <c r="T197" s="149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279</v>
      </c>
      <c r="AT197" s="150" t="s">
        <v>122</v>
      </c>
      <c r="AU197" s="150" t="s">
        <v>127</v>
      </c>
      <c r="AY197" s="14" t="s">
        <v>119</v>
      </c>
      <c r="BE197" s="151">
        <f t="shared" si="24"/>
        <v>0</v>
      </c>
      <c r="BF197" s="151">
        <f t="shared" si="25"/>
        <v>0</v>
      </c>
      <c r="BG197" s="151">
        <f t="shared" si="26"/>
        <v>0</v>
      </c>
      <c r="BH197" s="151">
        <f t="shared" si="27"/>
        <v>0</v>
      </c>
      <c r="BI197" s="151">
        <f t="shared" si="28"/>
        <v>0</v>
      </c>
      <c r="BJ197" s="14" t="s">
        <v>127</v>
      </c>
      <c r="BK197" s="151">
        <f t="shared" si="29"/>
        <v>0</v>
      </c>
      <c r="BL197" s="14" t="s">
        <v>279</v>
      </c>
      <c r="BM197" s="150" t="s">
        <v>425</v>
      </c>
    </row>
    <row r="198" spans="1:65" s="2" customFormat="1" ht="14.4" customHeight="1" x14ac:dyDescent="0.2">
      <c r="A198" s="26"/>
      <c r="B198" s="138"/>
      <c r="C198" s="156" t="s">
        <v>300</v>
      </c>
      <c r="D198" s="156" t="s">
        <v>266</v>
      </c>
      <c r="E198" s="157" t="s">
        <v>1161</v>
      </c>
      <c r="F198" s="158" t="s">
        <v>1162</v>
      </c>
      <c r="G198" s="159" t="s">
        <v>158</v>
      </c>
      <c r="H198" s="160">
        <v>23</v>
      </c>
      <c r="I198" s="161">
        <v>0</v>
      </c>
      <c r="J198" s="161">
        <f t="shared" si="20"/>
        <v>0</v>
      </c>
      <c r="K198" s="162"/>
      <c r="L198" s="163"/>
      <c r="M198" s="164" t="s">
        <v>1</v>
      </c>
      <c r="N198" s="165" t="s">
        <v>33</v>
      </c>
      <c r="O198" s="148">
        <v>0</v>
      </c>
      <c r="P198" s="148">
        <f t="shared" si="21"/>
        <v>0</v>
      </c>
      <c r="Q198" s="148">
        <v>1.7000000000000001E-4</v>
      </c>
      <c r="R198" s="148">
        <f t="shared" si="22"/>
        <v>3.9100000000000003E-3</v>
      </c>
      <c r="S198" s="148">
        <v>0</v>
      </c>
      <c r="T198" s="149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620</v>
      </c>
      <c r="AT198" s="150" t="s">
        <v>266</v>
      </c>
      <c r="AU198" s="150" t="s">
        <v>127</v>
      </c>
      <c r="AY198" s="14" t="s">
        <v>119</v>
      </c>
      <c r="BE198" s="151">
        <f t="shared" si="24"/>
        <v>0</v>
      </c>
      <c r="BF198" s="151">
        <f t="shared" si="25"/>
        <v>0</v>
      </c>
      <c r="BG198" s="151">
        <f t="shared" si="26"/>
        <v>0</v>
      </c>
      <c r="BH198" s="151">
        <f t="shared" si="27"/>
        <v>0</v>
      </c>
      <c r="BI198" s="151">
        <f t="shared" si="28"/>
        <v>0</v>
      </c>
      <c r="BJ198" s="14" t="s">
        <v>127</v>
      </c>
      <c r="BK198" s="151">
        <f t="shared" si="29"/>
        <v>0</v>
      </c>
      <c r="BL198" s="14" t="s">
        <v>279</v>
      </c>
      <c r="BM198" s="150" t="s">
        <v>430</v>
      </c>
    </row>
    <row r="199" spans="1:65" s="2" customFormat="1" ht="14.4" customHeight="1" x14ac:dyDescent="0.2">
      <c r="A199" s="26"/>
      <c r="B199" s="138"/>
      <c r="C199" s="139" t="s">
        <v>431</v>
      </c>
      <c r="D199" s="139" t="s">
        <v>122</v>
      </c>
      <c r="E199" s="140" t="s">
        <v>1163</v>
      </c>
      <c r="F199" s="141" t="s">
        <v>1164</v>
      </c>
      <c r="G199" s="142" t="s">
        <v>158</v>
      </c>
      <c r="H199" s="143">
        <v>26</v>
      </c>
      <c r="I199" s="144">
        <v>0</v>
      </c>
      <c r="J199" s="144">
        <f t="shared" si="20"/>
        <v>0</v>
      </c>
      <c r="K199" s="145"/>
      <c r="L199" s="27"/>
      <c r="M199" s="146" t="s">
        <v>1</v>
      </c>
      <c r="N199" s="147" t="s">
        <v>33</v>
      </c>
      <c r="O199" s="148">
        <v>0</v>
      </c>
      <c r="P199" s="148">
        <f t="shared" si="21"/>
        <v>0</v>
      </c>
      <c r="Q199" s="148">
        <v>0</v>
      </c>
      <c r="R199" s="148">
        <f t="shared" si="22"/>
        <v>0</v>
      </c>
      <c r="S199" s="148">
        <v>0</v>
      </c>
      <c r="T199" s="149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279</v>
      </c>
      <c r="AT199" s="150" t="s">
        <v>122</v>
      </c>
      <c r="AU199" s="150" t="s">
        <v>127</v>
      </c>
      <c r="AY199" s="14" t="s">
        <v>119</v>
      </c>
      <c r="BE199" s="151">
        <f t="shared" si="24"/>
        <v>0</v>
      </c>
      <c r="BF199" s="151">
        <f t="shared" si="25"/>
        <v>0</v>
      </c>
      <c r="BG199" s="151">
        <f t="shared" si="26"/>
        <v>0</v>
      </c>
      <c r="BH199" s="151">
        <f t="shared" si="27"/>
        <v>0</v>
      </c>
      <c r="BI199" s="151">
        <f t="shared" si="28"/>
        <v>0</v>
      </c>
      <c r="BJ199" s="14" t="s">
        <v>127</v>
      </c>
      <c r="BK199" s="151">
        <f t="shared" si="29"/>
        <v>0</v>
      </c>
      <c r="BL199" s="14" t="s">
        <v>279</v>
      </c>
      <c r="BM199" s="150" t="s">
        <v>434</v>
      </c>
    </row>
    <row r="200" spans="1:65" s="2" customFormat="1" ht="14.4" customHeight="1" x14ac:dyDescent="0.2">
      <c r="A200" s="26"/>
      <c r="B200" s="138"/>
      <c r="C200" s="156" t="s">
        <v>305</v>
      </c>
      <c r="D200" s="156" t="s">
        <v>266</v>
      </c>
      <c r="E200" s="157" t="s">
        <v>1165</v>
      </c>
      <c r="F200" s="158" t="s">
        <v>1166</v>
      </c>
      <c r="G200" s="159" t="s">
        <v>158</v>
      </c>
      <c r="H200" s="160">
        <v>26</v>
      </c>
      <c r="I200" s="161">
        <v>0</v>
      </c>
      <c r="J200" s="161">
        <f t="shared" si="20"/>
        <v>0</v>
      </c>
      <c r="K200" s="162"/>
      <c r="L200" s="163"/>
      <c r="M200" s="164" t="s">
        <v>1</v>
      </c>
      <c r="N200" s="165" t="s">
        <v>33</v>
      </c>
      <c r="O200" s="148">
        <v>0</v>
      </c>
      <c r="P200" s="148">
        <f t="shared" si="21"/>
        <v>0</v>
      </c>
      <c r="Q200" s="148">
        <v>0</v>
      </c>
      <c r="R200" s="148">
        <f t="shared" si="22"/>
        <v>0</v>
      </c>
      <c r="S200" s="148">
        <v>0</v>
      </c>
      <c r="T200" s="149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620</v>
      </c>
      <c r="AT200" s="150" t="s">
        <v>266</v>
      </c>
      <c r="AU200" s="150" t="s">
        <v>127</v>
      </c>
      <c r="AY200" s="14" t="s">
        <v>119</v>
      </c>
      <c r="BE200" s="151">
        <f t="shared" si="24"/>
        <v>0</v>
      </c>
      <c r="BF200" s="151">
        <f t="shared" si="25"/>
        <v>0</v>
      </c>
      <c r="BG200" s="151">
        <f t="shared" si="26"/>
        <v>0</v>
      </c>
      <c r="BH200" s="151">
        <f t="shared" si="27"/>
        <v>0</v>
      </c>
      <c r="BI200" s="151">
        <f t="shared" si="28"/>
        <v>0</v>
      </c>
      <c r="BJ200" s="14" t="s">
        <v>127</v>
      </c>
      <c r="BK200" s="151">
        <f t="shared" si="29"/>
        <v>0</v>
      </c>
      <c r="BL200" s="14" t="s">
        <v>279</v>
      </c>
      <c r="BM200" s="150" t="s">
        <v>437</v>
      </c>
    </row>
    <row r="201" spans="1:65" s="2" customFormat="1" ht="14.4" customHeight="1" x14ac:dyDescent="0.2">
      <c r="A201" s="26"/>
      <c r="B201" s="138"/>
      <c r="C201" s="139" t="s">
        <v>438</v>
      </c>
      <c r="D201" s="139" t="s">
        <v>122</v>
      </c>
      <c r="E201" s="140" t="s">
        <v>1167</v>
      </c>
      <c r="F201" s="141" t="s">
        <v>1168</v>
      </c>
      <c r="G201" s="142" t="s">
        <v>158</v>
      </c>
      <c r="H201" s="143">
        <v>13</v>
      </c>
      <c r="I201" s="144">
        <v>0</v>
      </c>
      <c r="J201" s="144">
        <f t="shared" si="20"/>
        <v>0</v>
      </c>
      <c r="K201" s="145"/>
      <c r="L201" s="27"/>
      <c r="M201" s="146" t="s">
        <v>1</v>
      </c>
      <c r="N201" s="147" t="s">
        <v>33</v>
      </c>
      <c r="O201" s="148">
        <v>0.71</v>
      </c>
      <c r="P201" s="148">
        <f t="shared" si="21"/>
        <v>9.23</v>
      </c>
      <c r="Q201" s="148">
        <v>0</v>
      </c>
      <c r="R201" s="148">
        <f t="shared" si="22"/>
        <v>0</v>
      </c>
      <c r="S201" s="148">
        <v>0</v>
      </c>
      <c r="T201" s="149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279</v>
      </c>
      <c r="AT201" s="150" t="s">
        <v>122</v>
      </c>
      <c r="AU201" s="150" t="s">
        <v>127</v>
      </c>
      <c r="AY201" s="14" t="s">
        <v>119</v>
      </c>
      <c r="BE201" s="151">
        <f t="shared" si="24"/>
        <v>0</v>
      </c>
      <c r="BF201" s="151">
        <f t="shared" si="25"/>
        <v>0</v>
      </c>
      <c r="BG201" s="151">
        <f t="shared" si="26"/>
        <v>0</v>
      </c>
      <c r="BH201" s="151">
        <f t="shared" si="27"/>
        <v>0</v>
      </c>
      <c r="BI201" s="151">
        <f t="shared" si="28"/>
        <v>0</v>
      </c>
      <c r="BJ201" s="14" t="s">
        <v>127</v>
      </c>
      <c r="BK201" s="151">
        <f t="shared" si="29"/>
        <v>0</v>
      </c>
      <c r="BL201" s="14" t="s">
        <v>279</v>
      </c>
      <c r="BM201" s="150" t="s">
        <v>441</v>
      </c>
    </row>
    <row r="202" spans="1:65" s="2" customFormat="1" ht="14.4" customHeight="1" x14ac:dyDescent="0.2">
      <c r="A202" s="26"/>
      <c r="B202" s="138"/>
      <c r="C202" s="156" t="s">
        <v>308</v>
      </c>
      <c r="D202" s="156" t="s">
        <v>266</v>
      </c>
      <c r="E202" s="157" t="s">
        <v>1169</v>
      </c>
      <c r="F202" s="158" t="s">
        <v>1170</v>
      </c>
      <c r="G202" s="159" t="s">
        <v>158</v>
      </c>
      <c r="H202" s="160">
        <v>13</v>
      </c>
      <c r="I202" s="161">
        <v>0</v>
      </c>
      <c r="J202" s="161">
        <f t="shared" si="20"/>
        <v>0</v>
      </c>
      <c r="K202" s="162"/>
      <c r="L202" s="163"/>
      <c r="M202" s="164" t="s">
        <v>1</v>
      </c>
      <c r="N202" s="165" t="s">
        <v>33</v>
      </c>
      <c r="O202" s="148">
        <v>0</v>
      </c>
      <c r="P202" s="148">
        <f t="shared" si="21"/>
        <v>0</v>
      </c>
      <c r="Q202" s="148">
        <v>6.4000000000000005E-4</v>
      </c>
      <c r="R202" s="148">
        <f t="shared" si="22"/>
        <v>8.320000000000001E-3</v>
      </c>
      <c r="S202" s="148">
        <v>0</v>
      </c>
      <c r="T202" s="149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620</v>
      </c>
      <c r="AT202" s="150" t="s">
        <v>266</v>
      </c>
      <c r="AU202" s="150" t="s">
        <v>127</v>
      </c>
      <c r="AY202" s="14" t="s">
        <v>119</v>
      </c>
      <c r="BE202" s="151">
        <f t="shared" si="24"/>
        <v>0</v>
      </c>
      <c r="BF202" s="151">
        <f t="shared" si="25"/>
        <v>0</v>
      </c>
      <c r="BG202" s="151">
        <f t="shared" si="26"/>
        <v>0</v>
      </c>
      <c r="BH202" s="151">
        <f t="shared" si="27"/>
        <v>0</v>
      </c>
      <c r="BI202" s="151">
        <f t="shared" si="28"/>
        <v>0</v>
      </c>
      <c r="BJ202" s="14" t="s">
        <v>127</v>
      </c>
      <c r="BK202" s="151">
        <f t="shared" si="29"/>
        <v>0</v>
      </c>
      <c r="BL202" s="14" t="s">
        <v>279</v>
      </c>
      <c r="BM202" s="150" t="s">
        <v>444</v>
      </c>
    </row>
    <row r="203" spans="1:65" s="2" customFormat="1" ht="24.15" customHeight="1" x14ac:dyDescent="0.2">
      <c r="A203" s="26"/>
      <c r="B203" s="138"/>
      <c r="C203" s="139" t="s">
        <v>445</v>
      </c>
      <c r="D203" s="139" t="s">
        <v>122</v>
      </c>
      <c r="E203" s="140" t="s">
        <v>1171</v>
      </c>
      <c r="F203" s="141" t="s">
        <v>1172</v>
      </c>
      <c r="G203" s="142" t="s">
        <v>158</v>
      </c>
      <c r="H203" s="143">
        <v>13</v>
      </c>
      <c r="I203" s="144">
        <v>0</v>
      </c>
      <c r="J203" s="144">
        <f t="shared" si="20"/>
        <v>0</v>
      </c>
      <c r="K203" s="145"/>
      <c r="L203" s="27"/>
      <c r="M203" s="146" t="s">
        <v>1</v>
      </c>
      <c r="N203" s="147" t="s">
        <v>33</v>
      </c>
      <c r="O203" s="148">
        <v>0</v>
      </c>
      <c r="P203" s="148">
        <f t="shared" si="21"/>
        <v>0</v>
      </c>
      <c r="Q203" s="148">
        <v>0</v>
      </c>
      <c r="R203" s="148">
        <f t="shared" si="22"/>
        <v>0</v>
      </c>
      <c r="S203" s="148">
        <v>0</v>
      </c>
      <c r="T203" s="149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279</v>
      </c>
      <c r="AT203" s="150" t="s">
        <v>122</v>
      </c>
      <c r="AU203" s="150" t="s">
        <v>127</v>
      </c>
      <c r="AY203" s="14" t="s">
        <v>119</v>
      </c>
      <c r="BE203" s="151">
        <f t="shared" si="24"/>
        <v>0</v>
      </c>
      <c r="BF203" s="151">
        <f t="shared" si="25"/>
        <v>0</v>
      </c>
      <c r="BG203" s="151">
        <f t="shared" si="26"/>
        <v>0</v>
      </c>
      <c r="BH203" s="151">
        <f t="shared" si="27"/>
        <v>0</v>
      </c>
      <c r="BI203" s="151">
        <f t="shared" si="28"/>
        <v>0</v>
      </c>
      <c r="BJ203" s="14" t="s">
        <v>127</v>
      </c>
      <c r="BK203" s="151">
        <f t="shared" si="29"/>
        <v>0</v>
      </c>
      <c r="BL203" s="14" t="s">
        <v>279</v>
      </c>
      <c r="BM203" s="150" t="s">
        <v>448</v>
      </c>
    </row>
    <row r="204" spans="1:65" s="2" customFormat="1" ht="24.15" customHeight="1" x14ac:dyDescent="0.2">
      <c r="A204" s="26"/>
      <c r="B204" s="138"/>
      <c r="C204" s="156" t="s">
        <v>312</v>
      </c>
      <c r="D204" s="156" t="s">
        <v>266</v>
      </c>
      <c r="E204" s="157" t="s">
        <v>1173</v>
      </c>
      <c r="F204" s="158" t="s">
        <v>1174</v>
      </c>
      <c r="G204" s="159" t="s">
        <v>158</v>
      </c>
      <c r="H204" s="160">
        <v>13</v>
      </c>
      <c r="I204" s="161">
        <v>0</v>
      </c>
      <c r="J204" s="161">
        <f t="shared" si="20"/>
        <v>0</v>
      </c>
      <c r="K204" s="162"/>
      <c r="L204" s="163"/>
      <c r="M204" s="164" t="s">
        <v>1</v>
      </c>
      <c r="N204" s="165" t="s">
        <v>33</v>
      </c>
      <c r="O204" s="148">
        <v>0</v>
      </c>
      <c r="P204" s="148">
        <f t="shared" si="21"/>
        <v>0</v>
      </c>
      <c r="Q204" s="148">
        <v>0</v>
      </c>
      <c r="R204" s="148">
        <f t="shared" si="22"/>
        <v>0</v>
      </c>
      <c r="S204" s="148">
        <v>0</v>
      </c>
      <c r="T204" s="149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620</v>
      </c>
      <c r="AT204" s="150" t="s">
        <v>266</v>
      </c>
      <c r="AU204" s="150" t="s">
        <v>127</v>
      </c>
      <c r="AY204" s="14" t="s">
        <v>119</v>
      </c>
      <c r="BE204" s="151">
        <f t="shared" si="24"/>
        <v>0</v>
      </c>
      <c r="BF204" s="151">
        <f t="shared" si="25"/>
        <v>0</v>
      </c>
      <c r="BG204" s="151">
        <f t="shared" si="26"/>
        <v>0</v>
      </c>
      <c r="BH204" s="151">
        <f t="shared" si="27"/>
        <v>0</v>
      </c>
      <c r="BI204" s="151">
        <f t="shared" si="28"/>
        <v>0</v>
      </c>
      <c r="BJ204" s="14" t="s">
        <v>127</v>
      </c>
      <c r="BK204" s="151">
        <f t="shared" si="29"/>
        <v>0</v>
      </c>
      <c r="BL204" s="14" t="s">
        <v>279</v>
      </c>
      <c r="BM204" s="150" t="s">
        <v>451</v>
      </c>
    </row>
    <row r="205" spans="1:65" s="2" customFormat="1" ht="14.4" customHeight="1" x14ac:dyDescent="0.2">
      <c r="A205" s="26"/>
      <c r="B205" s="138"/>
      <c r="C205" s="139" t="s">
        <v>452</v>
      </c>
      <c r="D205" s="139" t="s">
        <v>122</v>
      </c>
      <c r="E205" s="140" t="s">
        <v>1175</v>
      </c>
      <c r="F205" s="141" t="s">
        <v>1176</v>
      </c>
      <c r="G205" s="142" t="s">
        <v>158</v>
      </c>
      <c r="H205" s="143">
        <v>13</v>
      </c>
      <c r="I205" s="144">
        <v>0</v>
      </c>
      <c r="J205" s="144">
        <f t="shared" si="20"/>
        <v>0</v>
      </c>
      <c r="K205" s="145"/>
      <c r="L205" s="27"/>
      <c r="M205" s="146" t="s">
        <v>1</v>
      </c>
      <c r="N205" s="147" t="s">
        <v>33</v>
      </c>
      <c r="O205" s="148">
        <v>0.25</v>
      </c>
      <c r="P205" s="148">
        <f t="shared" si="21"/>
        <v>3.25</v>
      </c>
      <c r="Q205" s="148">
        <v>0</v>
      </c>
      <c r="R205" s="148">
        <f t="shared" si="22"/>
        <v>0</v>
      </c>
      <c r="S205" s="148">
        <v>0</v>
      </c>
      <c r="T205" s="149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279</v>
      </c>
      <c r="AT205" s="150" t="s">
        <v>122</v>
      </c>
      <c r="AU205" s="150" t="s">
        <v>127</v>
      </c>
      <c r="AY205" s="14" t="s">
        <v>119</v>
      </c>
      <c r="BE205" s="151">
        <f t="shared" si="24"/>
        <v>0</v>
      </c>
      <c r="BF205" s="151">
        <f t="shared" si="25"/>
        <v>0</v>
      </c>
      <c r="BG205" s="151">
        <f t="shared" si="26"/>
        <v>0</v>
      </c>
      <c r="BH205" s="151">
        <f t="shared" si="27"/>
        <v>0</v>
      </c>
      <c r="BI205" s="151">
        <f t="shared" si="28"/>
        <v>0</v>
      </c>
      <c r="BJ205" s="14" t="s">
        <v>127</v>
      </c>
      <c r="BK205" s="151">
        <f t="shared" si="29"/>
        <v>0</v>
      </c>
      <c r="BL205" s="14" t="s">
        <v>279</v>
      </c>
      <c r="BM205" s="150" t="s">
        <v>455</v>
      </c>
    </row>
    <row r="206" spans="1:65" s="2" customFormat="1" ht="24.15" customHeight="1" x14ac:dyDescent="0.2">
      <c r="A206" s="26"/>
      <c r="B206" s="138"/>
      <c r="C206" s="156" t="s">
        <v>315</v>
      </c>
      <c r="D206" s="156" t="s">
        <v>266</v>
      </c>
      <c r="E206" s="157" t="s">
        <v>1177</v>
      </c>
      <c r="F206" s="158" t="s">
        <v>1178</v>
      </c>
      <c r="G206" s="159" t="s">
        <v>158</v>
      </c>
      <c r="H206" s="160">
        <v>13</v>
      </c>
      <c r="I206" s="161">
        <v>0</v>
      </c>
      <c r="J206" s="161">
        <f t="shared" si="20"/>
        <v>0</v>
      </c>
      <c r="K206" s="162"/>
      <c r="L206" s="163"/>
      <c r="M206" s="164" t="s">
        <v>1</v>
      </c>
      <c r="N206" s="165" t="s">
        <v>33</v>
      </c>
      <c r="O206" s="148">
        <v>0</v>
      </c>
      <c r="P206" s="148">
        <f t="shared" si="21"/>
        <v>0</v>
      </c>
      <c r="Q206" s="148">
        <v>3.0000000000000001E-5</v>
      </c>
      <c r="R206" s="148">
        <f t="shared" si="22"/>
        <v>3.8999999999999999E-4</v>
      </c>
      <c r="S206" s="148">
        <v>0</v>
      </c>
      <c r="T206" s="149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620</v>
      </c>
      <c r="AT206" s="150" t="s">
        <v>266</v>
      </c>
      <c r="AU206" s="150" t="s">
        <v>127</v>
      </c>
      <c r="AY206" s="14" t="s">
        <v>119</v>
      </c>
      <c r="BE206" s="151">
        <f t="shared" si="24"/>
        <v>0</v>
      </c>
      <c r="BF206" s="151">
        <f t="shared" si="25"/>
        <v>0</v>
      </c>
      <c r="BG206" s="151">
        <f t="shared" si="26"/>
        <v>0</v>
      </c>
      <c r="BH206" s="151">
        <f t="shared" si="27"/>
        <v>0</v>
      </c>
      <c r="BI206" s="151">
        <f t="shared" si="28"/>
        <v>0</v>
      </c>
      <c r="BJ206" s="14" t="s">
        <v>127</v>
      </c>
      <c r="BK206" s="151">
        <f t="shared" si="29"/>
        <v>0</v>
      </c>
      <c r="BL206" s="14" t="s">
        <v>279</v>
      </c>
      <c r="BM206" s="150" t="s">
        <v>460</v>
      </c>
    </row>
    <row r="207" spans="1:65" s="2" customFormat="1" ht="14.4" customHeight="1" x14ac:dyDescent="0.2">
      <c r="A207" s="26"/>
      <c r="B207" s="138"/>
      <c r="C207" s="139" t="s">
        <v>461</v>
      </c>
      <c r="D207" s="139" t="s">
        <v>122</v>
      </c>
      <c r="E207" s="140" t="s">
        <v>1179</v>
      </c>
      <c r="F207" s="141" t="s">
        <v>1180</v>
      </c>
      <c r="G207" s="142" t="s">
        <v>158</v>
      </c>
      <c r="H207" s="143">
        <v>1</v>
      </c>
      <c r="I207" s="144">
        <v>0</v>
      </c>
      <c r="J207" s="144">
        <f t="shared" si="20"/>
        <v>0</v>
      </c>
      <c r="K207" s="145"/>
      <c r="L207" s="27"/>
      <c r="M207" s="146" t="s">
        <v>1</v>
      </c>
      <c r="N207" s="147" t="s">
        <v>33</v>
      </c>
      <c r="O207" s="148">
        <v>0</v>
      </c>
      <c r="P207" s="148">
        <f t="shared" si="21"/>
        <v>0</v>
      </c>
      <c r="Q207" s="148">
        <v>0</v>
      </c>
      <c r="R207" s="148">
        <f t="shared" si="22"/>
        <v>0</v>
      </c>
      <c r="S207" s="148">
        <v>0</v>
      </c>
      <c r="T207" s="149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279</v>
      </c>
      <c r="AT207" s="150" t="s">
        <v>122</v>
      </c>
      <c r="AU207" s="150" t="s">
        <v>127</v>
      </c>
      <c r="AY207" s="14" t="s">
        <v>119</v>
      </c>
      <c r="BE207" s="151">
        <f t="shared" si="24"/>
        <v>0</v>
      </c>
      <c r="BF207" s="151">
        <f t="shared" si="25"/>
        <v>0</v>
      </c>
      <c r="BG207" s="151">
        <f t="shared" si="26"/>
        <v>0</v>
      </c>
      <c r="BH207" s="151">
        <f t="shared" si="27"/>
        <v>0</v>
      </c>
      <c r="BI207" s="151">
        <f t="shared" si="28"/>
        <v>0</v>
      </c>
      <c r="BJ207" s="14" t="s">
        <v>127</v>
      </c>
      <c r="BK207" s="151">
        <f t="shared" si="29"/>
        <v>0</v>
      </c>
      <c r="BL207" s="14" t="s">
        <v>279</v>
      </c>
      <c r="BM207" s="150" t="s">
        <v>464</v>
      </c>
    </row>
    <row r="208" spans="1:65" s="2" customFormat="1" ht="14.4" customHeight="1" x14ac:dyDescent="0.2">
      <c r="A208" s="26"/>
      <c r="B208" s="138"/>
      <c r="C208" s="139" t="s">
        <v>319</v>
      </c>
      <c r="D208" s="139" t="s">
        <v>122</v>
      </c>
      <c r="E208" s="140" t="s">
        <v>1181</v>
      </c>
      <c r="F208" s="141" t="s">
        <v>1182</v>
      </c>
      <c r="G208" s="142" t="s">
        <v>158</v>
      </c>
      <c r="H208" s="143">
        <v>1</v>
      </c>
      <c r="I208" s="144">
        <v>0</v>
      </c>
      <c r="J208" s="144">
        <f t="shared" si="20"/>
        <v>0</v>
      </c>
      <c r="K208" s="145"/>
      <c r="L208" s="27"/>
      <c r="M208" s="146" t="s">
        <v>1</v>
      </c>
      <c r="N208" s="147" t="s">
        <v>33</v>
      </c>
      <c r="O208" s="148">
        <v>0</v>
      </c>
      <c r="P208" s="148">
        <f t="shared" si="21"/>
        <v>0</v>
      </c>
      <c r="Q208" s="148">
        <v>0</v>
      </c>
      <c r="R208" s="148">
        <f t="shared" si="22"/>
        <v>0</v>
      </c>
      <c r="S208" s="148">
        <v>0</v>
      </c>
      <c r="T208" s="149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279</v>
      </c>
      <c r="AT208" s="150" t="s">
        <v>122</v>
      </c>
      <c r="AU208" s="150" t="s">
        <v>127</v>
      </c>
      <c r="AY208" s="14" t="s">
        <v>119</v>
      </c>
      <c r="BE208" s="151">
        <f t="shared" si="24"/>
        <v>0</v>
      </c>
      <c r="BF208" s="151">
        <f t="shared" si="25"/>
        <v>0</v>
      </c>
      <c r="BG208" s="151">
        <f t="shared" si="26"/>
        <v>0</v>
      </c>
      <c r="BH208" s="151">
        <f t="shared" si="27"/>
        <v>0</v>
      </c>
      <c r="BI208" s="151">
        <f t="shared" si="28"/>
        <v>0</v>
      </c>
      <c r="BJ208" s="14" t="s">
        <v>127</v>
      </c>
      <c r="BK208" s="151">
        <f t="shared" si="29"/>
        <v>0</v>
      </c>
      <c r="BL208" s="14" t="s">
        <v>279</v>
      </c>
      <c r="BM208" s="150" t="s">
        <v>467</v>
      </c>
    </row>
    <row r="209" spans="1:65" s="2" customFormat="1" ht="14.4" customHeight="1" x14ac:dyDescent="0.2">
      <c r="A209" s="26"/>
      <c r="B209" s="138"/>
      <c r="C209" s="139" t="s">
        <v>468</v>
      </c>
      <c r="D209" s="139" t="s">
        <v>122</v>
      </c>
      <c r="E209" s="140" t="s">
        <v>1183</v>
      </c>
      <c r="F209" s="141" t="s">
        <v>1184</v>
      </c>
      <c r="G209" s="142" t="s">
        <v>158</v>
      </c>
      <c r="H209" s="143">
        <v>1</v>
      </c>
      <c r="I209" s="144">
        <v>0</v>
      </c>
      <c r="J209" s="144">
        <f t="shared" si="20"/>
        <v>0</v>
      </c>
      <c r="K209" s="145"/>
      <c r="L209" s="27"/>
      <c r="M209" s="146" t="s">
        <v>1</v>
      </c>
      <c r="N209" s="147" t="s">
        <v>33</v>
      </c>
      <c r="O209" s="148">
        <v>0.70299999999999996</v>
      </c>
      <c r="P209" s="148">
        <f t="shared" si="21"/>
        <v>0.70299999999999996</v>
      </c>
      <c r="Q209" s="148">
        <v>0</v>
      </c>
      <c r="R209" s="148">
        <f t="shared" si="22"/>
        <v>0</v>
      </c>
      <c r="S209" s="148">
        <v>0</v>
      </c>
      <c r="T209" s="149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279</v>
      </c>
      <c r="AT209" s="150" t="s">
        <v>122</v>
      </c>
      <c r="AU209" s="150" t="s">
        <v>127</v>
      </c>
      <c r="AY209" s="14" t="s">
        <v>119</v>
      </c>
      <c r="BE209" s="151">
        <f t="shared" si="24"/>
        <v>0</v>
      </c>
      <c r="BF209" s="151">
        <f t="shared" si="25"/>
        <v>0</v>
      </c>
      <c r="BG209" s="151">
        <f t="shared" si="26"/>
        <v>0</v>
      </c>
      <c r="BH209" s="151">
        <f t="shared" si="27"/>
        <v>0</v>
      </c>
      <c r="BI209" s="151">
        <f t="shared" si="28"/>
        <v>0</v>
      </c>
      <c r="BJ209" s="14" t="s">
        <v>127</v>
      </c>
      <c r="BK209" s="151">
        <f t="shared" si="29"/>
        <v>0</v>
      </c>
      <c r="BL209" s="14" t="s">
        <v>279</v>
      </c>
      <c r="BM209" s="150" t="s">
        <v>471</v>
      </c>
    </row>
    <row r="210" spans="1:65" s="2" customFormat="1" ht="14.4" customHeight="1" x14ac:dyDescent="0.2">
      <c r="A210" s="26"/>
      <c r="B210" s="138"/>
      <c r="C210" s="156" t="s">
        <v>322</v>
      </c>
      <c r="D210" s="156" t="s">
        <v>266</v>
      </c>
      <c r="E210" s="157" t="s">
        <v>1185</v>
      </c>
      <c r="F210" s="158" t="s">
        <v>1186</v>
      </c>
      <c r="G210" s="159" t="s">
        <v>158</v>
      </c>
      <c r="H210" s="160">
        <v>1</v>
      </c>
      <c r="I210" s="161">
        <v>0</v>
      </c>
      <c r="J210" s="161">
        <f t="shared" si="20"/>
        <v>0</v>
      </c>
      <c r="K210" s="162"/>
      <c r="L210" s="163"/>
      <c r="M210" s="164" t="s">
        <v>1</v>
      </c>
      <c r="N210" s="165" t="s">
        <v>33</v>
      </c>
      <c r="O210" s="148">
        <v>0</v>
      </c>
      <c r="P210" s="148">
        <f t="shared" si="21"/>
        <v>0</v>
      </c>
      <c r="Q210" s="148">
        <v>2.1999999999999999E-2</v>
      </c>
      <c r="R210" s="148">
        <f t="shared" si="22"/>
        <v>2.1999999999999999E-2</v>
      </c>
      <c r="S210" s="148">
        <v>0</v>
      </c>
      <c r="T210" s="149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620</v>
      </c>
      <c r="AT210" s="150" t="s">
        <v>266</v>
      </c>
      <c r="AU210" s="150" t="s">
        <v>127</v>
      </c>
      <c r="AY210" s="14" t="s">
        <v>119</v>
      </c>
      <c r="BE210" s="151">
        <f t="shared" si="24"/>
        <v>0</v>
      </c>
      <c r="BF210" s="151">
        <f t="shared" si="25"/>
        <v>0</v>
      </c>
      <c r="BG210" s="151">
        <f t="shared" si="26"/>
        <v>0</v>
      </c>
      <c r="BH210" s="151">
        <f t="shared" si="27"/>
        <v>0</v>
      </c>
      <c r="BI210" s="151">
        <f t="shared" si="28"/>
        <v>0</v>
      </c>
      <c r="BJ210" s="14" t="s">
        <v>127</v>
      </c>
      <c r="BK210" s="151">
        <f t="shared" si="29"/>
        <v>0</v>
      </c>
      <c r="BL210" s="14" t="s">
        <v>279</v>
      </c>
      <c r="BM210" s="150" t="s">
        <v>474</v>
      </c>
    </row>
    <row r="211" spans="1:65" s="2" customFormat="1" ht="14.4" customHeight="1" x14ac:dyDescent="0.2">
      <c r="A211" s="26"/>
      <c r="B211" s="138"/>
      <c r="C211" s="156" t="s">
        <v>475</v>
      </c>
      <c r="D211" s="156" t="s">
        <v>266</v>
      </c>
      <c r="E211" s="157" t="s">
        <v>1187</v>
      </c>
      <c r="F211" s="158" t="s">
        <v>1188</v>
      </c>
      <c r="G211" s="159" t="s">
        <v>158</v>
      </c>
      <c r="H211" s="160">
        <v>1</v>
      </c>
      <c r="I211" s="161">
        <v>0</v>
      </c>
      <c r="J211" s="161">
        <f t="shared" si="20"/>
        <v>0</v>
      </c>
      <c r="K211" s="162"/>
      <c r="L211" s="163"/>
      <c r="M211" s="164" t="s">
        <v>1</v>
      </c>
      <c r="N211" s="165" t="s">
        <v>33</v>
      </c>
      <c r="O211" s="148">
        <v>0</v>
      </c>
      <c r="P211" s="148">
        <f t="shared" si="21"/>
        <v>0</v>
      </c>
      <c r="Q211" s="148">
        <v>2.1999999999999999E-2</v>
      </c>
      <c r="R211" s="148">
        <f t="shared" si="22"/>
        <v>2.1999999999999999E-2</v>
      </c>
      <c r="S211" s="148">
        <v>0</v>
      </c>
      <c r="T211" s="149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620</v>
      </c>
      <c r="AT211" s="150" t="s">
        <v>266</v>
      </c>
      <c r="AU211" s="150" t="s">
        <v>127</v>
      </c>
      <c r="AY211" s="14" t="s">
        <v>119</v>
      </c>
      <c r="BE211" s="151">
        <f t="shared" si="24"/>
        <v>0</v>
      </c>
      <c r="BF211" s="151">
        <f t="shared" si="25"/>
        <v>0</v>
      </c>
      <c r="BG211" s="151">
        <f t="shared" si="26"/>
        <v>0</v>
      </c>
      <c r="BH211" s="151">
        <f t="shared" si="27"/>
        <v>0</v>
      </c>
      <c r="BI211" s="151">
        <f t="shared" si="28"/>
        <v>0</v>
      </c>
      <c r="BJ211" s="14" t="s">
        <v>127</v>
      </c>
      <c r="BK211" s="151">
        <f t="shared" si="29"/>
        <v>0</v>
      </c>
      <c r="BL211" s="14" t="s">
        <v>279</v>
      </c>
      <c r="BM211" s="150" t="s">
        <v>478</v>
      </c>
    </row>
    <row r="212" spans="1:65" s="2" customFormat="1" ht="14.4" customHeight="1" x14ac:dyDescent="0.2">
      <c r="A212" s="26"/>
      <c r="B212" s="138"/>
      <c r="C212" s="156" t="s">
        <v>326</v>
      </c>
      <c r="D212" s="156" t="s">
        <v>266</v>
      </c>
      <c r="E212" s="157" t="s">
        <v>1189</v>
      </c>
      <c r="F212" s="158" t="s">
        <v>1190</v>
      </c>
      <c r="G212" s="159" t="s">
        <v>158</v>
      </c>
      <c r="H212" s="160">
        <v>1</v>
      </c>
      <c r="I212" s="161">
        <v>0</v>
      </c>
      <c r="J212" s="161">
        <f t="shared" si="20"/>
        <v>0</v>
      </c>
      <c r="K212" s="162"/>
      <c r="L212" s="163"/>
      <c r="M212" s="164" t="s">
        <v>1</v>
      </c>
      <c r="N212" s="165" t="s">
        <v>33</v>
      </c>
      <c r="O212" s="148">
        <v>0</v>
      </c>
      <c r="P212" s="148">
        <f t="shared" si="21"/>
        <v>0</v>
      </c>
      <c r="Q212" s="148">
        <v>2.1999999999999999E-2</v>
      </c>
      <c r="R212" s="148">
        <f t="shared" si="22"/>
        <v>2.1999999999999999E-2</v>
      </c>
      <c r="S212" s="148">
        <v>0</v>
      </c>
      <c r="T212" s="149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620</v>
      </c>
      <c r="AT212" s="150" t="s">
        <v>266</v>
      </c>
      <c r="AU212" s="150" t="s">
        <v>127</v>
      </c>
      <c r="AY212" s="14" t="s">
        <v>119</v>
      </c>
      <c r="BE212" s="151">
        <f t="shared" si="24"/>
        <v>0</v>
      </c>
      <c r="BF212" s="151">
        <f t="shared" si="25"/>
        <v>0</v>
      </c>
      <c r="BG212" s="151">
        <f t="shared" si="26"/>
        <v>0</v>
      </c>
      <c r="BH212" s="151">
        <f t="shared" si="27"/>
        <v>0</v>
      </c>
      <c r="BI212" s="151">
        <f t="shared" si="28"/>
        <v>0</v>
      </c>
      <c r="BJ212" s="14" t="s">
        <v>127</v>
      </c>
      <c r="BK212" s="151">
        <f t="shared" si="29"/>
        <v>0</v>
      </c>
      <c r="BL212" s="14" t="s">
        <v>279</v>
      </c>
      <c r="BM212" s="150" t="s">
        <v>481</v>
      </c>
    </row>
    <row r="213" spans="1:65" s="2" customFormat="1" ht="14.4" customHeight="1" x14ac:dyDescent="0.2">
      <c r="A213" s="26"/>
      <c r="B213" s="138"/>
      <c r="C213" s="156" t="s">
        <v>482</v>
      </c>
      <c r="D213" s="156" t="s">
        <v>266</v>
      </c>
      <c r="E213" s="157" t="s">
        <v>1191</v>
      </c>
      <c r="F213" s="158" t="s">
        <v>1192</v>
      </c>
      <c r="G213" s="159" t="s">
        <v>158</v>
      </c>
      <c r="H213" s="160">
        <v>5</v>
      </c>
      <c r="I213" s="161">
        <v>0</v>
      </c>
      <c r="J213" s="161">
        <f t="shared" si="20"/>
        <v>0</v>
      </c>
      <c r="K213" s="162"/>
      <c r="L213" s="163"/>
      <c r="M213" s="164" t="s">
        <v>1</v>
      </c>
      <c r="N213" s="165" t="s">
        <v>33</v>
      </c>
      <c r="O213" s="148">
        <v>0</v>
      </c>
      <c r="P213" s="148">
        <f t="shared" si="21"/>
        <v>0</v>
      </c>
      <c r="Q213" s="148">
        <v>0</v>
      </c>
      <c r="R213" s="148">
        <f t="shared" si="22"/>
        <v>0</v>
      </c>
      <c r="S213" s="148">
        <v>0</v>
      </c>
      <c r="T213" s="149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620</v>
      </c>
      <c r="AT213" s="150" t="s">
        <v>266</v>
      </c>
      <c r="AU213" s="150" t="s">
        <v>127</v>
      </c>
      <c r="AY213" s="14" t="s">
        <v>119</v>
      </c>
      <c r="BE213" s="151">
        <f t="shared" si="24"/>
        <v>0</v>
      </c>
      <c r="BF213" s="151">
        <f t="shared" si="25"/>
        <v>0</v>
      </c>
      <c r="BG213" s="151">
        <f t="shared" si="26"/>
        <v>0</v>
      </c>
      <c r="BH213" s="151">
        <f t="shared" si="27"/>
        <v>0</v>
      </c>
      <c r="BI213" s="151">
        <f t="shared" si="28"/>
        <v>0</v>
      </c>
      <c r="BJ213" s="14" t="s">
        <v>127</v>
      </c>
      <c r="BK213" s="151">
        <f t="shared" si="29"/>
        <v>0</v>
      </c>
      <c r="BL213" s="14" t="s">
        <v>279</v>
      </c>
      <c r="BM213" s="150" t="s">
        <v>483</v>
      </c>
    </row>
    <row r="214" spans="1:65" s="2" customFormat="1" ht="14.4" customHeight="1" x14ac:dyDescent="0.2">
      <c r="A214" s="26"/>
      <c r="B214" s="138"/>
      <c r="C214" s="156" t="s">
        <v>329</v>
      </c>
      <c r="D214" s="156" t="s">
        <v>266</v>
      </c>
      <c r="E214" s="157" t="s">
        <v>1193</v>
      </c>
      <c r="F214" s="158" t="s">
        <v>1194</v>
      </c>
      <c r="G214" s="159" t="s">
        <v>158</v>
      </c>
      <c r="H214" s="160">
        <v>3</v>
      </c>
      <c r="I214" s="161">
        <v>0</v>
      </c>
      <c r="J214" s="161">
        <f t="shared" si="20"/>
        <v>0</v>
      </c>
      <c r="K214" s="162"/>
      <c r="L214" s="163"/>
      <c r="M214" s="164" t="s">
        <v>1</v>
      </c>
      <c r="N214" s="165" t="s">
        <v>33</v>
      </c>
      <c r="O214" s="148">
        <v>0</v>
      </c>
      <c r="P214" s="148">
        <f t="shared" si="21"/>
        <v>0</v>
      </c>
      <c r="Q214" s="148">
        <v>2.1999999999999999E-2</v>
      </c>
      <c r="R214" s="148">
        <f t="shared" si="22"/>
        <v>6.6000000000000003E-2</v>
      </c>
      <c r="S214" s="148">
        <v>0</v>
      </c>
      <c r="T214" s="149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620</v>
      </c>
      <c r="AT214" s="150" t="s">
        <v>266</v>
      </c>
      <c r="AU214" s="150" t="s">
        <v>127</v>
      </c>
      <c r="AY214" s="14" t="s">
        <v>119</v>
      </c>
      <c r="BE214" s="151">
        <f t="shared" si="24"/>
        <v>0</v>
      </c>
      <c r="BF214" s="151">
        <f t="shared" si="25"/>
        <v>0</v>
      </c>
      <c r="BG214" s="151">
        <f t="shared" si="26"/>
        <v>0</v>
      </c>
      <c r="BH214" s="151">
        <f t="shared" si="27"/>
        <v>0</v>
      </c>
      <c r="BI214" s="151">
        <f t="shared" si="28"/>
        <v>0</v>
      </c>
      <c r="BJ214" s="14" t="s">
        <v>127</v>
      </c>
      <c r="BK214" s="151">
        <f t="shared" si="29"/>
        <v>0</v>
      </c>
      <c r="BL214" s="14" t="s">
        <v>279</v>
      </c>
      <c r="BM214" s="150" t="s">
        <v>486</v>
      </c>
    </row>
    <row r="215" spans="1:65" s="2" customFormat="1" ht="14.4" customHeight="1" x14ac:dyDescent="0.2">
      <c r="A215" s="26"/>
      <c r="B215" s="138"/>
      <c r="C215" s="139" t="s">
        <v>487</v>
      </c>
      <c r="D215" s="139" t="s">
        <v>122</v>
      </c>
      <c r="E215" s="140" t="s">
        <v>1195</v>
      </c>
      <c r="F215" s="141" t="s">
        <v>1196</v>
      </c>
      <c r="G215" s="142" t="s">
        <v>1197</v>
      </c>
      <c r="H215" s="143">
        <v>1</v>
      </c>
      <c r="I215" s="144">
        <v>0</v>
      </c>
      <c r="J215" s="144">
        <f t="shared" si="20"/>
        <v>0</v>
      </c>
      <c r="K215" s="145"/>
      <c r="L215" s="27"/>
      <c r="M215" s="146" t="s">
        <v>1</v>
      </c>
      <c r="N215" s="147" t="s">
        <v>33</v>
      </c>
      <c r="O215" s="148">
        <v>0.81100000000000005</v>
      </c>
      <c r="P215" s="148">
        <f t="shared" si="21"/>
        <v>0.81100000000000005</v>
      </c>
      <c r="Q215" s="148">
        <v>0</v>
      </c>
      <c r="R215" s="148">
        <f t="shared" si="22"/>
        <v>0</v>
      </c>
      <c r="S215" s="148">
        <v>0</v>
      </c>
      <c r="T215" s="149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279</v>
      </c>
      <c r="AT215" s="150" t="s">
        <v>122</v>
      </c>
      <c r="AU215" s="150" t="s">
        <v>127</v>
      </c>
      <c r="AY215" s="14" t="s">
        <v>119</v>
      </c>
      <c r="BE215" s="151">
        <f t="shared" si="24"/>
        <v>0</v>
      </c>
      <c r="BF215" s="151">
        <f t="shared" si="25"/>
        <v>0</v>
      </c>
      <c r="BG215" s="151">
        <f t="shared" si="26"/>
        <v>0</v>
      </c>
      <c r="BH215" s="151">
        <f t="shared" si="27"/>
        <v>0</v>
      </c>
      <c r="BI215" s="151">
        <f t="shared" si="28"/>
        <v>0</v>
      </c>
      <c r="BJ215" s="14" t="s">
        <v>127</v>
      </c>
      <c r="BK215" s="151">
        <f t="shared" si="29"/>
        <v>0</v>
      </c>
      <c r="BL215" s="14" t="s">
        <v>279</v>
      </c>
      <c r="BM215" s="150" t="s">
        <v>490</v>
      </c>
    </row>
    <row r="216" spans="1:65" s="2" customFormat="1" ht="14.4" customHeight="1" x14ac:dyDescent="0.2">
      <c r="A216" s="26"/>
      <c r="B216" s="138"/>
      <c r="C216" s="139" t="s">
        <v>333</v>
      </c>
      <c r="D216" s="139" t="s">
        <v>122</v>
      </c>
      <c r="E216" s="140" t="s">
        <v>1102</v>
      </c>
      <c r="F216" s="141" t="s">
        <v>1103</v>
      </c>
      <c r="G216" s="142" t="s">
        <v>800</v>
      </c>
      <c r="H216" s="143">
        <v>29.5</v>
      </c>
      <c r="I216" s="144">
        <v>0</v>
      </c>
      <c r="J216" s="144">
        <f t="shared" si="20"/>
        <v>0</v>
      </c>
      <c r="K216" s="145"/>
      <c r="L216" s="27"/>
      <c r="M216" s="146" t="s">
        <v>1</v>
      </c>
      <c r="N216" s="147" t="s">
        <v>33</v>
      </c>
      <c r="O216" s="148">
        <v>0</v>
      </c>
      <c r="P216" s="148">
        <f t="shared" si="21"/>
        <v>0</v>
      </c>
      <c r="Q216" s="148">
        <v>0</v>
      </c>
      <c r="R216" s="148">
        <f t="shared" si="22"/>
        <v>0</v>
      </c>
      <c r="S216" s="148">
        <v>0</v>
      </c>
      <c r="T216" s="149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279</v>
      </c>
      <c r="AT216" s="150" t="s">
        <v>122</v>
      </c>
      <c r="AU216" s="150" t="s">
        <v>127</v>
      </c>
      <c r="AY216" s="14" t="s">
        <v>119</v>
      </c>
      <c r="BE216" s="151">
        <f t="shared" si="24"/>
        <v>0</v>
      </c>
      <c r="BF216" s="151">
        <f t="shared" si="25"/>
        <v>0</v>
      </c>
      <c r="BG216" s="151">
        <f t="shared" si="26"/>
        <v>0</v>
      </c>
      <c r="BH216" s="151">
        <f t="shared" si="27"/>
        <v>0</v>
      </c>
      <c r="BI216" s="151">
        <f t="shared" si="28"/>
        <v>0</v>
      </c>
      <c r="BJ216" s="14" t="s">
        <v>127</v>
      </c>
      <c r="BK216" s="151">
        <f t="shared" si="29"/>
        <v>0</v>
      </c>
      <c r="BL216" s="14" t="s">
        <v>279</v>
      </c>
      <c r="BM216" s="150" t="s">
        <v>493</v>
      </c>
    </row>
    <row r="217" spans="1:65" s="2" customFormat="1" ht="14.4" customHeight="1" x14ac:dyDescent="0.2">
      <c r="A217" s="26"/>
      <c r="B217" s="138"/>
      <c r="C217" s="139" t="s">
        <v>496</v>
      </c>
      <c r="D217" s="139" t="s">
        <v>122</v>
      </c>
      <c r="E217" s="140" t="s">
        <v>1104</v>
      </c>
      <c r="F217" s="141" t="s">
        <v>1105</v>
      </c>
      <c r="G217" s="142" t="s">
        <v>800</v>
      </c>
      <c r="H217" s="143">
        <v>36.200000000000003</v>
      </c>
      <c r="I217" s="144">
        <v>0</v>
      </c>
      <c r="J217" s="144">
        <f t="shared" si="20"/>
        <v>0</v>
      </c>
      <c r="K217" s="145"/>
      <c r="L217" s="27"/>
      <c r="M217" s="146" t="s">
        <v>1</v>
      </c>
      <c r="N217" s="147" t="s">
        <v>33</v>
      </c>
      <c r="O217" s="148">
        <v>0</v>
      </c>
      <c r="P217" s="148">
        <f t="shared" si="21"/>
        <v>0</v>
      </c>
      <c r="Q217" s="148">
        <v>0</v>
      </c>
      <c r="R217" s="148">
        <f t="shared" si="22"/>
        <v>0</v>
      </c>
      <c r="S217" s="148">
        <v>0</v>
      </c>
      <c r="T217" s="149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279</v>
      </c>
      <c r="AT217" s="150" t="s">
        <v>122</v>
      </c>
      <c r="AU217" s="150" t="s">
        <v>127</v>
      </c>
      <c r="AY217" s="14" t="s">
        <v>119</v>
      </c>
      <c r="BE217" s="151">
        <f t="shared" si="24"/>
        <v>0</v>
      </c>
      <c r="BF217" s="151">
        <f t="shared" si="25"/>
        <v>0</v>
      </c>
      <c r="BG217" s="151">
        <f t="shared" si="26"/>
        <v>0</v>
      </c>
      <c r="BH217" s="151">
        <f t="shared" si="27"/>
        <v>0</v>
      </c>
      <c r="BI217" s="151">
        <f t="shared" si="28"/>
        <v>0</v>
      </c>
      <c r="BJ217" s="14" t="s">
        <v>127</v>
      </c>
      <c r="BK217" s="151">
        <f t="shared" si="29"/>
        <v>0</v>
      </c>
      <c r="BL217" s="14" t="s">
        <v>279</v>
      </c>
      <c r="BM217" s="150" t="s">
        <v>499</v>
      </c>
    </row>
    <row r="218" spans="1:65" s="2" customFormat="1" ht="14.4" customHeight="1" x14ac:dyDescent="0.2">
      <c r="A218" s="26"/>
      <c r="B218" s="138"/>
      <c r="C218" s="139" t="s">
        <v>336</v>
      </c>
      <c r="D218" s="139" t="s">
        <v>122</v>
      </c>
      <c r="E218" s="140" t="s">
        <v>1104</v>
      </c>
      <c r="F218" s="141" t="s">
        <v>1105</v>
      </c>
      <c r="G218" s="142" t="s">
        <v>800</v>
      </c>
      <c r="H218" s="143">
        <v>16.350000000000001</v>
      </c>
      <c r="I218" s="144">
        <v>0</v>
      </c>
      <c r="J218" s="144">
        <f t="shared" si="20"/>
        <v>0</v>
      </c>
      <c r="K218" s="145"/>
      <c r="L218" s="27"/>
      <c r="M218" s="146" t="s">
        <v>1</v>
      </c>
      <c r="N218" s="147" t="s">
        <v>33</v>
      </c>
      <c r="O218" s="148">
        <v>0</v>
      </c>
      <c r="P218" s="148">
        <f t="shared" si="21"/>
        <v>0</v>
      </c>
      <c r="Q218" s="148">
        <v>0</v>
      </c>
      <c r="R218" s="148">
        <f t="shared" si="22"/>
        <v>0</v>
      </c>
      <c r="S218" s="148">
        <v>0</v>
      </c>
      <c r="T218" s="149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279</v>
      </c>
      <c r="AT218" s="150" t="s">
        <v>122</v>
      </c>
      <c r="AU218" s="150" t="s">
        <v>127</v>
      </c>
      <c r="AY218" s="14" t="s">
        <v>119</v>
      </c>
      <c r="BE218" s="151">
        <f t="shared" si="24"/>
        <v>0</v>
      </c>
      <c r="BF218" s="151">
        <f t="shared" si="25"/>
        <v>0</v>
      </c>
      <c r="BG218" s="151">
        <f t="shared" si="26"/>
        <v>0</v>
      </c>
      <c r="BH218" s="151">
        <f t="shared" si="27"/>
        <v>0</v>
      </c>
      <c r="BI218" s="151">
        <f t="shared" si="28"/>
        <v>0</v>
      </c>
      <c r="BJ218" s="14" t="s">
        <v>127</v>
      </c>
      <c r="BK218" s="151">
        <f t="shared" si="29"/>
        <v>0</v>
      </c>
      <c r="BL218" s="14" t="s">
        <v>279</v>
      </c>
      <c r="BM218" s="150" t="s">
        <v>502</v>
      </c>
    </row>
    <row r="219" spans="1:65" s="2" customFormat="1" ht="14.4" customHeight="1" x14ac:dyDescent="0.2">
      <c r="A219" s="26"/>
      <c r="B219" s="138"/>
      <c r="C219" s="139" t="s">
        <v>503</v>
      </c>
      <c r="D219" s="139" t="s">
        <v>122</v>
      </c>
      <c r="E219" s="140" t="s">
        <v>1106</v>
      </c>
      <c r="F219" s="141" t="s">
        <v>1107</v>
      </c>
      <c r="G219" s="142" t="s">
        <v>800</v>
      </c>
      <c r="H219" s="143">
        <v>45.39</v>
      </c>
      <c r="I219" s="144">
        <v>0</v>
      </c>
      <c r="J219" s="144">
        <f t="shared" si="20"/>
        <v>0</v>
      </c>
      <c r="K219" s="145"/>
      <c r="L219" s="27"/>
      <c r="M219" s="146" t="s">
        <v>1</v>
      </c>
      <c r="N219" s="147" t="s">
        <v>33</v>
      </c>
      <c r="O219" s="148">
        <v>0</v>
      </c>
      <c r="P219" s="148">
        <f t="shared" si="21"/>
        <v>0</v>
      </c>
      <c r="Q219" s="148">
        <v>0</v>
      </c>
      <c r="R219" s="148">
        <f t="shared" si="22"/>
        <v>0</v>
      </c>
      <c r="S219" s="148">
        <v>0</v>
      </c>
      <c r="T219" s="149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279</v>
      </c>
      <c r="AT219" s="150" t="s">
        <v>122</v>
      </c>
      <c r="AU219" s="150" t="s">
        <v>127</v>
      </c>
      <c r="AY219" s="14" t="s">
        <v>119</v>
      </c>
      <c r="BE219" s="151">
        <f t="shared" si="24"/>
        <v>0</v>
      </c>
      <c r="BF219" s="151">
        <f t="shared" si="25"/>
        <v>0</v>
      </c>
      <c r="BG219" s="151">
        <f t="shared" si="26"/>
        <v>0</v>
      </c>
      <c r="BH219" s="151">
        <f t="shared" si="27"/>
        <v>0</v>
      </c>
      <c r="BI219" s="151">
        <f t="shared" si="28"/>
        <v>0</v>
      </c>
      <c r="BJ219" s="14" t="s">
        <v>127</v>
      </c>
      <c r="BK219" s="151">
        <f t="shared" si="29"/>
        <v>0</v>
      </c>
      <c r="BL219" s="14" t="s">
        <v>279</v>
      </c>
      <c r="BM219" s="150" t="s">
        <v>506</v>
      </c>
    </row>
    <row r="220" spans="1:65" s="2" customFormat="1" ht="14.4" customHeight="1" x14ac:dyDescent="0.2">
      <c r="A220" s="26"/>
      <c r="B220" s="138"/>
      <c r="C220" s="139" t="s">
        <v>340</v>
      </c>
      <c r="D220" s="139" t="s">
        <v>122</v>
      </c>
      <c r="E220" s="140" t="s">
        <v>1106</v>
      </c>
      <c r="F220" s="141" t="s">
        <v>1107</v>
      </c>
      <c r="G220" s="142" t="s">
        <v>800</v>
      </c>
      <c r="H220" s="143">
        <v>23.155999999999999</v>
      </c>
      <c r="I220" s="144">
        <v>0</v>
      </c>
      <c r="J220" s="144">
        <f t="shared" si="20"/>
        <v>0</v>
      </c>
      <c r="K220" s="145"/>
      <c r="L220" s="27"/>
      <c r="M220" s="152" t="s">
        <v>1</v>
      </c>
      <c r="N220" s="153" t="s">
        <v>33</v>
      </c>
      <c r="O220" s="154">
        <v>0</v>
      </c>
      <c r="P220" s="154">
        <f t="shared" si="21"/>
        <v>0</v>
      </c>
      <c r="Q220" s="154">
        <v>0</v>
      </c>
      <c r="R220" s="154">
        <f t="shared" si="22"/>
        <v>0</v>
      </c>
      <c r="S220" s="154">
        <v>0</v>
      </c>
      <c r="T220" s="155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279</v>
      </c>
      <c r="AT220" s="150" t="s">
        <v>122</v>
      </c>
      <c r="AU220" s="150" t="s">
        <v>127</v>
      </c>
      <c r="AY220" s="14" t="s">
        <v>119</v>
      </c>
      <c r="BE220" s="151">
        <f t="shared" si="24"/>
        <v>0</v>
      </c>
      <c r="BF220" s="151">
        <f t="shared" si="25"/>
        <v>0</v>
      </c>
      <c r="BG220" s="151">
        <f t="shared" si="26"/>
        <v>0</v>
      </c>
      <c r="BH220" s="151">
        <f t="shared" si="27"/>
        <v>0</v>
      </c>
      <c r="BI220" s="151">
        <f t="shared" si="28"/>
        <v>0</v>
      </c>
      <c r="BJ220" s="14" t="s">
        <v>127</v>
      </c>
      <c r="BK220" s="151">
        <f t="shared" si="29"/>
        <v>0</v>
      </c>
      <c r="BL220" s="14" t="s">
        <v>279</v>
      </c>
      <c r="BM220" s="150" t="s">
        <v>509</v>
      </c>
    </row>
    <row r="221" spans="1:65" s="2" customFormat="1" ht="6.9" customHeight="1" x14ac:dyDescent="0.2">
      <c r="A221" s="26"/>
      <c r="B221" s="41"/>
      <c r="C221" s="42"/>
      <c r="D221" s="42"/>
      <c r="E221" s="42"/>
      <c r="F221" s="42"/>
      <c r="G221" s="42"/>
      <c r="H221" s="42"/>
      <c r="I221" s="42"/>
      <c r="J221" s="42"/>
      <c r="K221" s="42"/>
      <c r="L221" s="27"/>
      <c r="M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</row>
  </sheetData>
  <autoFilter ref="C118:K220" xr:uid="{00000000-0009-0000-0000-000005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38"/>
  <sheetViews>
    <sheetView showGridLines="0" topLeftCell="A121" workbookViewId="0">
      <selection activeCell="J143" sqref="J143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87"/>
    </row>
    <row r="2" spans="1:46" s="1" customFormat="1" ht="36.9" customHeight="1" x14ac:dyDescent="0.2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91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" customHeight="1" x14ac:dyDescent="0.2">
      <c r="B4" s="17"/>
      <c r="D4" s="18" t="s">
        <v>95</v>
      </c>
      <c r="L4" s="17"/>
      <c r="M4" s="88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3" t="s">
        <v>12</v>
      </c>
      <c r="L6" s="17"/>
    </row>
    <row r="7" spans="1:46" s="1" customFormat="1" ht="16.5" customHeight="1" x14ac:dyDescent="0.2">
      <c r="B7" s="17"/>
      <c r="E7" s="203" t="str">
        <f>'Rekapitulácia stavby'!K6</f>
        <v>Rozšírenie kapacit a prístavba  jedálne  MŠ  Zlaté Moravce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96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93" t="s">
        <v>1198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49" t="str">
        <f>'Rekapitulácia stavby'!AN8</f>
        <v>3. 12. 2021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ROUND(J120,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 x14ac:dyDescent="0.2">
      <c r="A33" s="26"/>
      <c r="B33" s="27"/>
      <c r="C33" s="26"/>
      <c r="D33" s="93" t="s">
        <v>31</v>
      </c>
      <c r="E33" s="23" t="s">
        <v>32</v>
      </c>
      <c r="F33" s="94">
        <f>ROUND((SUM(BE120:BE137)),  2)</f>
        <v>0</v>
      </c>
      <c r="G33" s="26"/>
      <c r="H33" s="26"/>
      <c r="I33" s="95">
        <v>0.2</v>
      </c>
      <c r="J33" s="94">
        <f>ROUND(((SUM(BE120:BE137))*I33),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 x14ac:dyDescent="0.2">
      <c r="A34" s="26"/>
      <c r="B34" s="27"/>
      <c r="C34" s="26"/>
      <c r="D34" s="26"/>
      <c r="E34" s="23" t="s">
        <v>33</v>
      </c>
      <c r="F34" s="94">
        <f>ROUND((SUM(BF120:BF137)),  2)</f>
        <v>0</v>
      </c>
      <c r="G34" s="26"/>
      <c r="H34" s="26"/>
      <c r="I34" s="95">
        <v>0.2</v>
      </c>
      <c r="J34" s="94">
        <f>ROUND(((SUM(BF120:BF137))*I34),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 x14ac:dyDescent="0.2">
      <c r="A35" s="26"/>
      <c r="B35" s="27"/>
      <c r="C35" s="26"/>
      <c r="D35" s="26"/>
      <c r="E35" s="23" t="s">
        <v>34</v>
      </c>
      <c r="F35" s="94">
        <f>ROUND((SUM(BG120:BG137)),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 x14ac:dyDescent="0.2">
      <c r="A36" s="26"/>
      <c r="B36" s="27"/>
      <c r="C36" s="26"/>
      <c r="D36" s="26"/>
      <c r="E36" s="23" t="s">
        <v>35</v>
      </c>
      <c r="F36" s="94">
        <f>ROUND((SUM(BH120:BH137)),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 x14ac:dyDescent="0.2">
      <c r="A37" s="26"/>
      <c r="B37" s="27"/>
      <c r="C37" s="26"/>
      <c r="D37" s="26"/>
      <c r="E37" s="23" t="s">
        <v>36</v>
      </c>
      <c r="F37" s="94">
        <f>ROUND((SUM(BI120:BI137)),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hidden="1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 x14ac:dyDescent="0.2">
      <c r="A82" s="26"/>
      <c r="B82" s="27"/>
      <c r="C82" s="18" t="s">
        <v>98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 x14ac:dyDescent="0.2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 x14ac:dyDescent="0.2">
      <c r="A85" s="26"/>
      <c r="B85" s="27"/>
      <c r="C85" s="26"/>
      <c r="D85" s="26"/>
      <c r="E85" s="203" t="str">
        <f>E7</f>
        <v>Rozšírenie kapacit a prístavba  jedálne  MŠ  Zlaté Moravce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 x14ac:dyDescent="0.2">
      <c r="A86" s="26"/>
      <c r="B86" s="27"/>
      <c r="C86" s="23" t="s">
        <v>96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 x14ac:dyDescent="0.2">
      <c r="A87" s="26"/>
      <c r="B87" s="27"/>
      <c r="C87" s="26"/>
      <c r="D87" s="26"/>
      <c r="E87" s="193" t="str">
        <f>E9</f>
        <v>SO-06 - Požiarna nádrž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 x14ac:dyDescent="0.2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49" t="str">
        <f>IF(J12="","",J12)</f>
        <v>3. 12. 2021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 x14ac:dyDescent="0.2">
      <c r="A94" s="26"/>
      <c r="B94" s="27"/>
      <c r="C94" s="104" t="s">
        <v>99</v>
      </c>
      <c r="D94" s="96"/>
      <c r="E94" s="96"/>
      <c r="F94" s="96"/>
      <c r="G94" s="96"/>
      <c r="H94" s="96"/>
      <c r="I94" s="96"/>
      <c r="J94" s="105" t="s">
        <v>100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hidden="1" customHeight="1" x14ac:dyDescent="0.2">
      <c r="A96" s="26"/>
      <c r="B96" s="27"/>
      <c r="C96" s="106" t="s">
        <v>101</v>
      </c>
      <c r="D96" s="26"/>
      <c r="E96" s="26"/>
      <c r="F96" s="26"/>
      <c r="G96" s="26"/>
      <c r="H96" s="26"/>
      <c r="I96" s="26"/>
      <c r="J96" s="65">
        <f>J120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102</v>
      </c>
    </row>
    <row r="97" spans="1:31" s="9" customFormat="1" ht="24.9" hidden="1" customHeight="1" x14ac:dyDescent="0.2">
      <c r="B97" s="107"/>
      <c r="D97" s="108" t="s">
        <v>103</v>
      </c>
      <c r="E97" s="109"/>
      <c r="F97" s="109"/>
      <c r="G97" s="109"/>
      <c r="H97" s="109"/>
      <c r="I97" s="109"/>
      <c r="J97" s="110">
        <f>J121</f>
        <v>0</v>
      </c>
      <c r="L97" s="107"/>
    </row>
    <row r="98" spans="1:31" s="10" customFormat="1" ht="19.95" hidden="1" customHeight="1" x14ac:dyDescent="0.2">
      <c r="B98" s="111"/>
      <c r="D98" s="112" t="s">
        <v>160</v>
      </c>
      <c r="E98" s="113"/>
      <c r="F98" s="113"/>
      <c r="G98" s="113"/>
      <c r="H98" s="113"/>
      <c r="I98" s="113"/>
      <c r="J98" s="114">
        <f>J122</f>
        <v>0</v>
      </c>
      <c r="L98" s="111"/>
    </row>
    <row r="99" spans="1:31" s="10" customFormat="1" ht="19.95" hidden="1" customHeight="1" x14ac:dyDescent="0.2">
      <c r="B99" s="111"/>
      <c r="D99" s="112" t="s">
        <v>161</v>
      </c>
      <c r="E99" s="113"/>
      <c r="F99" s="113"/>
      <c r="G99" s="113"/>
      <c r="H99" s="113"/>
      <c r="I99" s="113"/>
      <c r="J99" s="114">
        <f>J126</f>
        <v>0</v>
      </c>
      <c r="L99" s="111"/>
    </row>
    <row r="100" spans="1:31" s="10" customFormat="1" ht="19.95" hidden="1" customHeight="1" x14ac:dyDescent="0.2">
      <c r="B100" s="111"/>
      <c r="D100" s="112" t="s">
        <v>1199</v>
      </c>
      <c r="E100" s="113"/>
      <c r="F100" s="113"/>
      <c r="G100" s="113"/>
      <c r="H100" s="113"/>
      <c r="I100" s="113"/>
      <c r="J100" s="114">
        <f>J130</f>
        <v>0</v>
      </c>
      <c r="L100" s="111"/>
    </row>
    <row r="101" spans="1:31" s="2" customFormat="1" ht="21.75" hidden="1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" hidden="1" customHeight="1" x14ac:dyDescent="0.2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hidden="1" x14ac:dyDescent="0.2"/>
    <row r="104" spans="1:31" hidden="1" x14ac:dyDescent="0.2"/>
    <row r="105" spans="1:31" hidden="1" x14ac:dyDescent="0.2"/>
    <row r="106" spans="1:31" s="2" customFormat="1" ht="6.9" customHeight="1" x14ac:dyDescent="0.2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" customHeight="1" x14ac:dyDescent="0.2">
      <c r="A107" s="26"/>
      <c r="B107" s="27"/>
      <c r="C107" s="18" t="s">
        <v>105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203" t="str">
        <f>E7</f>
        <v>Rozšírenie kapacit a prístavba  jedálne  MŠ  Zlaté Moravce</v>
      </c>
      <c r="F110" s="204"/>
      <c r="G110" s="204"/>
      <c r="H110" s="204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 x14ac:dyDescent="0.2">
      <c r="A111" s="26"/>
      <c r="B111" s="27"/>
      <c r="C111" s="23" t="s">
        <v>96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 x14ac:dyDescent="0.2">
      <c r="A112" s="26"/>
      <c r="B112" s="27"/>
      <c r="C112" s="26"/>
      <c r="D112" s="26"/>
      <c r="E112" s="193" t="str">
        <f>E9</f>
        <v>SO-06 - Požiarna nádrž</v>
      </c>
      <c r="F112" s="202"/>
      <c r="G112" s="202"/>
      <c r="H112" s="20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15</v>
      </c>
      <c r="D114" s="26"/>
      <c r="E114" s="26"/>
      <c r="F114" s="21" t="str">
        <f>F12</f>
        <v xml:space="preserve"> </v>
      </c>
      <c r="G114" s="26"/>
      <c r="H114" s="26"/>
      <c r="I114" s="23" t="s">
        <v>17</v>
      </c>
      <c r="J114" s="49" t="str">
        <f>IF(J12="","",J12)</f>
        <v>3. 12. 2021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15" customHeight="1" x14ac:dyDescent="0.2">
      <c r="A116" s="26"/>
      <c r="B116" s="27"/>
      <c r="C116" s="23" t="s">
        <v>19</v>
      </c>
      <c r="D116" s="26"/>
      <c r="E116" s="26"/>
      <c r="F116" s="21" t="str">
        <f>E15</f>
        <v xml:space="preserve"> </v>
      </c>
      <c r="G116" s="26"/>
      <c r="H116" s="26"/>
      <c r="I116" s="23" t="s">
        <v>23</v>
      </c>
      <c r="J116" s="24" t="str">
        <f>E21</f>
        <v xml:space="preserve"> 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15" customHeight="1" x14ac:dyDescent="0.2">
      <c r="A117" s="26"/>
      <c r="B117" s="27"/>
      <c r="C117" s="23" t="s">
        <v>22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25</v>
      </c>
      <c r="J117" s="24" t="str">
        <f>E24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 x14ac:dyDescent="0.2">
      <c r="A119" s="115"/>
      <c r="B119" s="116"/>
      <c r="C119" s="117" t="s">
        <v>106</v>
      </c>
      <c r="D119" s="118" t="s">
        <v>52</v>
      </c>
      <c r="E119" s="118" t="s">
        <v>48</v>
      </c>
      <c r="F119" s="118" t="s">
        <v>49</v>
      </c>
      <c r="G119" s="118" t="s">
        <v>107</v>
      </c>
      <c r="H119" s="118" t="s">
        <v>108</v>
      </c>
      <c r="I119" s="118" t="s">
        <v>109</v>
      </c>
      <c r="J119" s="119" t="s">
        <v>100</v>
      </c>
      <c r="K119" s="120" t="s">
        <v>110</v>
      </c>
      <c r="L119" s="121"/>
      <c r="M119" s="56" t="s">
        <v>1</v>
      </c>
      <c r="N119" s="57" t="s">
        <v>31</v>
      </c>
      <c r="O119" s="57" t="s">
        <v>111</v>
      </c>
      <c r="P119" s="57" t="s">
        <v>112</v>
      </c>
      <c r="Q119" s="57" t="s">
        <v>113</v>
      </c>
      <c r="R119" s="57" t="s">
        <v>114</v>
      </c>
      <c r="S119" s="57" t="s">
        <v>115</v>
      </c>
      <c r="T119" s="58" t="s">
        <v>116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</row>
    <row r="120" spans="1:65" s="2" customFormat="1" ht="22.95" customHeight="1" x14ac:dyDescent="0.3">
      <c r="A120" s="26"/>
      <c r="B120" s="27"/>
      <c r="C120" s="63" t="s">
        <v>101</v>
      </c>
      <c r="D120" s="26"/>
      <c r="E120" s="26"/>
      <c r="F120" s="26"/>
      <c r="G120" s="26"/>
      <c r="H120" s="26"/>
      <c r="I120" s="26"/>
      <c r="J120" s="122">
        <f>BK120</f>
        <v>0</v>
      </c>
      <c r="K120" s="26"/>
      <c r="L120" s="27"/>
      <c r="M120" s="59"/>
      <c r="N120" s="50"/>
      <c r="O120" s="60"/>
      <c r="P120" s="123">
        <f>P121</f>
        <v>338.96618999999998</v>
      </c>
      <c r="Q120" s="60"/>
      <c r="R120" s="123">
        <f>R121</f>
        <v>59.396691336649994</v>
      </c>
      <c r="S120" s="60"/>
      <c r="T120" s="124">
        <f>T121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66</v>
      </c>
      <c r="AU120" s="14" t="s">
        <v>102</v>
      </c>
      <c r="BK120" s="125">
        <f>BK121</f>
        <v>0</v>
      </c>
    </row>
    <row r="121" spans="1:65" s="12" customFormat="1" ht="25.95" customHeight="1" x14ac:dyDescent="0.25">
      <c r="B121" s="126"/>
      <c r="D121" s="127" t="s">
        <v>66</v>
      </c>
      <c r="E121" s="128" t="s">
        <v>117</v>
      </c>
      <c r="F121" s="128" t="s">
        <v>118</v>
      </c>
      <c r="J121" s="129">
        <f>BK121</f>
        <v>0</v>
      </c>
      <c r="L121" s="126"/>
      <c r="M121" s="130"/>
      <c r="N121" s="131"/>
      <c r="O121" s="131"/>
      <c r="P121" s="132">
        <f>P122+P126+P130</f>
        <v>338.96618999999998</v>
      </c>
      <c r="Q121" s="131"/>
      <c r="R121" s="132">
        <f>R122+R126+R130</f>
        <v>59.396691336649994</v>
      </c>
      <c r="S121" s="131"/>
      <c r="T121" s="133">
        <f>T122+T126+T130</f>
        <v>0</v>
      </c>
      <c r="AR121" s="127" t="s">
        <v>75</v>
      </c>
      <c r="AT121" s="134" t="s">
        <v>66</v>
      </c>
      <c r="AU121" s="134" t="s">
        <v>67</v>
      </c>
      <c r="AY121" s="127" t="s">
        <v>119</v>
      </c>
      <c r="BK121" s="135">
        <f>BK122+BK126+BK130</f>
        <v>0</v>
      </c>
    </row>
    <row r="122" spans="1:65" s="12" customFormat="1" ht="22.95" customHeight="1" x14ac:dyDescent="0.25">
      <c r="B122" s="126"/>
      <c r="D122" s="127" t="s">
        <v>66</v>
      </c>
      <c r="E122" s="136" t="s">
        <v>75</v>
      </c>
      <c r="F122" s="136" t="s">
        <v>177</v>
      </c>
      <c r="J122" s="137">
        <f>BK122</f>
        <v>0</v>
      </c>
      <c r="L122" s="126"/>
      <c r="M122" s="130"/>
      <c r="N122" s="131"/>
      <c r="O122" s="131"/>
      <c r="P122" s="132">
        <f>SUM(P123:P125)</f>
        <v>238.68985000000001</v>
      </c>
      <c r="Q122" s="131"/>
      <c r="R122" s="132">
        <f>SUM(R123:R125)</f>
        <v>0</v>
      </c>
      <c r="S122" s="131"/>
      <c r="T122" s="133">
        <f>SUM(T123:T125)</f>
        <v>0</v>
      </c>
      <c r="AR122" s="127" t="s">
        <v>75</v>
      </c>
      <c r="AT122" s="134" t="s">
        <v>66</v>
      </c>
      <c r="AU122" s="134" t="s">
        <v>75</v>
      </c>
      <c r="AY122" s="127" t="s">
        <v>119</v>
      </c>
      <c r="BK122" s="135">
        <f>SUM(BK123:BK125)</f>
        <v>0</v>
      </c>
    </row>
    <row r="123" spans="1:65" s="2" customFormat="1" ht="14.4" customHeight="1" x14ac:dyDescent="0.2">
      <c r="A123" s="26"/>
      <c r="B123" s="138"/>
      <c r="C123" s="139" t="s">
        <v>75</v>
      </c>
      <c r="D123" s="139" t="s">
        <v>122</v>
      </c>
      <c r="E123" s="140" t="s">
        <v>1200</v>
      </c>
      <c r="F123" s="141" t="s">
        <v>1201</v>
      </c>
      <c r="G123" s="142" t="s">
        <v>180</v>
      </c>
      <c r="H123" s="143">
        <v>104.65</v>
      </c>
      <c r="I123" s="144">
        <v>0</v>
      </c>
      <c r="J123" s="144">
        <f>ROUND(I123*H123,2)</f>
        <v>0</v>
      </c>
      <c r="K123" s="145"/>
      <c r="L123" s="27"/>
      <c r="M123" s="146" t="s">
        <v>1</v>
      </c>
      <c r="N123" s="147" t="s">
        <v>33</v>
      </c>
      <c r="O123" s="148">
        <v>1.744</v>
      </c>
      <c r="P123" s="148">
        <f>O123*H123</f>
        <v>182.50960000000001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126</v>
      </c>
      <c r="AT123" s="150" t="s">
        <v>122</v>
      </c>
      <c r="AU123" s="150" t="s">
        <v>127</v>
      </c>
      <c r="AY123" s="14" t="s">
        <v>119</v>
      </c>
      <c r="BE123" s="151">
        <f>IF(N123="základná",J123,0)</f>
        <v>0</v>
      </c>
      <c r="BF123" s="151">
        <f>IF(N123="znížená",J123,0)</f>
        <v>0</v>
      </c>
      <c r="BG123" s="151">
        <f>IF(N123="zákl. prenesená",J123,0)</f>
        <v>0</v>
      </c>
      <c r="BH123" s="151">
        <f>IF(N123="zníž. prenesená",J123,0)</f>
        <v>0</v>
      </c>
      <c r="BI123" s="151">
        <f>IF(N123="nulová",J123,0)</f>
        <v>0</v>
      </c>
      <c r="BJ123" s="14" t="s">
        <v>127</v>
      </c>
      <c r="BK123" s="151">
        <f>ROUND(I123*H123,2)</f>
        <v>0</v>
      </c>
      <c r="BL123" s="14" t="s">
        <v>126</v>
      </c>
      <c r="BM123" s="150" t="s">
        <v>127</v>
      </c>
    </row>
    <row r="124" spans="1:65" s="2" customFormat="1" ht="14.4" customHeight="1" x14ac:dyDescent="0.2">
      <c r="A124" s="26"/>
      <c r="B124" s="138"/>
      <c r="C124" s="139" t="s">
        <v>127</v>
      </c>
      <c r="D124" s="139" t="s">
        <v>122</v>
      </c>
      <c r="E124" s="140" t="s">
        <v>1202</v>
      </c>
      <c r="F124" s="141" t="s">
        <v>1203</v>
      </c>
      <c r="G124" s="142" t="s">
        <v>180</v>
      </c>
      <c r="H124" s="143">
        <v>104.65</v>
      </c>
      <c r="I124" s="144">
        <v>0</v>
      </c>
      <c r="J124" s="144">
        <f>ROUND(I124*H124,2)</f>
        <v>0</v>
      </c>
      <c r="K124" s="145"/>
      <c r="L124" s="27"/>
      <c r="M124" s="146" t="s">
        <v>1</v>
      </c>
      <c r="N124" s="147" t="s">
        <v>33</v>
      </c>
      <c r="O124" s="148">
        <v>0.44700000000000001</v>
      </c>
      <c r="P124" s="148">
        <f>O124*H124</f>
        <v>46.778550000000003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126</v>
      </c>
      <c r="AT124" s="150" t="s">
        <v>122</v>
      </c>
      <c r="AU124" s="150" t="s">
        <v>127</v>
      </c>
      <c r="AY124" s="14" t="s">
        <v>119</v>
      </c>
      <c r="BE124" s="151">
        <f>IF(N124="základná",J124,0)</f>
        <v>0</v>
      </c>
      <c r="BF124" s="151">
        <f>IF(N124="znížená",J124,0)</f>
        <v>0</v>
      </c>
      <c r="BG124" s="151">
        <f>IF(N124="zákl. prenesená",J124,0)</f>
        <v>0</v>
      </c>
      <c r="BH124" s="151">
        <f>IF(N124="zníž. prenesená",J124,0)</f>
        <v>0</v>
      </c>
      <c r="BI124" s="151">
        <f>IF(N124="nulová",J124,0)</f>
        <v>0</v>
      </c>
      <c r="BJ124" s="14" t="s">
        <v>127</v>
      </c>
      <c r="BK124" s="151">
        <f>ROUND(I124*H124,2)</f>
        <v>0</v>
      </c>
      <c r="BL124" s="14" t="s">
        <v>126</v>
      </c>
      <c r="BM124" s="150" t="s">
        <v>126</v>
      </c>
    </row>
    <row r="125" spans="1:65" s="2" customFormat="1" ht="24.15" customHeight="1" x14ac:dyDescent="0.2">
      <c r="A125" s="26"/>
      <c r="B125" s="138"/>
      <c r="C125" s="139" t="s">
        <v>130</v>
      </c>
      <c r="D125" s="139" t="s">
        <v>122</v>
      </c>
      <c r="E125" s="140" t="s">
        <v>1204</v>
      </c>
      <c r="F125" s="141" t="s">
        <v>705</v>
      </c>
      <c r="G125" s="142" t="s">
        <v>180</v>
      </c>
      <c r="H125" s="143">
        <v>38.85</v>
      </c>
      <c r="I125" s="144">
        <v>0</v>
      </c>
      <c r="J125" s="144">
        <f>ROUND(I125*H125,2)</f>
        <v>0</v>
      </c>
      <c r="K125" s="145"/>
      <c r="L125" s="27"/>
      <c r="M125" s="146" t="s">
        <v>1</v>
      </c>
      <c r="N125" s="147" t="s">
        <v>33</v>
      </c>
      <c r="O125" s="148">
        <v>0.24199999999999999</v>
      </c>
      <c r="P125" s="148">
        <f>O125*H125</f>
        <v>9.4016999999999999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126</v>
      </c>
      <c r="AT125" s="150" t="s">
        <v>122</v>
      </c>
      <c r="AU125" s="150" t="s">
        <v>127</v>
      </c>
      <c r="AY125" s="14" t="s">
        <v>119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4" t="s">
        <v>127</v>
      </c>
      <c r="BK125" s="151">
        <f>ROUND(I125*H125,2)</f>
        <v>0</v>
      </c>
      <c r="BL125" s="14" t="s">
        <v>126</v>
      </c>
      <c r="BM125" s="150" t="s">
        <v>134</v>
      </c>
    </row>
    <row r="126" spans="1:65" s="12" customFormat="1" ht="22.95" customHeight="1" x14ac:dyDescent="0.25">
      <c r="B126" s="126"/>
      <c r="D126" s="127" t="s">
        <v>66</v>
      </c>
      <c r="E126" s="136" t="s">
        <v>127</v>
      </c>
      <c r="F126" s="136" t="s">
        <v>197</v>
      </c>
      <c r="J126" s="137">
        <f>BK126</f>
        <v>0</v>
      </c>
      <c r="L126" s="126"/>
      <c r="M126" s="130"/>
      <c r="N126" s="131"/>
      <c r="O126" s="131"/>
      <c r="P126" s="132">
        <f>SUM(P127:P129)</f>
        <v>11.819339999999999</v>
      </c>
      <c r="Q126" s="131"/>
      <c r="R126" s="132">
        <f>SUM(R127:R129)</f>
        <v>25.183396888649995</v>
      </c>
      <c r="S126" s="131"/>
      <c r="T126" s="133">
        <f>SUM(T127:T129)</f>
        <v>0</v>
      </c>
      <c r="AR126" s="127" t="s">
        <v>75</v>
      </c>
      <c r="AT126" s="134" t="s">
        <v>66</v>
      </c>
      <c r="AU126" s="134" t="s">
        <v>75</v>
      </c>
      <c r="AY126" s="127" t="s">
        <v>119</v>
      </c>
      <c r="BK126" s="135">
        <f>SUM(BK127:BK129)</f>
        <v>0</v>
      </c>
    </row>
    <row r="127" spans="1:65" s="2" customFormat="1" ht="24.15" customHeight="1" x14ac:dyDescent="0.2">
      <c r="A127" s="26"/>
      <c r="B127" s="138"/>
      <c r="C127" s="139" t="s">
        <v>126</v>
      </c>
      <c r="D127" s="139" t="s">
        <v>122</v>
      </c>
      <c r="E127" s="140" t="s">
        <v>198</v>
      </c>
      <c r="F127" s="141" t="s">
        <v>199</v>
      </c>
      <c r="G127" s="142" t="s">
        <v>180</v>
      </c>
      <c r="H127" s="143">
        <v>5.85</v>
      </c>
      <c r="I127" s="144">
        <v>0</v>
      </c>
      <c r="J127" s="144">
        <f>ROUND(I127*H127,2)</f>
        <v>0</v>
      </c>
      <c r="K127" s="145"/>
      <c r="L127" s="27"/>
      <c r="M127" s="146" t="s">
        <v>1</v>
      </c>
      <c r="N127" s="147" t="s">
        <v>33</v>
      </c>
      <c r="O127" s="148">
        <v>1.0968</v>
      </c>
      <c r="P127" s="148">
        <f>O127*H127</f>
        <v>6.4162799999999995</v>
      </c>
      <c r="Q127" s="148">
        <v>2.0699999999999998</v>
      </c>
      <c r="R127" s="148">
        <f>Q127*H127</f>
        <v>12.109499999999999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126</v>
      </c>
      <c r="AT127" s="150" t="s">
        <v>122</v>
      </c>
      <c r="AU127" s="150" t="s">
        <v>127</v>
      </c>
      <c r="AY127" s="14" t="s">
        <v>119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4" t="s">
        <v>127</v>
      </c>
      <c r="BK127" s="151">
        <f>ROUND(I127*H127,2)</f>
        <v>0</v>
      </c>
      <c r="BL127" s="14" t="s">
        <v>126</v>
      </c>
      <c r="BM127" s="150" t="s">
        <v>138</v>
      </c>
    </row>
    <row r="128" spans="1:65" s="2" customFormat="1" ht="14.4" customHeight="1" x14ac:dyDescent="0.2">
      <c r="A128" s="26"/>
      <c r="B128" s="138"/>
      <c r="C128" s="139" t="s">
        <v>139</v>
      </c>
      <c r="D128" s="139" t="s">
        <v>122</v>
      </c>
      <c r="E128" s="140" t="s">
        <v>222</v>
      </c>
      <c r="F128" s="141" t="s">
        <v>223</v>
      </c>
      <c r="G128" s="142" t="s">
        <v>180</v>
      </c>
      <c r="H128" s="143">
        <v>5.85</v>
      </c>
      <c r="I128" s="144">
        <v>0</v>
      </c>
      <c r="J128" s="144">
        <f>ROUND(I128*H128,2)</f>
        <v>0</v>
      </c>
      <c r="K128" s="145"/>
      <c r="L128" s="27"/>
      <c r="M128" s="146" t="s">
        <v>1</v>
      </c>
      <c r="N128" s="147" t="s">
        <v>33</v>
      </c>
      <c r="O128" s="148">
        <v>0.61770999999999998</v>
      </c>
      <c r="P128" s="148">
        <f>O128*H128</f>
        <v>3.6136034999999995</v>
      </c>
      <c r="Q128" s="148">
        <v>2.1940757039999998</v>
      </c>
      <c r="R128" s="148">
        <f>Q128*H128</f>
        <v>12.835342868399998</v>
      </c>
      <c r="S128" s="148">
        <v>0</v>
      </c>
      <c r="T128" s="149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126</v>
      </c>
      <c r="AT128" s="150" t="s">
        <v>122</v>
      </c>
      <c r="AU128" s="150" t="s">
        <v>127</v>
      </c>
      <c r="AY128" s="14" t="s">
        <v>119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4" t="s">
        <v>127</v>
      </c>
      <c r="BK128" s="151">
        <f>ROUND(I128*H128,2)</f>
        <v>0</v>
      </c>
      <c r="BL128" s="14" t="s">
        <v>126</v>
      </c>
      <c r="BM128" s="150" t="s">
        <v>142</v>
      </c>
    </row>
    <row r="129" spans="1:65" s="2" customFormat="1" ht="24.15" customHeight="1" x14ac:dyDescent="0.2">
      <c r="A129" s="26"/>
      <c r="B129" s="138"/>
      <c r="C129" s="139" t="s">
        <v>134</v>
      </c>
      <c r="D129" s="139" t="s">
        <v>122</v>
      </c>
      <c r="E129" s="140" t="s">
        <v>211</v>
      </c>
      <c r="F129" s="141" t="s">
        <v>212</v>
      </c>
      <c r="G129" s="142" t="s">
        <v>125</v>
      </c>
      <c r="H129" s="143">
        <v>38.024999999999999</v>
      </c>
      <c r="I129" s="144">
        <v>0</v>
      </c>
      <c r="J129" s="144">
        <f>ROUND(I129*H129,2)</f>
        <v>0</v>
      </c>
      <c r="K129" s="145"/>
      <c r="L129" s="27"/>
      <c r="M129" s="146" t="s">
        <v>1</v>
      </c>
      <c r="N129" s="147" t="s">
        <v>33</v>
      </c>
      <c r="O129" s="148">
        <v>4.7059999999999998E-2</v>
      </c>
      <c r="P129" s="148">
        <f>O129*H129</f>
        <v>1.7894564999999998</v>
      </c>
      <c r="Q129" s="148">
        <v>6.2736099999999998E-3</v>
      </c>
      <c r="R129" s="148">
        <f>Q129*H129</f>
        <v>0.23855402024999997</v>
      </c>
      <c r="S129" s="148">
        <v>0</v>
      </c>
      <c r="T129" s="149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126</v>
      </c>
      <c r="AT129" s="150" t="s">
        <v>122</v>
      </c>
      <c r="AU129" s="150" t="s">
        <v>127</v>
      </c>
      <c r="AY129" s="14" t="s">
        <v>119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4" t="s">
        <v>127</v>
      </c>
      <c r="BK129" s="151">
        <f>ROUND(I129*H129,2)</f>
        <v>0</v>
      </c>
      <c r="BL129" s="14" t="s">
        <v>126</v>
      </c>
      <c r="BM129" s="150" t="s">
        <v>145</v>
      </c>
    </row>
    <row r="130" spans="1:65" s="12" customFormat="1" ht="22.95" customHeight="1" x14ac:dyDescent="0.25">
      <c r="B130" s="126"/>
      <c r="D130" s="127" t="s">
        <v>66</v>
      </c>
      <c r="E130" s="136" t="s">
        <v>138</v>
      </c>
      <c r="F130" s="136" t="s">
        <v>1205</v>
      </c>
      <c r="J130" s="137">
        <f>BK130</f>
        <v>0</v>
      </c>
      <c r="L130" s="126"/>
      <c r="M130" s="130"/>
      <c r="N130" s="131"/>
      <c r="O130" s="131"/>
      <c r="P130" s="132">
        <f>SUM(P131:P137)</f>
        <v>88.456999999999994</v>
      </c>
      <c r="Q130" s="131"/>
      <c r="R130" s="132">
        <f>SUM(R131:R137)</f>
        <v>34.213294447999999</v>
      </c>
      <c r="S130" s="131"/>
      <c r="T130" s="133">
        <f>SUM(T131:T137)</f>
        <v>0</v>
      </c>
      <c r="AR130" s="127" t="s">
        <v>75</v>
      </c>
      <c r="AT130" s="134" t="s">
        <v>66</v>
      </c>
      <c r="AU130" s="134" t="s">
        <v>75</v>
      </c>
      <c r="AY130" s="127" t="s">
        <v>119</v>
      </c>
      <c r="BK130" s="135">
        <f>SUM(BK131:BK137)</f>
        <v>0</v>
      </c>
    </row>
    <row r="131" spans="1:65" s="2" customFormat="1" ht="24.15" customHeight="1" x14ac:dyDescent="0.2">
      <c r="A131" s="26"/>
      <c r="B131" s="138"/>
      <c r="C131" s="139" t="s">
        <v>146</v>
      </c>
      <c r="D131" s="139" t="s">
        <v>122</v>
      </c>
      <c r="E131" s="140" t="s">
        <v>1206</v>
      </c>
      <c r="F131" s="141" t="s">
        <v>1207</v>
      </c>
      <c r="G131" s="142" t="s">
        <v>158</v>
      </c>
      <c r="H131" s="143">
        <v>1</v>
      </c>
      <c r="I131" s="144">
        <v>0</v>
      </c>
      <c r="J131" s="144">
        <f t="shared" ref="J131:J137" si="0">ROUND(I131*H131,2)</f>
        <v>0</v>
      </c>
      <c r="K131" s="145"/>
      <c r="L131" s="27"/>
      <c r="M131" s="146" t="s">
        <v>1</v>
      </c>
      <c r="N131" s="147" t="s">
        <v>33</v>
      </c>
      <c r="O131" s="148">
        <v>6.5650000000000004</v>
      </c>
      <c r="P131" s="148">
        <f t="shared" ref="P131:P137" si="1">O131*H131</f>
        <v>6.5650000000000004</v>
      </c>
      <c r="Q131" s="148">
        <v>0</v>
      </c>
      <c r="R131" s="148">
        <f t="shared" ref="R131:R137" si="2">Q131*H131</f>
        <v>0</v>
      </c>
      <c r="S131" s="148">
        <v>0</v>
      </c>
      <c r="T131" s="149">
        <f t="shared" ref="T131:T137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126</v>
      </c>
      <c r="AT131" s="150" t="s">
        <v>122</v>
      </c>
      <c r="AU131" s="150" t="s">
        <v>127</v>
      </c>
      <c r="AY131" s="14" t="s">
        <v>119</v>
      </c>
      <c r="BE131" s="151">
        <f t="shared" ref="BE131:BE137" si="4">IF(N131="základná",J131,0)</f>
        <v>0</v>
      </c>
      <c r="BF131" s="151">
        <f t="shared" ref="BF131:BF137" si="5">IF(N131="znížená",J131,0)</f>
        <v>0</v>
      </c>
      <c r="BG131" s="151">
        <f t="shared" ref="BG131:BG137" si="6">IF(N131="zákl. prenesená",J131,0)</f>
        <v>0</v>
      </c>
      <c r="BH131" s="151">
        <f t="shared" ref="BH131:BH137" si="7">IF(N131="zníž. prenesená",J131,0)</f>
        <v>0</v>
      </c>
      <c r="BI131" s="151">
        <f t="shared" ref="BI131:BI137" si="8">IF(N131="nulová",J131,0)</f>
        <v>0</v>
      </c>
      <c r="BJ131" s="14" t="s">
        <v>127</v>
      </c>
      <c r="BK131" s="151">
        <f t="shared" ref="BK131:BK137" si="9">ROUND(I131*H131,2)</f>
        <v>0</v>
      </c>
      <c r="BL131" s="14" t="s">
        <v>126</v>
      </c>
      <c r="BM131" s="150" t="s">
        <v>149</v>
      </c>
    </row>
    <row r="132" spans="1:65" s="2" customFormat="1" ht="24.15" customHeight="1" x14ac:dyDescent="0.2">
      <c r="A132" s="26"/>
      <c r="B132" s="138"/>
      <c r="C132" s="156" t="s">
        <v>138</v>
      </c>
      <c r="D132" s="156" t="s">
        <v>266</v>
      </c>
      <c r="E132" s="157" t="s">
        <v>1208</v>
      </c>
      <c r="F132" s="158" t="s">
        <v>1209</v>
      </c>
      <c r="G132" s="159" t="s">
        <v>158</v>
      </c>
      <c r="H132" s="160">
        <v>1</v>
      </c>
      <c r="I132" s="161">
        <v>0</v>
      </c>
      <c r="J132" s="161">
        <f t="shared" si="0"/>
        <v>0</v>
      </c>
      <c r="K132" s="162"/>
      <c r="L132" s="163"/>
      <c r="M132" s="164" t="s">
        <v>1</v>
      </c>
      <c r="N132" s="165" t="s">
        <v>33</v>
      </c>
      <c r="O132" s="148">
        <v>0</v>
      </c>
      <c r="P132" s="148">
        <f t="shared" si="1"/>
        <v>0</v>
      </c>
      <c r="Q132" s="148">
        <v>24</v>
      </c>
      <c r="R132" s="148">
        <f t="shared" si="2"/>
        <v>24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138</v>
      </c>
      <c r="AT132" s="150" t="s">
        <v>266</v>
      </c>
      <c r="AU132" s="150" t="s">
        <v>127</v>
      </c>
      <c r="AY132" s="14" t="s">
        <v>119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127</v>
      </c>
      <c r="BK132" s="151">
        <f t="shared" si="9"/>
        <v>0</v>
      </c>
      <c r="BL132" s="14" t="s">
        <v>126</v>
      </c>
      <c r="BM132" s="150" t="s">
        <v>152</v>
      </c>
    </row>
    <row r="133" spans="1:65" s="2" customFormat="1" ht="37.950000000000003" customHeight="1" x14ac:dyDescent="0.2">
      <c r="A133" s="26"/>
      <c r="B133" s="138"/>
      <c r="C133" s="139" t="s">
        <v>120</v>
      </c>
      <c r="D133" s="139" t="s">
        <v>122</v>
      </c>
      <c r="E133" s="140" t="s">
        <v>1210</v>
      </c>
      <c r="F133" s="141" t="s">
        <v>1211</v>
      </c>
      <c r="G133" s="142" t="s">
        <v>158</v>
      </c>
      <c r="H133" s="143">
        <v>4</v>
      </c>
      <c r="I133" s="144">
        <v>0</v>
      </c>
      <c r="J133" s="144">
        <f t="shared" si="0"/>
        <v>0</v>
      </c>
      <c r="K133" s="145"/>
      <c r="L133" s="27"/>
      <c r="M133" s="146" t="s">
        <v>1</v>
      </c>
      <c r="N133" s="147" t="s">
        <v>33</v>
      </c>
      <c r="O133" s="148">
        <v>19.867999999999999</v>
      </c>
      <c r="P133" s="148">
        <f t="shared" si="1"/>
        <v>79.471999999999994</v>
      </c>
      <c r="Q133" s="148">
        <v>2.0076736120000001</v>
      </c>
      <c r="R133" s="148">
        <f t="shared" si="2"/>
        <v>8.0306944480000002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126</v>
      </c>
      <c r="AT133" s="150" t="s">
        <v>122</v>
      </c>
      <c r="AU133" s="150" t="s">
        <v>127</v>
      </c>
      <c r="AY133" s="14" t="s">
        <v>119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127</v>
      </c>
      <c r="BK133" s="151">
        <f t="shared" si="9"/>
        <v>0</v>
      </c>
      <c r="BL133" s="14" t="s">
        <v>126</v>
      </c>
      <c r="BM133" s="150" t="s">
        <v>155</v>
      </c>
    </row>
    <row r="134" spans="1:65" s="2" customFormat="1" ht="37.950000000000003" customHeight="1" x14ac:dyDescent="0.2">
      <c r="A134" s="26"/>
      <c r="B134" s="138"/>
      <c r="C134" s="156" t="s">
        <v>142</v>
      </c>
      <c r="D134" s="156" t="s">
        <v>266</v>
      </c>
      <c r="E134" s="157" t="s">
        <v>1212</v>
      </c>
      <c r="F134" s="158" t="s">
        <v>1213</v>
      </c>
      <c r="G134" s="159" t="s">
        <v>158</v>
      </c>
      <c r="H134" s="160">
        <v>2</v>
      </c>
      <c r="I134" s="161">
        <v>0</v>
      </c>
      <c r="J134" s="161">
        <f t="shared" si="0"/>
        <v>0</v>
      </c>
      <c r="K134" s="162"/>
      <c r="L134" s="163"/>
      <c r="M134" s="164" t="s">
        <v>1</v>
      </c>
      <c r="N134" s="165" t="s">
        <v>33</v>
      </c>
      <c r="O134" s="148">
        <v>0</v>
      </c>
      <c r="P134" s="148">
        <f t="shared" si="1"/>
        <v>0</v>
      </c>
      <c r="Q134" s="148">
        <v>0.58499999999999996</v>
      </c>
      <c r="R134" s="148">
        <f t="shared" si="2"/>
        <v>1.17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138</v>
      </c>
      <c r="AT134" s="150" t="s">
        <v>266</v>
      </c>
      <c r="AU134" s="150" t="s">
        <v>127</v>
      </c>
      <c r="AY134" s="14" t="s">
        <v>119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127</v>
      </c>
      <c r="BK134" s="151">
        <f t="shared" si="9"/>
        <v>0</v>
      </c>
      <c r="BL134" s="14" t="s">
        <v>126</v>
      </c>
      <c r="BM134" s="150" t="s">
        <v>7</v>
      </c>
    </row>
    <row r="135" spans="1:65" s="2" customFormat="1" ht="37.950000000000003" customHeight="1" x14ac:dyDescent="0.2">
      <c r="A135" s="26"/>
      <c r="B135" s="138"/>
      <c r="C135" s="156" t="s">
        <v>207</v>
      </c>
      <c r="D135" s="156" t="s">
        <v>266</v>
      </c>
      <c r="E135" s="157" t="s">
        <v>1214</v>
      </c>
      <c r="F135" s="158" t="s">
        <v>1215</v>
      </c>
      <c r="G135" s="159" t="s">
        <v>158</v>
      </c>
      <c r="H135" s="160">
        <v>2</v>
      </c>
      <c r="I135" s="161">
        <v>0</v>
      </c>
      <c r="J135" s="161">
        <f t="shared" si="0"/>
        <v>0</v>
      </c>
      <c r="K135" s="162"/>
      <c r="L135" s="163"/>
      <c r="M135" s="164" t="s">
        <v>1</v>
      </c>
      <c r="N135" s="165" t="s">
        <v>33</v>
      </c>
      <c r="O135" s="148">
        <v>0</v>
      </c>
      <c r="P135" s="148">
        <f t="shared" si="1"/>
        <v>0</v>
      </c>
      <c r="Q135" s="148">
        <v>0.5</v>
      </c>
      <c r="R135" s="148">
        <f t="shared" si="2"/>
        <v>1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138</v>
      </c>
      <c r="AT135" s="150" t="s">
        <v>266</v>
      </c>
      <c r="AU135" s="150" t="s">
        <v>127</v>
      </c>
      <c r="AY135" s="14" t="s">
        <v>119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127</v>
      </c>
      <c r="BK135" s="151">
        <f t="shared" si="9"/>
        <v>0</v>
      </c>
      <c r="BL135" s="14" t="s">
        <v>126</v>
      </c>
      <c r="BM135" s="150" t="s">
        <v>203</v>
      </c>
    </row>
    <row r="136" spans="1:65" s="2" customFormat="1" ht="24.15" customHeight="1" x14ac:dyDescent="0.2">
      <c r="A136" s="26"/>
      <c r="B136" s="138"/>
      <c r="C136" s="139" t="s">
        <v>200</v>
      </c>
      <c r="D136" s="139" t="s">
        <v>122</v>
      </c>
      <c r="E136" s="140" t="s">
        <v>1216</v>
      </c>
      <c r="F136" s="141" t="s">
        <v>1217</v>
      </c>
      <c r="G136" s="142" t="s">
        <v>158</v>
      </c>
      <c r="H136" s="143">
        <v>2</v>
      </c>
      <c r="I136" s="144">
        <v>0</v>
      </c>
      <c r="J136" s="144">
        <f t="shared" si="0"/>
        <v>0</v>
      </c>
      <c r="K136" s="145"/>
      <c r="L136" s="27"/>
      <c r="M136" s="146" t="s">
        <v>1</v>
      </c>
      <c r="N136" s="147" t="s">
        <v>33</v>
      </c>
      <c r="O136" s="148">
        <v>1.21</v>
      </c>
      <c r="P136" s="148">
        <f t="shared" si="1"/>
        <v>2.42</v>
      </c>
      <c r="Q136" s="148">
        <v>6.3E-3</v>
      </c>
      <c r="R136" s="148">
        <f t="shared" si="2"/>
        <v>1.26E-2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126</v>
      </c>
      <c r="AT136" s="150" t="s">
        <v>122</v>
      </c>
      <c r="AU136" s="150" t="s">
        <v>127</v>
      </c>
      <c r="AY136" s="14" t="s">
        <v>119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127</v>
      </c>
      <c r="BK136" s="151">
        <f t="shared" si="9"/>
        <v>0</v>
      </c>
      <c r="BL136" s="14" t="s">
        <v>126</v>
      </c>
      <c r="BM136" s="150" t="s">
        <v>206</v>
      </c>
    </row>
    <row r="137" spans="1:65" s="2" customFormat="1" ht="24.15" customHeight="1" x14ac:dyDescent="0.2">
      <c r="A137" s="26"/>
      <c r="B137" s="138"/>
      <c r="C137" s="156" t="s">
        <v>145</v>
      </c>
      <c r="D137" s="156" t="s">
        <v>266</v>
      </c>
      <c r="E137" s="157" t="s">
        <v>1218</v>
      </c>
      <c r="F137" s="158" t="s">
        <v>1219</v>
      </c>
      <c r="G137" s="159" t="s">
        <v>158</v>
      </c>
      <c r="H137" s="160">
        <v>2</v>
      </c>
      <c r="I137" s="161">
        <v>0</v>
      </c>
      <c r="J137" s="161">
        <f t="shared" si="0"/>
        <v>0</v>
      </c>
      <c r="K137" s="162"/>
      <c r="L137" s="163"/>
      <c r="M137" s="166" t="s">
        <v>1</v>
      </c>
      <c r="N137" s="167" t="s">
        <v>33</v>
      </c>
      <c r="O137" s="154">
        <v>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138</v>
      </c>
      <c r="AT137" s="150" t="s">
        <v>266</v>
      </c>
      <c r="AU137" s="150" t="s">
        <v>127</v>
      </c>
      <c r="AY137" s="14" t="s">
        <v>119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127</v>
      </c>
      <c r="BK137" s="151">
        <f t="shared" si="9"/>
        <v>0</v>
      </c>
      <c r="BL137" s="14" t="s">
        <v>126</v>
      </c>
      <c r="BM137" s="150" t="s">
        <v>210</v>
      </c>
    </row>
    <row r="138" spans="1:65" s="2" customFormat="1" ht="6.9" customHeight="1" x14ac:dyDescent="0.2">
      <c r="A138" s="26"/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27"/>
      <c r="M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</sheetData>
  <autoFilter ref="C119:K137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23"/>
  <sheetViews>
    <sheetView showGridLines="0" topLeftCell="A77" workbookViewId="0">
      <selection activeCell="V132" sqref="V132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87"/>
    </row>
    <row r="2" spans="1:46" s="1" customFormat="1" ht="36.9" customHeight="1" x14ac:dyDescent="0.2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94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" customHeight="1" x14ac:dyDescent="0.2">
      <c r="B4" s="17"/>
      <c r="D4" s="18" t="s">
        <v>95</v>
      </c>
      <c r="L4" s="17"/>
      <c r="M4" s="88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3" t="s">
        <v>12</v>
      </c>
      <c r="L6" s="17"/>
    </row>
    <row r="7" spans="1:46" s="1" customFormat="1" ht="16.5" customHeight="1" x14ac:dyDescent="0.2">
      <c r="B7" s="17"/>
      <c r="E7" s="203" t="str">
        <f>'Rekapitulácia stavby'!K6</f>
        <v>Rozšírenie kapacit a prístavba  jedálne  MŠ  Zlaté Moravce</v>
      </c>
      <c r="F7" s="204"/>
      <c r="G7" s="204"/>
      <c r="H7" s="204"/>
      <c r="L7" s="17"/>
    </row>
    <row r="8" spans="1:46" s="2" customFormat="1" ht="12" customHeight="1" x14ac:dyDescent="0.2">
      <c r="A8" s="26"/>
      <c r="B8" s="27"/>
      <c r="C8" s="26"/>
      <c r="D8" s="23" t="s">
        <v>96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93" t="s">
        <v>1220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13</v>
      </c>
      <c r="E11" s="26"/>
      <c r="F11" s="21" t="s">
        <v>1</v>
      </c>
      <c r="G11" s="26"/>
      <c r="H11" s="26"/>
      <c r="I11" s="23" t="s">
        <v>14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15</v>
      </c>
      <c r="E12" s="26"/>
      <c r="F12" s="21" t="s">
        <v>16</v>
      </c>
      <c r="G12" s="26"/>
      <c r="H12" s="26"/>
      <c r="I12" s="23" t="s">
        <v>17</v>
      </c>
      <c r="J12" s="49" t="str">
        <f>'Rekapitulácia stavby'!AN8</f>
        <v>3. 12. 2021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77" t="str">
        <f>'Rekapitulácia stavby'!E14</f>
        <v xml:space="preserve"> </v>
      </c>
      <c r="F18" s="177"/>
      <c r="G18" s="177"/>
      <c r="H18" s="177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9"/>
      <c r="B27" s="90"/>
      <c r="C27" s="89"/>
      <c r="D27" s="89"/>
      <c r="E27" s="179" t="s">
        <v>1</v>
      </c>
      <c r="F27" s="179"/>
      <c r="G27" s="179"/>
      <c r="H27" s="17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92" t="s">
        <v>27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 x14ac:dyDescent="0.2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 x14ac:dyDescent="0.2">
      <c r="A33" s="26"/>
      <c r="B33" s="27"/>
      <c r="C33" s="26"/>
      <c r="D33" s="93" t="s">
        <v>31</v>
      </c>
      <c r="E33" s="23" t="s">
        <v>32</v>
      </c>
      <c r="F33" s="94">
        <f>ROUND((SUM(BE118:BE122)),  2)</f>
        <v>0</v>
      </c>
      <c r="G33" s="26"/>
      <c r="H33" s="26"/>
      <c r="I33" s="95">
        <v>0.2</v>
      </c>
      <c r="J33" s="94">
        <f>ROUND(((SUM(BE118:BE122))*I33),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 x14ac:dyDescent="0.2">
      <c r="A34" s="26"/>
      <c r="B34" s="27"/>
      <c r="C34" s="26"/>
      <c r="D34" s="26"/>
      <c r="E34" s="23" t="s">
        <v>33</v>
      </c>
      <c r="F34" s="94">
        <f>ROUND((SUM(BF118:BF122)),  2)</f>
        <v>0</v>
      </c>
      <c r="G34" s="26"/>
      <c r="H34" s="26"/>
      <c r="I34" s="95">
        <v>0.2</v>
      </c>
      <c r="J34" s="94">
        <f>ROUND(((SUM(BF118:BF122))*I34),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 x14ac:dyDescent="0.2">
      <c r="A35" s="26"/>
      <c r="B35" s="27"/>
      <c r="C35" s="26"/>
      <c r="D35" s="26"/>
      <c r="E35" s="23" t="s">
        <v>34</v>
      </c>
      <c r="F35" s="94">
        <f>ROUND((SUM(BG118:BG122)),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 x14ac:dyDescent="0.2">
      <c r="A36" s="26"/>
      <c r="B36" s="27"/>
      <c r="C36" s="26"/>
      <c r="D36" s="26"/>
      <c r="E36" s="23" t="s">
        <v>35</v>
      </c>
      <c r="F36" s="94">
        <f>ROUND((SUM(BH118:BH122)),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 x14ac:dyDescent="0.2">
      <c r="A37" s="26"/>
      <c r="B37" s="27"/>
      <c r="C37" s="26"/>
      <c r="D37" s="26"/>
      <c r="E37" s="23" t="s">
        <v>36</v>
      </c>
      <c r="F37" s="94">
        <f>ROUND((SUM(BI118:BI122)),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6"/>
      <c r="D39" s="97" t="s">
        <v>37</v>
      </c>
      <c r="E39" s="54"/>
      <c r="F39" s="54"/>
      <c r="G39" s="98" t="s">
        <v>38</v>
      </c>
      <c r="H39" s="99" t="s">
        <v>39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6"/>
      <c r="B61" s="27"/>
      <c r="C61" s="26"/>
      <c r="D61" s="39" t="s">
        <v>42</v>
      </c>
      <c r="E61" s="29"/>
      <c r="F61" s="102" t="s">
        <v>43</v>
      </c>
      <c r="G61" s="39" t="s">
        <v>42</v>
      </c>
      <c r="H61" s="29"/>
      <c r="I61" s="29"/>
      <c r="J61" s="103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6"/>
      <c r="B76" s="27"/>
      <c r="C76" s="26"/>
      <c r="D76" s="39" t="s">
        <v>42</v>
      </c>
      <c r="E76" s="29"/>
      <c r="F76" s="102" t="s">
        <v>43</v>
      </c>
      <c r="G76" s="39" t="s">
        <v>42</v>
      </c>
      <c r="H76" s="29"/>
      <c r="I76" s="29"/>
      <c r="J76" s="103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hidden="1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 x14ac:dyDescent="0.2">
      <c r="A82" s="26"/>
      <c r="B82" s="27"/>
      <c r="C82" s="18" t="s">
        <v>98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 x14ac:dyDescent="0.2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 x14ac:dyDescent="0.2">
      <c r="A85" s="26"/>
      <c r="B85" s="27"/>
      <c r="C85" s="26"/>
      <c r="D85" s="26"/>
      <c r="E85" s="203" t="str">
        <f>E7</f>
        <v>Rozšírenie kapacit a prístavba  jedálne  MŠ  Zlaté Moravce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 x14ac:dyDescent="0.2">
      <c r="A86" s="26"/>
      <c r="B86" s="27"/>
      <c r="C86" s="23" t="s">
        <v>96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 x14ac:dyDescent="0.2">
      <c r="A87" s="26"/>
      <c r="B87" s="27"/>
      <c r="C87" s="26"/>
      <c r="D87" s="26"/>
      <c r="E87" s="193" t="str">
        <f>E9</f>
        <v>SO-07 - Požiarna ochrana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 x14ac:dyDescent="0.2">
      <c r="A89" s="26"/>
      <c r="B89" s="27"/>
      <c r="C89" s="23" t="s">
        <v>15</v>
      </c>
      <c r="D89" s="26"/>
      <c r="E89" s="26"/>
      <c r="F89" s="21" t="str">
        <f>F12</f>
        <v xml:space="preserve"> </v>
      </c>
      <c r="G89" s="26"/>
      <c r="H89" s="26"/>
      <c r="I89" s="23" t="s">
        <v>17</v>
      </c>
      <c r="J89" s="49" t="str">
        <f>IF(J12="","",J12)</f>
        <v>3. 12. 2021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 x14ac:dyDescent="0.2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 x14ac:dyDescent="0.2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 x14ac:dyDescent="0.2">
      <c r="A94" s="26"/>
      <c r="B94" s="27"/>
      <c r="C94" s="104" t="s">
        <v>99</v>
      </c>
      <c r="D94" s="96"/>
      <c r="E94" s="96"/>
      <c r="F94" s="96"/>
      <c r="G94" s="96"/>
      <c r="H94" s="96"/>
      <c r="I94" s="96"/>
      <c r="J94" s="105" t="s">
        <v>100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hidden="1" customHeight="1" x14ac:dyDescent="0.2">
      <c r="A96" s="26"/>
      <c r="B96" s="27"/>
      <c r="C96" s="106" t="s">
        <v>101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102</v>
      </c>
    </row>
    <row r="97" spans="1:31" s="9" customFormat="1" ht="24.9" hidden="1" customHeight="1" x14ac:dyDescent="0.2">
      <c r="B97" s="107"/>
      <c r="D97" s="108" t="s">
        <v>166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10" customFormat="1" ht="19.95" hidden="1" customHeight="1" x14ac:dyDescent="0.2">
      <c r="B98" s="111"/>
      <c r="D98" s="112" t="s">
        <v>696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1" s="2" customFormat="1" ht="21.75" hidden="1" customHeight="1" x14ac:dyDescent="0.2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" hidden="1" customHeight="1" x14ac:dyDescent="0.2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idden="1" x14ac:dyDescent="0.2"/>
    <row r="102" spans="1:31" hidden="1" x14ac:dyDescent="0.2"/>
    <row r="103" spans="1:31" hidden="1" x14ac:dyDescent="0.2"/>
    <row r="104" spans="1:31" s="2" customFormat="1" ht="6.9" customHeight="1" x14ac:dyDescent="0.2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" customHeight="1" x14ac:dyDescent="0.2">
      <c r="A105" s="26"/>
      <c r="B105" s="27"/>
      <c r="C105" s="18" t="s">
        <v>105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customHeight="1" x14ac:dyDescent="0.2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 x14ac:dyDescent="0.2">
      <c r="A107" s="26"/>
      <c r="B107" s="27"/>
      <c r="C107" s="23" t="s">
        <v>12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 x14ac:dyDescent="0.2">
      <c r="A108" s="26"/>
      <c r="B108" s="27"/>
      <c r="C108" s="26"/>
      <c r="D108" s="26"/>
      <c r="E108" s="203" t="str">
        <f>E7</f>
        <v>Rozšírenie kapacit a prístavba  jedálne  MŠ  Zlaté Moravce</v>
      </c>
      <c r="F108" s="204"/>
      <c r="G108" s="204"/>
      <c r="H108" s="204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 x14ac:dyDescent="0.2">
      <c r="A109" s="26"/>
      <c r="B109" s="27"/>
      <c r="C109" s="23" t="s">
        <v>96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 x14ac:dyDescent="0.2">
      <c r="A110" s="26"/>
      <c r="B110" s="27"/>
      <c r="C110" s="26"/>
      <c r="D110" s="26"/>
      <c r="E110" s="193" t="str">
        <f>E9</f>
        <v>SO-07 - Požiarna ochrana</v>
      </c>
      <c r="F110" s="202"/>
      <c r="G110" s="202"/>
      <c r="H110" s="20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15</v>
      </c>
      <c r="D112" s="26"/>
      <c r="E112" s="26"/>
      <c r="F112" s="21" t="str">
        <f>F12</f>
        <v xml:space="preserve"> </v>
      </c>
      <c r="G112" s="26"/>
      <c r="H112" s="26"/>
      <c r="I112" s="23" t="s">
        <v>17</v>
      </c>
      <c r="J112" s="49" t="str">
        <f>IF(J12="","",J12)</f>
        <v>3. 12. 2021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15" customHeight="1" x14ac:dyDescent="0.2">
      <c r="A114" s="26"/>
      <c r="B114" s="27"/>
      <c r="C114" s="23" t="s">
        <v>19</v>
      </c>
      <c r="D114" s="26"/>
      <c r="E114" s="26"/>
      <c r="F114" s="21" t="str">
        <f>E15</f>
        <v xml:space="preserve"> </v>
      </c>
      <c r="G114" s="26"/>
      <c r="H114" s="26"/>
      <c r="I114" s="23" t="s">
        <v>23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15" customHeight="1" x14ac:dyDescent="0.2">
      <c r="A115" s="26"/>
      <c r="B115" s="27"/>
      <c r="C115" s="23" t="s">
        <v>22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25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 x14ac:dyDescent="0.2">
      <c r="A117" s="115"/>
      <c r="B117" s="116"/>
      <c r="C117" s="117" t="s">
        <v>106</v>
      </c>
      <c r="D117" s="118" t="s">
        <v>52</v>
      </c>
      <c r="E117" s="118" t="s">
        <v>48</v>
      </c>
      <c r="F117" s="118" t="s">
        <v>49</v>
      </c>
      <c r="G117" s="118" t="s">
        <v>107</v>
      </c>
      <c r="H117" s="118" t="s">
        <v>108</v>
      </c>
      <c r="I117" s="118" t="s">
        <v>109</v>
      </c>
      <c r="J117" s="119" t="s">
        <v>100</v>
      </c>
      <c r="K117" s="120" t="s">
        <v>110</v>
      </c>
      <c r="L117" s="121"/>
      <c r="M117" s="56" t="s">
        <v>1</v>
      </c>
      <c r="N117" s="57" t="s">
        <v>31</v>
      </c>
      <c r="O117" s="57" t="s">
        <v>111</v>
      </c>
      <c r="P117" s="57" t="s">
        <v>112</v>
      </c>
      <c r="Q117" s="57" t="s">
        <v>113</v>
      </c>
      <c r="R117" s="57" t="s">
        <v>114</v>
      </c>
      <c r="S117" s="57" t="s">
        <v>115</v>
      </c>
      <c r="T117" s="58" t="s">
        <v>116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5" customHeight="1" x14ac:dyDescent="0.3">
      <c r="A118" s="26"/>
      <c r="B118" s="27"/>
      <c r="C118" s="63" t="s">
        <v>101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</f>
        <v>0.85860000000000003</v>
      </c>
      <c r="Q118" s="60"/>
      <c r="R118" s="123">
        <f>R119</f>
        <v>2.5779999999999998E-4</v>
      </c>
      <c r="S118" s="60"/>
      <c r="T118" s="124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66</v>
      </c>
      <c r="AU118" s="14" t="s">
        <v>102</v>
      </c>
      <c r="BK118" s="125">
        <f>BK119</f>
        <v>0</v>
      </c>
    </row>
    <row r="119" spans="1:65" s="12" customFormat="1" ht="25.95" customHeight="1" x14ac:dyDescent="0.25">
      <c r="B119" s="126"/>
      <c r="D119" s="127" t="s">
        <v>66</v>
      </c>
      <c r="E119" s="128" t="s">
        <v>404</v>
      </c>
      <c r="F119" s="128" t="s">
        <v>405</v>
      </c>
      <c r="J119" s="129">
        <f>BK119</f>
        <v>0</v>
      </c>
      <c r="L119" s="126"/>
      <c r="M119" s="130"/>
      <c r="N119" s="131"/>
      <c r="O119" s="131"/>
      <c r="P119" s="132">
        <f>P120</f>
        <v>0.85860000000000003</v>
      </c>
      <c r="Q119" s="131"/>
      <c r="R119" s="132">
        <f>R120</f>
        <v>2.5779999999999998E-4</v>
      </c>
      <c r="S119" s="131"/>
      <c r="T119" s="133">
        <f>T120</f>
        <v>0</v>
      </c>
      <c r="AR119" s="127" t="s">
        <v>127</v>
      </c>
      <c r="AT119" s="134" t="s">
        <v>66</v>
      </c>
      <c r="AU119" s="134" t="s">
        <v>67</v>
      </c>
      <c r="AY119" s="127" t="s">
        <v>119</v>
      </c>
      <c r="BK119" s="135">
        <f>BK120</f>
        <v>0</v>
      </c>
    </row>
    <row r="120" spans="1:65" s="12" customFormat="1" ht="22.95" customHeight="1" x14ac:dyDescent="0.25">
      <c r="B120" s="126"/>
      <c r="D120" s="127" t="s">
        <v>66</v>
      </c>
      <c r="E120" s="136" t="s">
        <v>754</v>
      </c>
      <c r="F120" s="136" t="s">
        <v>755</v>
      </c>
      <c r="J120" s="137">
        <f>BK120</f>
        <v>0</v>
      </c>
      <c r="L120" s="126"/>
      <c r="M120" s="130"/>
      <c r="N120" s="131"/>
      <c r="O120" s="131"/>
      <c r="P120" s="132">
        <f>SUM(P121:P122)</f>
        <v>0.85860000000000003</v>
      </c>
      <c r="Q120" s="131"/>
      <c r="R120" s="132">
        <f>SUM(R121:R122)</f>
        <v>2.5779999999999998E-4</v>
      </c>
      <c r="S120" s="131"/>
      <c r="T120" s="133">
        <f>SUM(T121:T122)</f>
        <v>0</v>
      </c>
      <c r="AR120" s="127" t="s">
        <v>127</v>
      </c>
      <c r="AT120" s="134" t="s">
        <v>66</v>
      </c>
      <c r="AU120" s="134" t="s">
        <v>75</v>
      </c>
      <c r="AY120" s="127" t="s">
        <v>119</v>
      </c>
      <c r="BK120" s="135">
        <f>SUM(BK121:BK122)</f>
        <v>0</v>
      </c>
    </row>
    <row r="121" spans="1:65" s="2" customFormat="1" ht="24.15" customHeight="1" x14ac:dyDescent="0.2">
      <c r="A121" s="26"/>
      <c r="B121" s="138"/>
      <c r="C121" s="139" t="s">
        <v>75</v>
      </c>
      <c r="D121" s="139" t="s">
        <v>122</v>
      </c>
      <c r="E121" s="140" t="s">
        <v>1221</v>
      </c>
      <c r="F121" s="141" t="s">
        <v>1222</v>
      </c>
      <c r="G121" s="142" t="s">
        <v>819</v>
      </c>
      <c r="H121" s="143">
        <v>1</v>
      </c>
      <c r="I121" s="144">
        <v>0</v>
      </c>
      <c r="J121" s="144">
        <f>ROUND(I121*H121,2)</f>
        <v>0</v>
      </c>
      <c r="K121" s="145"/>
      <c r="L121" s="27"/>
      <c r="M121" s="146" t="s">
        <v>1</v>
      </c>
      <c r="N121" s="147" t="s">
        <v>33</v>
      </c>
      <c r="O121" s="148">
        <v>0.85860000000000003</v>
      </c>
      <c r="P121" s="148">
        <f>O121*H121</f>
        <v>0.85860000000000003</v>
      </c>
      <c r="Q121" s="148">
        <v>2.5779999999999998E-4</v>
      </c>
      <c r="R121" s="148">
        <f>Q121*H121</f>
        <v>2.5779999999999998E-4</v>
      </c>
      <c r="S121" s="148">
        <v>0</v>
      </c>
      <c r="T121" s="149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152</v>
      </c>
      <c r="AT121" s="150" t="s">
        <v>122</v>
      </c>
      <c r="AU121" s="150" t="s">
        <v>127</v>
      </c>
      <c r="AY121" s="14" t="s">
        <v>119</v>
      </c>
      <c r="BE121" s="151">
        <f>IF(N121="základná",J121,0)</f>
        <v>0</v>
      </c>
      <c r="BF121" s="151">
        <f>IF(N121="znížená",J121,0)</f>
        <v>0</v>
      </c>
      <c r="BG121" s="151">
        <f>IF(N121="zákl. prenesená",J121,0)</f>
        <v>0</v>
      </c>
      <c r="BH121" s="151">
        <f>IF(N121="zníž. prenesená",J121,0)</f>
        <v>0</v>
      </c>
      <c r="BI121" s="151">
        <f>IF(N121="nulová",J121,0)</f>
        <v>0</v>
      </c>
      <c r="BJ121" s="14" t="s">
        <v>127</v>
      </c>
      <c r="BK121" s="151">
        <f>ROUND(I121*H121,2)</f>
        <v>0</v>
      </c>
      <c r="BL121" s="14" t="s">
        <v>152</v>
      </c>
      <c r="BM121" s="150" t="s">
        <v>127</v>
      </c>
    </row>
    <row r="122" spans="1:65" s="2" customFormat="1" ht="14.4" customHeight="1" x14ac:dyDescent="0.2">
      <c r="A122" s="26"/>
      <c r="B122" s="138"/>
      <c r="C122" s="156" t="s">
        <v>127</v>
      </c>
      <c r="D122" s="156" t="s">
        <v>266</v>
      </c>
      <c r="E122" s="157" t="s">
        <v>1223</v>
      </c>
      <c r="F122" s="158" t="s">
        <v>1224</v>
      </c>
      <c r="G122" s="159" t="s">
        <v>158</v>
      </c>
      <c r="H122" s="160">
        <v>1</v>
      </c>
      <c r="I122" s="161">
        <v>0</v>
      </c>
      <c r="J122" s="161">
        <f>ROUND(I122*H122,2)</f>
        <v>0</v>
      </c>
      <c r="K122" s="162"/>
      <c r="L122" s="163"/>
      <c r="M122" s="166" t="s">
        <v>1</v>
      </c>
      <c r="N122" s="167" t="s">
        <v>33</v>
      </c>
      <c r="O122" s="154">
        <v>0</v>
      </c>
      <c r="P122" s="154">
        <f>O122*H122</f>
        <v>0</v>
      </c>
      <c r="Q122" s="154">
        <v>0</v>
      </c>
      <c r="R122" s="154">
        <f>Q122*H122</f>
        <v>0</v>
      </c>
      <c r="S122" s="154">
        <v>0</v>
      </c>
      <c r="T122" s="155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220</v>
      </c>
      <c r="AT122" s="150" t="s">
        <v>266</v>
      </c>
      <c r="AU122" s="150" t="s">
        <v>127</v>
      </c>
      <c r="AY122" s="14" t="s">
        <v>119</v>
      </c>
      <c r="BE122" s="151">
        <f>IF(N122="základná",J122,0)</f>
        <v>0</v>
      </c>
      <c r="BF122" s="151">
        <f>IF(N122="znížená",J122,0)</f>
        <v>0</v>
      </c>
      <c r="BG122" s="151">
        <f>IF(N122="zákl. prenesená",J122,0)</f>
        <v>0</v>
      </c>
      <c r="BH122" s="151">
        <f>IF(N122="zníž. prenesená",J122,0)</f>
        <v>0</v>
      </c>
      <c r="BI122" s="151">
        <f>IF(N122="nulová",J122,0)</f>
        <v>0</v>
      </c>
      <c r="BJ122" s="14" t="s">
        <v>127</v>
      </c>
      <c r="BK122" s="151">
        <f>ROUND(I122*H122,2)</f>
        <v>0</v>
      </c>
      <c r="BL122" s="14" t="s">
        <v>152</v>
      </c>
      <c r="BM122" s="150" t="s">
        <v>126</v>
      </c>
    </row>
    <row r="123" spans="1:65" s="2" customFormat="1" ht="6.9" customHeight="1" x14ac:dyDescent="0.2">
      <c r="A123" s="26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27"/>
      <c r="M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</sheetData>
  <autoFilter ref="C117:K122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SO-01 - Búracie práce</vt:lpstr>
      <vt:lpstr>SO-02 - Architektúra - st...</vt:lpstr>
      <vt:lpstr>SO-03 - Zdravotechnika</vt:lpstr>
      <vt:lpstr>SO-04 - Vykurovanie</vt:lpstr>
      <vt:lpstr>SO-05 - Elektroinštalácia</vt:lpstr>
      <vt:lpstr>SO-06 - Požiarna nádrž</vt:lpstr>
      <vt:lpstr>SO-07 - Požiarna ochrana</vt:lpstr>
      <vt:lpstr>'Rekapitulácia stavby'!Názvy_tlače</vt:lpstr>
      <vt:lpstr>'SO-01 - Búracie práce'!Názvy_tlače</vt:lpstr>
      <vt:lpstr>'SO-02 - Architektúra - st...'!Názvy_tlače</vt:lpstr>
      <vt:lpstr>'SO-03 - Zdravotechnika'!Názvy_tlače</vt:lpstr>
      <vt:lpstr>'SO-04 - Vykurovanie'!Názvy_tlače</vt:lpstr>
      <vt:lpstr>'SO-05 - Elektroinštalácia'!Názvy_tlače</vt:lpstr>
      <vt:lpstr>'SO-06 - Požiarna nádrž'!Názvy_tlače</vt:lpstr>
      <vt:lpstr>'SO-07 - Požiarna ochrana'!Názvy_tlače</vt:lpstr>
      <vt:lpstr>'Rekapitulácia stavby'!Oblasť_tlače</vt:lpstr>
      <vt:lpstr>'SO-01 - Búracie práce'!Oblasť_tlače</vt:lpstr>
      <vt:lpstr>'SO-02 - Architektúra - st...'!Oblasť_tlače</vt:lpstr>
      <vt:lpstr>'SO-03 - Zdravotechnika'!Oblasť_tlače</vt:lpstr>
      <vt:lpstr>'SO-04 - Vykurovanie'!Oblasť_tlače</vt:lpstr>
      <vt:lpstr>'SO-05 - Elektroinštalácia'!Oblasť_tlače</vt:lpstr>
      <vt:lpstr>'SO-06 - Požiarna nádrž'!Oblasť_tlače</vt:lpstr>
      <vt:lpstr>'SO-07 - Požiarna ochrana'!Oblasť_tlače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Anicka</cp:lastModifiedBy>
  <dcterms:created xsi:type="dcterms:W3CDTF">2021-12-14T12:51:34Z</dcterms:created>
  <dcterms:modified xsi:type="dcterms:W3CDTF">2021-12-29T12:28:46Z</dcterms:modified>
</cp:coreProperties>
</file>