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Robert\Desktop\"/>
    </mc:Choice>
  </mc:AlternateContent>
  <xr:revisionPtr revIDLastSave="0" documentId="13_ncr:1_{5CADD30F-855E-4C03-9BB8-EFA186CF1FC0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Rekapitulácia stavby" sheetId="1" state="veryHidden" r:id="rId1"/>
    <sheet name="Cyklistická ..." sheetId="2" r:id="rId2"/>
  </sheets>
  <definedNames>
    <definedName name="_xlnm._FilterDatabase" localSheetId="1" hidden="1">'Cyklistická ...'!$C$125:$K$175</definedName>
    <definedName name="_xlnm.Print_Titles" localSheetId="1">'Cyklistická ...'!$125:$125</definedName>
    <definedName name="_xlnm.Print_Titles" localSheetId="0">'Rekapitulácia stavby'!$92:$92</definedName>
    <definedName name="_xlnm.Print_Area" localSheetId="1">'Cyklistická ...'!$C$4:$J$76,'Cyklistická ...'!$C$82:$J$107,'Cyklistická ...'!$C$113:$J$175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7" i="2"/>
  <c r="BH167" i="2"/>
  <c r="BG167" i="2"/>
  <c r="BE167" i="2"/>
  <c r="T167" i="2"/>
  <c r="T166" i="2"/>
  <c r="R167" i="2"/>
  <c r="R166" i="2"/>
  <c r="P167" i="2"/>
  <c r="P166" i="2" s="1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T138" i="2" s="1"/>
  <c r="R139" i="2"/>
  <c r="R138" i="2"/>
  <c r="P139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J122" i="2"/>
  <c r="F122" i="2"/>
  <c r="F120" i="2"/>
  <c r="E118" i="2"/>
  <c r="J91" i="2"/>
  <c r="F91" i="2"/>
  <c r="F89" i="2"/>
  <c r="E87" i="2"/>
  <c r="J24" i="2"/>
  <c r="E24" i="2"/>
  <c r="J123" i="2" s="1"/>
  <c r="J23" i="2"/>
  <c r="J18" i="2"/>
  <c r="E18" i="2"/>
  <c r="F92" i="2" s="1"/>
  <c r="J17" i="2"/>
  <c r="J12" i="2"/>
  <c r="J120" i="2"/>
  <c r="E7" i="2"/>
  <c r="E85" i="2"/>
  <c r="L90" i="1"/>
  <c r="AM90" i="1"/>
  <c r="AM89" i="1"/>
  <c r="L89" i="1"/>
  <c r="AM87" i="1"/>
  <c r="L87" i="1"/>
  <c r="L85" i="1"/>
  <c r="L84" i="1"/>
  <c r="BK167" i="2"/>
  <c r="BK162" i="2"/>
  <c r="J161" i="2"/>
  <c r="J160" i="2"/>
  <c r="J159" i="2"/>
  <c r="J157" i="2"/>
  <c r="BK156" i="2"/>
  <c r="J154" i="2"/>
  <c r="BK150" i="2"/>
  <c r="BK148" i="2"/>
  <c r="BK141" i="2"/>
  <c r="BK135" i="2"/>
  <c r="J132" i="2"/>
  <c r="BK171" i="2"/>
  <c r="BK164" i="2"/>
  <c r="BK158" i="2"/>
  <c r="BK153" i="2"/>
  <c r="J142" i="2"/>
  <c r="BK130" i="2"/>
  <c r="J167" i="2"/>
  <c r="BK157" i="2"/>
  <c r="BK147" i="2"/>
  <c r="BK139" i="2"/>
  <c r="J131" i="2"/>
  <c r="J172" i="2"/>
  <c r="BK160" i="2"/>
  <c r="J150" i="2"/>
  <c r="BK134" i="2"/>
  <c r="BK152" i="2"/>
  <c r="BK144" i="2"/>
  <c r="J133" i="2"/>
  <c r="BK172" i="2"/>
  <c r="J171" i="2"/>
  <c r="BK159" i="2"/>
  <c r="BK154" i="2"/>
  <c r="J144" i="2"/>
  <c r="J135" i="2"/>
  <c r="BK175" i="2"/>
  <c r="J165" i="2"/>
  <c r="J153" i="2"/>
  <c r="J145" i="2"/>
  <c r="J174" i="2"/>
  <c r="J162" i="2"/>
  <c r="J151" i="2"/>
  <c r="J141" i="2"/>
  <c r="BK131" i="2"/>
  <c r="BK170" i="2"/>
  <c r="J155" i="2"/>
  <c r="J147" i="2"/>
  <c r="J137" i="2"/>
  <c r="BK132" i="2"/>
  <c r="J170" i="2"/>
  <c r="J158" i="2"/>
  <c r="J148" i="2"/>
  <c r="BK136" i="2"/>
  <c r="J175" i="2"/>
  <c r="J164" i="2"/>
  <c r="BK161" i="2"/>
  <c r="BK145" i="2"/>
  <c r="BK137" i="2"/>
  <c r="BK129" i="2"/>
  <c r="BK155" i="2"/>
  <c r="J146" i="2"/>
  <c r="J134" i="2"/>
  <c r="BK174" i="2"/>
  <c r="J163" i="2"/>
  <c r="J156" i="2"/>
  <c r="BK146" i="2"/>
  <c r="J136" i="2"/>
  <c r="J129" i="2"/>
  <c r="BK165" i="2"/>
  <c r="BK151" i="2"/>
  <c r="BK142" i="2"/>
  <c r="BK133" i="2"/>
  <c r="BK163" i="2"/>
  <c r="J152" i="2"/>
  <c r="J139" i="2"/>
  <c r="J130" i="2"/>
  <c r="AS94" i="1"/>
  <c r="R128" i="2" l="1"/>
  <c r="BK143" i="2"/>
  <c r="J143" i="2"/>
  <c r="J101" i="2"/>
  <c r="R149" i="2"/>
  <c r="P169" i="2"/>
  <c r="P128" i="2"/>
  <c r="BK140" i="2"/>
  <c r="J140" i="2" s="1"/>
  <c r="J100" i="2" s="1"/>
  <c r="T140" i="2"/>
  <c r="R143" i="2"/>
  <c r="T149" i="2"/>
  <c r="BK169" i="2"/>
  <c r="BK173" i="2"/>
  <c r="J173" i="2"/>
  <c r="J106" i="2" s="1"/>
  <c r="P173" i="2"/>
  <c r="T128" i="2"/>
  <c r="R140" i="2"/>
  <c r="P143" i="2"/>
  <c r="P149" i="2"/>
  <c r="R169" i="2"/>
  <c r="T173" i="2"/>
  <c r="T168" i="2" s="1"/>
  <c r="BK128" i="2"/>
  <c r="J128" i="2" s="1"/>
  <c r="J98" i="2" s="1"/>
  <c r="P140" i="2"/>
  <c r="T143" i="2"/>
  <c r="BK149" i="2"/>
  <c r="J149" i="2"/>
  <c r="J102" i="2"/>
  <c r="T169" i="2"/>
  <c r="R173" i="2"/>
  <c r="BK138" i="2"/>
  <c r="J138" i="2" s="1"/>
  <c r="J99" i="2" s="1"/>
  <c r="BK166" i="2"/>
  <c r="J166" i="2"/>
  <c r="J103" i="2" s="1"/>
  <c r="J89" i="2"/>
  <c r="J92" i="2"/>
  <c r="BF130" i="2"/>
  <c r="BF135" i="2"/>
  <c r="BF139" i="2"/>
  <c r="BF150" i="2"/>
  <c r="BF151" i="2"/>
  <c r="BF157" i="2"/>
  <c r="BF163" i="2"/>
  <c r="BF167" i="2"/>
  <c r="BF172" i="2"/>
  <c r="BF175" i="2"/>
  <c r="E116" i="2"/>
  <c r="F123" i="2"/>
  <c r="BF133" i="2"/>
  <c r="BF136" i="2"/>
  <c r="BF144" i="2"/>
  <c r="BF145" i="2"/>
  <c r="BF147" i="2"/>
  <c r="BF152" i="2"/>
  <c r="BF165" i="2"/>
  <c r="BF129" i="2"/>
  <c r="BF131" i="2"/>
  <c r="BF134" i="2"/>
  <c r="BF141" i="2"/>
  <c r="BF153" i="2"/>
  <c r="BF154" i="2"/>
  <c r="BF158" i="2"/>
  <c r="BF161" i="2"/>
  <c r="BF164" i="2"/>
  <c r="BF170" i="2"/>
  <c r="BF171" i="2"/>
  <c r="BF174" i="2"/>
  <c r="BF132" i="2"/>
  <c r="BF137" i="2"/>
  <c r="BF142" i="2"/>
  <c r="BF146" i="2"/>
  <c r="BF148" i="2"/>
  <c r="BF155" i="2"/>
  <c r="BF156" i="2"/>
  <c r="BF159" i="2"/>
  <c r="BF160" i="2"/>
  <c r="BF162" i="2"/>
  <c r="F35" i="2"/>
  <c r="BB95" i="1" s="1"/>
  <c r="BB94" i="1" s="1"/>
  <c r="W31" i="1" s="1"/>
  <c r="J33" i="2"/>
  <c r="AV95" i="1" s="1"/>
  <c r="F33" i="2"/>
  <c r="AZ95" i="1"/>
  <c r="AZ94" i="1" s="1"/>
  <c r="W29" i="1" s="1"/>
  <c r="F36" i="2"/>
  <c r="BC95" i="1"/>
  <c r="BC94" i="1" s="1"/>
  <c r="W32" i="1" s="1"/>
  <c r="F37" i="2"/>
  <c r="BD95" i="1"/>
  <c r="BD94" i="1" s="1"/>
  <c r="W33" i="1" s="1"/>
  <c r="R168" i="2" l="1"/>
  <c r="P127" i="2"/>
  <c r="P168" i="2"/>
  <c r="T127" i="2"/>
  <c r="T126" i="2" s="1"/>
  <c r="BK168" i="2"/>
  <c r="J168" i="2"/>
  <c r="J104" i="2"/>
  <c r="R127" i="2"/>
  <c r="R126" i="2" s="1"/>
  <c r="BK127" i="2"/>
  <c r="BK126" i="2"/>
  <c r="J126" i="2" s="1"/>
  <c r="J30" i="2" s="1"/>
  <c r="AG95" i="1" s="1"/>
  <c r="AG94" i="1" s="1"/>
  <c r="AK26" i="1" s="1"/>
  <c r="J169" i="2"/>
  <c r="J105" i="2"/>
  <c r="J34" i="2"/>
  <c r="AW95" i="1" s="1"/>
  <c r="AT95" i="1" s="1"/>
  <c r="AY94" i="1"/>
  <c r="AV94" i="1"/>
  <c r="AK29" i="1" s="1"/>
  <c r="F34" i="2"/>
  <c r="BA95" i="1" s="1"/>
  <c r="BA94" i="1" s="1"/>
  <c r="W30" i="1" s="1"/>
  <c r="AX94" i="1"/>
  <c r="P126" i="2" l="1"/>
  <c r="AU95" i="1" s="1"/>
  <c r="AU94" i="1" s="1"/>
  <c r="J127" i="2"/>
  <c r="J97" i="2"/>
  <c r="J96" i="2"/>
  <c r="J39" i="2"/>
  <c r="AN95" i="1"/>
  <c r="AW94" i="1"/>
  <c r="AK30" i="1"/>
  <c r="AK35" i="1"/>
  <c r="AT94" i="1" l="1"/>
  <c r="AN94" i="1"/>
</calcChain>
</file>

<file path=xl/sharedStrings.xml><?xml version="1.0" encoding="utf-8"?>
<sst xmlns="http://schemas.openxmlformats.org/spreadsheetml/2006/main" count="871" uniqueCount="296">
  <si>
    <t>Export Komplet</t>
  </si>
  <si>
    <t/>
  </si>
  <si>
    <t>2.0</t>
  </si>
  <si>
    <t>False</t>
  </si>
  <si>
    <t>{98a9cfe4-2cf8-4eec-add2-be904bf26231}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</si>
  <si>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</si>
  <si>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</si>
  <si>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</si>
  <si>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</si>
  <si>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</si>
  <si>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</si>
  <si>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</si>
  <si>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DRAZ052021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</si>
  <si>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</si>
  <si>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</si>
  <si>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Cyklotrasa Nitra - Drážovce, Zmena 06/2020</t>
  </si>
  <si>
    <t>JKSO:</t>
  </si>
  <si>
    <t>KS:</t>
  </si>
  <si>
    <t>Miesto:</t>
  </si>
  <si>
    <t>k.ú. Zobor, Drážovce</t>
  </si>
  <si>
    <t>Dátum:</t>
  </si>
  <si>
    <t>30. 11. 2021</t>
  </si>
  <si>
    <t>Objednávateľ:</t>
  </si>
  <si>
    <t>IČO:</t>
  </si>
  <si>
    <t>Mesto Nitra</t>
  </si>
  <si>
    <t>IČ DPH:</t>
  </si>
  <si>
    <t>Zhotoviteľ:</t>
  </si>
  <si>
    <t>Vyplň údaj</t>
  </si>
  <si>
    <t>Projektant:</t>
  </si>
  <si>
    <t>51310279</t>
  </si>
  <si>
    <t>STAVPROS NR s.r.o.</t>
  </si>
  <si>
    <t>True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</si>
  <si>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</si>
  <si>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</si>
  <si>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</si>
  <si>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</si>
  <si>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</si>
  <si>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</si>
  <si>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</si>
  <si>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</si>
  <si>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</si>
  <si>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</si>
  <si>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</si>
  <si>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</si>
  <si>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</si>
  <si>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</si>
  <si>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</si>
  <si>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</si>
  <si>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</si>
  <si>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</si>
  <si>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</si>
  <si>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</si>
  <si>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</si>
  <si>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</si>
  <si>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</si>
  <si>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</si>
  <si>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</si>
  <si>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</si>
  <si>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</si>
  <si>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</si>
  <si>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</si>
  <si>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</si>
  <si>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</si>
  <si>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</si>
  <si>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</si>
  <si>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</si>
  <si>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</si>
  <si>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</si>
  <si>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</si>
  <si>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</si>
  <si>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</si>
  <si>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</si>
  <si>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</si>
  <si>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</si>
  <si>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</si>
  <si>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</si>
  <si>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</si>
  <si>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</si>
  <si>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</si>
  <si>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</si>
  <si>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</si>
  <si>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</si>
  <si>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SO-01 Cyklistická cestička</t>
  </si>
  <si>
    <t>STA</t>
  </si>
  <si>
    <t>1</t>
  </si>
  <si>
    <t>{c7c2d31e-aa02-4f36-b3ea-0b4bdaef65f3}</t>
  </si>
  <si>
    <t>KRYCÍ LIST ROZPOČTU</t>
  </si>
  <si>
    <t>Objekt:</t>
  </si>
  <si>
    <t>SO01 - SO-01 Cyklistická cestička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</si>
  <si>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</si>
  <si>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</si>
  <si>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</si>
  <si>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</si>
  <si>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</si>
  <si>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</si>
  <si>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</si>
  <si>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</si>
  <si>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</si>
  <si>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</si>
  <si>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</si>
  <si>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</si>
  <si>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</si>
  <si>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</si>
  <si>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 xml:space="preserve">    783 -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</si>
  <si>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</si>
  <si>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</si>
  <si>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</si>
  <si>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</si>
  <si>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</si>
  <si>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</si>
  <si>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</si>
  <si>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</si>
  <si>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</si>
  <si>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</si>
  <si>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</si>
  <si>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</si>
  <si>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</si>
  <si>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</si>
  <si>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</si>
  <si>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</si>
  <si>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</si>
  <si>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122201103.S</t>
  </si>
  <si>
    <t>Odkopávka a prekopávka nezapažená v hornine 3, nad 1000 do 10000 m3</t>
  </si>
  <si>
    <t>m3</t>
  </si>
  <si>
    <t>4</t>
  </si>
  <si>
    <t>2</t>
  </si>
  <si>
    <t>2065631156</t>
  </si>
  <si>
    <t>133211101.S</t>
  </si>
  <si>
    <t>Hĺbenie šachiet v  hornine tr. 3 súdržných - ručným náradím plocha výkopu do 4 m2</t>
  </si>
  <si>
    <t>-324524003</t>
  </si>
  <si>
    <t>3</t>
  </si>
  <si>
    <t>162501162.S</t>
  </si>
  <si>
    <t>Vodorovné premiestnenie výkopku po nespevnenej ceste z horniny tr.1-4, nad 1000 do 10000 m3 na vzdialenosť do 3000 m</t>
  </si>
  <si>
    <t>1974257818</t>
  </si>
  <si>
    <t>162501163.S</t>
  </si>
  <si>
    <t>Vodorovné premiestnenie výkopku po nespevnenej ceste z horniny tr.1-4, nad 1000 do 10000 m3, príplatok k cene za každých ďalšich a začatých 1000 m</t>
  </si>
  <si>
    <t>-1410823347</t>
  </si>
  <si>
    <t>5</t>
  </si>
  <si>
    <t>171101101.S</t>
  </si>
  <si>
    <t>Uloženie sypaniny do násypu súdržnej horniny s mierou zhutnenia podľa Proctor-Standard na 95 %</t>
  </si>
  <si>
    <t>-1253273967</t>
  </si>
  <si>
    <t>6</t>
  </si>
  <si>
    <t>171209002.S</t>
  </si>
  <si>
    <t>Poplatok za skladovanie - zemina a kamenivo (17 05) ostatné</t>
  </si>
  <si>
    <t>t</t>
  </si>
  <si>
    <t>-1781733900</t>
  </si>
  <si>
    <t>7</t>
  </si>
  <si>
    <t>180402111.S</t>
  </si>
  <si>
    <t>Založenie trávnika parkového výsevom v rovine do 1:5</t>
  </si>
  <si>
    <t>m2</t>
  </si>
  <si>
    <t>277619612</t>
  </si>
  <si>
    <t>8</t>
  </si>
  <si>
    <t>M</t>
  </si>
  <si>
    <t>005720001400.S</t>
  </si>
  <si>
    <t>Osivá tráv - semená parkovej zmesi</t>
  </si>
  <si>
    <t>kg</t>
  </si>
  <si>
    <t>807972669</t>
  </si>
  <si>
    <t>9</t>
  </si>
  <si>
    <t>182001111.S</t>
  </si>
  <si>
    <t>Plošná úprava terénu pri nerovnostiach terénu nad 50-100mm v rovine alebo na svahu do 1:5</t>
  </si>
  <si>
    <t>595597211</t>
  </si>
  <si>
    <t>Zakladanie</t>
  </si>
  <si>
    <t>10</t>
  </si>
  <si>
    <t>275313311.S</t>
  </si>
  <si>
    <t>Betón základových pätiek, prostý tr. C 8/10</t>
  </si>
  <si>
    <t>-532903018</t>
  </si>
  <si>
    <t>Vodorovné konštrukcie</t>
  </si>
  <si>
    <t>11</t>
  </si>
  <si>
    <t>451577777.S</t>
  </si>
  <si>
    <t>Podklad pod dlažbu v ploche vodorovnej alebo v sklone do 1:5 hr. 30-100 mm z kameniva ťaženého</t>
  </si>
  <si>
    <t>-1321804137</t>
  </si>
  <si>
    <t>12</t>
  </si>
  <si>
    <t>465513157.S</t>
  </si>
  <si>
    <t>Dlažba svahu z upraveného lomového žulového kameňa do lôžka C 25/30 plochy nad 10 m2 s vyšpárovaním cementovou maltou</t>
  </si>
  <si>
    <t>1075877499</t>
  </si>
  <si>
    <t>Komunikácie</t>
  </si>
  <si>
    <t>13</t>
  </si>
  <si>
    <t>564851113.S</t>
  </si>
  <si>
    <t>Podklad zo štrkodrviny s rozprestretím a zhutnením, po zhutnení hr. 170 mm</t>
  </si>
  <si>
    <t>1514973177</t>
  </si>
  <si>
    <t>14</t>
  </si>
  <si>
    <t>564861111.S</t>
  </si>
  <si>
    <t>Podklad zo štrkodrviny s rozprestretím a zhutnením, po zhutnení hr. 200 mm</t>
  </si>
  <si>
    <t>463733615</t>
  </si>
  <si>
    <t>15</t>
  </si>
  <si>
    <t>577134211.S</t>
  </si>
  <si>
    <t>Asfaltový betón vrstva obrusná AC 11 O;I v pruhu š. do 3 m, po zhutnení hr. 40 mm</t>
  </si>
  <si>
    <t>249650907</t>
  </si>
  <si>
    <t>16</t>
  </si>
  <si>
    <t>577184411.S</t>
  </si>
  <si>
    <t>Asfaltový betón vrstva ložná AC 22 P;I v pruhu š. do 3 m po zhutnení hr. 100 mm</t>
  </si>
  <si>
    <t>203384920</t>
  </si>
  <si>
    <t>17</t>
  </si>
  <si>
    <t>581114114.S</t>
  </si>
  <si>
    <t>Kryt z betónu prostého C 25/30 komunikácií hr. 200 mm</t>
  </si>
  <si>
    <t>184578571</t>
  </si>
  <si>
    <t>Ostatné konštrukcie a práce-búranie</t>
  </si>
  <si>
    <t>18</t>
  </si>
  <si>
    <t>914001111.S</t>
  </si>
  <si>
    <t>Osadenie a montáž cestnej zvislej dopravnej značky na stĺpik, stĺp, konzolu alebo objekt</t>
  </si>
  <si>
    <t>ks</t>
  </si>
  <si>
    <t>-188975033</t>
  </si>
  <si>
    <t>19</t>
  </si>
  <si>
    <t>404410010500</t>
  </si>
  <si>
    <t>Výstražná značka 143 (Cyklisti)</t>
  </si>
  <si>
    <t>1416606850</t>
  </si>
  <si>
    <t>404410051400</t>
  </si>
  <si>
    <t>Zákazová značka 243 (Zákaz vjazdu vozidiel, ktorých výška presahuje 2,35 m)</t>
  </si>
  <si>
    <t>1496411520</t>
  </si>
  <si>
    <t>21</t>
  </si>
  <si>
    <t>404410087700</t>
  </si>
  <si>
    <t>Dopravná značka 221 (Cestička pre cyklistov)</t>
  </si>
  <si>
    <t>1884519605</t>
  </si>
  <si>
    <t>22</t>
  </si>
  <si>
    <t>404410090700</t>
  </si>
  <si>
    <t>Dopravná značka 225 (Koniec špeciálnej cestičky alebo pruhu)</t>
  </si>
  <si>
    <t>144313731</t>
  </si>
  <si>
    <t>23</t>
  </si>
  <si>
    <t>404410113700</t>
  </si>
  <si>
    <t>Informatívna značka 326 (Priechod pre cyklistov)</t>
  </si>
  <si>
    <t>-1147711738</t>
  </si>
  <si>
    <t>24</t>
  </si>
  <si>
    <t>404410099</t>
  </si>
  <si>
    <t>Dopravná značka 380</t>
  </si>
  <si>
    <t>-830103849</t>
  </si>
  <si>
    <t>25</t>
  </si>
  <si>
    <t>914501121.S</t>
  </si>
  <si>
    <t>Montáž stĺpika zvislej dopravnej značky dĺžky do 3,5 m do betónového základu</t>
  </si>
  <si>
    <t>-1721275277</t>
  </si>
  <si>
    <t>26</t>
  </si>
  <si>
    <t>404490008401.S</t>
  </si>
  <si>
    <t>Stĺpik Zn, pre dopravné značky</t>
  </si>
  <si>
    <t>703687313</t>
  </si>
  <si>
    <t>27</t>
  </si>
  <si>
    <t>915721212.S</t>
  </si>
  <si>
    <t>Vodorovné dopravné značenie striekané farbou prechodov pre chodcov, šípky, symboly a pod., biela retroreflexná</t>
  </si>
  <si>
    <t>-665747904</t>
  </si>
  <si>
    <t>28</t>
  </si>
  <si>
    <t>915721222.S</t>
  </si>
  <si>
    <t>Vodorovné dopravné značenie striekané farbou plôch, žltočierna, zelená</t>
  </si>
  <si>
    <t>244540825</t>
  </si>
  <si>
    <t>29</t>
  </si>
  <si>
    <t>915791112.S</t>
  </si>
  <si>
    <t>Predznačenie pre vodorovné značenie striekané farbou alebo vykonávané z náterových hmôt</t>
  </si>
  <si>
    <t>-50301671</t>
  </si>
  <si>
    <t>30</t>
  </si>
  <si>
    <t>916362111.S</t>
  </si>
  <si>
    <t>Osadenie cestného obrubníka betónového stojatého do lôžka z betónu prostého tr. C 12/15 s bočnou oporou</t>
  </si>
  <si>
    <t>m</t>
  </si>
  <si>
    <t>-797406690</t>
  </si>
  <si>
    <t>31</t>
  </si>
  <si>
    <t>592170002100.S</t>
  </si>
  <si>
    <t>Obrubník cestný, lxšxv 1000x100x200 mm</t>
  </si>
  <si>
    <t>-1485955061</t>
  </si>
  <si>
    <t>32</t>
  </si>
  <si>
    <t>592170003</t>
  </si>
  <si>
    <t>Obrubník cestný ABO 1-15, lxšxv 1000x150x300 mm</t>
  </si>
  <si>
    <t>-1402269359</t>
  </si>
  <si>
    <t>33</t>
  </si>
  <si>
    <t>919716111.S</t>
  </si>
  <si>
    <t>Oceľová výstuž cementobet. krytu TEVYCED letis. plôch zo zvar. sietí KARI</t>
  </si>
  <si>
    <t>1687651302</t>
  </si>
  <si>
    <t>99</t>
  </si>
  <si>
    <t>Presun hmôt HSV</t>
  </si>
  <si>
    <t>34</t>
  </si>
  <si>
    <t>998225111.S</t>
  </si>
  <si>
    <t>Presun hmôt pre pozemnú komunikáciu a letisko s krytom asfaltovým akejkoľvek dĺžky objektu</t>
  </si>
  <si>
    <t>1075899544</t>
  </si>
  <si>
    <t>PSV</t>
  </si>
  <si>
    <t>Práce a dodávky PSV</t>
  </si>
  <si>
    <t>767</t>
  </si>
  <si>
    <t>Konštrukcie doplnkové kovové</t>
  </si>
  <si>
    <t>35</t>
  </si>
  <si>
    <t>767161110</t>
  </si>
  <si>
    <t>Montáž zábradlia rovného z rúrok do muriva, s hmotnosťou 1 metra zábradlia do 20 kg</t>
  </si>
  <si>
    <t>1218093398</t>
  </si>
  <si>
    <t>36</t>
  </si>
  <si>
    <t>553000001</t>
  </si>
  <si>
    <t>Oceľové zábradlie, trubka D40/1,8 mm</t>
  </si>
  <si>
    <t>kus</t>
  </si>
  <si>
    <t>-1528019507</t>
  </si>
  <si>
    <t>37</t>
  </si>
  <si>
    <t>998767201</t>
  </si>
  <si>
    <t>Presun hmôt pre kovové stavebné doplnkové konštrukcie v objektoch výšky do 6 m</t>
  </si>
  <si>
    <t>%</t>
  </si>
  <si>
    <t>-1826218317</t>
  </si>
  <si>
    <t>783</t>
  </si>
  <si>
    <t>Nátery</t>
  </si>
  <si>
    <t>38</t>
  </si>
  <si>
    <t>783271001</t>
  </si>
  <si>
    <t>Nátery kov.stav.doplnk.konštr. polyuretánové jednonásobné 2x s emailovaním.- 105μm</t>
  </si>
  <si>
    <t>1726557145</t>
  </si>
  <si>
    <t>39</t>
  </si>
  <si>
    <t>783271007</t>
  </si>
  <si>
    <t>Nátery kov.stav.doplnk.konštr. polyuretánové farby šedej základné - 35µm</t>
  </si>
  <si>
    <t>-390034264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</si>
</sst>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167" fontId="32" fillId="3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10" t="s">
        <v>5</v>
      </c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175" t="s">
        <v>12</v>
      </c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R5" s="17"/>
      <c r="BE5" s="172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177" t="s">
        <v>15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R6" s="17"/>
      <c r="BE6" s="173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173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 t="s">
        <v>21</v>
      </c>
      <c r="AR8" s="17"/>
      <c r="BE8" s="173"/>
      <c r="BS8" s="14" t="s">
        <v>6</v>
      </c>
    </row>
    <row r="9" spans="1:74" s="1" customFormat="1" ht="14.45" customHeight="1">
      <c r="B9" s="17"/>
      <c r="AR9" s="17"/>
      <c r="BE9" s="173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173"/>
      <c r="BS10" s="14" t="s">
        <v>6</v>
      </c>
    </row>
    <row r="11" spans="1:74" s="1" customFormat="1" ht="18.399999999999999" customHeight="1">
      <c r="B11" s="17"/>
      <c r="E11" s="22" t="s">
        <v>24</v>
      </c>
      <c r="AK11" s="24" t="s">
        <v>25</v>
      </c>
      <c r="AN11" s="22" t="s">
        <v>1</v>
      </c>
      <c r="AR11" s="17"/>
      <c r="BE11" s="173"/>
      <c r="BS11" s="14" t="s">
        <v>6</v>
      </c>
    </row>
    <row r="12" spans="1:74" s="1" customFormat="1" ht="6.95" customHeight="1">
      <c r="B12" s="17"/>
      <c r="AR12" s="17"/>
      <c r="BE12" s="173"/>
      <c r="BS12" s="14" t="s">
        <v>6</v>
      </c>
    </row>
    <row r="13" spans="1:74" s="1" customFormat="1" ht="12" customHeight="1">
      <c r="B13" s="17"/>
      <c r="D13" s="24" t="s">
        <v>26</v>
      </c>
      <c r="AK13" s="24" t="s">
        <v>23</v>
      </c>
      <c r="AN13" s="26" t="s">
        <v>27</v>
      </c>
      <c r="AR13" s="17"/>
      <c r="BE13" s="173"/>
      <c r="BS13" s="14" t="s">
        <v>6</v>
      </c>
    </row>
    <row r="14" spans="1:74" ht="12.75">
      <c r="B14" s="17"/>
      <c r="E14" s="178" t="s">
        <v>27</v>
      </c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24" t="s">
        <v>25</v>
      </c>
      <c r="AN14" s="26" t="s">
        <v>27</v>
      </c>
      <c r="AR14" s="17"/>
      <c r="BE14" s="173"/>
      <c r="BS14" s="14" t="s">
        <v>6</v>
      </c>
    </row>
    <row r="15" spans="1:74" s="1" customFormat="1" ht="6.95" customHeight="1">
      <c r="B15" s="17"/>
      <c r="AR15" s="17"/>
      <c r="BE15" s="173"/>
      <c r="BS15" s="14" t="s">
        <v>3</v>
      </c>
    </row>
    <row r="16" spans="1:74" s="1" customFormat="1" ht="12" customHeight="1">
      <c r="B16" s="17"/>
      <c r="D16" s="24" t="s">
        <v>28</v>
      </c>
      <c r="AK16" s="24" t="s">
        <v>23</v>
      </c>
      <c r="AN16" s="22" t="s">
        <v>29</v>
      </c>
      <c r="AR16" s="17"/>
      <c r="BE16" s="173"/>
      <c r="BS16" s="14" t="s">
        <v>3</v>
      </c>
    </row>
    <row r="17" spans="1:71" s="1" customFormat="1" ht="18.399999999999999" customHeight="1">
      <c r="B17" s="17"/>
      <c r="E17" s="22" t="s">
        <v>30</v>
      </c>
      <c r="AK17" s="24" t="s">
        <v>25</v>
      </c>
      <c r="AN17" s="22" t="s">
        <v>1</v>
      </c>
      <c r="AR17" s="17"/>
      <c r="BE17" s="173"/>
      <c r="BS17" s="14" t="s">
        <v>31</v>
      </c>
    </row>
    <row r="18" spans="1:71" s="1" customFormat="1" ht="6.95" customHeight="1">
      <c r="B18" s="17"/>
      <c r="AR18" s="17"/>
      <c r="BE18" s="173"/>
      <c r="BS18" s="14" t="s">
        <v>32</v>
      </c>
    </row>
    <row r="19" spans="1:71" s="1" customFormat="1" ht="12" customHeight="1">
      <c r="B19" s="17"/>
      <c r="D19" s="24" t="s">
        <v>33</v>
      </c>
      <c r="AK19" s="24" t="s">
        <v>23</v>
      </c>
      <c r="AN19" s="22" t="s">
        <v>1</v>
      </c>
      <c r="AR19" s="17"/>
      <c r="BE19" s="173"/>
      <c r="BS19" s="14" t="s">
        <v>32</v>
      </c>
    </row>
    <row r="20" spans="1:71" s="1" customFormat="1" ht="18.399999999999999" customHeight="1">
      <c r="B20" s="17"/>
      <c r="E20" s="22" t="s">
        <v>34</v>
      </c>
      <c r="AK20" s="24" t="s">
        <v>25</v>
      </c>
      <c r="AN20" s="22" t="s">
        <v>1</v>
      </c>
      <c r="AR20" s="17"/>
      <c r="BE20" s="173"/>
      <c r="BS20" s="14" t="s">
        <v>31</v>
      </c>
    </row>
    <row r="21" spans="1:71" s="1" customFormat="1" ht="6.95" customHeight="1">
      <c r="B21" s="17"/>
      <c r="AR21" s="17"/>
      <c r="BE21" s="173"/>
    </row>
    <row r="22" spans="1:71" s="1" customFormat="1" ht="12" customHeight="1">
      <c r="B22" s="17"/>
      <c r="D22" s="24" t="s">
        <v>35</v>
      </c>
      <c r="AR22" s="17"/>
      <c r="BE22" s="173"/>
    </row>
    <row r="23" spans="1:71" s="1" customFormat="1" ht="16.5" customHeight="1">
      <c r="B23" s="17"/>
      <c r="E23" s="180" t="s">
        <v>1</v>
      </c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R23" s="17"/>
      <c r="BE23" s="173"/>
    </row>
    <row r="24" spans="1:71" s="1" customFormat="1" ht="6.95" customHeight="1">
      <c r="B24" s="17"/>
      <c r="AR24" s="17"/>
      <c r="BE24" s="173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73"/>
    </row>
    <row r="26" spans="1:71" s="2" customFormat="1" ht="25.9" customHeight="1">
      <c r="A26" s="29"/>
      <c r="B26" s="30"/>
      <c r="C26" s="29"/>
      <c r="D26" s="31" t="s">
        <v>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1">
        <f>ROUND(AG94,2)</f>
        <v>0</v>
      </c>
      <c r="AL26" s="182"/>
      <c r="AM26" s="182"/>
      <c r="AN26" s="182"/>
      <c r="AO26" s="182"/>
      <c r="AP26" s="29"/>
      <c r="AQ26" s="29"/>
      <c r="AR26" s="30"/>
      <c r="BE26" s="173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73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83" t="s">
        <v>37</v>
      </c>
      <c r="M28" s="183"/>
      <c r="N28" s="183"/>
      <c r="O28" s="183"/>
      <c r="P28" s="183"/>
      <c r="Q28" s="29"/>
      <c r="R28" s="29"/>
      <c r="S28" s="29"/>
      <c r="T28" s="29"/>
      <c r="U28" s="29"/>
      <c r="V28" s="29"/>
      <c r="W28" s="183" t="s">
        <v>38</v>
      </c>
      <c r="X28" s="183"/>
      <c r="Y28" s="183"/>
      <c r="Z28" s="183"/>
      <c r="AA28" s="183"/>
      <c r="AB28" s="183"/>
      <c r="AC28" s="183"/>
      <c r="AD28" s="183"/>
      <c r="AE28" s="183"/>
      <c r="AF28" s="29"/>
      <c r="AG28" s="29"/>
      <c r="AH28" s="29"/>
      <c r="AI28" s="29"/>
      <c r="AJ28" s="29"/>
      <c r="AK28" s="183" t="s">
        <v>39</v>
      </c>
      <c r="AL28" s="183"/>
      <c r="AM28" s="183"/>
      <c r="AN28" s="183"/>
      <c r="AO28" s="183"/>
      <c r="AP28" s="29"/>
      <c r="AQ28" s="29"/>
      <c r="AR28" s="30"/>
      <c r="BE28" s="173"/>
    </row>
    <row r="29" spans="1:71" s="3" customFormat="1" ht="14.45" customHeight="1">
      <c r="B29" s="34"/>
      <c r="D29" s="24" t="s">
        <v>40</v>
      </c>
      <c r="F29" s="35" t="s">
        <v>41</v>
      </c>
      <c r="L29" s="186">
        <v>0.2</v>
      </c>
      <c r="M29" s="185"/>
      <c r="N29" s="185"/>
      <c r="O29" s="185"/>
      <c r="P29" s="185"/>
      <c r="W29" s="184">
        <f>ROUND(AZ94, 2)</f>
        <v>0</v>
      </c>
      <c r="X29" s="185"/>
      <c r="Y29" s="185"/>
      <c r="Z29" s="185"/>
      <c r="AA29" s="185"/>
      <c r="AB29" s="185"/>
      <c r="AC29" s="185"/>
      <c r="AD29" s="185"/>
      <c r="AE29" s="185"/>
      <c r="AK29" s="184">
        <f>ROUND(AV94, 2)</f>
        <v>0</v>
      </c>
      <c r="AL29" s="185"/>
      <c r="AM29" s="185"/>
      <c r="AN29" s="185"/>
      <c r="AO29" s="185"/>
      <c r="AR29" s="34"/>
      <c r="BE29" s="174"/>
    </row>
    <row r="30" spans="1:71" s="3" customFormat="1" ht="14.45" customHeight="1">
      <c r="B30" s="34"/>
      <c r="F30" s="35" t="s">
        <v>42</v>
      </c>
      <c r="L30" s="186">
        <v>0.2</v>
      </c>
      <c r="M30" s="185"/>
      <c r="N30" s="185"/>
      <c r="O30" s="185"/>
      <c r="P30" s="185"/>
      <c r="W30" s="184">
        <f>ROUND(BA94, 2)</f>
        <v>0</v>
      </c>
      <c r="X30" s="185"/>
      <c r="Y30" s="185"/>
      <c r="Z30" s="185"/>
      <c r="AA30" s="185"/>
      <c r="AB30" s="185"/>
      <c r="AC30" s="185"/>
      <c r="AD30" s="185"/>
      <c r="AE30" s="185"/>
      <c r="AK30" s="184">
        <f>ROUND(AW94, 2)</f>
        <v>0</v>
      </c>
      <c r="AL30" s="185"/>
      <c r="AM30" s="185"/>
      <c r="AN30" s="185"/>
      <c r="AO30" s="185"/>
      <c r="AR30" s="34"/>
      <c r="BE30" s="174"/>
    </row>
    <row r="31" spans="1:71" s="3" customFormat="1" ht="14.45" hidden="1" customHeight="1">
      <c r="B31" s="34"/>
      <c r="F31" s="24" t="s">
        <v>43</v>
      </c>
      <c r="L31" s="186">
        <v>0.2</v>
      </c>
      <c r="M31" s="185"/>
      <c r="N31" s="185"/>
      <c r="O31" s="185"/>
      <c r="P31" s="185"/>
      <c r="W31" s="184">
        <f>ROUND(BB94, 2)</f>
        <v>0</v>
      </c>
      <c r="X31" s="185"/>
      <c r="Y31" s="185"/>
      <c r="Z31" s="185"/>
      <c r="AA31" s="185"/>
      <c r="AB31" s="185"/>
      <c r="AC31" s="185"/>
      <c r="AD31" s="185"/>
      <c r="AE31" s="185"/>
      <c r="AK31" s="184">
        <v>0</v>
      </c>
      <c r="AL31" s="185"/>
      <c r="AM31" s="185"/>
      <c r="AN31" s="185"/>
      <c r="AO31" s="185"/>
      <c r="AR31" s="34"/>
      <c r="BE31" s="174"/>
    </row>
    <row r="32" spans="1:71" s="3" customFormat="1" ht="14.45" hidden="1" customHeight="1">
      <c r="B32" s="34"/>
      <c r="F32" s="24" t="s">
        <v>44</v>
      </c>
      <c r="L32" s="186">
        <v>0.2</v>
      </c>
      <c r="M32" s="185"/>
      <c r="N32" s="185"/>
      <c r="O32" s="185"/>
      <c r="P32" s="185"/>
      <c r="W32" s="184">
        <f>ROUND(BC94, 2)</f>
        <v>0</v>
      </c>
      <c r="X32" s="185"/>
      <c r="Y32" s="185"/>
      <c r="Z32" s="185"/>
      <c r="AA32" s="185"/>
      <c r="AB32" s="185"/>
      <c r="AC32" s="185"/>
      <c r="AD32" s="185"/>
      <c r="AE32" s="185"/>
      <c r="AK32" s="184">
        <v>0</v>
      </c>
      <c r="AL32" s="185"/>
      <c r="AM32" s="185"/>
      <c r="AN32" s="185"/>
      <c r="AO32" s="185"/>
      <c r="AR32" s="34"/>
      <c r="BE32" s="174"/>
    </row>
    <row r="33" spans="1:57" s="3" customFormat="1" ht="14.45" hidden="1" customHeight="1">
      <c r="B33" s="34"/>
      <c r="F33" s="35" t="s">
        <v>45</v>
      </c>
      <c r="L33" s="186">
        <v>0</v>
      </c>
      <c r="M33" s="185"/>
      <c r="N33" s="185"/>
      <c r="O33" s="185"/>
      <c r="P33" s="185"/>
      <c r="W33" s="184">
        <f>ROUND(BD94, 2)</f>
        <v>0</v>
      </c>
      <c r="X33" s="185"/>
      <c r="Y33" s="185"/>
      <c r="Z33" s="185"/>
      <c r="AA33" s="185"/>
      <c r="AB33" s="185"/>
      <c r="AC33" s="185"/>
      <c r="AD33" s="185"/>
      <c r="AE33" s="185"/>
      <c r="AK33" s="184">
        <v>0</v>
      </c>
      <c r="AL33" s="185"/>
      <c r="AM33" s="185"/>
      <c r="AN33" s="185"/>
      <c r="AO33" s="185"/>
      <c r="AR33" s="34"/>
      <c r="BE33" s="174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73"/>
    </row>
    <row r="35" spans="1:57" s="2" customFormat="1" ht="25.9" customHeight="1">
      <c r="A35" s="29"/>
      <c r="B35" s="30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187" t="s">
        <v>48</v>
      </c>
      <c r="Y35" s="188"/>
      <c r="Z35" s="188"/>
      <c r="AA35" s="188"/>
      <c r="AB35" s="188"/>
      <c r="AC35" s="38"/>
      <c r="AD35" s="38"/>
      <c r="AE35" s="38"/>
      <c r="AF35" s="38"/>
      <c r="AG35" s="38"/>
      <c r="AH35" s="38"/>
      <c r="AI35" s="38"/>
      <c r="AJ35" s="38"/>
      <c r="AK35" s="189">
        <f>SUM(AK26:AK33)</f>
        <v>0</v>
      </c>
      <c r="AL35" s="188"/>
      <c r="AM35" s="188"/>
      <c r="AN35" s="188"/>
      <c r="AO35" s="190"/>
      <c r="AP35" s="36"/>
      <c r="AQ35" s="36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0"/>
      <c r="D49" s="41" t="s">
        <v>49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50</v>
      </c>
      <c r="AI49" s="42"/>
      <c r="AJ49" s="42"/>
      <c r="AK49" s="42"/>
      <c r="AL49" s="42"/>
      <c r="AM49" s="42"/>
      <c r="AN49" s="42"/>
      <c r="AO49" s="42"/>
      <c r="AR49" s="40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3" t="s">
        <v>51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3" t="s">
        <v>52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3" t="s">
        <v>51</v>
      </c>
      <c r="AI60" s="32"/>
      <c r="AJ60" s="32"/>
      <c r="AK60" s="32"/>
      <c r="AL60" s="32"/>
      <c r="AM60" s="43" t="s">
        <v>52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1" t="s">
        <v>53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54</v>
      </c>
      <c r="AI64" s="44"/>
      <c r="AJ64" s="44"/>
      <c r="AK64" s="44"/>
      <c r="AL64" s="44"/>
      <c r="AM64" s="44"/>
      <c r="AN64" s="44"/>
      <c r="AO64" s="44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3" t="s">
        <v>51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3" t="s">
        <v>52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3" t="s">
        <v>51</v>
      </c>
      <c r="AI75" s="32"/>
      <c r="AJ75" s="32"/>
      <c r="AK75" s="32"/>
      <c r="AL75" s="32"/>
      <c r="AM75" s="43" t="s">
        <v>52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  <c r="BE77" s="29"/>
    </row>
    <row r="81" spans="1:91" s="2" customFormat="1" ht="6.95" customHeight="1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  <c r="BE81" s="29"/>
    </row>
    <row r="82" spans="1:91" s="2" customFormat="1" ht="24.95" customHeight="1">
      <c r="A82" s="29"/>
      <c r="B82" s="30"/>
      <c r="C82" s="18" t="s">
        <v>55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9"/>
      <c r="C84" s="24" t="s">
        <v>11</v>
      </c>
      <c r="L84" s="4" t="str">
        <f>K5</f>
        <v>DRAZ052021</v>
      </c>
      <c r="AR84" s="49"/>
    </row>
    <row r="85" spans="1:91" s="5" customFormat="1" ht="36.950000000000003" customHeight="1">
      <c r="B85" s="50"/>
      <c r="C85" s="51" t="s">
        <v>14</v>
      </c>
      <c r="L85" s="191" t="str">
        <f>K6</f>
        <v>Cyklotrasa Nitra - Drážovce, Zmena 06/2020</v>
      </c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K85" s="192"/>
      <c r="AL85" s="192"/>
      <c r="AM85" s="192"/>
      <c r="AN85" s="192"/>
      <c r="AO85" s="192"/>
      <c r="AR85" s="50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2" t="str">
        <f>IF(K8="","",K8)</f>
        <v>k.ú. Zobor, Drážovce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193" t="str">
        <f>IF(AN8= "","",AN8)</f>
        <v>30. 11. 2021</v>
      </c>
      <c r="AN87" s="193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Nitra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28</v>
      </c>
      <c r="AJ89" s="29"/>
      <c r="AK89" s="29"/>
      <c r="AL89" s="29"/>
      <c r="AM89" s="194" t="str">
        <f>IF(E17="","",E17)</f>
        <v>STAVPROS NR s.r.o.</v>
      </c>
      <c r="AN89" s="195"/>
      <c r="AO89" s="195"/>
      <c r="AP89" s="195"/>
      <c r="AQ89" s="29"/>
      <c r="AR89" s="30"/>
      <c r="AS89" s="196" t="s">
        <v>56</v>
      </c>
      <c r="AT89" s="197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29"/>
    </row>
    <row r="90" spans="1:91" s="2" customFormat="1" ht="15.2" customHeight="1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33</v>
      </c>
      <c r="AJ90" s="29"/>
      <c r="AK90" s="29"/>
      <c r="AL90" s="29"/>
      <c r="AM90" s="194" t="str">
        <f>IF(E20="","",E20)</f>
        <v xml:space="preserve"> </v>
      </c>
      <c r="AN90" s="195"/>
      <c r="AO90" s="195"/>
      <c r="AP90" s="195"/>
      <c r="AQ90" s="29"/>
      <c r="AR90" s="30"/>
      <c r="AS90" s="198"/>
      <c r="AT90" s="199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8"/>
      <c r="AT91" s="199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29"/>
    </row>
    <row r="92" spans="1:91" s="2" customFormat="1" ht="29.25" customHeight="1">
      <c r="A92" s="29"/>
      <c r="B92" s="30"/>
      <c r="C92" s="200" t="s">
        <v>57</v>
      </c>
      <c r="D92" s="201"/>
      <c r="E92" s="201"/>
      <c r="F92" s="201"/>
      <c r="G92" s="201"/>
      <c r="H92" s="58"/>
      <c r="I92" s="202" t="s">
        <v>58</v>
      </c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3" t="s">
        <v>59</v>
      </c>
      <c r="AH92" s="201"/>
      <c r="AI92" s="201"/>
      <c r="AJ92" s="201"/>
      <c r="AK92" s="201"/>
      <c r="AL92" s="201"/>
      <c r="AM92" s="201"/>
      <c r="AN92" s="202" t="s">
        <v>60</v>
      </c>
      <c r="AO92" s="201"/>
      <c r="AP92" s="204"/>
      <c r="AQ92" s="59" t="s">
        <v>61</v>
      </c>
      <c r="AR92" s="30"/>
      <c r="AS92" s="60" t="s">
        <v>62</v>
      </c>
      <c r="AT92" s="61" t="s">
        <v>63</v>
      </c>
      <c r="AU92" s="61" t="s">
        <v>64</v>
      </c>
      <c r="AV92" s="61" t="s">
        <v>65</v>
      </c>
      <c r="AW92" s="61" t="s">
        <v>66</v>
      </c>
      <c r="AX92" s="61" t="s">
        <v>67</v>
      </c>
      <c r="AY92" s="61" t="s">
        <v>68</v>
      </c>
      <c r="AZ92" s="61" t="s">
        <v>69</v>
      </c>
      <c r="BA92" s="61" t="s">
        <v>70</v>
      </c>
      <c r="BB92" s="61" t="s">
        <v>71</v>
      </c>
      <c r="BC92" s="61" t="s">
        <v>72</v>
      </c>
      <c r="BD92" s="62" t="s">
        <v>73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29"/>
    </row>
    <row r="94" spans="1:91" s="6" customFormat="1" ht="32.450000000000003" customHeight="1">
      <c r="B94" s="66"/>
      <c r="C94" s="67" t="s">
        <v>74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08">
        <f>ROUND(AG95,2)</f>
        <v>0</v>
      </c>
      <c r="AH94" s="208"/>
      <c r="AI94" s="208"/>
      <c r="AJ94" s="208"/>
      <c r="AK94" s="208"/>
      <c r="AL94" s="208"/>
      <c r="AM94" s="208"/>
      <c r="AN94" s="209">
        <f>SUM(AG94,AT94)</f>
        <v>0</v>
      </c>
      <c r="AO94" s="209"/>
      <c r="AP94" s="209"/>
      <c r="AQ94" s="70" t="s">
        <v>1</v>
      </c>
      <c r="AR94" s="66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75</v>
      </c>
      <c r="BT94" s="75" t="s">
        <v>76</v>
      </c>
      <c r="BU94" s="76" t="s">
        <v>77</v>
      </c>
      <c r="BV94" s="75" t="s">
        <v>78</v>
      </c>
      <c r="BW94" s="75" t="s">
        <v>4</v>
      </c>
      <c r="BX94" s="75" t="s">
        <v>79</v>
      </c>
      <c r="CL94" s="75" t="s">
        <v>1</v>
      </c>
    </row>
    <row r="95" spans="1:91" s="7" customFormat="1" ht="16.5" customHeight="1">
      <c r="A95" s="77" t="s">
        <v>80</v>
      </c>
      <c r="B95" s="78"/>
      <c r="C95" s="79"/>
      <c r="D95" s="207" t="s">
        <v>81</v>
      </c>
      <c r="E95" s="207"/>
      <c r="F95" s="207"/>
      <c r="G95" s="207"/>
      <c r="H95" s="207"/>
      <c r="I95" s="80"/>
      <c r="J95" s="207" t="s">
        <v>82</v>
      </c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5">
        <f>'Cyklistická ...'!J30</f>
        <v>0</v>
      </c>
      <c r="AH95" s="206"/>
      <c r="AI95" s="206"/>
      <c r="AJ95" s="206"/>
      <c r="AK95" s="206"/>
      <c r="AL95" s="206"/>
      <c r="AM95" s="206"/>
      <c r="AN95" s="205">
        <f>SUM(AG95,AT95)</f>
        <v>0</v>
      </c>
      <c r="AO95" s="206"/>
      <c r="AP95" s="206"/>
      <c r="AQ95" s="81" t="s">
        <v>83</v>
      </c>
      <c r="AR95" s="78"/>
      <c r="AS95" s="82">
        <v>0</v>
      </c>
      <c r="AT95" s="83">
        <f>ROUND(SUM(AV95:AW95),2)</f>
        <v>0</v>
      </c>
      <c r="AU95" s="84">
        <f>'Cyklistická ...'!P126</f>
        <v>0</v>
      </c>
      <c r="AV95" s="83">
        <f>'Cyklistická ...'!J33</f>
        <v>0</v>
      </c>
      <c r="AW95" s="83">
        <f>'Cyklistická ...'!J34</f>
        <v>0</v>
      </c>
      <c r="AX95" s="83">
        <f>'Cyklistická ...'!J35</f>
        <v>0</v>
      </c>
      <c r="AY95" s="83">
        <f>'Cyklistická ...'!J36</f>
        <v>0</v>
      </c>
      <c r="AZ95" s="83">
        <f>'Cyklistická ...'!F33</f>
        <v>0</v>
      </c>
      <c r="BA95" s="83">
        <f>'Cyklistická ...'!F34</f>
        <v>0</v>
      </c>
      <c r="BB95" s="83">
        <f>'Cyklistická ...'!F35</f>
        <v>0</v>
      </c>
      <c r="BC95" s="83">
        <f>'Cyklistická ...'!F36</f>
        <v>0</v>
      </c>
      <c r="BD95" s="85">
        <f>'Cyklistická ...'!F37</f>
        <v>0</v>
      </c>
      <c r="BT95" s="86" t="s">
        <v>84</v>
      </c>
      <c r="BV95" s="86" t="s">
        <v>78</v>
      </c>
      <c r="BW95" s="86" t="s">
        <v>85</v>
      </c>
      <c r="BX95" s="86" t="s">
        <v>4</v>
      </c>
      <c r="CL95" s="86" t="s">
        <v>1</v>
      </c>
      <c r="CM95" s="86" t="s">
        <v>76</v>
      </c>
    </row>
    <row r="96" spans="1:91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01 - SO-01 Cyklistická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76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0" t="s">
        <v>5</v>
      </c>
      <c r="M2" s="176"/>
      <c r="N2" s="176"/>
      <c r="O2" s="176"/>
      <c r="P2" s="176"/>
      <c r="Q2" s="176"/>
      <c r="R2" s="176"/>
      <c r="S2" s="176"/>
      <c r="T2" s="176"/>
      <c r="U2" s="176"/>
      <c r="V2" s="176"/>
      <c r="AT2" s="14" t="s">
        <v>85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86</v>
      </c>
      <c r="L4" s="17"/>
      <c r="M4" s="87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11" t="str">
        <f>'Rekapitulácia stavby'!K6</f>
        <v>Cyklotrasa Nitra - Drážovce, Zmena 06/2020</v>
      </c>
      <c r="F7" s="212"/>
      <c r="G7" s="212"/>
      <c r="H7" s="212"/>
      <c r="L7" s="17"/>
    </row>
    <row r="8" spans="1:46" s="2" customFormat="1" ht="12" customHeight="1">
      <c r="A8" s="29"/>
      <c r="B8" s="30"/>
      <c r="C8" s="29"/>
      <c r="D8" s="24" t="s">
        <v>87</v>
      </c>
      <c r="E8" s="29"/>
      <c r="F8" s="29"/>
      <c r="G8" s="29"/>
      <c r="H8" s="29"/>
      <c r="I8" s="29"/>
      <c r="J8" s="29"/>
      <c r="K8" s="29"/>
      <c r="L8" s="40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1" t="s">
        <v>88</v>
      </c>
      <c r="F9" s="213"/>
      <c r="G9" s="213"/>
      <c r="H9" s="213"/>
      <c r="I9" s="29"/>
      <c r="J9" s="29"/>
      <c r="K9" s="29"/>
      <c r="L9" s="40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0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0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3" t="str">
        <f>'Rekapitulácia stavby'!AN8</f>
        <v>30. 11. 2021</v>
      </c>
      <c r="K12" s="29"/>
      <c r="L12" s="40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0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0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0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0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52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0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52" s="2" customFormat="1" ht="18" customHeight="1">
      <c r="A18" s="29"/>
      <c r="B18" s="30"/>
      <c r="C18" s="29"/>
      <c r="D18" s="29"/>
      <c r="E18" s="214" t="str">
        <f>'Rekapitulácia stavby'!E14</f>
        <v>Vyplň údaj</v>
      </c>
      <c r="F18" s="175"/>
      <c r="G18" s="175"/>
      <c r="H18" s="175"/>
      <c r="I18" s="24" t="s">
        <v>25</v>
      </c>
      <c r="J18" s="25" t="str">
        <f>'Rekapitulácia stavby'!AN14</f>
        <v>Vyplň údaj</v>
      </c>
      <c r="K18" s="29"/>
      <c r="L18" s="40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52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0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52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29</v>
      </c>
      <c r="K20" s="29"/>
      <c r="L20" s="40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52" s="2" customFormat="1" ht="18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25</v>
      </c>
      <c r="J21" s="22" t="s">
        <v>1</v>
      </c>
      <c r="K21" s="29"/>
      <c r="L21" s="40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52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0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52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0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52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0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52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0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52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29"/>
      <c r="J26" s="29"/>
      <c r="K26" s="29"/>
      <c r="L26" s="40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52" s="8" customFormat="1" ht="16.5" customHeight="1">
      <c r="A27" s="88"/>
      <c r="B27" s="89"/>
      <c r="C27" s="88"/>
      <c r="D27" s="88"/>
      <c r="E27" s="180" t="s">
        <v>1</v>
      </c>
      <c r="F27" s="180"/>
      <c r="G27" s="180"/>
      <c r="H27" s="180"/>
      <c r="I27" s="88"/>
      <c r="J27" s="88"/>
      <c r="K27" s="88"/>
      <c r="L27" s="90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52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0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52" s="2" customFormat="1" ht="6.95" customHeight="1">
      <c r="A29" s="29"/>
      <c r="B29" s="30"/>
      <c r="C29" s="29"/>
      <c r="D29" s="64"/>
      <c r="E29" s="64"/>
      <c r="F29" s="64"/>
      <c r="G29" s="64"/>
      <c r="H29" s="64"/>
      <c r="I29" s="64"/>
      <c r="J29" s="64"/>
      <c r="K29" s="64"/>
      <c r="L29" s="91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</row>
    <row r="30" spans="1:52" s="2" customFormat="1" ht="25.35" customHeight="1">
      <c r="A30" s="29"/>
      <c r="B30" s="30"/>
      <c r="C30" s="29"/>
      <c r="D30" s="93" t="s">
        <v>36</v>
      </c>
      <c r="E30" s="29"/>
      <c r="F30" s="29"/>
      <c r="G30" s="29"/>
      <c r="H30" s="29"/>
      <c r="I30" s="29"/>
      <c r="J30" s="69">
        <f>ROUND(J126, 2)</f>
        <v>0</v>
      </c>
      <c r="K30" s="29"/>
      <c r="L30" s="91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</row>
    <row r="31" spans="1:52" s="2" customFormat="1" ht="6.95" customHeight="1">
      <c r="A31" s="29"/>
      <c r="B31" s="30"/>
      <c r="C31" s="29"/>
      <c r="D31" s="64"/>
      <c r="E31" s="64"/>
      <c r="F31" s="64"/>
      <c r="G31" s="64"/>
      <c r="H31" s="64"/>
      <c r="I31" s="64"/>
      <c r="J31" s="64"/>
      <c r="K31" s="64"/>
      <c r="L31" s="40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52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33" t="s">
        <v>37</v>
      </c>
      <c r="J32" s="33" t="s">
        <v>39</v>
      </c>
      <c r="K32" s="29"/>
      <c r="L32" s="40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52" s="2" customFormat="1" ht="14.45" customHeight="1">
      <c r="A33" s="29"/>
      <c r="B33" s="30"/>
      <c r="C33" s="29"/>
      <c r="D33" s="94" t="s">
        <v>40</v>
      </c>
      <c r="E33" s="35" t="s">
        <v>41</v>
      </c>
      <c r="F33" s="95">
        <f>ROUND((SUM(BE126:BE175)),  2)</f>
        <v>0</v>
      </c>
      <c r="G33" s="92"/>
      <c r="H33" s="92"/>
      <c r="I33" s="96">
        <v>0.2</v>
      </c>
      <c r="J33" s="95">
        <f>ROUND(((SUM(BE126:BE175))*I33),  2)</f>
        <v>0</v>
      </c>
      <c r="K33" s="29"/>
      <c r="L33" s="91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</row>
    <row r="34" spans="1:52" s="2" customFormat="1" ht="14.45" customHeight="1">
      <c r="A34" s="29"/>
      <c r="B34" s="30"/>
      <c r="C34" s="29"/>
      <c r="D34" s="29"/>
      <c r="E34" s="35" t="s">
        <v>42</v>
      </c>
      <c r="F34" s="95">
        <f>ROUND((SUM(BF126:BF175)),  2)</f>
        <v>0</v>
      </c>
      <c r="G34" s="92"/>
      <c r="H34" s="92"/>
      <c r="I34" s="96">
        <v>0.2</v>
      </c>
      <c r="J34" s="95">
        <f>ROUND(((SUM(BF126:BF175))*I34),  2)</f>
        <v>0</v>
      </c>
      <c r="K34" s="29"/>
      <c r="L34" s="40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52" s="2" customFormat="1" ht="14.45" hidden="1" customHeight="1">
      <c r="A35" s="29"/>
      <c r="B35" s="30"/>
      <c r="C35" s="29"/>
      <c r="D35" s="29"/>
      <c r="E35" s="24" t="s">
        <v>43</v>
      </c>
      <c r="F35" s="97">
        <f>ROUND((SUM(BG126:BG175)),  2)</f>
        <v>0</v>
      </c>
      <c r="G35" s="29"/>
      <c r="H35" s="29"/>
      <c r="I35" s="98">
        <v>0.2</v>
      </c>
      <c r="J35" s="97">
        <f>0</f>
        <v>0</v>
      </c>
      <c r="K35" s="29"/>
      <c r="L35" s="40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52" s="2" customFormat="1" ht="14.45" hidden="1" customHeight="1">
      <c r="A36" s="29"/>
      <c r="B36" s="30"/>
      <c r="C36" s="29"/>
      <c r="D36" s="29"/>
      <c r="E36" s="24" t="s">
        <v>44</v>
      </c>
      <c r="F36" s="97">
        <f>ROUND((SUM(BH126:BH175)),  2)</f>
        <v>0</v>
      </c>
      <c r="G36" s="29"/>
      <c r="H36" s="29"/>
      <c r="I36" s="98">
        <v>0.2</v>
      </c>
      <c r="J36" s="97">
        <f>0</f>
        <v>0</v>
      </c>
      <c r="K36" s="29"/>
      <c r="L36" s="40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52" s="2" customFormat="1" ht="14.45" hidden="1" customHeight="1">
      <c r="A37" s="29"/>
      <c r="B37" s="30"/>
      <c r="C37" s="29"/>
      <c r="D37" s="29"/>
      <c r="E37" s="35" t="s">
        <v>45</v>
      </c>
      <c r="F37" s="95">
        <f>ROUND((SUM(BI126:BI175)),  2)</f>
        <v>0</v>
      </c>
      <c r="G37" s="92"/>
      <c r="H37" s="92"/>
      <c r="I37" s="96">
        <v>0</v>
      </c>
      <c r="J37" s="95">
        <f>0</f>
        <v>0</v>
      </c>
      <c r="K37" s="29"/>
      <c r="L37" s="4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52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52" s="2" customFormat="1" ht="25.35" customHeight="1">
      <c r="A39" s="29"/>
      <c r="B39" s="30"/>
      <c r="C39" s="99"/>
      <c r="D39" s="100" t="s">
        <v>46</v>
      </c>
      <c r="E39" s="58"/>
      <c r="F39" s="58"/>
      <c r="G39" s="101" t="s">
        <v>47</v>
      </c>
      <c r="H39" s="102" t="s">
        <v>48</v>
      </c>
      <c r="I39" s="58"/>
      <c r="J39" s="103">
        <f>SUM(J30:J37)</f>
        <v>0</v>
      </c>
      <c r="K39" s="104"/>
      <c r="L39" s="40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52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0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52" s="1" customFormat="1" ht="14.45" customHeight="1">
      <c r="B41" s="17"/>
      <c r="L41" s="17"/>
    </row>
    <row r="42" spans="1:52" s="1" customFormat="1" ht="14.45" customHeight="1">
      <c r="B42" s="17"/>
      <c r="L42" s="17"/>
    </row>
    <row r="43" spans="1:52" s="1" customFormat="1" ht="14.45" customHeight="1">
      <c r="B43" s="17"/>
      <c r="L43" s="17"/>
    </row>
    <row r="44" spans="1:52" s="1" customFormat="1" ht="14.45" customHeight="1">
      <c r="B44" s="17"/>
      <c r="L44" s="17"/>
    </row>
    <row r="45" spans="1:52" s="1" customFormat="1" ht="14.45" customHeight="1">
      <c r="B45" s="17"/>
      <c r="L45" s="17"/>
    </row>
    <row r="46" spans="1:52" s="1" customFormat="1" ht="14.45" customHeight="1">
      <c r="B46" s="17"/>
      <c r="L46" s="17"/>
    </row>
    <row r="47" spans="1:52" s="1" customFormat="1" ht="14.45" customHeight="1">
      <c r="B47" s="17"/>
      <c r="L47" s="17"/>
    </row>
    <row r="48" spans="1:52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0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40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3" t="s">
        <v>51</v>
      </c>
      <c r="E61" s="32"/>
      <c r="F61" s="105" t="s">
        <v>52</v>
      </c>
      <c r="G61" s="43" t="s">
        <v>51</v>
      </c>
      <c r="H61" s="32"/>
      <c r="I61" s="32"/>
      <c r="J61" s="106" t="s">
        <v>52</v>
      </c>
      <c r="K61" s="32"/>
      <c r="L61" s="4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1" t="s">
        <v>53</v>
      </c>
      <c r="E65" s="44"/>
      <c r="F65" s="44"/>
      <c r="G65" s="41" t="s">
        <v>54</v>
      </c>
      <c r="H65" s="44"/>
      <c r="I65" s="44"/>
      <c r="J65" s="44"/>
      <c r="K65" s="44"/>
      <c r="L65" s="40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3" t="s">
        <v>51</v>
      </c>
      <c r="E76" s="32"/>
      <c r="F76" s="105" t="s">
        <v>52</v>
      </c>
      <c r="G76" s="43" t="s">
        <v>51</v>
      </c>
      <c r="H76" s="32"/>
      <c r="I76" s="32"/>
      <c r="J76" s="106" t="s">
        <v>52</v>
      </c>
      <c r="K76" s="32"/>
      <c r="L76" s="40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89</v>
      </c>
      <c r="D82" s="29"/>
      <c r="E82" s="29"/>
      <c r="F82" s="29"/>
      <c r="G82" s="29"/>
      <c r="H82" s="29"/>
      <c r="I82" s="29"/>
      <c r="J82" s="29"/>
      <c r="K82" s="29"/>
      <c r="L82" s="40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0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0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1" t="str">
        <f>E7</f>
        <v>Cyklotrasa Nitra - Drážovce, Zmena 06/2020</v>
      </c>
      <c r="F85" s="212"/>
      <c r="G85" s="212"/>
      <c r="H85" s="212"/>
      <c r="I85" s="29"/>
      <c r="J85" s="29"/>
      <c r="K85" s="29"/>
      <c r="L85" s="40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87</v>
      </c>
      <c r="D86" s="29"/>
      <c r="E86" s="29"/>
      <c r="F86" s="29"/>
      <c r="G86" s="29"/>
      <c r="H86" s="29"/>
      <c r="I86" s="29"/>
      <c r="J86" s="29"/>
      <c r="K86" s="29"/>
      <c r="L86" s="40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1" t="str">
        <f>E9</f>
        <v>SO01 - SO-01 Cyklistická cestička</v>
      </c>
      <c r="F87" s="213"/>
      <c r="G87" s="213"/>
      <c r="H87" s="213"/>
      <c r="I87" s="29"/>
      <c r="J87" s="29"/>
      <c r="K87" s="29"/>
      <c r="L87" s="40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0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k.ú. Zobor, Drážovce</v>
      </c>
      <c r="G89" s="29"/>
      <c r="H89" s="29"/>
      <c r="I89" s="24" t="s">
        <v>20</v>
      </c>
      <c r="J89" s="53" t="str">
        <f>IF(J12="","",J12)</f>
        <v>30. 11. 2021</v>
      </c>
      <c r="K89" s="29"/>
      <c r="L89" s="40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0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Nitra</v>
      </c>
      <c r="G91" s="29"/>
      <c r="H91" s="29"/>
      <c r="I91" s="24" t="s">
        <v>28</v>
      </c>
      <c r="J91" s="27" t="str">
        <f>E21</f>
        <v>STAVPROS NR s.r.o.</v>
      </c>
      <c r="K91" s="29"/>
      <c r="L91" s="40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33</v>
      </c>
      <c r="J92" s="27" t="str">
        <f>E24</f>
        <v xml:space="preserve"> </v>
      </c>
      <c r="K92" s="29"/>
      <c r="L92" s="40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0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7" t="s">
        <v>90</v>
      </c>
      <c r="D94" s="99"/>
      <c r="E94" s="99"/>
      <c r="F94" s="99"/>
      <c r="G94" s="99"/>
      <c r="H94" s="99"/>
      <c r="I94" s="99"/>
      <c r="J94" s="108" t="s">
        <v>91</v>
      </c>
      <c r="K94" s="99"/>
      <c r="L94" s="40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0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9" t="s">
        <v>92</v>
      </c>
      <c r="D96" s="29"/>
      <c r="E96" s="29"/>
      <c r="F96" s="29"/>
      <c r="G96" s="29"/>
      <c r="H96" s="29"/>
      <c r="I96" s="29"/>
      <c r="J96" s="69">
        <f>J126</f>
        <v>0</v>
      </c>
      <c r="K96" s="29"/>
      <c r="L96" s="40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93</v>
      </c>
    </row>
    <row r="97" spans="1:31" s="9" customFormat="1" ht="24.95" customHeight="1">
      <c r="B97" s="110"/>
      <c r="D97" s="111" t="s">
        <v>94</v>
      </c>
      <c r="E97" s="112"/>
      <c r="F97" s="112"/>
      <c r="G97" s="112"/>
      <c r="H97" s="112"/>
      <c r="I97" s="112"/>
      <c r="J97" s="113">
        <f>J127</f>
        <v>0</v>
      </c>
      <c r="L97" s="110"/>
    </row>
    <row r="98" spans="1:31" s="10" customFormat="1" ht="19.899999999999999" customHeight="1">
      <c r="B98" s="114"/>
      <c r="D98" s="115" t="s">
        <v>95</v>
      </c>
      <c r="E98" s="116"/>
      <c r="F98" s="116"/>
      <c r="G98" s="116"/>
      <c r="H98" s="116"/>
      <c r="I98" s="116"/>
      <c r="J98" s="117">
        <f>J128</f>
        <v>0</v>
      </c>
      <c r="L98" s="114"/>
    </row>
    <row r="99" spans="1:31" s="10" customFormat="1" ht="19.899999999999999" customHeight="1">
      <c r="B99" s="114"/>
      <c r="D99" s="115" t="s">
        <v>96</v>
      </c>
      <c r="E99" s="116"/>
      <c r="F99" s="116"/>
      <c r="G99" s="116"/>
      <c r="H99" s="116"/>
      <c r="I99" s="116"/>
      <c r="J99" s="117">
        <f>J138</f>
        <v>0</v>
      </c>
      <c r="L99" s="114"/>
    </row>
    <row r="100" spans="1:31" s="10" customFormat="1" ht="19.899999999999999" customHeight="1">
      <c r="B100" s="114"/>
      <c r="D100" s="115" t="s">
        <v>97</v>
      </c>
      <c r="E100" s="116"/>
      <c r="F100" s="116"/>
      <c r="G100" s="116"/>
      <c r="H100" s="116"/>
      <c r="I100" s="116"/>
      <c r="J100" s="117">
        <f>J140</f>
        <v>0</v>
      </c>
      <c r="L100" s="114"/>
    </row>
    <row r="101" spans="1:31" s="10" customFormat="1" ht="19.899999999999999" customHeight="1">
      <c r="B101" s="114"/>
      <c r="D101" s="115" t="s">
        <v>98</v>
      </c>
      <c r="E101" s="116"/>
      <c r="F101" s="116"/>
      <c r="G101" s="116"/>
      <c r="H101" s="116"/>
      <c r="I101" s="116"/>
      <c r="J101" s="117">
        <f>J143</f>
        <v>0</v>
      </c>
      <c r="L101" s="114"/>
    </row>
    <row r="102" spans="1:31" s="10" customFormat="1" ht="19.899999999999999" customHeight="1">
      <c r="B102" s="114"/>
      <c r="D102" s="115" t="s">
        <v>99</v>
      </c>
      <c r="E102" s="116"/>
      <c r="F102" s="116"/>
      <c r="G102" s="116"/>
      <c r="H102" s="116"/>
      <c r="I102" s="116"/>
      <c r="J102" s="117">
        <f>J149</f>
        <v>0</v>
      </c>
      <c r="L102" s="114"/>
    </row>
    <row r="103" spans="1:31" s="10" customFormat="1" ht="19.899999999999999" customHeight="1">
      <c r="B103" s="114"/>
      <c r="D103" s="115" t="s">
        <v>100</v>
      </c>
      <c r="E103" s="116"/>
      <c r="F103" s="116"/>
      <c r="G103" s="116"/>
      <c r="H103" s="116"/>
      <c r="I103" s="116"/>
      <c r="J103" s="117">
        <f>J166</f>
        <v>0</v>
      </c>
      <c r="L103" s="114"/>
    </row>
    <row r="104" spans="1:31" s="9" customFormat="1" ht="24.95" customHeight="1">
      <c r="B104" s="110"/>
      <c r="D104" s="111" t="s">
        <v>101</v>
      </c>
      <c r="E104" s="112"/>
      <c r="F104" s="112"/>
      <c r="G104" s="112"/>
      <c r="H104" s="112"/>
      <c r="I104" s="112"/>
      <c r="J104" s="113">
        <f>J168</f>
        <v>0</v>
      </c>
      <c r="L104" s="110"/>
    </row>
    <row r="105" spans="1:31" s="10" customFormat="1" ht="19.899999999999999" customHeight="1">
      <c r="B105" s="114"/>
      <c r="D105" s="115" t="s">
        <v>102</v>
      </c>
      <c r="E105" s="116"/>
      <c r="F105" s="116"/>
      <c r="G105" s="116"/>
      <c r="H105" s="116"/>
      <c r="I105" s="116"/>
      <c r="J105" s="117">
        <f>J169</f>
        <v>0</v>
      </c>
      <c r="L105" s="114"/>
    </row>
    <row r="106" spans="1:31" s="10" customFormat="1" ht="19.899999999999999" customHeight="1">
      <c r="B106" s="114"/>
      <c r="D106" s="115" t="s">
        <v>103</v>
      </c>
      <c r="E106" s="116"/>
      <c r="F106" s="116"/>
      <c r="G106" s="116"/>
      <c r="H106" s="116"/>
      <c r="I106" s="116"/>
      <c r="J106" s="117">
        <f>J173</f>
        <v>0</v>
      </c>
      <c r="L106" s="114"/>
    </row>
    <row r="107" spans="1:31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0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40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31" s="2" customFormat="1" ht="6.95" customHeight="1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0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104</v>
      </c>
      <c r="D113" s="29"/>
      <c r="E113" s="29"/>
      <c r="F113" s="29"/>
      <c r="G113" s="29"/>
      <c r="H113" s="29"/>
      <c r="I113" s="29"/>
      <c r="J113" s="29"/>
      <c r="K113" s="29"/>
      <c r="L113" s="40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0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14</v>
      </c>
      <c r="D115" s="29"/>
      <c r="E115" s="29"/>
      <c r="F115" s="29"/>
      <c r="G115" s="29"/>
      <c r="H115" s="29"/>
      <c r="I115" s="29"/>
      <c r="J115" s="29"/>
      <c r="K115" s="29"/>
      <c r="L115" s="40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6.5" customHeight="1">
      <c r="A116" s="29"/>
      <c r="B116" s="30"/>
      <c r="C116" s="29"/>
      <c r="D116" s="29"/>
      <c r="E116" s="211" t="str">
        <f>E7</f>
        <v>Cyklotrasa Nitra - Drážovce, Zmena 06/2020</v>
      </c>
      <c r="F116" s="212"/>
      <c r="G116" s="212"/>
      <c r="H116" s="212"/>
      <c r="I116" s="29"/>
      <c r="J116" s="29"/>
      <c r="K116" s="29"/>
      <c r="L116" s="40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87</v>
      </c>
      <c r="D117" s="29"/>
      <c r="E117" s="29"/>
      <c r="F117" s="29"/>
      <c r="G117" s="29"/>
      <c r="H117" s="29"/>
      <c r="I117" s="29"/>
      <c r="J117" s="29"/>
      <c r="K117" s="29"/>
      <c r="L117" s="40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191" t="str">
        <f>E9</f>
        <v>SO01 - SO-01 Cyklistická cestička</v>
      </c>
      <c r="F118" s="213"/>
      <c r="G118" s="213"/>
      <c r="H118" s="213"/>
      <c r="I118" s="29"/>
      <c r="J118" s="29"/>
      <c r="K118" s="29"/>
      <c r="L118" s="40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0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18</v>
      </c>
      <c r="D120" s="29"/>
      <c r="E120" s="29"/>
      <c r="F120" s="22" t="str">
        <f>F12</f>
        <v>k.ú. Zobor, Drážovce</v>
      </c>
      <c r="G120" s="29"/>
      <c r="H120" s="29"/>
      <c r="I120" s="24" t="s">
        <v>20</v>
      </c>
      <c r="J120" s="53" t="str">
        <f>IF(J12="","",J12)</f>
        <v>30. 11. 2021</v>
      </c>
      <c r="K120" s="29"/>
      <c r="L120" s="40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0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22</v>
      </c>
      <c r="D122" s="29"/>
      <c r="E122" s="29"/>
      <c r="F122" s="22" t="str">
        <f>E15</f>
        <v>Mesto Nitra</v>
      </c>
      <c r="G122" s="29"/>
      <c r="H122" s="29"/>
      <c r="I122" s="24" t="s">
        <v>28</v>
      </c>
      <c r="J122" s="27" t="str">
        <f>E21</f>
        <v>STAVPROS NR s.r.o.</v>
      </c>
      <c r="K122" s="29"/>
      <c r="L122" s="40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26</v>
      </c>
      <c r="D123" s="29"/>
      <c r="E123" s="29"/>
      <c r="F123" s="22" t="str">
        <f>IF(E18="","",E18)</f>
        <v>Vyplň údaj</v>
      </c>
      <c r="G123" s="29"/>
      <c r="H123" s="29"/>
      <c r="I123" s="24" t="s">
        <v>33</v>
      </c>
      <c r="J123" s="27" t="str">
        <f>E24</f>
        <v xml:space="preserve"> </v>
      </c>
      <c r="K123" s="29"/>
      <c r="L123" s="40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0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18"/>
      <c r="B125" s="119"/>
      <c r="C125" s="120" t="s">
        <v>105</v>
      </c>
      <c r="D125" s="121" t="s">
        <v>61</v>
      </c>
      <c r="E125" s="121" t="s">
        <v>57</v>
      </c>
      <c r="F125" s="121" t="s">
        <v>58</v>
      </c>
      <c r="G125" s="121" t="s">
        <v>106</v>
      </c>
      <c r="H125" s="121" t="s">
        <v>107</v>
      </c>
      <c r="I125" s="121" t="s">
        <v>108</v>
      </c>
      <c r="J125" s="122" t="s">
        <v>91</v>
      </c>
      <c r="K125" s="123" t="s">
        <v>109</v>
      </c>
      <c r="L125" s="124"/>
      <c r="M125" s="60" t="s">
        <v>1</v>
      </c>
      <c r="N125" s="61" t="s">
        <v>40</v>
      </c>
      <c r="O125" s="61" t="s">
        <v>110</v>
      </c>
      <c r="P125" s="61" t="s">
        <v>111</v>
      </c>
      <c r="Q125" s="61" t="s">
        <v>112</v>
      </c>
      <c r="R125" s="61" t="s">
        <v>113</v>
      </c>
      <c r="S125" s="61" t="s">
        <v>114</v>
      </c>
      <c r="T125" s="62" t="s">
        <v>115</v>
      </c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</row>
    <row r="126" spans="1:63" s="2" customFormat="1" ht="22.9" customHeight="1">
      <c r="A126" s="29"/>
      <c r="B126" s="30"/>
      <c r="C126" s="67" t="s">
        <v>92</v>
      </c>
      <c r="D126" s="29"/>
      <c r="E126" s="29"/>
      <c r="F126" s="29"/>
      <c r="G126" s="29"/>
      <c r="H126" s="29"/>
      <c r="I126" s="29"/>
      <c r="J126" s="125">
        <f>BK126</f>
        <v>0</v>
      </c>
      <c r="K126" s="29"/>
      <c r="L126" s="30"/>
      <c r="M126" s="63"/>
      <c r="N126" s="54"/>
      <c r="O126" s="64"/>
      <c r="P126" s="126">
        <f>P127+P168</f>
        <v>0</v>
      </c>
      <c r="Q126" s="64"/>
      <c r="R126" s="126">
        <f>R127+R168</f>
        <v>6035.67456597</v>
      </c>
      <c r="S126" s="64"/>
      <c r="T126" s="127">
        <f>T127+T168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75</v>
      </c>
      <c r="AU126" s="14" t="s">
        <v>93</v>
      </c>
      <c r="BK126" s="128">
        <f>BK127+BK168</f>
        <v>0</v>
      </c>
    </row>
    <row r="127" spans="1:63" s="12" customFormat="1" ht="25.9" customHeight="1">
      <c r="B127" s="129"/>
      <c r="D127" s="130" t="s">
        <v>75</v>
      </c>
      <c r="E127" s="131" t="s">
        <v>116</v>
      </c>
      <c r="F127" s="131" t="s">
        <v>117</v>
      </c>
      <c r="I127" s="132"/>
      <c r="J127" s="133">
        <f>BK127</f>
        <v>0</v>
      </c>
      <c r="L127" s="129"/>
      <c r="M127" s="134"/>
      <c r="N127" s="135"/>
      <c r="O127" s="135"/>
      <c r="P127" s="136">
        <f>P128+P138+P140+P143+P149+P166</f>
        <v>0</v>
      </c>
      <c r="Q127" s="135"/>
      <c r="R127" s="136">
        <f>R128+R138+R140+R143+R149+R166</f>
        <v>6035.6510339699998</v>
      </c>
      <c r="S127" s="135"/>
      <c r="T127" s="137">
        <f>T128+T138+T140+T143+T149+T166</f>
        <v>0</v>
      </c>
      <c r="AR127" s="130" t="s">
        <v>84</v>
      </c>
      <c r="AT127" s="138" t="s">
        <v>75</v>
      </c>
      <c r="AU127" s="138" t="s">
        <v>76</v>
      </c>
      <c r="AY127" s="130" t="s">
        <v>118</v>
      </c>
      <c r="BK127" s="139">
        <f>BK128+BK138+BK140+BK143+BK149+BK166</f>
        <v>0</v>
      </c>
    </row>
    <row r="128" spans="1:63" s="12" customFormat="1" ht="22.9" customHeight="1">
      <c r="B128" s="129"/>
      <c r="D128" s="130" t="s">
        <v>75</v>
      </c>
      <c r="E128" s="140" t="s">
        <v>84</v>
      </c>
      <c r="F128" s="140" t="s">
        <v>119</v>
      </c>
      <c r="I128" s="132"/>
      <c r="J128" s="141">
        <f>BK128</f>
        <v>0</v>
      </c>
      <c r="L128" s="129"/>
      <c r="M128" s="134"/>
      <c r="N128" s="135"/>
      <c r="O128" s="135"/>
      <c r="P128" s="136">
        <f>SUM(P129:P137)</f>
        <v>0</v>
      </c>
      <c r="Q128" s="135"/>
      <c r="R128" s="136">
        <f>SUM(R129:R137)</f>
        <v>0.18233199999999999</v>
      </c>
      <c r="S128" s="135"/>
      <c r="T128" s="137">
        <f>SUM(T129:T137)</f>
        <v>0</v>
      </c>
      <c r="AR128" s="130" t="s">
        <v>84</v>
      </c>
      <c r="AT128" s="138" t="s">
        <v>75</v>
      </c>
      <c r="AU128" s="138" t="s">
        <v>84</v>
      </c>
      <c r="AY128" s="130" t="s">
        <v>118</v>
      </c>
      <c r="BK128" s="139">
        <f>SUM(BK129:BK137)</f>
        <v>0</v>
      </c>
    </row>
    <row r="129" spans="1:65" s="2" customFormat="1" ht="24.2" customHeight="1">
      <c r="A129" s="29"/>
      <c r="B129" s="142"/>
      <c r="C129" s="143" t="s">
        <v>84</v>
      </c>
      <c r="D129" s="143" t="s">
        <v>120</v>
      </c>
      <c r="E129" s="144" t="s">
        <v>121</v>
      </c>
      <c r="F129" s="145" t="s">
        <v>122</v>
      </c>
      <c r="G129" s="146" t="s">
        <v>123</v>
      </c>
      <c r="H129" s="147">
        <v>1824.49</v>
      </c>
      <c r="I129" s="148"/>
      <c r="J129" s="147">
        <f t="shared" ref="J129:J137" si="0">ROUND(I129*H129,3)</f>
        <v>0</v>
      </c>
      <c r="K129" s="149"/>
      <c r="L129" s="30"/>
      <c r="M129" s="150" t="s">
        <v>1</v>
      </c>
      <c r="N129" s="151" t="s">
        <v>42</v>
      </c>
      <c r="O129" s="56"/>
      <c r="P129" s="152">
        <f t="shared" ref="P129:P137" si="1">O129*H129</f>
        <v>0</v>
      </c>
      <c r="Q129" s="152">
        <v>0</v>
      </c>
      <c r="R129" s="152">
        <f t="shared" ref="R129:R137" si="2">Q129*H129</f>
        <v>0</v>
      </c>
      <c r="S129" s="152">
        <v>0</v>
      </c>
      <c r="T129" s="153">
        <f t="shared" ref="T129:T137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124</v>
      </c>
      <c r="AT129" s="154" t="s">
        <v>120</v>
      </c>
      <c r="AU129" s="154" t="s">
        <v>125</v>
      </c>
      <c r="AY129" s="14" t="s">
        <v>118</v>
      </c>
      <c r="BE129" s="155">
        <f t="shared" ref="BE129:BE137" si="4">IF(N129="základná",J129,0)</f>
        <v>0</v>
      </c>
      <c r="BF129" s="155">
        <f t="shared" ref="BF129:BF137" si="5">IF(N129="znížená",J129,0)</f>
        <v>0</v>
      </c>
      <c r="BG129" s="155">
        <f t="shared" ref="BG129:BG137" si="6">IF(N129="zákl. prenesená",J129,0)</f>
        <v>0</v>
      </c>
      <c r="BH129" s="155">
        <f t="shared" ref="BH129:BH137" si="7">IF(N129="zníž. prenesená",J129,0)</f>
        <v>0</v>
      </c>
      <c r="BI129" s="155">
        <f t="shared" ref="BI129:BI137" si="8">IF(N129="nulová",J129,0)</f>
        <v>0</v>
      </c>
      <c r="BJ129" s="14" t="s">
        <v>125</v>
      </c>
      <c r="BK129" s="156">
        <f t="shared" ref="BK129:BK137" si="9">ROUND(I129*H129,3)</f>
        <v>0</v>
      </c>
      <c r="BL129" s="14" t="s">
        <v>124</v>
      </c>
      <c r="BM129" s="154" t="s">
        <v>126</v>
      </c>
    </row>
    <row r="130" spans="1:65" s="2" customFormat="1" ht="24.2" customHeight="1">
      <c r="A130" s="29"/>
      <c r="B130" s="142"/>
      <c r="C130" s="143" t="s">
        <v>125</v>
      </c>
      <c r="D130" s="143" t="s">
        <v>120</v>
      </c>
      <c r="E130" s="144" t="s">
        <v>127</v>
      </c>
      <c r="F130" s="145" t="s">
        <v>128</v>
      </c>
      <c r="G130" s="146" t="s">
        <v>123</v>
      </c>
      <c r="H130" s="147">
        <v>1.6559999999999999</v>
      </c>
      <c r="I130" s="148"/>
      <c r="J130" s="147">
        <f t="shared" si="0"/>
        <v>0</v>
      </c>
      <c r="K130" s="149"/>
      <c r="L130" s="30"/>
      <c r="M130" s="150" t="s">
        <v>1</v>
      </c>
      <c r="N130" s="151" t="s">
        <v>42</v>
      </c>
      <c r="O130" s="56"/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5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124</v>
      </c>
      <c r="AT130" s="154" t="s">
        <v>120</v>
      </c>
      <c r="AU130" s="154" t="s">
        <v>125</v>
      </c>
      <c r="AY130" s="14" t="s">
        <v>118</v>
      </c>
      <c r="BE130" s="155">
        <f t="shared" si="4"/>
        <v>0</v>
      </c>
      <c r="BF130" s="155">
        <f t="shared" si="5"/>
        <v>0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125</v>
      </c>
      <c r="BK130" s="156">
        <f t="shared" si="9"/>
        <v>0</v>
      </c>
      <c r="BL130" s="14" t="s">
        <v>124</v>
      </c>
      <c r="BM130" s="154" t="s">
        <v>129</v>
      </c>
    </row>
    <row r="131" spans="1:65" s="2" customFormat="1" ht="37.9" customHeight="1">
      <c r="A131" s="29"/>
      <c r="B131" s="142"/>
      <c r="C131" s="143" t="s">
        <v>130</v>
      </c>
      <c r="D131" s="143" t="s">
        <v>120</v>
      </c>
      <c r="E131" s="144" t="s">
        <v>131</v>
      </c>
      <c r="F131" s="145" t="s">
        <v>132</v>
      </c>
      <c r="G131" s="146" t="s">
        <v>123</v>
      </c>
      <c r="H131" s="147">
        <v>1367.586</v>
      </c>
      <c r="I131" s="148"/>
      <c r="J131" s="147">
        <f t="shared" si="0"/>
        <v>0</v>
      </c>
      <c r="K131" s="149"/>
      <c r="L131" s="30"/>
      <c r="M131" s="150" t="s">
        <v>1</v>
      </c>
      <c r="N131" s="151" t="s">
        <v>42</v>
      </c>
      <c r="O131" s="56"/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5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124</v>
      </c>
      <c r="AT131" s="154" t="s">
        <v>120</v>
      </c>
      <c r="AU131" s="154" t="s">
        <v>125</v>
      </c>
      <c r="AY131" s="14" t="s">
        <v>118</v>
      </c>
      <c r="BE131" s="155">
        <f t="shared" si="4"/>
        <v>0</v>
      </c>
      <c r="BF131" s="155">
        <f t="shared" si="5"/>
        <v>0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125</v>
      </c>
      <c r="BK131" s="156">
        <f t="shared" si="9"/>
        <v>0</v>
      </c>
      <c r="BL131" s="14" t="s">
        <v>124</v>
      </c>
      <c r="BM131" s="154" t="s">
        <v>133</v>
      </c>
    </row>
    <row r="132" spans="1:65" s="2" customFormat="1" ht="44.25" customHeight="1">
      <c r="A132" s="29"/>
      <c r="B132" s="142"/>
      <c r="C132" s="143" t="s">
        <v>124</v>
      </c>
      <c r="D132" s="143" t="s">
        <v>120</v>
      </c>
      <c r="E132" s="144" t="s">
        <v>134</v>
      </c>
      <c r="F132" s="145" t="s">
        <v>135</v>
      </c>
      <c r="G132" s="146" t="s">
        <v>123</v>
      </c>
      <c r="H132" s="147">
        <v>16411.031999999999</v>
      </c>
      <c r="I132" s="148"/>
      <c r="J132" s="147">
        <f t="shared" si="0"/>
        <v>0</v>
      </c>
      <c r="K132" s="149"/>
      <c r="L132" s="30"/>
      <c r="M132" s="150" t="s">
        <v>1</v>
      </c>
      <c r="N132" s="151" t="s">
        <v>42</v>
      </c>
      <c r="O132" s="56"/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53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124</v>
      </c>
      <c r="AT132" s="154" t="s">
        <v>120</v>
      </c>
      <c r="AU132" s="154" t="s">
        <v>125</v>
      </c>
      <c r="AY132" s="14" t="s">
        <v>118</v>
      </c>
      <c r="BE132" s="155">
        <f t="shared" si="4"/>
        <v>0</v>
      </c>
      <c r="BF132" s="155">
        <f t="shared" si="5"/>
        <v>0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125</v>
      </c>
      <c r="BK132" s="156">
        <f t="shared" si="9"/>
        <v>0</v>
      </c>
      <c r="BL132" s="14" t="s">
        <v>124</v>
      </c>
      <c r="BM132" s="154" t="s">
        <v>136</v>
      </c>
    </row>
    <row r="133" spans="1:65" s="2" customFormat="1" ht="33" customHeight="1">
      <c r="A133" s="29"/>
      <c r="B133" s="142"/>
      <c r="C133" s="143" t="s">
        <v>137</v>
      </c>
      <c r="D133" s="143" t="s">
        <v>120</v>
      </c>
      <c r="E133" s="144" t="s">
        <v>138</v>
      </c>
      <c r="F133" s="145" t="s">
        <v>139</v>
      </c>
      <c r="G133" s="146" t="s">
        <v>123</v>
      </c>
      <c r="H133" s="147">
        <v>458.56</v>
      </c>
      <c r="I133" s="148"/>
      <c r="J133" s="147">
        <f t="shared" si="0"/>
        <v>0</v>
      </c>
      <c r="K133" s="149"/>
      <c r="L133" s="30"/>
      <c r="M133" s="150" t="s">
        <v>1</v>
      </c>
      <c r="N133" s="151" t="s">
        <v>42</v>
      </c>
      <c r="O133" s="56"/>
      <c r="P133" s="152">
        <f t="shared" si="1"/>
        <v>0</v>
      </c>
      <c r="Q133" s="152">
        <v>0</v>
      </c>
      <c r="R133" s="152">
        <f t="shared" si="2"/>
        <v>0</v>
      </c>
      <c r="S133" s="152">
        <v>0</v>
      </c>
      <c r="T133" s="153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124</v>
      </c>
      <c r="AT133" s="154" t="s">
        <v>120</v>
      </c>
      <c r="AU133" s="154" t="s">
        <v>125</v>
      </c>
      <c r="AY133" s="14" t="s">
        <v>118</v>
      </c>
      <c r="BE133" s="155">
        <f t="shared" si="4"/>
        <v>0</v>
      </c>
      <c r="BF133" s="155">
        <f t="shared" si="5"/>
        <v>0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125</v>
      </c>
      <c r="BK133" s="156">
        <f t="shared" si="9"/>
        <v>0</v>
      </c>
      <c r="BL133" s="14" t="s">
        <v>124</v>
      </c>
      <c r="BM133" s="154" t="s">
        <v>140</v>
      </c>
    </row>
    <row r="134" spans="1:65" s="2" customFormat="1" ht="24.2" customHeight="1">
      <c r="A134" s="29"/>
      <c r="B134" s="142"/>
      <c r="C134" s="143" t="s">
        <v>141</v>
      </c>
      <c r="D134" s="143" t="s">
        <v>120</v>
      </c>
      <c r="E134" s="144" t="s">
        <v>142</v>
      </c>
      <c r="F134" s="145" t="s">
        <v>143</v>
      </c>
      <c r="G134" s="146" t="s">
        <v>144</v>
      </c>
      <c r="H134" s="147">
        <v>2051.3789999999999</v>
      </c>
      <c r="I134" s="148"/>
      <c r="J134" s="147">
        <f t="shared" si="0"/>
        <v>0</v>
      </c>
      <c r="K134" s="149"/>
      <c r="L134" s="30"/>
      <c r="M134" s="150" t="s">
        <v>1</v>
      </c>
      <c r="N134" s="151" t="s">
        <v>42</v>
      </c>
      <c r="O134" s="56"/>
      <c r="P134" s="152">
        <f t="shared" si="1"/>
        <v>0</v>
      </c>
      <c r="Q134" s="152">
        <v>0</v>
      </c>
      <c r="R134" s="152">
        <f t="shared" si="2"/>
        <v>0</v>
      </c>
      <c r="S134" s="152">
        <v>0</v>
      </c>
      <c r="T134" s="153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124</v>
      </c>
      <c r="AT134" s="154" t="s">
        <v>120</v>
      </c>
      <c r="AU134" s="154" t="s">
        <v>125</v>
      </c>
      <c r="AY134" s="14" t="s">
        <v>118</v>
      </c>
      <c r="BE134" s="155">
        <f t="shared" si="4"/>
        <v>0</v>
      </c>
      <c r="BF134" s="155">
        <f t="shared" si="5"/>
        <v>0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4" t="s">
        <v>125</v>
      </c>
      <c r="BK134" s="156">
        <f t="shared" si="9"/>
        <v>0</v>
      </c>
      <c r="BL134" s="14" t="s">
        <v>124</v>
      </c>
      <c r="BM134" s="154" t="s">
        <v>145</v>
      </c>
    </row>
    <row r="135" spans="1:65" s="2" customFormat="1" ht="21.75" customHeight="1">
      <c r="A135" s="29"/>
      <c r="B135" s="142"/>
      <c r="C135" s="143" t="s">
        <v>146</v>
      </c>
      <c r="D135" s="143" t="s">
        <v>120</v>
      </c>
      <c r="E135" s="144" t="s">
        <v>147</v>
      </c>
      <c r="F135" s="145" t="s">
        <v>148</v>
      </c>
      <c r="G135" s="146" t="s">
        <v>149</v>
      </c>
      <c r="H135" s="147">
        <v>5900.7</v>
      </c>
      <c r="I135" s="148"/>
      <c r="J135" s="147">
        <f t="shared" si="0"/>
        <v>0</v>
      </c>
      <c r="K135" s="149"/>
      <c r="L135" s="30"/>
      <c r="M135" s="150" t="s">
        <v>1</v>
      </c>
      <c r="N135" s="151" t="s">
        <v>42</v>
      </c>
      <c r="O135" s="56"/>
      <c r="P135" s="152">
        <f t="shared" si="1"/>
        <v>0</v>
      </c>
      <c r="Q135" s="152">
        <v>0</v>
      </c>
      <c r="R135" s="152">
        <f t="shared" si="2"/>
        <v>0</v>
      </c>
      <c r="S135" s="152">
        <v>0</v>
      </c>
      <c r="T135" s="153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124</v>
      </c>
      <c r="AT135" s="154" t="s">
        <v>120</v>
      </c>
      <c r="AU135" s="154" t="s">
        <v>125</v>
      </c>
      <c r="AY135" s="14" t="s">
        <v>118</v>
      </c>
      <c r="BE135" s="155">
        <f t="shared" si="4"/>
        <v>0</v>
      </c>
      <c r="BF135" s="155">
        <f t="shared" si="5"/>
        <v>0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125</v>
      </c>
      <c r="BK135" s="156">
        <f t="shared" si="9"/>
        <v>0</v>
      </c>
      <c r="BL135" s="14" t="s">
        <v>124</v>
      </c>
      <c r="BM135" s="154" t="s">
        <v>150</v>
      </c>
    </row>
    <row r="136" spans="1:65" s="2" customFormat="1" ht="16.5" customHeight="1">
      <c r="A136" s="29"/>
      <c r="B136" s="142"/>
      <c r="C136" s="157" t="s">
        <v>151</v>
      </c>
      <c r="D136" s="157" t="s">
        <v>152</v>
      </c>
      <c r="E136" s="158" t="s">
        <v>153</v>
      </c>
      <c r="F136" s="159" t="s">
        <v>154</v>
      </c>
      <c r="G136" s="160" t="s">
        <v>155</v>
      </c>
      <c r="H136" s="161">
        <v>182.33199999999999</v>
      </c>
      <c r="I136" s="162"/>
      <c r="J136" s="161">
        <f t="shared" si="0"/>
        <v>0</v>
      </c>
      <c r="K136" s="163"/>
      <c r="L136" s="164"/>
      <c r="M136" s="165" t="s">
        <v>1</v>
      </c>
      <c r="N136" s="166" t="s">
        <v>42</v>
      </c>
      <c r="O136" s="56"/>
      <c r="P136" s="152">
        <f t="shared" si="1"/>
        <v>0</v>
      </c>
      <c r="Q136" s="152">
        <v>1E-3</v>
      </c>
      <c r="R136" s="152">
        <f t="shared" si="2"/>
        <v>0.18233199999999999</v>
      </c>
      <c r="S136" s="152">
        <v>0</v>
      </c>
      <c r="T136" s="153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151</v>
      </c>
      <c r="AT136" s="154" t="s">
        <v>152</v>
      </c>
      <c r="AU136" s="154" t="s">
        <v>125</v>
      </c>
      <c r="AY136" s="14" t="s">
        <v>118</v>
      </c>
      <c r="BE136" s="155">
        <f t="shared" si="4"/>
        <v>0</v>
      </c>
      <c r="BF136" s="155">
        <f t="shared" si="5"/>
        <v>0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125</v>
      </c>
      <c r="BK136" s="156">
        <f t="shared" si="9"/>
        <v>0</v>
      </c>
      <c r="BL136" s="14" t="s">
        <v>124</v>
      </c>
      <c r="BM136" s="154" t="s">
        <v>156</v>
      </c>
    </row>
    <row r="137" spans="1:65" s="2" customFormat="1" ht="33" customHeight="1">
      <c r="A137" s="29"/>
      <c r="B137" s="142"/>
      <c r="C137" s="143" t="s">
        <v>157</v>
      </c>
      <c r="D137" s="143" t="s">
        <v>120</v>
      </c>
      <c r="E137" s="144" t="s">
        <v>158</v>
      </c>
      <c r="F137" s="145" t="s">
        <v>159</v>
      </c>
      <c r="G137" s="146" t="s">
        <v>149</v>
      </c>
      <c r="H137" s="147">
        <v>5900.7</v>
      </c>
      <c r="I137" s="148"/>
      <c r="J137" s="147">
        <f t="shared" si="0"/>
        <v>0</v>
      </c>
      <c r="K137" s="149"/>
      <c r="L137" s="30"/>
      <c r="M137" s="150" t="s">
        <v>1</v>
      </c>
      <c r="N137" s="151" t="s">
        <v>42</v>
      </c>
      <c r="O137" s="56"/>
      <c r="P137" s="152">
        <f t="shared" si="1"/>
        <v>0</v>
      </c>
      <c r="Q137" s="152">
        <v>0</v>
      </c>
      <c r="R137" s="152">
        <f t="shared" si="2"/>
        <v>0</v>
      </c>
      <c r="S137" s="152">
        <v>0</v>
      </c>
      <c r="T137" s="153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124</v>
      </c>
      <c r="AT137" s="154" t="s">
        <v>120</v>
      </c>
      <c r="AU137" s="154" t="s">
        <v>125</v>
      </c>
      <c r="AY137" s="14" t="s">
        <v>118</v>
      </c>
      <c r="BE137" s="155">
        <f t="shared" si="4"/>
        <v>0</v>
      </c>
      <c r="BF137" s="155">
        <f t="shared" si="5"/>
        <v>0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125</v>
      </c>
      <c r="BK137" s="156">
        <f t="shared" si="9"/>
        <v>0</v>
      </c>
      <c r="BL137" s="14" t="s">
        <v>124</v>
      </c>
      <c r="BM137" s="154" t="s">
        <v>160</v>
      </c>
    </row>
    <row r="138" spans="1:65" s="12" customFormat="1" ht="22.9" customHeight="1">
      <c r="B138" s="129"/>
      <c r="D138" s="130" t="s">
        <v>75</v>
      </c>
      <c r="E138" s="140" t="s">
        <v>125</v>
      </c>
      <c r="F138" s="140" t="s">
        <v>161</v>
      </c>
      <c r="I138" s="132"/>
      <c r="J138" s="141">
        <f>BK138</f>
        <v>0</v>
      </c>
      <c r="L138" s="129"/>
      <c r="M138" s="134"/>
      <c r="N138" s="135"/>
      <c r="O138" s="135"/>
      <c r="P138" s="136">
        <f>P139</f>
        <v>0</v>
      </c>
      <c r="Q138" s="135"/>
      <c r="R138" s="136">
        <f>R139</f>
        <v>3.9268254200000001</v>
      </c>
      <c r="S138" s="135"/>
      <c r="T138" s="137">
        <f>T139</f>
        <v>0</v>
      </c>
      <c r="AR138" s="130" t="s">
        <v>84</v>
      </c>
      <c r="AT138" s="138" t="s">
        <v>75</v>
      </c>
      <c r="AU138" s="138" t="s">
        <v>84</v>
      </c>
      <c r="AY138" s="130" t="s">
        <v>118</v>
      </c>
      <c r="BK138" s="139">
        <f>BK139</f>
        <v>0</v>
      </c>
    </row>
    <row r="139" spans="1:65" s="2" customFormat="1" ht="16.5" customHeight="1">
      <c r="A139" s="29"/>
      <c r="B139" s="142"/>
      <c r="C139" s="143" t="s">
        <v>162</v>
      </c>
      <c r="D139" s="143" t="s">
        <v>120</v>
      </c>
      <c r="E139" s="144" t="s">
        <v>163</v>
      </c>
      <c r="F139" s="145" t="s">
        <v>164</v>
      </c>
      <c r="G139" s="146" t="s">
        <v>123</v>
      </c>
      <c r="H139" s="147">
        <v>1.714</v>
      </c>
      <c r="I139" s="148"/>
      <c r="J139" s="147">
        <f>ROUND(I139*H139,3)</f>
        <v>0</v>
      </c>
      <c r="K139" s="149"/>
      <c r="L139" s="30"/>
      <c r="M139" s="150" t="s">
        <v>1</v>
      </c>
      <c r="N139" s="151" t="s">
        <v>42</v>
      </c>
      <c r="O139" s="56"/>
      <c r="P139" s="152">
        <f>O139*H139</f>
        <v>0</v>
      </c>
      <c r="Q139" s="152">
        <v>2.2910300000000001</v>
      </c>
      <c r="R139" s="152">
        <f>Q139*H139</f>
        <v>3.9268254200000001</v>
      </c>
      <c r="S139" s="152">
        <v>0</v>
      </c>
      <c r="T139" s="15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124</v>
      </c>
      <c r="AT139" s="154" t="s">
        <v>120</v>
      </c>
      <c r="AU139" s="154" t="s">
        <v>125</v>
      </c>
      <c r="AY139" s="14" t="s">
        <v>118</v>
      </c>
      <c r="BE139" s="155">
        <f>IF(N139="základná",J139,0)</f>
        <v>0</v>
      </c>
      <c r="BF139" s="155">
        <f>IF(N139="znížená",J139,0)</f>
        <v>0</v>
      </c>
      <c r="BG139" s="155">
        <f>IF(N139="zákl. prenesená",J139,0)</f>
        <v>0</v>
      </c>
      <c r="BH139" s="155">
        <f>IF(N139="zníž. prenesená",J139,0)</f>
        <v>0</v>
      </c>
      <c r="BI139" s="155">
        <f>IF(N139="nulová",J139,0)</f>
        <v>0</v>
      </c>
      <c r="BJ139" s="14" t="s">
        <v>125</v>
      </c>
      <c r="BK139" s="156">
        <f>ROUND(I139*H139,3)</f>
        <v>0</v>
      </c>
      <c r="BL139" s="14" t="s">
        <v>124</v>
      </c>
      <c r="BM139" s="154" t="s">
        <v>165</v>
      </c>
    </row>
    <row r="140" spans="1:65" s="12" customFormat="1" ht="22.9" customHeight="1">
      <c r="B140" s="129"/>
      <c r="D140" s="130" t="s">
        <v>75</v>
      </c>
      <c r="E140" s="140" t="s">
        <v>124</v>
      </c>
      <c r="F140" s="140" t="s">
        <v>166</v>
      </c>
      <c r="I140" s="132"/>
      <c r="J140" s="141">
        <f>BK140</f>
        <v>0</v>
      </c>
      <c r="L140" s="129"/>
      <c r="M140" s="134"/>
      <c r="N140" s="135"/>
      <c r="O140" s="135"/>
      <c r="P140" s="136">
        <f>SUM(P141:P142)</f>
        <v>0</v>
      </c>
      <c r="Q140" s="135"/>
      <c r="R140" s="136">
        <f>SUM(R141:R142)</f>
        <v>1042.163092</v>
      </c>
      <c r="S140" s="135"/>
      <c r="T140" s="137">
        <f>SUM(T141:T142)</f>
        <v>0</v>
      </c>
      <c r="AR140" s="130" t="s">
        <v>84</v>
      </c>
      <c r="AT140" s="138" t="s">
        <v>75</v>
      </c>
      <c r="AU140" s="138" t="s">
        <v>84</v>
      </c>
      <c r="AY140" s="130" t="s">
        <v>118</v>
      </c>
      <c r="BK140" s="139">
        <f>SUM(BK141:BK142)</f>
        <v>0</v>
      </c>
    </row>
    <row r="141" spans="1:65" s="2" customFormat="1" ht="33" customHeight="1">
      <c r="A141" s="29"/>
      <c r="B141" s="142"/>
      <c r="C141" s="143" t="s">
        <v>167</v>
      </c>
      <c r="D141" s="143" t="s">
        <v>120</v>
      </c>
      <c r="E141" s="144" t="s">
        <v>168</v>
      </c>
      <c r="F141" s="145" t="s">
        <v>169</v>
      </c>
      <c r="G141" s="146" t="s">
        <v>149</v>
      </c>
      <c r="H141" s="147">
        <v>6120.1</v>
      </c>
      <c r="I141" s="148"/>
      <c r="J141" s="147">
        <f>ROUND(I141*H141,3)</f>
        <v>0</v>
      </c>
      <c r="K141" s="149"/>
      <c r="L141" s="30"/>
      <c r="M141" s="150" t="s">
        <v>1</v>
      </c>
      <c r="N141" s="151" t="s">
        <v>42</v>
      </c>
      <c r="O141" s="56"/>
      <c r="P141" s="152">
        <f>O141*H141</f>
        <v>0</v>
      </c>
      <c r="Q141" s="152">
        <v>0.16192000000000001</v>
      </c>
      <c r="R141" s="152">
        <f>Q141*H141</f>
        <v>990.96659200000011</v>
      </c>
      <c r="S141" s="152">
        <v>0</v>
      </c>
      <c r="T141" s="15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124</v>
      </c>
      <c r="AT141" s="154" t="s">
        <v>120</v>
      </c>
      <c r="AU141" s="154" t="s">
        <v>125</v>
      </c>
      <c r="AY141" s="14" t="s">
        <v>118</v>
      </c>
      <c r="BE141" s="155">
        <f>IF(N141="základná",J141,0)</f>
        <v>0</v>
      </c>
      <c r="BF141" s="155">
        <f>IF(N141="znížená",J141,0)</f>
        <v>0</v>
      </c>
      <c r="BG141" s="155">
        <f>IF(N141="zákl. prenesená",J141,0)</f>
        <v>0</v>
      </c>
      <c r="BH141" s="155">
        <f>IF(N141="zníž. prenesená",J141,0)</f>
        <v>0</v>
      </c>
      <c r="BI141" s="155">
        <f>IF(N141="nulová",J141,0)</f>
        <v>0</v>
      </c>
      <c r="BJ141" s="14" t="s">
        <v>125</v>
      </c>
      <c r="BK141" s="156">
        <f>ROUND(I141*H141,3)</f>
        <v>0</v>
      </c>
      <c r="BL141" s="14" t="s">
        <v>124</v>
      </c>
      <c r="BM141" s="154" t="s">
        <v>170</v>
      </c>
    </row>
    <row r="142" spans="1:65" s="2" customFormat="1" ht="37.9" customHeight="1">
      <c r="A142" s="29"/>
      <c r="B142" s="142"/>
      <c r="C142" s="143" t="s">
        <v>171</v>
      </c>
      <c r="D142" s="143" t="s">
        <v>120</v>
      </c>
      <c r="E142" s="144" t="s">
        <v>172</v>
      </c>
      <c r="F142" s="145" t="s">
        <v>173</v>
      </c>
      <c r="G142" s="146" t="s">
        <v>149</v>
      </c>
      <c r="H142" s="147">
        <v>50</v>
      </c>
      <c r="I142" s="148"/>
      <c r="J142" s="147">
        <f>ROUND(I142*H142,3)</f>
        <v>0</v>
      </c>
      <c r="K142" s="149"/>
      <c r="L142" s="30"/>
      <c r="M142" s="150" t="s">
        <v>1</v>
      </c>
      <c r="N142" s="151" t="s">
        <v>42</v>
      </c>
      <c r="O142" s="56"/>
      <c r="P142" s="152">
        <f>O142*H142</f>
        <v>0</v>
      </c>
      <c r="Q142" s="152">
        <v>1.02393</v>
      </c>
      <c r="R142" s="152">
        <f>Q142*H142</f>
        <v>51.1965</v>
      </c>
      <c r="S142" s="152">
        <v>0</v>
      </c>
      <c r="T142" s="15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124</v>
      </c>
      <c r="AT142" s="154" t="s">
        <v>120</v>
      </c>
      <c r="AU142" s="154" t="s">
        <v>125</v>
      </c>
      <c r="AY142" s="14" t="s">
        <v>118</v>
      </c>
      <c r="BE142" s="155">
        <f>IF(N142="základná",J142,0)</f>
        <v>0</v>
      </c>
      <c r="BF142" s="155">
        <f>IF(N142="znížená",J142,0)</f>
        <v>0</v>
      </c>
      <c r="BG142" s="155">
        <f>IF(N142="zákl. prenesená",J142,0)</f>
        <v>0</v>
      </c>
      <c r="BH142" s="155">
        <f>IF(N142="zníž. prenesená",J142,0)</f>
        <v>0</v>
      </c>
      <c r="BI142" s="155">
        <f>IF(N142="nulová",J142,0)</f>
        <v>0</v>
      </c>
      <c r="BJ142" s="14" t="s">
        <v>125</v>
      </c>
      <c r="BK142" s="156">
        <f>ROUND(I142*H142,3)</f>
        <v>0</v>
      </c>
      <c r="BL142" s="14" t="s">
        <v>124</v>
      </c>
      <c r="BM142" s="154" t="s">
        <v>174</v>
      </c>
    </row>
    <row r="143" spans="1:65" s="12" customFormat="1" ht="22.9" customHeight="1">
      <c r="B143" s="129"/>
      <c r="D143" s="130" t="s">
        <v>75</v>
      </c>
      <c r="E143" s="140" t="s">
        <v>137</v>
      </c>
      <c r="F143" s="140" t="s">
        <v>175</v>
      </c>
      <c r="I143" s="132"/>
      <c r="J143" s="141">
        <f>BK143</f>
        <v>0</v>
      </c>
      <c r="L143" s="129"/>
      <c r="M143" s="134"/>
      <c r="N143" s="135"/>
      <c r="O143" s="135"/>
      <c r="P143" s="136">
        <f>SUM(P144:P148)</f>
        <v>0</v>
      </c>
      <c r="Q143" s="135"/>
      <c r="R143" s="136">
        <f>SUM(R144:R148)</f>
        <v>4167.5742579999996</v>
      </c>
      <c r="S143" s="135"/>
      <c r="T143" s="137">
        <f>SUM(T144:T148)</f>
        <v>0</v>
      </c>
      <c r="AR143" s="130" t="s">
        <v>84</v>
      </c>
      <c r="AT143" s="138" t="s">
        <v>75</v>
      </c>
      <c r="AU143" s="138" t="s">
        <v>84</v>
      </c>
      <c r="AY143" s="130" t="s">
        <v>118</v>
      </c>
      <c r="BK143" s="139">
        <f>SUM(BK144:BK148)</f>
        <v>0</v>
      </c>
    </row>
    <row r="144" spans="1:65" s="2" customFormat="1" ht="24.2" customHeight="1">
      <c r="A144" s="29"/>
      <c r="B144" s="142"/>
      <c r="C144" s="143" t="s">
        <v>176</v>
      </c>
      <c r="D144" s="143" t="s">
        <v>120</v>
      </c>
      <c r="E144" s="144" t="s">
        <v>177</v>
      </c>
      <c r="F144" s="145" t="s">
        <v>178</v>
      </c>
      <c r="G144" s="146" t="s">
        <v>149</v>
      </c>
      <c r="H144" s="147">
        <v>6120.1</v>
      </c>
      <c r="I144" s="148"/>
      <c r="J144" s="147">
        <f>ROUND(I144*H144,3)</f>
        <v>0</v>
      </c>
      <c r="K144" s="149"/>
      <c r="L144" s="30"/>
      <c r="M144" s="150" t="s">
        <v>1</v>
      </c>
      <c r="N144" s="151" t="s">
        <v>42</v>
      </c>
      <c r="O144" s="56"/>
      <c r="P144" s="152">
        <f>O144*H144</f>
        <v>0</v>
      </c>
      <c r="Q144" s="152">
        <v>0.31628000000000001</v>
      </c>
      <c r="R144" s="152">
        <f>Q144*H144</f>
        <v>1935.6652280000001</v>
      </c>
      <c r="S144" s="152">
        <v>0</v>
      </c>
      <c r="T144" s="153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124</v>
      </c>
      <c r="AT144" s="154" t="s">
        <v>120</v>
      </c>
      <c r="AU144" s="154" t="s">
        <v>125</v>
      </c>
      <c r="AY144" s="14" t="s">
        <v>118</v>
      </c>
      <c r="BE144" s="155">
        <f>IF(N144="základná",J144,0)</f>
        <v>0</v>
      </c>
      <c r="BF144" s="155">
        <f>IF(N144="znížená",J144,0)</f>
        <v>0</v>
      </c>
      <c r="BG144" s="155">
        <f>IF(N144="zákl. prenesená",J144,0)</f>
        <v>0</v>
      </c>
      <c r="BH144" s="155">
        <f>IF(N144="zníž. prenesená",J144,0)</f>
        <v>0</v>
      </c>
      <c r="BI144" s="155">
        <f>IF(N144="nulová",J144,0)</f>
        <v>0</v>
      </c>
      <c r="BJ144" s="14" t="s">
        <v>125</v>
      </c>
      <c r="BK144" s="156">
        <f>ROUND(I144*H144,3)</f>
        <v>0</v>
      </c>
      <c r="BL144" s="14" t="s">
        <v>124</v>
      </c>
      <c r="BM144" s="154" t="s">
        <v>179</v>
      </c>
    </row>
    <row r="145" spans="1:65" s="2" customFormat="1" ht="24.2" customHeight="1">
      <c r="A145" s="29"/>
      <c r="B145" s="142"/>
      <c r="C145" s="143" t="s">
        <v>180</v>
      </c>
      <c r="D145" s="143" t="s">
        <v>120</v>
      </c>
      <c r="E145" s="144" t="s">
        <v>181</v>
      </c>
      <c r="F145" s="145" t="s">
        <v>182</v>
      </c>
      <c r="G145" s="146" t="s">
        <v>149</v>
      </c>
      <c r="H145" s="147">
        <v>11.5</v>
      </c>
      <c r="I145" s="148"/>
      <c r="J145" s="147">
        <f>ROUND(I145*H145,3)</f>
        <v>0</v>
      </c>
      <c r="K145" s="149"/>
      <c r="L145" s="30"/>
      <c r="M145" s="150" t="s">
        <v>1</v>
      </c>
      <c r="N145" s="151" t="s">
        <v>42</v>
      </c>
      <c r="O145" s="56"/>
      <c r="P145" s="152">
        <f>O145*H145</f>
        <v>0</v>
      </c>
      <c r="Q145" s="152">
        <v>0.37080000000000002</v>
      </c>
      <c r="R145" s="152">
        <f>Q145*H145</f>
        <v>4.2642000000000007</v>
      </c>
      <c r="S145" s="152">
        <v>0</v>
      </c>
      <c r="T145" s="153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124</v>
      </c>
      <c r="AT145" s="154" t="s">
        <v>120</v>
      </c>
      <c r="AU145" s="154" t="s">
        <v>125</v>
      </c>
      <c r="AY145" s="14" t="s">
        <v>118</v>
      </c>
      <c r="BE145" s="155">
        <f>IF(N145="základná",J145,0)</f>
        <v>0</v>
      </c>
      <c r="BF145" s="155">
        <f>IF(N145="znížená",J145,0)</f>
        <v>0</v>
      </c>
      <c r="BG145" s="155">
        <f>IF(N145="zákl. prenesená",J145,0)</f>
        <v>0</v>
      </c>
      <c r="BH145" s="155">
        <f>IF(N145="zníž. prenesená",J145,0)</f>
        <v>0</v>
      </c>
      <c r="BI145" s="155">
        <f>IF(N145="nulová",J145,0)</f>
        <v>0</v>
      </c>
      <c r="BJ145" s="14" t="s">
        <v>125</v>
      </c>
      <c r="BK145" s="156">
        <f>ROUND(I145*H145,3)</f>
        <v>0</v>
      </c>
      <c r="BL145" s="14" t="s">
        <v>124</v>
      </c>
      <c r="BM145" s="154" t="s">
        <v>183</v>
      </c>
    </row>
    <row r="146" spans="1:65" s="2" customFormat="1" ht="24.2" customHeight="1">
      <c r="A146" s="29"/>
      <c r="B146" s="142"/>
      <c r="C146" s="143" t="s">
        <v>184</v>
      </c>
      <c r="D146" s="143" t="s">
        <v>120</v>
      </c>
      <c r="E146" s="144" t="s">
        <v>185</v>
      </c>
      <c r="F146" s="145" t="s">
        <v>186</v>
      </c>
      <c r="G146" s="146" t="s">
        <v>149</v>
      </c>
      <c r="H146" s="147">
        <v>6120.1</v>
      </c>
      <c r="I146" s="148"/>
      <c r="J146" s="147">
        <f>ROUND(I146*H146,3)</f>
        <v>0</v>
      </c>
      <c r="K146" s="149"/>
      <c r="L146" s="30"/>
      <c r="M146" s="150" t="s">
        <v>1</v>
      </c>
      <c r="N146" s="151" t="s">
        <v>42</v>
      </c>
      <c r="O146" s="56"/>
      <c r="P146" s="152">
        <f>O146*H146</f>
        <v>0</v>
      </c>
      <c r="Q146" s="152">
        <v>0.10373</v>
      </c>
      <c r="R146" s="152">
        <f>Q146*H146</f>
        <v>634.83797300000003</v>
      </c>
      <c r="S146" s="152">
        <v>0</v>
      </c>
      <c r="T146" s="153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4" t="s">
        <v>124</v>
      </c>
      <c r="AT146" s="154" t="s">
        <v>120</v>
      </c>
      <c r="AU146" s="154" t="s">
        <v>125</v>
      </c>
      <c r="AY146" s="14" t="s">
        <v>118</v>
      </c>
      <c r="BE146" s="155">
        <f>IF(N146="základná",J146,0)</f>
        <v>0</v>
      </c>
      <c r="BF146" s="155">
        <f>IF(N146="znížená",J146,0)</f>
        <v>0</v>
      </c>
      <c r="BG146" s="155">
        <f>IF(N146="zákl. prenesená",J146,0)</f>
        <v>0</v>
      </c>
      <c r="BH146" s="155">
        <f>IF(N146="zníž. prenesená",J146,0)</f>
        <v>0</v>
      </c>
      <c r="BI146" s="155">
        <f>IF(N146="nulová",J146,0)</f>
        <v>0</v>
      </c>
      <c r="BJ146" s="14" t="s">
        <v>125</v>
      </c>
      <c r="BK146" s="156">
        <f>ROUND(I146*H146,3)</f>
        <v>0</v>
      </c>
      <c r="BL146" s="14" t="s">
        <v>124</v>
      </c>
      <c r="BM146" s="154" t="s">
        <v>187</v>
      </c>
    </row>
    <row r="147" spans="1:65" s="2" customFormat="1" ht="24.2" customHeight="1">
      <c r="A147" s="29"/>
      <c r="B147" s="142"/>
      <c r="C147" s="143" t="s">
        <v>188</v>
      </c>
      <c r="D147" s="143" t="s">
        <v>120</v>
      </c>
      <c r="E147" s="144" t="s">
        <v>189</v>
      </c>
      <c r="F147" s="145" t="s">
        <v>190</v>
      </c>
      <c r="G147" s="146" t="s">
        <v>149</v>
      </c>
      <c r="H147" s="147">
        <v>6120.1</v>
      </c>
      <c r="I147" s="148"/>
      <c r="J147" s="147">
        <f>ROUND(I147*H147,3)</f>
        <v>0</v>
      </c>
      <c r="K147" s="149"/>
      <c r="L147" s="30"/>
      <c r="M147" s="150" t="s">
        <v>1</v>
      </c>
      <c r="N147" s="151" t="s">
        <v>42</v>
      </c>
      <c r="O147" s="56"/>
      <c r="P147" s="152">
        <f>O147*H147</f>
        <v>0</v>
      </c>
      <c r="Q147" s="152">
        <v>0.25931999999999999</v>
      </c>
      <c r="R147" s="152">
        <f>Q147*H147</f>
        <v>1587.0643320000001</v>
      </c>
      <c r="S147" s="152">
        <v>0</v>
      </c>
      <c r="T147" s="153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124</v>
      </c>
      <c r="AT147" s="154" t="s">
        <v>120</v>
      </c>
      <c r="AU147" s="154" t="s">
        <v>125</v>
      </c>
      <c r="AY147" s="14" t="s">
        <v>118</v>
      </c>
      <c r="BE147" s="155">
        <f>IF(N147="základná",J147,0)</f>
        <v>0</v>
      </c>
      <c r="BF147" s="155">
        <f>IF(N147="znížená",J147,0)</f>
        <v>0</v>
      </c>
      <c r="BG147" s="155">
        <f>IF(N147="zákl. prenesená",J147,0)</f>
        <v>0</v>
      </c>
      <c r="BH147" s="155">
        <f>IF(N147="zníž. prenesená",J147,0)</f>
        <v>0</v>
      </c>
      <c r="BI147" s="155">
        <f>IF(N147="nulová",J147,0)</f>
        <v>0</v>
      </c>
      <c r="BJ147" s="14" t="s">
        <v>125</v>
      </c>
      <c r="BK147" s="156">
        <f>ROUND(I147*H147,3)</f>
        <v>0</v>
      </c>
      <c r="BL147" s="14" t="s">
        <v>124</v>
      </c>
      <c r="BM147" s="154" t="s">
        <v>191</v>
      </c>
    </row>
    <row r="148" spans="1:65" s="2" customFormat="1" ht="24.2" customHeight="1">
      <c r="A148" s="29"/>
      <c r="B148" s="142"/>
      <c r="C148" s="143" t="s">
        <v>192</v>
      </c>
      <c r="D148" s="143" t="s">
        <v>120</v>
      </c>
      <c r="E148" s="144" t="s">
        <v>193</v>
      </c>
      <c r="F148" s="145" t="s">
        <v>194</v>
      </c>
      <c r="G148" s="146" t="s">
        <v>149</v>
      </c>
      <c r="H148" s="147">
        <v>11.5</v>
      </c>
      <c r="I148" s="148"/>
      <c r="J148" s="147">
        <f>ROUND(I148*H148,3)</f>
        <v>0</v>
      </c>
      <c r="K148" s="149"/>
      <c r="L148" s="30"/>
      <c r="M148" s="150" t="s">
        <v>1</v>
      </c>
      <c r="N148" s="151" t="s">
        <v>42</v>
      </c>
      <c r="O148" s="56"/>
      <c r="P148" s="152">
        <f>O148*H148</f>
        <v>0</v>
      </c>
      <c r="Q148" s="152">
        <v>0.49935000000000002</v>
      </c>
      <c r="R148" s="152">
        <f>Q148*H148</f>
        <v>5.7425250000000005</v>
      </c>
      <c r="S148" s="152">
        <v>0</v>
      </c>
      <c r="T148" s="153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4" t="s">
        <v>124</v>
      </c>
      <c r="AT148" s="154" t="s">
        <v>120</v>
      </c>
      <c r="AU148" s="154" t="s">
        <v>125</v>
      </c>
      <c r="AY148" s="14" t="s">
        <v>118</v>
      </c>
      <c r="BE148" s="155">
        <f>IF(N148="základná",J148,0)</f>
        <v>0</v>
      </c>
      <c r="BF148" s="155">
        <f>IF(N148="znížená",J148,0)</f>
        <v>0</v>
      </c>
      <c r="BG148" s="155">
        <f>IF(N148="zákl. prenesená",J148,0)</f>
        <v>0</v>
      </c>
      <c r="BH148" s="155">
        <f>IF(N148="zníž. prenesená",J148,0)</f>
        <v>0</v>
      </c>
      <c r="BI148" s="155">
        <f>IF(N148="nulová",J148,0)</f>
        <v>0</v>
      </c>
      <c r="BJ148" s="14" t="s">
        <v>125</v>
      </c>
      <c r="BK148" s="156">
        <f>ROUND(I148*H148,3)</f>
        <v>0</v>
      </c>
      <c r="BL148" s="14" t="s">
        <v>124</v>
      </c>
      <c r="BM148" s="154" t="s">
        <v>195</v>
      </c>
    </row>
    <row r="149" spans="1:65" s="12" customFormat="1" ht="22.9" customHeight="1">
      <c r="B149" s="129"/>
      <c r="D149" s="130" t="s">
        <v>75</v>
      </c>
      <c r="E149" s="140" t="s">
        <v>157</v>
      </c>
      <c r="F149" s="140" t="s">
        <v>196</v>
      </c>
      <c r="I149" s="132"/>
      <c r="J149" s="141">
        <f>BK149</f>
        <v>0</v>
      </c>
      <c r="L149" s="129"/>
      <c r="M149" s="134"/>
      <c r="N149" s="135"/>
      <c r="O149" s="135"/>
      <c r="P149" s="136">
        <f>SUM(P150:P165)</f>
        <v>0</v>
      </c>
      <c r="Q149" s="135"/>
      <c r="R149" s="136">
        <f>SUM(R150:R165)</f>
        <v>821.80452654999999</v>
      </c>
      <c r="S149" s="135"/>
      <c r="T149" s="137">
        <f>SUM(T150:T165)</f>
        <v>0</v>
      </c>
      <c r="AR149" s="130" t="s">
        <v>84</v>
      </c>
      <c r="AT149" s="138" t="s">
        <v>75</v>
      </c>
      <c r="AU149" s="138" t="s">
        <v>84</v>
      </c>
      <c r="AY149" s="130" t="s">
        <v>118</v>
      </c>
      <c r="BK149" s="139">
        <f>SUM(BK150:BK165)</f>
        <v>0</v>
      </c>
    </row>
    <row r="150" spans="1:65" s="2" customFormat="1" ht="24.2" customHeight="1">
      <c r="A150" s="29"/>
      <c r="B150" s="142"/>
      <c r="C150" s="143" t="s">
        <v>197</v>
      </c>
      <c r="D150" s="143" t="s">
        <v>120</v>
      </c>
      <c r="E150" s="144" t="s">
        <v>198</v>
      </c>
      <c r="F150" s="145" t="s">
        <v>199</v>
      </c>
      <c r="G150" s="146" t="s">
        <v>200</v>
      </c>
      <c r="H150" s="147">
        <v>14</v>
      </c>
      <c r="I150" s="148"/>
      <c r="J150" s="147">
        <f t="shared" ref="J150:J165" si="10">ROUND(I150*H150,3)</f>
        <v>0</v>
      </c>
      <c r="K150" s="149"/>
      <c r="L150" s="30"/>
      <c r="M150" s="150" t="s">
        <v>1</v>
      </c>
      <c r="N150" s="151" t="s">
        <v>42</v>
      </c>
      <c r="O150" s="56"/>
      <c r="P150" s="152">
        <f t="shared" ref="P150:P165" si="11">O150*H150</f>
        <v>0</v>
      </c>
      <c r="Q150" s="152">
        <v>0.22133</v>
      </c>
      <c r="R150" s="152">
        <f t="shared" ref="R150:R165" si="12">Q150*H150</f>
        <v>3.0986199999999999</v>
      </c>
      <c r="S150" s="152">
        <v>0</v>
      </c>
      <c r="T150" s="153">
        <f t="shared" ref="T150:T165" si="13"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4" t="s">
        <v>124</v>
      </c>
      <c r="AT150" s="154" t="s">
        <v>120</v>
      </c>
      <c r="AU150" s="154" t="s">
        <v>125</v>
      </c>
      <c r="AY150" s="14" t="s">
        <v>118</v>
      </c>
      <c r="BE150" s="155">
        <f t="shared" ref="BE150:BE165" si="14">IF(N150="základná",J150,0)</f>
        <v>0</v>
      </c>
      <c r="BF150" s="155">
        <f t="shared" ref="BF150:BF165" si="15">IF(N150="znížená",J150,0)</f>
        <v>0</v>
      </c>
      <c r="BG150" s="155">
        <f t="shared" ref="BG150:BG165" si="16">IF(N150="zákl. prenesená",J150,0)</f>
        <v>0</v>
      </c>
      <c r="BH150" s="155">
        <f t="shared" ref="BH150:BH165" si="17">IF(N150="zníž. prenesená",J150,0)</f>
        <v>0</v>
      </c>
      <c r="BI150" s="155">
        <f t="shared" ref="BI150:BI165" si="18">IF(N150="nulová",J150,0)</f>
        <v>0</v>
      </c>
      <c r="BJ150" s="14" t="s">
        <v>125</v>
      </c>
      <c r="BK150" s="156">
        <f t="shared" ref="BK150:BK165" si="19">ROUND(I150*H150,3)</f>
        <v>0</v>
      </c>
      <c r="BL150" s="14" t="s">
        <v>124</v>
      </c>
      <c r="BM150" s="154" t="s">
        <v>201</v>
      </c>
    </row>
    <row r="151" spans="1:65" s="2" customFormat="1" ht="16.5" customHeight="1">
      <c r="A151" s="29"/>
      <c r="B151" s="142"/>
      <c r="C151" s="157" t="s">
        <v>202</v>
      </c>
      <c r="D151" s="157" t="s">
        <v>152</v>
      </c>
      <c r="E151" s="158" t="s">
        <v>203</v>
      </c>
      <c r="F151" s="159" t="s">
        <v>204</v>
      </c>
      <c r="G151" s="160" t="s">
        <v>200</v>
      </c>
      <c r="H151" s="161">
        <v>4</v>
      </c>
      <c r="I151" s="162"/>
      <c r="J151" s="161">
        <f t="shared" si="10"/>
        <v>0</v>
      </c>
      <c r="K151" s="163"/>
      <c r="L151" s="164"/>
      <c r="M151" s="165" t="s">
        <v>1</v>
      </c>
      <c r="N151" s="166" t="s">
        <v>42</v>
      </c>
      <c r="O151" s="56"/>
      <c r="P151" s="152">
        <f t="shared" si="11"/>
        <v>0</v>
      </c>
      <c r="Q151" s="152">
        <v>1.1999999999999999E-3</v>
      </c>
      <c r="R151" s="152">
        <f t="shared" si="12"/>
        <v>4.7999999999999996E-3</v>
      </c>
      <c r="S151" s="152">
        <v>0</v>
      </c>
      <c r="T151" s="153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4" t="s">
        <v>151</v>
      </c>
      <c r="AT151" s="154" t="s">
        <v>152</v>
      </c>
      <c r="AU151" s="154" t="s">
        <v>125</v>
      </c>
      <c r="AY151" s="14" t="s">
        <v>118</v>
      </c>
      <c r="BE151" s="155">
        <f t="shared" si="14"/>
        <v>0</v>
      </c>
      <c r="BF151" s="155">
        <f t="shared" si="15"/>
        <v>0</v>
      </c>
      <c r="BG151" s="155">
        <f t="shared" si="16"/>
        <v>0</v>
      </c>
      <c r="BH151" s="155">
        <f t="shared" si="17"/>
        <v>0</v>
      </c>
      <c r="BI151" s="155">
        <f t="shared" si="18"/>
        <v>0</v>
      </c>
      <c r="BJ151" s="14" t="s">
        <v>125</v>
      </c>
      <c r="BK151" s="156">
        <f t="shared" si="19"/>
        <v>0</v>
      </c>
      <c r="BL151" s="14" t="s">
        <v>124</v>
      </c>
      <c r="BM151" s="154" t="s">
        <v>205</v>
      </c>
    </row>
    <row r="152" spans="1:65" s="2" customFormat="1" ht="24.2" customHeight="1">
      <c r="A152" s="29"/>
      <c r="B152" s="142"/>
      <c r="C152" s="157" t="s">
        <v>7</v>
      </c>
      <c r="D152" s="157" t="s">
        <v>152</v>
      </c>
      <c r="E152" s="158" t="s">
        <v>206</v>
      </c>
      <c r="F152" s="159" t="s">
        <v>207</v>
      </c>
      <c r="G152" s="160" t="s">
        <v>200</v>
      </c>
      <c r="H152" s="161">
        <v>2</v>
      </c>
      <c r="I152" s="162"/>
      <c r="J152" s="161">
        <f t="shared" si="10"/>
        <v>0</v>
      </c>
      <c r="K152" s="163"/>
      <c r="L152" s="164"/>
      <c r="M152" s="165" t="s">
        <v>1</v>
      </c>
      <c r="N152" s="166" t="s">
        <v>42</v>
      </c>
      <c r="O152" s="56"/>
      <c r="P152" s="152">
        <f t="shared" si="11"/>
        <v>0</v>
      </c>
      <c r="Q152" s="152">
        <v>9.3000000000000005E-4</v>
      </c>
      <c r="R152" s="152">
        <f t="shared" si="12"/>
        <v>1.8600000000000001E-3</v>
      </c>
      <c r="S152" s="152">
        <v>0</v>
      </c>
      <c r="T152" s="153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4" t="s">
        <v>151</v>
      </c>
      <c r="AT152" s="154" t="s">
        <v>152</v>
      </c>
      <c r="AU152" s="154" t="s">
        <v>125</v>
      </c>
      <c r="AY152" s="14" t="s">
        <v>118</v>
      </c>
      <c r="BE152" s="155">
        <f t="shared" si="14"/>
        <v>0</v>
      </c>
      <c r="BF152" s="155">
        <f t="shared" si="15"/>
        <v>0</v>
      </c>
      <c r="BG152" s="155">
        <f t="shared" si="16"/>
        <v>0</v>
      </c>
      <c r="BH152" s="155">
        <f t="shared" si="17"/>
        <v>0</v>
      </c>
      <c r="BI152" s="155">
        <f t="shared" si="18"/>
        <v>0</v>
      </c>
      <c r="BJ152" s="14" t="s">
        <v>125</v>
      </c>
      <c r="BK152" s="156">
        <f t="shared" si="19"/>
        <v>0</v>
      </c>
      <c r="BL152" s="14" t="s">
        <v>124</v>
      </c>
      <c r="BM152" s="154" t="s">
        <v>208</v>
      </c>
    </row>
    <row r="153" spans="1:65" s="2" customFormat="1" ht="16.5" customHeight="1">
      <c r="A153" s="29"/>
      <c r="B153" s="142"/>
      <c r="C153" s="157" t="s">
        <v>209</v>
      </c>
      <c r="D153" s="157" t="s">
        <v>152</v>
      </c>
      <c r="E153" s="158" t="s">
        <v>210</v>
      </c>
      <c r="F153" s="159" t="s">
        <v>211</v>
      </c>
      <c r="G153" s="160" t="s">
        <v>200</v>
      </c>
      <c r="H153" s="161">
        <v>2</v>
      </c>
      <c r="I153" s="162"/>
      <c r="J153" s="161">
        <f t="shared" si="10"/>
        <v>0</v>
      </c>
      <c r="K153" s="163"/>
      <c r="L153" s="164"/>
      <c r="M153" s="165" t="s">
        <v>1</v>
      </c>
      <c r="N153" s="166" t="s">
        <v>42</v>
      </c>
      <c r="O153" s="56"/>
      <c r="P153" s="152">
        <f t="shared" si="11"/>
        <v>0</v>
      </c>
      <c r="Q153" s="152">
        <v>9.3000000000000005E-4</v>
      </c>
      <c r="R153" s="152">
        <f t="shared" si="12"/>
        <v>1.8600000000000001E-3</v>
      </c>
      <c r="S153" s="152">
        <v>0</v>
      </c>
      <c r="T153" s="153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4" t="s">
        <v>151</v>
      </c>
      <c r="AT153" s="154" t="s">
        <v>152</v>
      </c>
      <c r="AU153" s="154" t="s">
        <v>125</v>
      </c>
      <c r="AY153" s="14" t="s">
        <v>118</v>
      </c>
      <c r="BE153" s="155">
        <f t="shared" si="14"/>
        <v>0</v>
      </c>
      <c r="BF153" s="155">
        <f t="shared" si="15"/>
        <v>0</v>
      </c>
      <c r="BG153" s="155">
        <f t="shared" si="16"/>
        <v>0</v>
      </c>
      <c r="BH153" s="155">
        <f t="shared" si="17"/>
        <v>0</v>
      </c>
      <c r="BI153" s="155">
        <f t="shared" si="18"/>
        <v>0</v>
      </c>
      <c r="BJ153" s="14" t="s">
        <v>125</v>
      </c>
      <c r="BK153" s="156">
        <f t="shared" si="19"/>
        <v>0</v>
      </c>
      <c r="BL153" s="14" t="s">
        <v>124</v>
      </c>
      <c r="BM153" s="154" t="s">
        <v>212</v>
      </c>
    </row>
    <row r="154" spans="1:65" s="2" customFormat="1" ht="24.2" customHeight="1">
      <c r="A154" s="29"/>
      <c r="B154" s="142"/>
      <c r="C154" s="157" t="s">
        <v>213</v>
      </c>
      <c r="D154" s="157" t="s">
        <v>152</v>
      </c>
      <c r="E154" s="158" t="s">
        <v>214</v>
      </c>
      <c r="F154" s="159" t="s">
        <v>215</v>
      </c>
      <c r="G154" s="160" t="s">
        <v>200</v>
      </c>
      <c r="H154" s="161">
        <v>2</v>
      </c>
      <c r="I154" s="162"/>
      <c r="J154" s="161">
        <f t="shared" si="10"/>
        <v>0</v>
      </c>
      <c r="K154" s="163"/>
      <c r="L154" s="164"/>
      <c r="M154" s="165" t="s">
        <v>1</v>
      </c>
      <c r="N154" s="166" t="s">
        <v>42</v>
      </c>
      <c r="O154" s="56"/>
      <c r="P154" s="152">
        <f t="shared" si="11"/>
        <v>0</v>
      </c>
      <c r="Q154" s="152">
        <v>9.3000000000000005E-4</v>
      </c>
      <c r="R154" s="152">
        <f t="shared" si="12"/>
        <v>1.8600000000000001E-3</v>
      </c>
      <c r="S154" s="152">
        <v>0</v>
      </c>
      <c r="T154" s="153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4" t="s">
        <v>151</v>
      </c>
      <c r="AT154" s="154" t="s">
        <v>152</v>
      </c>
      <c r="AU154" s="154" t="s">
        <v>125</v>
      </c>
      <c r="AY154" s="14" t="s">
        <v>118</v>
      </c>
      <c r="BE154" s="155">
        <f t="shared" si="14"/>
        <v>0</v>
      </c>
      <c r="BF154" s="155">
        <f t="shared" si="15"/>
        <v>0</v>
      </c>
      <c r="BG154" s="155">
        <f t="shared" si="16"/>
        <v>0</v>
      </c>
      <c r="BH154" s="155">
        <f t="shared" si="17"/>
        <v>0</v>
      </c>
      <c r="BI154" s="155">
        <f t="shared" si="18"/>
        <v>0</v>
      </c>
      <c r="BJ154" s="14" t="s">
        <v>125</v>
      </c>
      <c r="BK154" s="156">
        <f t="shared" si="19"/>
        <v>0</v>
      </c>
      <c r="BL154" s="14" t="s">
        <v>124</v>
      </c>
      <c r="BM154" s="154" t="s">
        <v>216</v>
      </c>
    </row>
    <row r="155" spans="1:65" s="2" customFormat="1" ht="16.5" customHeight="1">
      <c r="A155" s="29"/>
      <c r="B155" s="142"/>
      <c r="C155" s="157" t="s">
        <v>217</v>
      </c>
      <c r="D155" s="157" t="s">
        <v>152</v>
      </c>
      <c r="E155" s="158" t="s">
        <v>218</v>
      </c>
      <c r="F155" s="159" t="s">
        <v>219</v>
      </c>
      <c r="G155" s="160" t="s">
        <v>200</v>
      </c>
      <c r="H155" s="161">
        <v>2</v>
      </c>
      <c r="I155" s="162"/>
      <c r="J155" s="161">
        <f t="shared" si="10"/>
        <v>0</v>
      </c>
      <c r="K155" s="163"/>
      <c r="L155" s="164"/>
      <c r="M155" s="165" t="s">
        <v>1</v>
      </c>
      <c r="N155" s="166" t="s">
        <v>42</v>
      </c>
      <c r="O155" s="56"/>
      <c r="P155" s="152">
        <f t="shared" si="11"/>
        <v>0</v>
      </c>
      <c r="Q155" s="152">
        <v>2.5999999999999999E-3</v>
      </c>
      <c r="R155" s="152">
        <f t="shared" si="12"/>
        <v>5.1999999999999998E-3</v>
      </c>
      <c r="S155" s="152">
        <v>0</v>
      </c>
      <c r="T155" s="153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4" t="s">
        <v>151</v>
      </c>
      <c r="AT155" s="154" t="s">
        <v>152</v>
      </c>
      <c r="AU155" s="154" t="s">
        <v>125</v>
      </c>
      <c r="AY155" s="14" t="s">
        <v>118</v>
      </c>
      <c r="BE155" s="155">
        <f t="shared" si="14"/>
        <v>0</v>
      </c>
      <c r="BF155" s="155">
        <f t="shared" si="15"/>
        <v>0</v>
      </c>
      <c r="BG155" s="155">
        <f t="shared" si="16"/>
        <v>0</v>
      </c>
      <c r="BH155" s="155">
        <f t="shared" si="17"/>
        <v>0</v>
      </c>
      <c r="BI155" s="155">
        <f t="shared" si="18"/>
        <v>0</v>
      </c>
      <c r="BJ155" s="14" t="s">
        <v>125</v>
      </c>
      <c r="BK155" s="156">
        <f t="shared" si="19"/>
        <v>0</v>
      </c>
      <c r="BL155" s="14" t="s">
        <v>124</v>
      </c>
      <c r="BM155" s="154" t="s">
        <v>220</v>
      </c>
    </row>
    <row r="156" spans="1:65" s="2" customFormat="1" ht="16.5" customHeight="1">
      <c r="A156" s="29"/>
      <c r="B156" s="142"/>
      <c r="C156" s="157" t="s">
        <v>221</v>
      </c>
      <c r="D156" s="157" t="s">
        <v>152</v>
      </c>
      <c r="E156" s="158" t="s">
        <v>222</v>
      </c>
      <c r="F156" s="159" t="s">
        <v>223</v>
      </c>
      <c r="G156" s="160" t="s">
        <v>200</v>
      </c>
      <c r="H156" s="161">
        <v>2</v>
      </c>
      <c r="I156" s="162"/>
      <c r="J156" s="161">
        <f t="shared" si="10"/>
        <v>0</v>
      </c>
      <c r="K156" s="163"/>
      <c r="L156" s="164"/>
      <c r="M156" s="165" t="s">
        <v>1</v>
      </c>
      <c r="N156" s="166" t="s">
        <v>42</v>
      </c>
      <c r="O156" s="56"/>
      <c r="P156" s="152">
        <f t="shared" si="11"/>
        <v>0</v>
      </c>
      <c r="Q156" s="152">
        <v>9.3000000000000005E-4</v>
      </c>
      <c r="R156" s="152">
        <f t="shared" si="12"/>
        <v>1.8600000000000001E-3</v>
      </c>
      <c r="S156" s="152">
        <v>0</v>
      </c>
      <c r="T156" s="153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4" t="s">
        <v>151</v>
      </c>
      <c r="AT156" s="154" t="s">
        <v>152</v>
      </c>
      <c r="AU156" s="154" t="s">
        <v>125</v>
      </c>
      <c r="AY156" s="14" t="s">
        <v>118</v>
      </c>
      <c r="BE156" s="155">
        <f t="shared" si="14"/>
        <v>0</v>
      </c>
      <c r="BF156" s="155">
        <f t="shared" si="15"/>
        <v>0</v>
      </c>
      <c r="BG156" s="155">
        <f t="shared" si="16"/>
        <v>0</v>
      </c>
      <c r="BH156" s="155">
        <f t="shared" si="17"/>
        <v>0</v>
      </c>
      <c r="BI156" s="155">
        <f t="shared" si="18"/>
        <v>0</v>
      </c>
      <c r="BJ156" s="14" t="s">
        <v>125</v>
      </c>
      <c r="BK156" s="156">
        <f t="shared" si="19"/>
        <v>0</v>
      </c>
      <c r="BL156" s="14" t="s">
        <v>124</v>
      </c>
      <c r="BM156" s="154" t="s">
        <v>224</v>
      </c>
    </row>
    <row r="157" spans="1:65" s="2" customFormat="1" ht="24.2" customHeight="1">
      <c r="A157" s="29"/>
      <c r="B157" s="142"/>
      <c r="C157" s="143" t="s">
        <v>225</v>
      </c>
      <c r="D157" s="143" t="s">
        <v>120</v>
      </c>
      <c r="E157" s="144" t="s">
        <v>226</v>
      </c>
      <c r="F157" s="145" t="s">
        <v>227</v>
      </c>
      <c r="G157" s="146" t="s">
        <v>200</v>
      </c>
      <c r="H157" s="147">
        <v>15</v>
      </c>
      <c r="I157" s="148"/>
      <c r="J157" s="147">
        <f t="shared" si="10"/>
        <v>0</v>
      </c>
      <c r="K157" s="149"/>
      <c r="L157" s="30"/>
      <c r="M157" s="150" t="s">
        <v>1</v>
      </c>
      <c r="N157" s="151" t="s">
        <v>42</v>
      </c>
      <c r="O157" s="56"/>
      <c r="P157" s="152">
        <f t="shared" si="11"/>
        <v>0</v>
      </c>
      <c r="Q157" s="152">
        <v>0.11958000000000001</v>
      </c>
      <c r="R157" s="152">
        <f t="shared" si="12"/>
        <v>1.7937000000000001</v>
      </c>
      <c r="S157" s="152">
        <v>0</v>
      </c>
      <c r="T157" s="153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4" t="s">
        <v>124</v>
      </c>
      <c r="AT157" s="154" t="s">
        <v>120</v>
      </c>
      <c r="AU157" s="154" t="s">
        <v>125</v>
      </c>
      <c r="AY157" s="14" t="s">
        <v>118</v>
      </c>
      <c r="BE157" s="155">
        <f t="shared" si="14"/>
        <v>0</v>
      </c>
      <c r="BF157" s="155">
        <f t="shared" si="15"/>
        <v>0</v>
      </c>
      <c r="BG157" s="155">
        <f t="shared" si="16"/>
        <v>0</v>
      </c>
      <c r="BH157" s="155">
        <f t="shared" si="17"/>
        <v>0</v>
      </c>
      <c r="BI157" s="155">
        <f t="shared" si="18"/>
        <v>0</v>
      </c>
      <c r="BJ157" s="14" t="s">
        <v>125</v>
      </c>
      <c r="BK157" s="156">
        <f t="shared" si="19"/>
        <v>0</v>
      </c>
      <c r="BL157" s="14" t="s">
        <v>124</v>
      </c>
      <c r="BM157" s="154" t="s">
        <v>228</v>
      </c>
    </row>
    <row r="158" spans="1:65" s="2" customFormat="1" ht="16.5" customHeight="1">
      <c r="A158" s="29"/>
      <c r="B158" s="142"/>
      <c r="C158" s="157" t="s">
        <v>229</v>
      </c>
      <c r="D158" s="157" t="s">
        <v>152</v>
      </c>
      <c r="E158" s="158" t="s">
        <v>230</v>
      </c>
      <c r="F158" s="159" t="s">
        <v>231</v>
      </c>
      <c r="G158" s="160" t="s">
        <v>200</v>
      </c>
      <c r="H158" s="161">
        <v>15</v>
      </c>
      <c r="I158" s="162"/>
      <c r="J158" s="161">
        <f t="shared" si="10"/>
        <v>0</v>
      </c>
      <c r="K158" s="163"/>
      <c r="L158" s="164"/>
      <c r="M158" s="165" t="s">
        <v>1</v>
      </c>
      <c r="N158" s="166" t="s">
        <v>42</v>
      </c>
      <c r="O158" s="56"/>
      <c r="P158" s="152">
        <f t="shared" si="11"/>
        <v>0</v>
      </c>
      <c r="Q158" s="152">
        <v>1.4E-3</v>
      </c>
      <c r="R158" s="152">
        <f t="shared" si="12"/>
        <v>2.1000000000000001E-2</v>
      </c>
      <c r="S158" s="152">
        <v>0</v>
      </c>
      <c r="T158" s="153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4" t="s">
        <v>151</v>
      </c>
      <c r="AT158" s="154" t="s">
        <v>152</v>
      </c>
      <c r="AU158" s="154" t="s">
        <v>125</v>
      </c>
      <c r="AY158" s="14" t="s">
        <v>118</v>
      </c>
      <c r="BE158" s="155">
        <f t="shared" si="14"/>
        <v>0</v>
      </c>
      <c r="BF158" s="155">
        <f t="shared" si="15"/>
        <v>0</v>
      </c>
      <c r="BG158" s="155">
        <f t="shared" si="16"/>
        <v>0</v>
      </c>
      <c r="BH158" s="155">
        <f t="shared" si="17"/>
        <v>0</v>
      </c>
      <c r="BI158" s="155">
        <f t="shared" si="18"/>
        <v>0</v>
      </c>
      <c r="BJ158" s="14" t="s">
        <v>125</v>
      </c>
      <c r="BK158" s="156">
        <f t="shared" si="19"/>
        <v>0</v>
      </c>
      <c r="BL158" s="14" t="s">
        <v>124</v>
      </c>
      <c r="BM158" s="154" t="s">
        <v>232</v>
      </c>
    </row>
    <row r="159" spans="1:65" s="2" customFormat="1" ht="37.9" customHeight="1">
      <c r="A159" s="29"/>
      <c r="B159" s="142"/>
      <c r="C159" s="143" t="s">
        <v>233</v>
      </c>
      <c r="D159" s="143" t="s">
        <v>120</v>
      </c>
      <c r="E159" s="144" t="s">
        <v>234</v>
      </c>
      <c r="F159" s="145" t="s">
        <v>235</v>
      </c>
      <c r="G159" s="146" t="s">
        <v>149</v>
      </c>
      <c r="H159" s="147">
        <v>2.2999999999999998</v>
      </c>
      <c r="I159" s="148"/>
      <c r="J159" s="147">
        <f t="shared" si="10"/>
        <v>0</v>
      </c>
      <c r="K159" s="149"/>
      <c r="L159" s="30"/>
      <c r="M159" s="150" t="s">
        <v>1</v>
      </c>
      <c r="N159" s="151" t="s">
        <v>42</v>
      </c>
      <c r="O159" s="56"/>
      <c r="P159" s="152">
        <f t="shared" si="11"/>
        <v>0</v>
      </c>
      <c r="Q159" s="152">
        <v>8.9999999999999998E-4</v>
      </c>
      <c r="R159" s="152">
        <f t="shared" si="12"/>
        <v>2.0699999999999998E-3</v>
      </c>
      <c r="S159" s="152">
        <v>0</v>
      </c>
      <c r="T159" s="153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4" t="s">
        <v>124</v>
      </c>
      <c r="AT159" s="154" t="s">
        <v>120</v>
      </c>
      <c r="AU159" s="154" t="s">
        <v>125</v>
      </c>
      <c r="AY159" s="14" t="s">
        <v>118</v>
      </c>
      <c r="BE159" s="155">
        <f t="shared" si="14"/>
        <v>0</v>
      </c>
      <c r="BF159" s="155">
        <f t="shared" si="15"/>
        <v>0</v>
      </c>
      <c r="BG159" s="155">
        <f t="shared" si="16"/>
        <v>0</v>
      </c>
      <c r="BH159" s="155">
        <f t="shared" si="17"/>
        <v>0</v>
      </c>
      <c r="BI159" s="155">
        <f t="shared" si="18"/>
        <v>0</v>
      </c>
      <c r="BJ159" s="14" t="s">
        <v>125</v>
      </c>
      <c r="BK159" s="156">
        <f t="shared" si="19"/>
        <v>0</v>
      </c>
      <c r="BL159" s="14" t="s">
        <v>124</v>
      </c>
      <c r="BM159" s="154" t="s">
        <v>236</v>
      </c>
    </row>
    <row r="160" spans="1:65" s="2" customFormat="1" ht="24.2" customHeight="1">
      <c r="A160" s="29"/>
      <c r="B160" s="142"/>
      <c r="C160" s="143" t="s">
        <v>237</v>
      </c>
      <c r="D160" s="143" t="s">
        <v>120</v>
      </c>
      <c r="E160" s="144" t="s">
        <v>238</v>
      </c>
      <c r="F160" s="145" t="s">
        <v>239</v>
      </c>
      <c r="G160" s="146" t="s">
        <v>149</v>
      </c>
      <c r="H160" s="147">
        <v>354.35</v>
      </c>
      <c r="I160" s="148"/>
      <c r="J160" s="147">
        <f t="shared" si="10"/>
        <v>0</v>
      </c>
      <c r="K160" s="149"/>
      <c r="L160" s="30"/>
      <c r="M160" s="150" t="s">
        <v>1</v>
      </c>
      <c r="N160" s="151" t="s">
        <v>42</v>
      </c>
      <c r="O160" s="56"/>
      <c r="P160" s="152">
        <f t="shared" si="11"/>
        <v>0</v>
      </c>
      <c r="Q160" s="152">
        <v>8.9999999999999998E-4</v>
      </c>
      <c r="R160" s="152">
        <f t="shared" si="12"/>
        <v>0.318915</v>
      </c>
      <c r="S160" s="152">
        <v>0</v>
      </c>
      <c r="T160" s="153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4" t="s">
        <v>124</v>
      </c>
      <c r="AT160" s="154" t="s">
        <v>120</v>
      </c>
      <c r="AU160" s="154" t="s">
        <v>125</v>
      </c>
      <c r="AY160" s="14" t="s">
        <v>118</v>
      </c>
      <c r="BE160" s="155">
        <f t="shared" si="14"/>
        <v>0</v>
      </c>
      <c r="BF160" s="155">
        <f t="shared" si="15"/>
        <v>0</v>
      </c>
      <c r="BG160" s="155">
        <f t="shared" si="16"/>
        <v>0</v>
      </c>
      <c r="BH160" s="155">
        <f t="shared" si="17"/>
        <v>0</v>
      </c>
      <c r="BI160" s="155">
        <f t="shared" si="18"/>
        <v>0</v>
      </c>
      <c r="BJ160" s="14" t="s">
        <v>125</v>
      </c>
      <c r="BK160" s="156">
        <f t="shared" si="19"/>
        <v>0</v>
      </c>
      <c r="BL160" s="14" t="s">
        <v>124</v>
      </c>
      <c r="BM160" s="154" t="s">
        <v>240</v>
      </c>
    </row>
    <row r="161" spans="1:65" s="2" customFormat="1" ht="24.2" customHeight="1">
      <c r="A161" s="29"/>
      <c r="B161" s="142"/>
      <c r="C161" s="143" t="s">
        <v>241</v>
      </c>
      <c r="D161" s="143" t="s">
        <v>120</v>
      </c>
      <c r="E161" s="144" t="s">
        <v>242</v>
      </c>
      <c r="F161" s="145" t="s">
        <v>243</v>
      </c>
      <c r="G161" s="146" t="s">
        <v>149</v>
      </c>
      <c r="H161" s="147">
        <v>354.35</v>
      </c>
      <c r="I161" s="148"/>
      <c r="J161" s="147">
        <f t="shared" si="10"/>
        <v>0</v>
      </c>
      <c r="K161" s="149"/>
      <c r="L161" s="30"/>
      <c r="M161" s="150" t="s">
        <v>1</v>
      </c>
      <c r="N161" s="151" t="s">
        <v>42</v>
      </c>
      <c r="O161" s="56"/>
      <c r="P161" s="152">
        <f t="shared" si="11"/>
        <v>0</v>
      </c>
      <c r="Q161" s="152">
        <v>1.0000000000000001E-5</v>
      </c>
      <c r="R161" s="152">
        <f t="shared" si="12"/>
        <v>3.5435000000000006E-3</v>
      </c>
      <c r="S161" s="152">
        <v>0</v>
      </c>
      <c r="T161" s="153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4" t="s">
        <v>124</v>
      </c>
      <c r="AT161" s="154" t="s">
        <v>120</v>
      </c>
      <c r="AU161" s="154" t="s">
        <v>125</v>
      </c>
      <c r="AY161" s="14" t="s">
        <v>118</v>
      </c>
      <c r="BE161" s="155">
        <f t="shared" si="14"/>
        <v>0</v>
      </c>
      <c r="BF161" s="155">
        <f t="shared" si="15"/>
        <v>0</v>
      </c>
      <c r="BG161" s="155">
        <f t="shared" si="16"/>
        <v>0</v>
      </c>
      <c r="BH161" s="155">
        <f t="shared" si="17"/>
        <v>0</v>
      </c>
      <c r="BI161" s="155">
        <f t="shared" si="18"/>
        <v>0</v>
      </c>
      <c r="BJ161" s="14" t="s">
        <v>125</v>
      </c>
      <c r="BK161" s="156">
        <f t="shared" si="19"/>
        <v>0</v>
      </c>
      <c r="BL161" s="14" t="s">
        <v>124</v>
      </c>
      <c r="BM161" s="154" t="s">
        <v>244</v>
      </c>
    </row>
    <row r="162" spans="1:65" s="2" customFormat="1" ht="33" customHeight="1">
      <c r="A162" s="29"/>
      <c r="B162" s="142"/>
      <c r="C162" s="143" t="s">
        <v>245</v>
      </c>
      <c r="D162" s="143" t="s">
        <v>120</v>
      </c>
      <c r="E162" s="144" t="s">
        <v>246</v>
      </c>
      <c r="F162" s="145" t="s">
        <v>247</v>
      </c>
      <c r="G162" s="146" t="s">
        <v>248</v>
      </c>
      <c r="H162" s="147">
        <v>4060.5</v>
      </c>
      <c r="I162" s="148"/>
      <c r="J162" s="147">
        <f t="shared" si="10"/>
        <v>0</v>
      </c>
      <c r="K162" s="149"/>
      <c r="L162" s="30"/>
      <c r="M162" s="150" t="s">
        <v>1</v>
      </c>
      <c r="N162" s="151" t="s">
        <v>42</v>
      </c>
      <c r="O162" s="56"/>
      <c r="P162" s="152">
        <f t="shared" si="11"/>
        <v>0</v>
      </c>
      <c r="Q162" s="152">
        <v>0.15223</v>
      </c>
      <c r="R162" s="152">
        <f t="shared" si="12"/>
        <v>618.12991499999998</v>
      </c>
      <c r="S162" s="152">
        <v>0</v>
      </c>
      <c r="T162" s="153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4" t="s">
        <v>124</v>
      </c>
      <c r="AT162" s="154" t="s">
        <v>120</v>
      </c>
      <c r="AU162" s="154" t="s">
        <v>125</v>
      </c>
      <c r="AY162" s="14" t="s">
        <v>118</v>
      </c>
      <c r="BE162" s="155">
        <f t="shared" si="14"/>
        <v>0</v>
      </c>
      <c r="BF162" s="155">
        <f t="shared" si="15"/>
        <v>0</v>
      </c>
      <c r="BG162" s="155">
        <f t="shared" si="16"/>
        <v>0</v>
      </c>
      <c r="BH162" s="155">
        <f t="shared" si="17"/>
        <v>0</v>
      </c>
      <c r="BI162" s="155">
        <f t="shared" si="18"/>
        <v>0</v>
      </c>
      <c r="BJ162" s="14" t="s">
        <v>125</v>
      </c>
      <c r="BK162" s="156">
        <f t="shared" si="19"/>
        <v>0</v>
      </c>
      <c r="BL162" s="14" t="s">
        <v>124</v>
      </c>
      <c r="BM162" s="154" t="s">
        <v>249</v>
      </c>
    </row>
    <row r="163" spans="1:65" s="2" customFormat="1" ht="16.5" customHeight="1">
      <c r="A163" s="29"/>
      <c r="B163" s="142"/>
      <c r="C163" s="157" t="s">
        <v>250</v>
      </c>
      <c r="D163" s="157" t="s">
        <v>152</v>
      </c>
      <c r="E163" s="158" t="s">
        <v>251</v>
      </c>
      <c r="F163" s="159" t="s">
        <v>252</v>
      </c>
      <c r="G163" s="160" t="s">
        <v>200</v>
      </c>
      <c r="H163" s="161">
        <v>4070.8049999999998</v>
      </c>
      <c r="I163" s="162"/>
      <c r="J163" s="161">
        <f t="shared" si="10"/>
        <v>0</v>
      </c>
      <c r="K163" s="163"/>
      <c r="L163" s="164"/>
      <c r="M163" s="165" t="s">
        <v>1</v>
      </c>
      <c r="N163" s="166" t="s">
        <v>42</v>
      </c>
      <c r="O163" s="56"/>
      <c r="P163" s="152">
        <f t="shared" si="11"/>
        <v>0</v>
      </c>
      <c r="Q163" s="152">
        <v>4.8000000000000001E-2</v>
      </c>
      <c r="R163" s="152">
        <f t="shared" si="12"/>
        <v>195.39864</v>
      </c>
      <c r="S163" s="152">
        <v>0</v>
      </c>
      <c r="T163" s="153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4" t="s">
        <v>151</v>
      </c>
      <c r="AT163" s="154" t="s">
        <v>152</v>
      </c>
      <c r="AU163" s="154" t="s">
        <v>125</v>
      </c>
      <c r="AY163" s="14" t="s">
        <v>118</v>
      </c>
      <c r="BE163" s="155">
        <f t="shared" si="14"/>
        <v>0</v>
      </c>
      <c r="BF163" s="155">
        <f t="shared" si="15"/>
        <v>0</v>
      </c>
      <c r="BG163" s="155">
        <f t="shared" si="16"/>
        <v>0</v>
      </c>
      <c r="BH163" s="155">
        <f t="shared" si="17"/>
        <v>0</v>
      </c>
      <c r="BI163" s="155">
        <f t="shared" si="18"/>
        <v>0</v>
      </c>
      <c r="BJ163" s="14" t="s">
        <v>125</v>
      </c>
      <c r="BK163" s="156">
        <f t="shared" si="19"/>
        <v>0</v>
      </c>
      <c r="BL163" s="14" t="s">
        <v>124</v>
      </c>
      <c r="BM163" s="154" t="s">
        <v>253</v>
      </c>
    </row>
    <row r="164" spans="1:65" s="2" customFormat="1" ht="21.75" customHeight="1">
      <c r="A164" s="29"/>
      <c r="B164" s="142"/>
      <c r="C164" s="157" t="s">
        <v>254</v>
      </c>
      <c r="D164" s="157" t="s">
        <v>152</v>
      </c>
      <c r="E164" s="158" t="s">
        <v>255</v>
      </c>
      <c r="F164" s="159" t="s">
        <v>256</v>
      </c>
      <c r="G164" s="160" t="s">
        <v>200</v>
      </c>
      <c r="H164" s="161">
        <v>30.3</v>
      </c>
      <c r="I164" s="162"/>
      <c r="J164" s="161">
        <f t="shared" si="10"/>
        <v>0</v>
      </c>
      <c r="K164" s="163"/>
      <c r="L164" s="164"/>
      <c r="M164" s="165" t="s">
        <v>1</v>
      </c>
      <c r="N164" s="166" t="s">
        <v>42</v>
      </c>
      <c r="O164" s="56"/>
      <c r="P164" s="152">
        <f t="shared" si="11"/>
        <v>0</v>
      </c>
      <c r="Q164" s="152">
        <v>9.6000000000000002E-2</v>
      </c>
      <c r="R164" s="152">
        <f t="shared" si="12"/>
        <v>2.9088000000000003</v>
      </c>
      <c r="S164" s="152">
        <v>0</v>
      </c>
      <c r="T164" s="153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4" t="s">
        <v>151</v>
      </c>
      <c r="AT164" s="154" t="s">
        <v>152</v>
      </c>
      <c r="AU164" s="154" t="s">
        <v>125</v>
      </c>
      <c r="AY164" s="14" t="s">
        <v>118</v>
      </c>
      <c r="BE164" s="155">
        <f t="shared" si="14"/>
        <v>0</v>
      </c>
      <c r="BF164" s="155">
        <f t="shared" si="15"/>
        <v>0</v>
      </c>
      <c r="BG164" s="155">
        <f t="shared" si="16"/>
        <v>0</v>
      </c>
      <c r="BH164" s="155">
        <f t="shared" si="17"/>
        <v>0</v>
      </c>
      <c r="BI164" s="155">
        <f t="shared" si="18"/>
        <v>0</v>
      </c>
      <c r="BJ164" s="14" t="s">
        <v>125</v>
      </c>
      <c r="BK164" s="156">
        <f t="shared" si="19"/>
        <v>0</v>
      </c>
      <c r="BL164" s="14" t="s">
        <v>124</v>
      </c>
      <c r="BM164" s="154" t="s">
        <v>257</v>
      </c>
    </row>
    <row r="165" spans="1:65" s="2" customFormat="1" ht="24.2" customHeight="1">
      <c r="A165" s="29"/>
      <c r="B165" s="142"/>
      <c r="C165" s="143" t="s">
        <v>258</v>
      </c>
      <c r="D165" s="143" t="s">
        <v>120</v>
      </c>
      <c r="E165" s="144" t="s">
        <v>259</v>
      </c>
      <c r="F165" s="145" t="s">
        <v>260</v>
      </c>
      <c r="G165" s="146" t="s">
        <v>144</v>
      </c>
      <c r="H165" s="147">
        <v>0.109</v>
      </c>
      <c r="I165" s="148"/>
      <c r="J165" s="147">
        <f t="shared" si="10"/>
        <v>0</v>
      </c>
      <c r="K165" s="149"/>
      <c r="L165" s="30"/>
      <c r="M165" s="150" t="s">
        <v>1</v>
      </c>
      <c r="N165" s="151" t="s">
        <v>42</v>
      </c>
      <c r="O165" s="56"/>
      <c r="P165" s="152">
        <f t="shared" si="11"/>
        <v>0</v>
      </c>
      <c r="Q165" s="152">
        <v>1.0264500000000001</v>
      </c>
      <c r="R165" s="152">
        <f t="shared" si="12"/>
        <v>0.11188305000000001</v>
      </c>
      <c r="S165" s="152">
        <v>0</v>
      </c>
      <c r="T165" s="153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4" t="s">
        <v>124</v>
      </c>
      <c r="AT165" s="154" t="s">
        <v>120</v>
      </c>
      <c r="AU165" s="154" t="s">
        <v>125</v>
      </c>
      <c r="AY165" s="14" t="s">
        <v>118</v>
      </c>
      <c r="BE165" s="155">
        <f t="shared" si="14"/>
        <v>0</v>
      </c>
      <c r="BF165" s="155">
        <f t="shared" si="15"/>
        <v>0</v>
      </c>
      <c r="BG165" s="155">
        <f t="shared" si="16"/>
        <v>0</v>
      </c>
      <c r="BH165" s="155">
        <f t="shared" si="17"/>
        <v>0</v>
      </c>
      <c r="BI165" s="155">
        <f t="shared" si="18"/>
        <v>0</v>
      </c>
      <c r="BJ165" s="14" t="s">
        <v>125</v>
      </c>
      <c r="BK165" s="156">
        <f t="shared" si="19"/>
        <v>0</v>
      </c>
      <c r="BL165" s="14" t="s">
        <v>124</v>
      </c>
      <c r="BM165" s="154" t="s">
        <v>261</v>
      </c>
    </row>
    <row r="166" spans="1:65" s="12" customFormat="1" ht="22.9" customHeight="1">
      <c r="B166" s="129"/>
      <c r="D166" s="130" t="s">
        <v>75</v>
      </c>
      <c r="E166" s="140" t="s">
        <v>262</v>
      </c>
      <c r="F166" s="140" t="s">
        <v>263</v>
      </c>
      <c r="I166" s="132"/>
      <c r="J166" s="141">
        <f>BK166</f>
        <v>0</v>
      </c>
      <c r="L166" s="129"/>
      <c r="M166" s="134"/>
      <c r="N166" s="135"/>
      <c r="O166" s="135"/>
      <c r="P166" s="136">
        <f>P167</f>
        <v>0</v>
      </c>
      <c r="Q166" s="135"/>
      <c r="R166" s="136">
        <f>R167</f>
        <v>0</v>
      </c>
      <c r="S166" s="135"/>
      <c r="T166" s="137">
        <f>T167</f>
        <v>0</v>
      </c>
      <c r="AR166" s="130" t="s">
        <v>84</v>
      </c>
      <c r="AT166" s="138" t="s">
        <v>75</v>
      </c>
      <c r="AU166" s="138" t="s">
        <v>84</v>
      </c>
      <c r="AY166" s="130" t="s">
        <v>118</v>
      </c>
      <c r="BK166" s="139">
        <f>BK167</f>
        <v>0</v>
      </c>
    </row>
    <row r="167" spans="1:65" s="2" customFormat="1" ht="33" customHeight="1">
      <c r="A167" s="29"/>
      <c r="B167" s="142"/>
      <c r="C167" s="143" t="s">
        <v>264</v>
      </c>
      <c r="D167" s="143" t="s">
        <v>120</v>
      </c>
      <c r="E167" s="144" t="s">
        <v>265</v>
      </c>
      <c r="F167" s="145" t="s">
        <v>266</v>
      </c>
      <c r="G167" s="146" t="s">
        <v>144</v>
      </c>
      <c r="H167" s="147">
        <v>6035.6509999999998</v>
      </c>
      <c r="I167" s="148"/>
      <c r="J167" s="147">
        <f>ROUND(I167*H167,3)</f>
        <v>0</v>
      </c>
      <c r="K167" s="149"/>
      <c r="L167" s="30"/>
      <c r="M167" s="150" t="s">
        <v>1</v>
      </c>
      <c r="N167" s="151" t="s">
        <v>42</v>
      </c>
      <c r="O167" s="56"/>
      <c r="P167" s="152">
        <f>O167*H167</f>
        <v>0</v>
      </c>
      <c r="Q167" s="152">
        <v>0</v>
      </c>
      <c r="R167" s="152">
        <f>Q167*H167</f>
        <v>0</v>
      </c>
      <c r="S167" s="152">
        <v>0</v>
      </c>
      <c r="T167" s="153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4" t="s">
        <v>124</v>
      </c>
      <c r="AT167" s="154" t="s">
        <v>120</v>
      </c>
      <c r="AU167" s="154" t="s">
        <v>125</v>
      </c>
      <c r="AY167" s="14" t="s">
        <v>118</v>
      </c>
      <c r="BE167" s="155">
        <f>IF(N167="základná",J167,0)</f>
        <v>0</v>
      </c>
      <c r="BF167" s="155">
        <f>IF(N167="znížená",J167,0)</f>
        <v>0</v>
      </c>
      <c r="BG167" s="155">
        <f>IF(N167="zákl. prenesená",J167,0)</f>
        <v>0</v>
      </c>
      <c r="BH167" s="155">
        <f>IF(N167="zníž. prenesená",J167,0)</f>
        <v>0</v>
      </c>
      <c r="BI167" s="155">
        <f>IF(N167="nulová",J167,0)</f>
        <v>0</v>
      </c>
      <c r="BJ167" s="14" t="s">
        <v>125</v>
      </c>
      <c r="BK167" s="156">
        <f>ROUND(I167*H167,3)</f>
        <v>0</v>
      </c>
      <c r="BL167" s="14" t="s">
        <v>124</v>
      </c>
      <c r="BM167" s="154" t="s">
        <v>267</v>
      </c>
    </row>
    <row r="168" spans="1:65" s="12" customFormat="1" ht="25.9" customHeight="1">
      <c r="B168" s="129"/>
      <c r="D168" s="130" t="s">
        <v>75</v>
      </c>
      <c r="E168" s="131" t="s">
        <v>268</v>
      </c>
      <c r="F168" s="131" t="s">
        <v>269</v>
      </c>
      <c r="I168" s="132"/>
      <c r="J168" s="133">
        <f>BK168</f>
        <v>0</v>
      </c>
      <c r="L168" s="129"/>
      <c r="M168" s="134"/>
      <c r="N168" s="135"/>
      <c r="O168" s="135"/>
      <c r="P168" s="136">
        <f>P169+P173</f>
        <v>0</v>
      </c>
      <c r="Q168" s="135"/>
      <c r="R168" s="136">
        <f>R169+R173</f>
        <v>2.3532000000000001E-2</v>
      </c>
      <c r="S168" s="135"/>
      <c r="T168" s="137">
        <f>T169+T173</f>
        <v>0</v>
      </c>
      <c r="AR168" s="130" t="s">
        <v>125</v>
      </c>
      <c r="AT168" s="138" t="s">
        <v>75</v>
      </c>
      <c r="AU168" s="138" t="s">
        <v>76</v>
      </c>
      <c r="AY168" s="130" t="s">
        <v>118</v>
      </c>
      <c r="BK168" s="139">
        <f>BK169+BK173</f>
        <v>0</v>
      </c>
    </row>
    <row r="169" spans="1:65" s="12" customFormat="1" ht="22.9" customHeight="1">
      <c r="B169" s="129"/>
      <c r="D169" s="130" t="s">
        <v>75</v>
      </c>
      <c r="E169" s="140" t="s">
        <v>270</v>
      </c>
      <c r="F169" s="140" t="s">
        <v>271</v>
      </c>
      <c r="I169" s="132"/>
      <c r="J169" s="141">
        <f>BK169</f>
        <v>0</v>
      </c>
      <c r="L169" s="129"/>
      <c r="M169" s="134"/>
      <c r="N169" s="135"/>
      <c r="O169" s="135"/>
      <c r="P169" s="136">
        <f>SUM(P170:P172)</f>
        <v>0</v>
      </c>
      <c r="Q169" s="135"/>
      <c r="R169" s="136">
        <f>SUM(R170:R172)</f>
        <v>1.5E-3</v>
      </c>
      <c r="S169" s="135"/>
      <c r="T169" s="137">
        <f>SUM(T170:T172)</f>
        <v>0</v>
      </c>
      <c r="AR169" s="130" t="s">
        <v>125</v>
      </c>
      <c r="AT169" s="138" t="s">
        <v>75</v>
      </c>
      <c r="AU169" s="138" t="s">
        <v>84</v>
      </c>
      <c r="AY169" s="130" t="s">
        <v>118</v>
      </c>
      <c r="BK169" s="139">
        <f>SUM(BK170:BK172)</f>
        <v>0</v>
      </c>
    </row>
    <row r="170" spans="1:65" s="2" customFormat="1" ht="24.2" customHeight="1">
      <c r="A170" s="29"/>
      <c r="B170" s="142"/>
      <c r="C170" s="143" t="s">
        <v>272</v>
      </c>
      <c r="D170" s="143" t="s">
        <v>120</v>
      </c>
      <c r="E170" s="144" t="s">
        <v>273</v>
      </c>
      <c r="F170" s="145" t="s">
        <v>274</v>
      </c>
      <c r="G170" s="146" t="s">
        <v>248</v>
      </c>
      <c r="H170" s="147">
        <v>30</v>
      </c>
      <c r="I170" s="148"/>
      <c r="J170" s="147">
        <f>ROUND(I170*H170,3)</f>
        <v>0</v>
      </c>
      <c r="K170" s="149"/>
      <c r="L170" s="30"/>
      <c r="M170" s="150" t="s">
        <v>1</v>
      </c>
      <c r="N170" s="151" t="s">
        <v>42</v>
      </c>
      <c r="O170" s="56"/>
      <c r="P170" s="152">
        <f>O170*H170</f>
        <v>0</v>
      </c>
      <c r="Q170" s="152">
        <v>5.0000000000000002E-5</v>
      </c>
      <c r="R170" s="152">
        <f>Q170*H170</f>
        <v>1.5E-3</v>
      </c>
      <c r="S170" s="152">
        <v>0</v>
      </c>
      <c r="T170" s="153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4" t="s">
        <v>188</v>
      </c>
      <c r="AT170" s="154" t="s">
        <v>120</v>
      </c>
      <c r="AU170" s="154" t="s">
        <v>125</v>
      </c>
      <c r="AY170" s="14" t="s">
        <v>118</v>
      </c>
      <c r="BE170" s="155">
        <f>IF(N170="základná",J170,0)</f>
        <v>0</v>
      </c>
      <c r="BF170" s="155">
        <f>IF(N170="znížená",J170,0)</f>
        <v>0</v>
      </c>
      <c r="BG170" s="155">
        <f>IF(N170="zákl. prenesená",J170,0)</f>
        <v>0</v>
      </c>
      <c r="BH170" s="155">
        <f>IF(N170="zníž. prenesená",J170,0)</f>
        <v>0</v>
      </c>
      <c r="BI170" s="155">
        <f>IF(N170="nulová",J170,0)</f>
        <v>0</v>
      </c>
      <c r="BJ170" s="14" t="s">
        <v>125</v>
      </c>
      <c r="BK170" s="156">
        <f>ROUND(I170*H170,3)</f>
        <v>0</v>
      </c>
      <c r="BL170" s="14" t="s">
        <v>188</v>
      </c>
      <c r="BM170" s="154" t="s">
        <v>275</v>
      </c>
    </row>
    <row r="171" spans="1:65" s="2" customFormat="1" ht="16.5" customHeight="1">
      <c r="A171" s="29"/>
      <c r="B171" s="142"/>
      <c r="C171" s="157" t="s">
        <v>276</v>
      </c>
      <c r="D171" s="157" t="s">
        <v>152</v>
      </c>
      <c r="E171" s="158" t="s">
        <v>277</v>
      </c>
      <c r="F171" s="159" t="s">
        <v>278</v>
      </c>
      <c r="G171" s="160" t="s">
        <v>279</v>
      </c>
      <c r="H171" s="161">
        <v>15</v>
      </c>
      <c r="I171" s="162"/>
      <c r="J171" s="161">
        <f>ROUND(I171*H171,3)</f>
        <v>0</v>
      </c>
      <c r="K171" s="163"/>
      <c r="L171" s="164"/>
      <c r="M171" s="165" t="s">
        <v>1</v>
      </c>
      <c r="N171" s="166" t="s">
        <v>42</v>
      </c>
      <c r="O171" s="56"/>
      <c r="P171" s="152">
        <f>O171*H171</f>
        <v>0</v>
      </c>
      <c r="Q171" s="152">
        <v>0</v>
      </c>
      <c r="R171" s="152">
        <f>Q171*H171</f>
        <v>0</v>
      </c>
      <c r="S171" s="152">
        <v>0</v>
      </c>
      <c r="T171" s="153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4" t="s">
        <v>254</v>
      </c>
      <c r="AT171" s="154" t="s">
        <v>152</v>
      </c>
      <c r="AU171" s="154" t="s">
        <v>125</v>
      </c>
      <c r="AY171" s="14" t="s">
        <v>118</v>
      </c>
      <c r="BE171" s="155">
        <f>IF(N171="základná",J171,0)</f>
        <v>0</v>
      </c>
      <c r="BF171" s="155">
        <f>IF(N171="znížená",J171,0)</f>
        <v>0</v>
      </c>
      <c r="BG171" s="155">
        <f>IF(N171="zákl. prenesená",J171,0)</f>
        <v>0</v>
      </c>
      <c r="BH171" s="155">
        <f>IF(N171="zníž. prenesená",J171,0)</f>
        <v>0</v>
      </c>
      <c r="BI171" s="155">
        <f>IF(N171="nulová",J171,0)</f>
        <v>0</v>
      </c>
      <c r="BJ171" s="14" t="s">
        <v>125</v>
      </c>
      <c r="BK171" s="156">
        <f>ROUND(I171*H171,3)</f>
        <v>0</v>
      </c>
      <c r="BL171" s="14" t="s">
        <v>188</v>
      </c>
      <c r="BM171" s="154" t="s">
        <v>280</v>
      </c>
    </row>
    <row r="172" spans="1:65" s="2" customFormat="1" ht="24.2" customHeight="1">
      <c r="A172" s="29"/>
      <c r="B172" s="142"/>
      <c r="C172" s="143" t="s">
        <v>281</v>
      </c>
      <c r="D172" s="143" t="s">
        <v>120</v>
      </c>
      <c r="E172" s="144" t="s">
        <v>282</v>
      </c>
      <c r="F172" s="145" t="s">
        <v>283</v>
      </c>
      <c r="G172" s="146" t="s">
        <v>284</v>
      </c>
      <c r="H172" s="148"/>
      <c r="I172" s="148"/>
      <c r="J172" s="147">
        <f>ROUND(I172*H172,3)</f>
        <v>0</v>
      </c>
      <c r="K172" s="149"/>
      <c r="L172" s="30"/>
      <c r="M172" s="150" t="s">
        <v>1</v>
      </c>
      <c r="N172" s="151" t="s">
        <v>42</v>
      </c>
      <c r="O172" s="56"/>
      <c r="P172" s="152">
        <f>O172*H172</f>
        <v>0</v>
      </c>
      <c r="Q172" s="152">
        <v>0</v>
      </c>
      <c r="R172" s="152">
        <f>Q172*H172</f>
        <v>0</v>
      </c>
      <c r="S172" s="152">
        <v>0</v>
      </c>
      <c r="T172" s="153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4" t="s">
        <v>188</v>
      </c>
      <c r="AT172" s="154" t="s">
        <v>120</v>
      </c>
      <c r="AU172" s="154" t="s">
        <v>125</v>
      </c>
      <c r="AY172" s="14" t="s">
        <v>118</v>
      </c>
      <c r="BE172" s="155">
        <f>IF(N172="základná",J172,0)</f>
        <v>0</v>
      </c>
      <c r="BF172" s="155">
        <f>IF(N172="znížená",J172,0)</f>
        <v>0</v>
      </c>
      <c r="BG172" s="155">
        <f>IF(N172="zákl. prenesená",J172,0)</f>
        <v>0</v>
      </c>
      <c r="BH172" s="155">
        <f>IF(N172="zníž. prenesená",J172,0)</f>
        <v>0</v>
      </c>
      <c r="BI172" s="155">
        <f>IF(N172="nulová",J172,0)</f>
        <v>0</v>
      </c>
      <c r="BJ172" s="14" t="s">
        <v>125</v>
      </c>
      <c r="BK172" s="156">
        <f>ROUND(I172*H172,3)</f>
        <v>0</v>
      </c>
      <c r="BL172" s="14" t="s">
        <v>188</v>
      </c>
      <c r="BM172" s="154" t="s">
        <v>285</v>
      </c>
    </row>
    <row r="173" spans="1:65" s="12" customFormat="1" ht="22.9" customHeight="1">
      <c r="B173" s="129"/>
      <c r="D173" s="130" t="s">
        <v>75</v>
      </c>
      <c r="E173" s="140" t="s">
        <v>286</v>
      </c>
      <c r="F173" s="140" t="s">
        <v>287</v>
      </c>
      <c r="I173" s="132"/>
      <c r="J173" s="141">
        <f>BK173</f>
        <v>0</v>
      </c>
      <c r="L173" s="129"/>
      <c r="M173" s="134"/>
      <c r="N173" s="135"/>
      <c r="O173" s="135"/>
      <c r="P173" s="136">
        <f>SUM(P174:P175)</f>
        <v>0</v>
      </c>
      <c r="Q173" s="135"/>
      <c r="R173" s="136">
        <f>SUM(R174:R175)</f>
        <v>2.2032E-2</v>
      </c>
      <c r="S173" s="135"/>
      <c r="T173" s="137">
        <f>SUM(T174:T175)</f>
        <v>0</v>
      </c>
      <c r="AR173" s="130" t="s">
        <v>125</v>
      </c>
      <c r="AT173" s="138" t="s">
        <v>75</v>
      </c>
      <c r="AU173" s="138" t="s">
        <v>84</v>
      </c>
      <c r="AY173" s="130" t="s">
        <v>118</v>
      </c>
      <c r="BK173" s="139">
        <f>SUM(BK174:BK175)</f>
        <v>0</v>
      </c>
    </row>
    <row r="174" spans="1:65" s="2" customFormat="1" ht="24.2" customHeight="1">
      <c r="A174" s="29"/>
      <c r="B174" s="142"/>
      <c r="C174" s="143" t="s">
        <v>288</v>
      </c>
      <c r="D174" s="143" t="s">
        <v>120</v>
      </c>
      <c r="E174" s="144" t="s">
        <v>289</v>
      </c>
      <c r="F174" s="145" t="s">
        <v>290</v>
      </c>
      <c r="G174" s="146" t="s">
        <v>149</v>
      </c>
      <c r="H174" s="147">
        <v>30.6</v>
      </c>
      <c r="I174" s="148"/>
      <c r="J174" s="147">
        <f>ROUND(I174*H174,3)</f>
        <v>0</v>
      </c>
      <c r="K174" s="149"/>
      <c r="L174" s="30"/>
      <c r="M174" s="150" t="s">
        <v>1</v>
      </c>
      <c r="N174" s="151" t="s">
        <v>42</v>
      </c>
      <c r="O174" s="56"/>
      <c r="P174" s="152">
        <f>O174*H174</f>
        <v>0</v>
      </c>
      <c r="Q174" s="152">
        <v>5.2999999999999998E-4</v>
      </c>
      <c r="R174" s="152">
        <f>Q174*H174</f>
        <v>1.6218E-2</v>
      </c>
      <c r="S174" s="152">
        <v>0</v>
      </c>
      <c r="T174" s="153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4" t="s">
        <v>188</v>
      </c>
      <c r="AT174" s="154" t="s">
        <v>120</v>
      </c>
      <c r="AU174" s="154" t="s">
        <v>125</v>
      </c>
      <c r="AY174" s="14" t="s">
        <v>118</v>
      </c>
      <c r="BE174" s="155">
        <f>IF(N174="základná",J174,0)</f>
        <v>0</v>
      </c>
      <c r="BF174" s="155">
        <f>IF(N174="znížená",J174,0)</f>
        <v>0</v>
      </c>
      <c r="BG174" s="155">
        <f>IF(N174="zákl. prenesená",J174,0)</f>
        <v>0</v>
      </c>
      <c r="BH174" s="155">
        <f>IF(N174="zníž. prenesená",J174,0)</f>
        <v>0</v>
      </c>
      <c r="BI174" s="155">
        <f>IF(N174="nulová",J174,0)</f>
        <v>0</v>
      </c>
      <c r="BJ174" s="14" t="s">
        <v>125</v>
      </c>
      <c r="BK174" s="156">
        <f>ROUND(I174*H174,3)</f>
        <v>0</v>
      </c>
      <c r="BL174" s="14" t="s">
        <v>188</v>
      </c>
      <c r="BM174" s="154" t="s">
        <v>291</v>
      </c>
    </row>
    <row r="175" spans="1:65" s="2" customFormat="1" ht="24.2" customHeight="1">
      <c r="A175" s="29"/>
      <c r="B175" s="142"/>
      <c r="C175" s="143" t="s">
        <v>292</v>
      </c>
      <c r="D175" s="143" t="s">
        <v>120</v>
      </c>
      <c r="E175" s="144" t="s">
        <v>293</v>
      </c>
      <c r="F175" s="145" t="s">
        <v>294</v>
      </c>
      <c r="G175" s="146" t="s">
        <v>149</v>
      </c>
      <c r="H175" s="147">
        <v>30.6</v>
      </c>
      <c r="I175" s="148"/>
      <c r="J175" s="147">
        <f>ROUND(I175*H175,3)</f>
        <v>0</v>
      </c>
      <c r="K175" s="149"/>
      <c r="L175" s="30"/>
      <c r="M175" s="167" t="s">
        <v>1</v>
      </c>
      <c r="N175" s="168" t="s">
        <v>42</v>
      </c>
      <c r="O175" s="169"/>
      <c r="P175" s="170">
        <f>O175*H175</f>
        <v>0</v>
      </c>
      <c r="Q175" s="170">
        <v>1.9000000000000001E-4</v>
      </c>
      <c r="R175" s="170">
        <f>Q175*H175</f>
        <v>5.8140000000000006E-3</v>
      </c>
      <c r="S175" s="170">
        <v>0</v>
      </c>
      <c r="T175" s="171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4" t="s">
        <v>188</v>
      </c>
      <c r="AT175" s="154" t="s">
        <v>120</v>
      </c>
      <c r="AU175" s="154" t="s">
        <v>125</v>
      </c>
      <c r="AY175" s="14" t="s">
        <v>118</v>
      </c>
      <c r="BE175" s="155">
        <f>IF(N175="základná",J175,0)</f>
        <v>0</v>
      </c>
      <c r="BF175" s="155">
        <f>IF(N175="znížená",J175,0)</f>
        <v>0</v>
      </c>
      <c r="BG175" s="155">
        <f>IF(N175="zákl. prenesená",J175,0)</f>
        <v>0</v>
      </c>
      <c r="BH175" s="155">
        <f>IF(N175="zníž. prenesená",J175,0)</f>
        <v>0</v>
      </c>
      <c r="BI175" s="155">
        <f>IF(N175="nulová",J175,0)</f>
        <v>0</v>
      </c>
      <c r="BJ175" s="14" t="s">
        <v>125</v>
      </c>
      <c r="BK175" s="156">
        <f>ROUND(I175*H175,3)</f>
        <v>0</v>
      </c>
      <c r="BL175" s="14" t="s">
        <v>188</v>
      </c>
      <c r="BM175" s="154" t="s">
        <v>295</v>
      </c>
    </row>
    <row r="176" spans="1:65" s="2" customFormat="1" ht="6.95" customHeight="1">
      <c r="A176" s="29"/>
      <c r="B176" s="45"/>
      <c r="C176" s="46"/>
      <c r="D176" s="46"/>
      <c r="E176" s="46"/>
      <c r="F176" s="46"/>
      <c r="G176" s="46"/>
      <c r="H176" s="46"/>
      <c r="I176" s="46"/>
      <c r="J176" s="46"/>
      <c r="K176" s="46"/>
      <c r="L176" s="30"/>
      <c r="M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</row>
  </sheetData>
  <autoFilter ref="C125:K175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Cyklistická ...</vt:lpstr>
      <vt:lpstr>'Cyklistická ...'!Názvy_tlače</vt:lpstr>
      <vt:lpstr>'Rekapitulácia stavby'!Názvy_tlače</vt:lpstr>
      <vt:lpstr>'Cyklistická 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Róbert Starovič</dc:creator>
  <cp:lastModifiedBy>RS</cp:lastModifiedBy>
  <dcterms:created xsi:type="dcterms:W3CDTF">2021-12-06T16:18:05Z</dcterms:created>
  <dcterms:modified xsi:type="dcterms:W3CDTF">2021-12-06T16:18:30Z</dcterms:modified>
</cp:coreProperties>
</file>