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Komunikace" sheetId="2" r:id="rId2"/>
    <sheet name="02 - Chodníky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Komunikace'!$C$136:$K$266</definedName>
    <definedName name="_xlnm.Print_Area" localSheetId="1">'01 - Komunikace'!$C$4:$J$76,'01 - Komunikace'!$C$82:$J$118,'01 - Komunikace'!$C$124:$K$266</definedName>
    <definedName name="_xlnm.Print_Titles" localSheetId="1">'01 - Komunikace'!$136:$136</definedName>
    <definedName name="_xlnm._FilterDatabase" localSheetId="2" hidden="1">'02 - Chodníky'!$C$128:$K$189</definedName>
    <definedName name="_xlnm.Print_Area" localSheetId="2">'02 - Chodníky'!$C$4:$J$76,'02 - Chodníky'!$C$82:$J$110,'02 - Chodníky'!$C$116:$K$189</definedName>
    <definedName name="_xlnm.Print_Titles" localSheetId="2">'02 - Chodníky'!$128:$128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88"/>
  <c r="BH188"/>
  <c r="BG188"/>
  <c r="BF188"/>
  <c r="T188"/>
  <c r="T187"/>
  <c r="R188"/>
  <c r="R187"/>
  <c r="P188"/>
  <c r="P187"/>
  <c r="BI185"/>
  <c r="BH185"/>
  <c r="BG185"/>
  <c r="BF185"/>
  <c r="T185"/>
  <c r="T184"/>
  <c r="R185"/>
  <c r="R184"/>
  <c r="P185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T170"/>
  <c r="R171"/>
  <c r="R170"/>
  <c r="P171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3"/>
  <c r="BH143"/>
  <c r="BG143"/>
  <c r="BF143"/>
  <c r="T143"/>
  <c r="T142"/>
  <c r="R143"/>
  <c r="R142"/>
  <c r="P143"/>
  <c r="P142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2"/>
  <c r="BH132"/>
  <c r="BG132"/>
  <c r="BF132"/>
  <c r="T132"/>
  <c r="R132"/>
  <c r="P132"/>
  <c r="J126"/>
  <c r="F125"/>
  <c r="F123"/>
  <c r="E121"/>
  <c r="J92"/>
  <c r="F91"/>
  <c r="F89"/>
  <c r="E87"/>
  <c r="J21"/>
  <c r="E21"/>
  <c r="J125"/>
  <c r="J20"/>
  <c r="J18"/>
  <c r="E18"/>
  <c r="F92"/>
  <c r="J17"/>
  <c r="J12"/>
  <c r="J89"/>
  <c r="E7"/>
  <c r="E119"/>
  <c i="2" r="J37"/>
  <c r="J36"/>
  <c i="1" r="AY95"/>
  <c i="2" r="J35"/>
  <c i="1" r="AX95"/>
  <c i="2" r="BI265"/>
  <c r="BH265"/>
  <c r="BG265"/>
  <c r="BF265"/>
  <c r="T265"/>
  <c r="T264"/>
  <c r="R265"/>
  <c r="R264"/>
  <c r="P265"/>
  <c r="P264"/>
  <c r="BI262"/>
  <c r="BH262"/>
  <c r="BG262"/>
  <c r="BF262"/>
  <c r="T262"/>
  <c r="T261"/>
  <c r="R262"/>
  <c r="R261"/>
  <c r="P262"/>
  <c r="P261"/>
  <c r="BI259"/>
  <c r="BH259"/>
  <c r="BG259"/>
  <c r="BF259"/>
  <c r="T259"/>
  <c r="T258"/>
  <c r="R259"/>
  <c r="R258"/>
  <c r="P259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5"/>
  <c r="BH245"/>
  <c r="BG245"/>
  <c r="BF245"/>
  <c r="T245"/>
  <c r="T244"/>
  <c r="R245"/>
  <c r="R244"/>
  <c r="P245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0"/>
  <c r="BH140"/>
  <c r="BG140"/>
  <c r="BF140"/>
  <c r="T140"/>
  <c r="R140"/>
  <c r="P140"/>
  <c r="J134"/>
  <c r="F133"/>
  <c r="F131"/>
  <c r="E129"/>
  <c r="J92"/>
  <c r="F91"/>
  <c r="F89"/>
  <c r="E87"/>
  <c r="J21"/>
  <c r="E21"/>
  <c r="J133"/>
  <c r="J20"/>
  <c r="J18"/>
  <c r="E18"/>
  <c r="F134"/>
  <c r="J17"/>
  <c r="J12"/>
  <c r="J131"/>
  <c r="E7"/>
  <c r="E127"/>
  <c i="1" r="L90"/>
  <c r="AM90"/>
  <c r="AM89"/>
  <c r="L89"/>
  <c r="AM87"/>
  <c r="L87"/>
  <c r="L85"/>
  <c r="L84"/>
  <c i="2" r="BK265"/>
  <c r="BK262"/>
  <c r="J262"/>
  <c r="J259"/>
  <c r="J256"/>
  <c r="BK254"/>
  <c r="BK252"/>
  <c r="J252"/>
  <c r="J250"/>
  <c r="BK248"/>
  <c r="BK245"/>
  <c r="J245"/>
  <c r="J243"/>
  <c r="BK242"/>
  <c r="BK241"/>
  <c r="J241"/>
  <c r="J240"/>
  <c r="BK238"/>
  <c r="BK237"/>
  <c r="BK235"/>
  <c r="J235"/>
  <c r="BK233"/>
  <c r="J231"/>
  <c r="J226"/>
  <c r="J223"/>
  <c r="BK219"/>
  <c r="BK215"/>
  <c r="BK212"/>
  <c r="J209"/>
  <c r="BK205"/>
  <c r="BK201"/>
  <c r="BK198"/>
  <c r="BK190"/>
  <c r="BK187"/>
  <c r="J180"/>
  <c r="J176"/>
  <c r="BK171"/>
  <c r="BK166"/>
  <c r="BK159"/>
  <c r="BK152"/>
  <c r="J147"/>
  <c r="J143"/>
  <c i="3" r="BK167"/>
  <c r="BK149"/>
  <c r="BK185"/>
  <c r="J174"/>
  <c r="J176"/>
  <c r="BK153"/>
  <c r="J185"/>
  <c r="BK164"/>
  <c r="J135"/>
  <c r="BK155"/>
  <c r="BK136"/>
  <c r="BK150"/>
  <c i="2" r="F34"/>
  <c r="BK229"/>
  <c r="BK224"/>
  <c r="J220"/>
  <c r="J216"/>
  <c r="J213"/>
  <c r="J210"/>
  <c r="BK207"/>
  <c r="BK204"/>
  <c r="J200"/>
  <c r="BK196"/>
  <c r="BK188"/>
  <c r="J182"/>
  <c r="J179"/>
  <c r="BK172"/>
  <c r="J167"/>
  <c r="J164"/>
  <c r="J159"/>
  <c r="J152"/>
  <c r="BK145"/>
  <c i="1" r="AS94"/>
  <c i="3" r="BK178"/>
  <c r="BK182"/>
  <c r="BK171"/>
  <c r="BK169"/>
  <c r="J132"/>
  <c r="J168"/>
  <c i="2" r="J265"/>
  <c r="BK259"/>
  <c r="BK256"/>
  <c r="J254"/>
  <c r="BK250"/>
  <c r="J248"/>
  <c r="BK243"/>
  <c r="J242"/>
  <c r="BK240"/>
  <c r="J238"/>
  <c r="J237"/>
  <c r="BK234"/>
  <c r="BK227"/>
  <c r="J224"/>
  <c r="BK218"/>
  <c r="J212"/>
  <c r="J208"/>
  <c r="BK200"/>
  <c r="J193"/>
  <c r="BK185"/>
  <c r="J177"/>
  <c r="J171"/>
  <c r="BK161"/>
  <c r="BK151"/>
  <c r="BK140"/>
  <c i="3" r="BK163"/>
  <c r="J155"/>
  <c r="J156"/>
  <c r="BK147"/>
  <c r="J154"/>
  <c r="J150"/>
  <c r="BK159"/>
  <c i="2" r="J34"/>
  <c r="BK231"/>
  <c r="BK226"/>
  <c r="BK223"/>
  <c r="J219"/>
  <c r="BK214"/>
  <c r="J211"/>
  <c r="J207"/>
  <c r="J204"/>
  <c r="BK199"/>
  <c r="BK194"/>
  <c r="BK191"/>
  <c r="J187"/>
  <c r="BK176"/>
  <c r="BK169"/>
  <c r="BK164"/>
  <c r="BK157"/>
  <c r="J150"/>
  <c r="BK143"/>
  <c i="3" r="J169"/>
  <c r="BK158"/>
  <c r="J188"/>
  <c r="BK166"/>
  <c r="J164"/>
  <c r="BK140"/>
  <c r="J163"/>
  <c r="BK156"/>
  <c r="BK161"/>
  <c i="2" r="F37"/>
  <c r="J227"/>
  <c r="BK222"/>
  <c r="BK216"/>
  <c r="BK213"/>
  <c r="BK210"/>
  <c r="J206"/>
  <c r="J202"/>
  <c r="J199"/>
  <c r="J196"/>
  <c r="J191"/>
  <c r="BK182"/>
  <c r="BK177"/>
  <c r="J172"/>
  <c r="J166"/>
  <c r="J161"/>
  <c r="J155"/>
  <c r="BK147"/>
  <c r="J144"/>
  <c i="3" r="BK180"/>
  <c r="BK143"/>
  <c r="BK132"/>
  <c r="J136"/>
  <c r="J159"/>
  <c r="BK151"/>
  <c r="J182"/>
  <c r="BK168"/>
  <c r="J147"/>
  <c r="J158"/>
  <c r="J137"/>
  <c r="J153"/>
  <c i="2" r="F35"/>
  <c r="J234"/>
  <c r="J229"/>
  <c r="J225"/>
  <c r="BK220"/>
  <c r="J215"/>
  <c r="BK211"/>
  <c r="BK208"/>
  <c r="J205"/>
  <c r="J201"/>
  <c r="J198"/>
  <c r="J194"/>
  <c r="J190"/>
  <c r="J185"/>
  <c r="BK179"/>
  <c r="BK173"/>
  <c r="J169"/>
  <c r="BK163"/>
  <c r="J157"/>
  <c r="J151"/>
  <c r="J145"/>
  <c i="3" r="J166"/>
  <c r="J138"/>
  <c r="J167"/>
  <c r="J178"/>
  <c r="BK135"/>
  <c r="J149"/>
  <c r="J180"/>
  <c r="J161"/>
  <c r="BK174"/>
  <c r="J143"/>
  <c r="J160"/>
  <c r="J140"/>
  <c i="2" r="F36"/>
  <c r="J233"/>
  <c r="BK225"/>
  <c r="J222"/>
  <c r="J218"/>
  <c r="J214"/>
  <c r="BK209"/>
  <c r="BK206"/>
  <c r="BK202"/>
  <c r="BK193"/>
  <c r="J188"/>
  <c r="BK180"/>
  <c r="J173"/>
  <c r="BK167"/>
  <c r="J163"/>
  <c r="BK155"/>
  <c r="BK150"/>
  <c r="BK144"/>
  <c r="J140"/>
  <c i="3" r="BK160"/>
  <c r="BK137"/>
  <c r="BK188"/>
  <c r="J151"/>
  <c r="J148"/>
  <c r="BK176"/>
  <c r="BK138"/>
  <c r="BK154"/>
  <c r="J171"/>
  <c r="BK148"/>
  <c i="2" l="1" r="T149"/>
  <c r="T139"/>
  <c r="BK162"/>
  <c r="J162"/>
  <c r="J101"/>
  <c r="BK170"/>
  <c r="J170"/>
  <c r="J102"/>
  <c r="T170"/>
  <c r="BK197"/>
  <c r="J197"/>
  <c r="J106"/>
  <c r="T203"/>
  <c r="T228"/>
  <c r="T217"/>
  <c r="T232"/>
  <c r="T236"/>
  <c r="R247"/>
  <c r="R246"/>
  <c r="P149"/>
  <c r="P139"/>
  <c r="BK154"/>
  <c r="J154"/>
  <c r="J100"/>
  <c r="P162"/>
  <c r="R170"/>
  <c r="T181"/>
  <c r="T175"/>
  <c r="R197"/>
  <c r="R195"/>
  <c r="R203"/>
  <c r="P228"/>
  <c r="P217"/>
  <c r="P232"/>
  <c r="P236"/>
  <c r="BK247"/>
  <c r="J247"/>
  <c r="J114"/>
  <c r="P247"/>
  <c r="P246"/>
  <c i="3" r="T131"/>
  <c r="T146"/>
  <c r="T145"/>
  <c r="T152"/>
  <c r="P162"/>
  <c r="BK131"/>
  <c r="BK146"/>
  <c r="J146"/>
  <c r="J101"/>
  <c r="R157"/>
  <c i="2" r="R149"/>
  <c r="R139"/>
  <c r="T154"/>
  <c r="T162"/>
  <c r="P181"/>
  <c r="P175"/>
  <c r="BK203"/>
  <c r="J203"/>
  <c r="J107"/>
  <c r="BK228"/>
  <c r="J228"/>
  <c r="J109"/>
  <c r="BK236"/>
  <c r="J236"/>
  <c r="J111"/>
  <c i="3" r="R146"/>
  <c r="R145"/>
  <c r="R152"/>
  <c r="BK162"/>
  <c r="J162"/>
  <c r="J104"/>
  <c r="P173"/>
  <c r="P172"/>
  <c i="2" r="R154"/>
  <c r="R181"/>
  <c r="R175"/>
  <c r="T197"/>
  <c r="T195"/>
  <c r="BK232"/>
  <c r="J232"/>
  <c r="J110"/>
  <c i="3" r="R131"/>
  <c r="P152"/>
  <c r="T157"/>
  <c r="R173"/>
  <c r="R172"/>
  <c r="P146"/>
  <c r="P145"/>
  <c r="P157"/>
  <c r="R162"/>
  <c r="T173"/>
  <c r="T172"/>
  <c i="2" r="BK149"/>
  <c r="J149"/>
  <c r="J99"/>
  <c r="P154"/>
  <c r="R162"/>
  <c r="P170"/>
  <c r="BK181"/>
  <c r="J181"/>
  <c r="J104"/>
  <c r="P197"/>
  <c r="P195"/>
  <c r="P203"/>
  <c r="R228"/>
  <c r="R217"/>
  <c r="R232"/>
  <c r="R236"/>
  <c r="T247"/>
  <c r="T246"/>
  <c i="3" r="P131"/>
  <c r="P130"/>
  <c r="P129"/>
  <c i="1" r="AU96"/>
  <c i="3" r="BK152"/>
  <c r="J152"/>
  <c r="J102"/>
  <c r="BK157"/>
  <c r="J157"/>
  <c r="J103"/>
  <c r="T162"/>
  <c r="BK173"/>
  <c i="2" r="BK264"/>
  <c r="J264"/>
  <c r="J117"/>
  <c i="3" r="BK142"/>
  <c r="J142"/>
  <c r="J99"/>
  <c i="2" r="BK217"/>
  <c r="J217"/>
  <c r="J108"/>
  <c r="BK258"/>
  <c r="J258"/>
  <c r="J115"/>
  <c r="BK139"/>
  <c r="J139"/>
  <c r="J98"/>
  <c r="BK195"/>
  <c r="J195"/>
  <c r="J105"/>
  <c i="3" r="BK184"/>
  <c r="J184"/>
  <c r="J108"/>
  <c r="BK187"/>
  <c r="J187"/>
  <c r="J109"/>
  <c r="BK170"/>
  <c r="J170"/>
  <c r="J105"/>
  <c i="2" r="BK244"/>
  <c r="J244"/>
  <c r="J112"/>
  <c r="BK261"/>
  <c r="J261"/>
  <c r="J116"/>
  <c i="3" r="E85"/>
  <c r="BE151"/>
  <c r="BE158"/>
  <c i="2" r="BK175"/>
  <c r="J175"/>
  <c r="J103"/>
  <c i="3" r="J91"/>
  <c r="F126"/>
  <c r="BE132"/>
  <c r="BE135"/>
  <c r="BE153"/>
  <c r="BE163"/>
  <c r="BE166"/>
  <c r="BE180"/>
  <c r="J123"/>
  <c r="BE137"/>
  <c r="BE143"/>
  <c r="BE149"/>
  <c r="BE150"/>
  <c r="BE160"/>
  <c r="BE159"/>
  <c r="BE167"/>
  <c r="BE168"/>
  <c r="BE178"/>
  <c r="BE182"/>
  <c r="BE185"/>
  <c r="BE154"/>
  <c r="BE155"/>
  <c r="BE161"/>
  <c r="BE164"/>
  <c r="BE169"/>
  <c r="BE171"/>
  <c r="BE138"/>
  <c r="BE147"/>
  <c r="BE148"/>
  <c r="BE174"/>
  <c r="BE176"/>
  <c r="BE136"/>
  <c r="BE140"/>
  <c r="BE156"/>
  <c r="BE188"/>
  <c i="2" r="E85"/>
  <c r="J89"/>
  <c r="J91"/>
  <c r="F92"/>
  <c r="BE140"/>
  <c r="BE143"/>
  <c r="BE144"/>
  <c r="BE145"/>
  <c r="BE147"/>
  <c r="BE150"/>
  <c r="BE151"/>
  <c r="BE152"/>
  <c r="BE155"/>
  <c r="BE157"/>
  <c r="BE159"/>
  <c r="BE161"/>
  <c r="BE163"/>
  <c r="BE164"/>
  <c r="BE166"/>
  <c r="BE167"/>
  <c r="BE169"/>
  <c r="BE171"/>
  <c r="BE172"/>
  <c r="BE173"/>
  <c r="BE176"/>
  <c r="BE177"/>
  <c r="BE179"/>
  <c r="BE180"/>
  <c r="BE182"/>
  <c r="BE185"/>
  <c r="BE187"/>
  <c r="BE188"/>
  <c r="BE190"/>
  <c r="BE191"/>
  <c r="BE193"/>
  <c r="BE194"/>
  <c r="BE196"/>
  <c r="BE198"/>
  <c r="BE199"/>
  <c r="BE200"/>
  <c r="BE201"/>
  <c r="BE202"/>
  <c r="BE204"/>
  <c r="BE205"/>
  <c r="BE206"/>
  <c r="BE207"/>
  <c r="BE208"/>
  <c r="BE209"/>
  <c r="BE210"/>
  <c r="BE211"/>
  <c r="BE212"/>
  <c r="BE213"/>
  <c r="BE214"/>
  <c r="BE215"/>
  <c r="BE216"/>
  <c r="BE218"/>
  <c r="BE219"/>
  <c r="BE220"/>
  <c r="BE222"/>
  <c r="BE223"/>
  <c r="BE224"/>
  <c r="BE225"/>
  <c r="BE226"/>
  <c r="BE227"/>
  <c r="BE229"/>
  <c r="BE231"/>
  <c r="BE233"/>
  <c r="BE234"/>
  <c r="BE235"/>
  <c r="BE237"/>
  <c r="BE238"/>
  <c r="BE240"/>
  <c r="BE241"/>
  <c r="BE242"/>
  <c r="BE243"/>
  <c r="BE245"/>
  <c r="BE248"/>
  <c r="BE250"/>
  <c r="BE252"/>
  <c r="BE254"/>
  <c r="BE256"/>
  <c r="BE259"/>
  <c r="BE262"/>
  <c r="BE265"/>
  <c i="1" r="BB95"/>
  <c r="BD95"/>
  <c r="AW95"/>
  <c r="BA95"/>
  <c r="BC95"/>
  <c i="3" r="F37"/>
  <c i="1" r="BD96"/>
  <c r="BD94"/>
  <c r="W33"/>
  <c i="3" r="F34"/>
  <c i="1" r="BA96"/>
  <c r="BA94"/>
  <c r="W30"/>
  <c i="3" r="F35"/>
  <c i="1" r="BB96"/>
  <c r="BB94"/>
  <c r="W31"/>
  <c i="3" r="F36"/>
  <c i="1" r="BC96"/>
  <c r="BC94"/>
  <c r="W32"/>
  <c i="3" r="J34"/>
  <c i="1" r="AW96"/>
  <c i="2" l="1" r="R138"/>
  <c r="R137"/>
  <c r="P138"/>
  <c r="P137"/>
  <c i="1" r="AU95"/>
  <c i="2" r="T138"/>
  <c r="T137"/>
  <c i="3" r="BK172"/>
  <c r="J172"/>
  <c r="J106"/>
  <c r="T130"/>
  <c r="T129"/>
  <c r="R130"/>
  <c r="R129"/>
  <c i="2" r="BK246"/>
  <c r="J246"/>
  <c r="J113"/>
  <c i="3" r="J173"/>
  <c r="J107"/>
  <c r="J131"/>
  <c r="J98"/>
  <c r="BK145"/>
  <c r="J145"/>
  <c r="J100"/>
  <c i="2" r="BK138"/>
  <c r="J138"/>
  <c r="J97"/>
  <c i="3" r="F33"/>
  <c i="1" r="AZ96"/>
  <c r="AU94"/>
  <c i="3" r="J33"/>
  <c i="1" r="AV96"/>
  <c r="AT96"/>
  <c i="2" r="J33"/>
  <c i="1" r="AV95"/>
  <c r="AT95"/>
  <c i="2" r="F33"/>
  <c i="1" r="AZ95"/>
  <c r="AW94"/>
  <c r="AK30"/>
  <c r="AY94"/>
  <c r="AX94"/>
  <c i="3" l="1" r="BK130"/>
  <c r="BK129"/>
  <c r="J129"/>
  <c r="J96"/>
  <c i="2" r="BK137"/>
  <c r="J137"/>
  <c r="J30"/>
  <c i="1" r="AG95"/>
  <c r="AZ94"/>
  <c r="W29"/>
  <c i="3" l="1" r="J130"/>
  <c r="J97"/>
  <c i="2" r="J39"/>
  <c r="J96"/>
  <c i="1" r="AN95"/>
  <c i="3" r="J30"/>
  <c i="1" r="AG96"/>
  <c r="AV94"/>
  <c r="AK29"/>
  <c i="3" l="1" r="J39"/>
  <c i="1" r="AN96"/>
  <c r="AG94"/>
  <c r="AK26"/>
  <c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<sst xmlns="http://schemas.openxmlformats.org/spreadsheetml/2006/main">
  <si>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</si>
  <si>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</si>
  <si>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</si>
  <si>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</si>
  <si>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{8c447993-b4ec-4b63-b395-12870754c423}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</si>
  <si>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</si>
  <si>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</si>
  <si>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</si>
  <si>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</si>
  <si>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</si>
  <si>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</si>
  <si>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</si>
  <si>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</si>
  <si>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</si>
  <si>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2108b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</si>
  <si>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</si>
  <si>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</si>
  <si>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komunikace ul. Ke Stráži</t>
  </si>
  <si>
    <t>KSO:</t>
  </si>
  <si>
    <t>CC-CZ:</t>
  </si>
  <si>
    <t>Místo:</t>
  </si>
  <si>
    <t xml:space="preserve"> </t>
  </si>
  <si>
    <t>Datum:</t>
  </si>
  <si>
    <t>2. 7. 2021</t>
  </si>
  <si>
    <t>Zadavatel:</t>
  </si>
  <si>
    <t>IČ:</t>
  </si>
  <si>
    <t>Město Pelhřimov</t>
  </si>
  <si>
    <t>DIČ:</t>
  </si>
  <si>
    <t>Uchazeč:</t>
  </si>
  <si>
    <t>Vyplň údaj</t>
  </si>
  <si>
    <t>Projektant:</t>
  </si>
  <si>
    <t>True</t>
  </si>
  <si>
    <t>Zpracovatel:</t>
  </si>
  <si>
    <t>Ing. Martin Liška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</si>
  <si>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</si>
  <si>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</si>
  <si>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</si>
  <si>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</si>
  <si>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</si>
  <si>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</si>
  <si>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</si>
  <si>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</si>
  <si>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</si>
  <si>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</si>
  <si>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</si>
  <si>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</si>
  <si>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</si>
  <si>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</si>
  <si>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</si>
  <si>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</si>
  <si>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</si>
  <si>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</si>
  <si>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</si>
  <si>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</si>
  <si>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</si>
  <si>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</si>
  <si>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</si>
  <si>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</si>
  <si>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</si>
  <si>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</si>
  <si>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</si>
  <si>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</si>
  <si>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</si>
  <si>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</si>
  <si>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</si>
  <si>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</si>
  <si>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</si>
  <si>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</si>
  <si>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</si>
  <si>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</si>
  <si>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</si>
  <si>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</si>
  <si>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</si>
  <si>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</si>
  <si>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</si>
  <si>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</si>
  <si>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</si>
  <si>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</si>
  <si>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</si>
  <si>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</si>
  <si>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</si>
  <si>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Komunikace</t>
  </si>
  <si>
    <t>STA</t>
  </si>
  <si>
    <t>1</t>
  </si>
  <si>
    <t>{b15dc7d5-d906-448b-b864-6aebe0c5a678}</t>
  </si>
  <si>
    <t>2</t>
  </si>
  <si>
    <t>02</t>
  </si>
  <si>
    <t>Chodníky</t>
  </si>
  <si>
    <t>{c79cd237-f75d-4522-9969-bd873d603388}</t>
  </si>
  <si>
    <t>KRYCÍ LIST SOUPISU PRACÍ</t>
  </si>
  <si>
    <t>Objekt:</t>
  </si>
  <si>
    <t>01 - Komunikace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</si>
  <si>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</si>
  <si>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</si>
  <si>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</si>
  <si>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</si>
  <si>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</si>
  <si>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</si>
  <si>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</si>
  <si>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  13 - Zemní práce - hloubené vykopávky</t>
  </si>
  <si>
    <t xml:space="preserve">      16 - Zemní práce - přemístění výkopku</t>
  </si>
  <si>
    <t xml:space="preserve">      17 - Zemní práce - konstrukce ze zemin</t>
  </si>
  <si>
    <t xml:space="preserve">      18 - Zemní práce - povrchové úpravy terénu</t>
  </si>
  <si>
    <t xml:space="preserve">    2 - Zakládání</t>
  </si>
  <si>
    <t xml:space="preserve">      21 - Zakládání - úprava podloží a základové spáry, zlepšování vlastností hornin</t>
  </si>
  <si>
    <t xml:space="preserve">    5 - Komunikace pozemní</t>
  </si>
  <si>
    <t xml:space="preserve">      57 - Kryty pozemních komunikací letišť a ploch z kameniva nebo živičné</t>
  </si>
  <si>
    <t xml:space="preserve">    8 - Trubní vedení</t>
  </si>
  <si>
    <t xml:space="preserve">    9 - Ostatní konstrukce a práce, bourání</t>
  </si>
  <si>
    <t xml:space="preserve">      91 - Doplňující konstrukce a práce pozemních komunikací, letišť a ploch</t>
  </si>
  <si>
    <t xml:space="preserve">      96 - Bourání konstrukcí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</si>
  <si>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</si>
  <si>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</si>
  <si>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</si>
  <si>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</si>
  <si>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</si>
  <si>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</si>
  <si>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</si>
  <si>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</si>
  <si>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</si>
  <si>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</si>
  <si>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</si>
  <si>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</si>
  <si>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</si>
  <si>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</si>
  <si>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</si>
  <si>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</si>
  <si>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</si>
  <si>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</si>
  <si>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</si>
  <si>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</si>
  <si>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</si>
  <si>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</si>
  <si>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</si>
  <si>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</si>
  <si>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</si>
  <si>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113107223</t>
  </si>
  <si>
    <t>Odstranění podkladu z kameniva drceného tl 300 mm strojně pl přes 200 m2</t>
  </si>
  <si>
    <t>m2</t>
  </si>
  <si>
    <t>CS ÚRS 2020 02</t>
  </si>
  <si>
    <t>4</t>
  </si>
  <si>
    <t>679558403</t>
  </si>
  <si>
    <t>P</t>
  </si>
  <si>
    <t>Poznámka k položce:_x000d_
* výměra, která není v soupisu prací daná přesným výpočtem položky, vychází z programu projektanta. Platí také u níže uvedených položek!</t>
  </si>
  <si>
    <t>VV</t>
  </si>
  <si>
    <t>1920,000</t>
  </si>
  <si>
    <t>113107232</t>
  </si>
  <si>
    <t>Odstranění podkladu z betonu prostého tl 300 mm strojně pl přes 200 m2</t>
  </si>
  <si>
    <t>1563527245</t>
  </si>
  <si>
    <t>3</t>
  </si>
  <si>
    <t>113154363</t>
  </si>
  <si>
    <t>Frézování živičného krytu tl 50 mm pruh š 2 m pl do 10000 m2 s překážkami v trase</t>
  </si>
  <si>
    <t>-1474058160</t>
  </si>
  <si>
    <t>113202111</t>
  </si>
  <si>
    <t>Vytrhání obrub krajníků obrubníků stojatých</t>
  </si>
  <si>
    <t>m</t>
  </si>
  <si>
    <t>1629983811</t>
  </si>
  <si>
    <t>560,000</t>
  </si>
  <si>
    <t>5</t>
  </si>
  <si>
    <t>181951114</t>
  </si>
  <si>
    <t>Úprava pláně v hornině třídy těžitelnosti II, skupiny 4 a 5 se zhutněním strojně</t>
  </si>
  <si>
    <t>-1438483531</t>
  </si>
  <si>
    <t>13</t>
  </si>
  <si>
    <t>Zemní práce - hloubené vykopávky</t>
  </si>
  <si>
    <t>6</t>
  </si>
  <si>
    <t>132351102</t>
  </si>
  <si>
    <t xml:space="preserve">Hloubení rýh nezapažených  š do 800 mm v hornině třídy těžitelnosti II, skupiny 4 objem do 50 m3 strojně</t>
  </si>
  <si>
    <t>m3</t>
  </si>
  <si>
    <t>-1995672919</t>
  </si>
  <si>
    <t>7</t>
  </si>
  <si>
    <t>132351253</t>
  </si>
  <si>
    <t>Hloubení rýh nezapažených š do 2000 mm v hornině třídy těžitelnosti II, skupiny 4 objem do 100 m3 strojně</t>
  </si>
  <si>
    <t>759485677</t>
  </si>
  <si>
    <t>8</t>
  </si>
  <si>
    <t>139001101</t>
  </si>
  <si>
    <t>Příplatek za ztížení vykopávky v blízkosti podzemního vedení</t>
  </si>
  <si>
    <t>-935117914</t>
  </si>
  <si>
    <t>66*0,1 'Přepočtené koeficientem množství</t>
  </si>
  <si>
    <t>16</t>
  </si>
  <si>
    <t>Zemní práce - přemístění výkopku</t>
  </si>
  <si>
    <t>9</t>
  </si>
  <si>
    <t>162751137</t>
  </si>
  <si>
    <t>Vodorovné přemístění do 10000 m výkopku/sypaniny z horniny třídy těžitelnosti II, skupiny 4 a 5</t>
  </si>
  <si>
    <t>991442177</t>
  </si>
  <si>
    <t>46,000+20,000</t>
  </si>
  <si>
    <t>10</t>
  </si>
  <si>
    <t>162751139</t>
  </si>
  <si>
    <t>Příplatek k vodorovnému přemístění výkopku/sypaniny z horniny třídy těžitelnosti II, skupiny 4 a 5 ZKD 1000 m přes 10000 m</t>
  </si>
  <si>
    <t>1187932546</t>
  </si>
  <si>
    <t>66*25 'Přepočtené koeficientem množství</t>
  </si>
  <si>
    <t>11</t>
  </si>
  <si>
    <t>171201231</t>
  </si>
  <si>
    <t>Poplatek za uložení zeminy a kamení na recyklační skládce (skládkovné) kód odpadu 17 05 04</t>
  </si>
  <si>
    <t>t</t>
  </si>
  <si>
    <t>-501873708</t>
  </si>
  <si>
    <t>66*1,8 'Přepočtené koeficientem množství</t>
  </si>
  <si>
    <t>12</t>
  </si>
  <si>
    <t>171251201</t>
  </si>
  <si>
    <t>Uložení sypaniny na skládky nebo meziskládky</t>
  </si>
  <si>
    <t>-1293778971</t>
  </si>
  <si>
    <t>17</t>
  </si>
  <si>
    <t>Zemní práce - konstrukce ze zemin</t>
  </si>
  <si>
    <t>174151101</t>
  </si>
  <si>
    <t>Zásyp jam, šachet rýh nebo kolem objektů sypaninou se zhutněním</t>
  </si>
  <si>
    <t>-1230358476</t>
  </si>
  <si>
    <t>14</t>
  </si>
  <si>
    <t>M</t>
  </si>
  <si>
    <t>58344197</t>
  </si>
  <si>
    <t>štěrkodrť frakce 0/63</t>
  </si>
  <si>
    <t>-1371263675</t>
  </si>
  <si>
    <t>10*2 'Přepočtené koeficientem množství</t>
  </si>
  <si>
    <t>175151101</t>
  </si>
  <si>
    <t>Obsypání potrubí strojně sypaninou bez prohození, uloženou do 3 m</t>
  </si>
  <si>
    <t>2014376271</t>
  </si>
  <si>
    <t>58331351</t>
  </si>
  <si>
    <t>kamenivo těžené drobné frakce 0/4</t>
  </si>
  <si>
    <t>-560620639</t>
  </si>
  <si>
    <t>7,5*2 'Přepočtené koeficientem množství</t>
  </si>
  <si>
    <t>451572111</t>
  </si>
  <si>
    <t>Lože pod potrubí otevřený výkop z kameniva drobného těženého</t>
  </si>
  <si>
    <t>-323470095</t>
  </si>
  <si>
    <t>18</t>
  </si>
  <si>
    <t>Zemní práce - povrchové úpravy terénu</t>
  </si>
  <si>
    <t>181111131</t>
  </si>
  <si>
    <t>Plošná úprava terénu do 500 m2 zemina tř 1 až 4 nerovnosti do 200 mm v rovinně a svahu do 1:5</t>
  </si>
  <si>
    <t>-2138071518</t>
  </si>
  <si>
    <t>19</t>
  </si>
  <si>
    <t>181411131</t>
  </si>
  <si>
    <t>Založení parkového trávníku výsevem plochy do 1000 m2 v rovině a ve svahu do 1:5</t>
  </si>
  <si>
    <t>-445686802</t>
  </si>
  <si>
    <t>20</t>
  </si>
  <si>
    <t>00572410</t>
  </si>
  <si>
    <t>osivo směs travní parková</t>
  </si>
  <si>
    <t>kg</t>
  </si>
  <si>
    <t>1684420056</t>
  </si>
  <si>
    <t>100*0,015 'Přepočtené koeficientem množství</t>
  </si>
  <si>
    <t>Zakládání</t>
  </si>
  <si>
    <t>211531111</t>
  </si>
  <si>
    <t>Výplň odvodňovacích žeber nebo trativodů kamenivem hrubým drceným frakce 16 až 63 mm</t>
  </si>
  <si>
    <t>1924993919</t>
  </si>
  <si>
    <t>22</t>
  </si>
  <si>
    <t>211971121</t>
  </si>
  <si>
    <t>Zřízení opláštění žeber nebo trativodů geotextilií v rýze nebo zářezu sklonu přes 1:2 š do 2,5 m</t>
  </si>
  <si>
    <t>-414023603</t>
  </si>
  <si>
    <t>380,000*2,5</t>
  </si>
  <si>
    <t>23</t>
  </si>
  <si>
    <t>69311068</t>
  </si>
  <si>
    <t>geotextilie netkaná separační, ochranná, filtrační, drenážní PP 300g/m2</t>
  </si>
  <si>
    <t>1703914873</t>
  </si>
  <si>
    <t>24</t>
  </si>
  <si>
    <t>212755214</t>
  </si>
  <si>
    <t>Trativody z drenážních trubek plastových flexibilních D 100 mm bez lože</t>
  </si>
  <si>
    <t>486430496</t>
  </si>
  <si>
    <t>Zakládání - úprava podloží a základové spáry, zlepšování vlastností hornin</t>
  </si>
  <si>
    <t>25</t>
  </si>
  <si>
    <t>122252205</t>
  </si>
  <si>
    <t>Odkopávky a prokopávky nezapažené pro silnice a dálnice v hornině třídy těžitelnosti I objem do 1000 m3 strojně</t>
  </si>
  <si>
    <t>-612860855</t>
  </si>
  <si>
    <t>sanace ŠD 0/125 tl. 0,4 m</t>
  </si>
  <si>
    <t>1920,000*0,400</t>
  </si>
  <si>
    <t>26</t>
  </si>
  <si>
    <t>129001101</t>
  </si>
  <si>
    <t>Příplatek za ztížení odkopávky nebo prokopávky v blízkosti inženýrských sítí</t>
  </si>
  <si>
    <t>-1881951923</t>
  </si>
  <si>
    <t>768*0,1 'Přepočtené koeficientem množství</t>
  </si>
  <si>
    <t>27</t>
  </si>
  <si>
    <t>162751117</t>
  </si>
  <si>
    <t>Vodorovné přemístění do 10000 m výkopku/sypaniny z horniny třídy těžitelnosti I, skupiny 1 až 3</t>
  </si>
  <si>
    <t>-1199823054</t>
  </si>
  <si>
    <t>28</t>
  </si>
  <si>
    <t>162751119</t>
  </si>
  <si>
    <t>Příplatek k vodorovnému přemístění výkopku/sypaniny z horniny třídy těžitelnosti I, skupiny 1 až 3 ZKD 1000 m přes 10000 m</t>
  </si>
  <si>
    <t>-323552862</t>
  </si>
  <si>
    <t>768*25 'Přepočtené koeficientem množství</t>
  </si>
  <si>
    <t>29</t>
  </si>
  <si>
    <t>171152501</t>
  </si>
  <si>
    <t>Zhutnění podloží z hornin soudržných nebo nesoudržných pod násypy</t>
  </si>
  <si>
    <t>1488259134</t>
  </si>
  <si>
    <t>30</t>
  </si>
  <si>
    <t>1442867593</t>
  </si>
  <si>
    <t>768*1,8 'Přepočtené koeficientem množství</t>
  </si>
  <si>
    <t>31</t>
  </si>
  <si>
    <t>-1491430960</t>
  </si>
  <si>
    <t>32</t>
  </si>
  <si>
    <t>291111111X</t>
  </si>
  <si>
    <t>Podklad pro zpevněné plochy z kameniva drceného 0 až 125 mm</t>
  </si>
  <si>
    <t>1653147445</t>
  </si>
  <si>
    <t>Komunikace pozemní</t>
  </si>
  <si>
    <t>33</t>
  </si>
  <si>
    <t>599141111</t>
  </si>
  <si>
    <t>Vyplnění spár mezi silničními dílci živičnou zálivkou</t>
  </si>
  <si>
    <t>168519982</t>
  </si>
  <si>
    <t>57</t>
  </si>
  <si>
    <t>Kryty pozemních komunikací letišť a ploch z kameniva nebo živičné</t>
  </si>
  <si>
    <t>34</t>
  </si>
  <si>
    <t>564871111</t>
  </si>
  <si>
    <t>Podklad ze štěrkodrtě ŠD tl 250 mm</t>
  </si>
  <si>
    <t>1260052640</t>
  </si>
  <si>
    <t>35</t>
  </si>
  <si>
    <t>567122111</t>
  </si>
  <si>
    <t>Podklad ze směsi stmelené cementem SC C 8/10 (KSC I) tl 120 mm</t>
  </si>
  <si>
    <t>-881340507</t>
  </si>
  <si>
    <t>36</t>
  </si>
  <si>
    <t>577155112</t>
  </si>
  <si>
    <t>Asfaltový beton vrstva ložní ACL 16 (ABH) tl 60 mm š do 3 m z nemodifikovaného asfaltu</t>
  </si>
  <si>
    <t>-531313662</t>
  </si>
  <si>
    <t>37</t>
  </si>
  <si>
    <t>573231112</t>
  </si>
  <si>
    <t>Postřik živičný spojovací ze silniční emulze v množství 0,80 kg/m2</t>
  </si>
  <si>
    <t>1017834384</t>
  </si>
  <si>
    <t>38</t>
  </si>
  <si>
    <t>577134111</t>
  </si>
  <si>
    <t>Asfaltový beton vrstva obrusná ACO 11 (ABS) tř. I tl 40 mm š do 3 m z nemodifikovaného asfaltu</t>
  </si>
  <si>
    <t>1477106816</t>
  </si>
  <si>
    <t>Trubní vedení</t>
  </si>
  <si>
    <t>39</t>
  </si>
  <si>
    <t>837355121</t>
  </si>
  <si>
    <t>Výsek a montáž kameninové odbočné tvarovky DN 200</t>
  </si>
  <si>
    <t>kus</t>
  </si>
  <si>
    <t>-159072907</t>
  </si>
  <si>
    <t>40</t>
  </si>
  <si>
    <t>871315221</t>
  </si>
  <si>
    <t>Kanalizační potrubí z tvrdého PVC jednovrstvé tuhost třídy SN8 DN 160</t>
  </si>
  <si>
    <t>-1577240638</t>
  </si>
  <si>
    <t>41</t>
  </si>
  <si>
    <t>895941311</t>
  </si>
  <si>
    <t>Zřízení vpusti kanalizační uliční z betonových dílců typ UVB-50</t>
  </si>
  <si>
    <t>-1362688657</t>
  </si>
  <si>
    <t>42</t>
  </si>
  <si>
    <t>59223852</t>
  </si>
  <si>
    <t>dno pro uliční vpusť s kalovou prohlubní betonové 450x300x50mm</t>
  </si>
  <si>
    <t>-578449781</t>
  </si>
  <si>
    <t>43</t>
  </si>
  <si>
    <t>59223854</t>
  </si>
  <si>
    <t>skruž pro uliční vpusť s výtokovým otvorem PVC betonová 450x350x50mm</t>
  </si>
  <si>
    <t>1688206074</t>
  </si>
  <si>
    <t>44</t>
  </si>
  <si>
    <t>59223862</t>
  </si>
  <si>
    <t>skruž pro uliční vpusť středová betonová 450x295x50mm</t>
  </si>
  <si>
    <t>444350561</t>
  </si>
  <si>
    <t>45</t>
  </si>
  <si>
    <t>59223858</t>
  </si>
  <si>
    <t>skruž pro uliční vpusť horní betonová 450x570x50mm</t>
  </si>
  <si>
    <t>2041139989</t>
  </si>
  <si>
    <t>46</t>
  </si>
  <si>
    <t>59223864</t>
  </si>
  <si>
    <t>prstenec pro uliční vpusť vyrovnávací betonový 390x60x130mm</t>
  </si>
  <si>
    <t>-1913172028</t>
  </si>
  <si>
    <t>47</t>
  </si>
  <si>
    <t>899204112</t>
  </si>
  <si>
    <t>Osazení mříží litinových včetně rámů a košů na bahno pro třídu zatížení D400, E600</t>
  </si>
  <si>
    <t>-495584161</t>
  </si>
  <si>
    <t>48</t>
  </si>
  <si>
    <t>55242320</t>
  </si>
  <si>
    <t>mříž vtoková litinová plochá 500x500mm</t>
  </si>
  <si>
    <t>-382226576</t>
  </si>
  <si>
    <t>49</t>
  </si>
  <si>
    <t>59223875</t>
  </si>
  <si>
    <t>koš nízký pro uliční vpusti žárově Pz plech pro rám 500/500mm</t>
  </si>
  <si>
    <t>-932262075</t>
  </si>
  <si>
    <t>50</t>
  </si>
  <si>
    <t>899331111X</t>
  </si>
  <si>
    <t>Výšková úprava uličního vstupu nebo vpusti do 200 mm zvýšením poklopu</t>
  </si>
  <si>
    <t>kpl</t>
  </si>
  <si>
    <t>1659758689</t>
  </si>
  <si>
    <t>51</t>
  </si>
  <si>
    <t>899431111X</t>
  </si>
  <si>
    <t>Výšková úprava uličního vstupu nebo vpusti do 200 mm zvýšením krycího hrnce, šoupěte nebo hydrantu</t>
  </si>
  <si>
    <t>260345576</t>
  </si>
  <si>
    <t>Ostatní konstrukce a práce, bourání</t>
  </si>
  <si>
    <t>52</t>
  </si>
  <si>
    <t>916131113</t>
  </si>
  <si>
    <t>Osazení silničního obrubníku betonového ležatého s boční opěrou do lože z betonu prostého</t>
  </si>
  <si>
    <t>-1406931354</t>
  </si>
  <si>
    <t>53</t>
  </si>
  <si>
    <t>59217029</t>
  </si>
  <si>
    <t>obrubník betonový silniční nájezdový 1000x150x150mm</t>
  </si>
  <si>
    <t>-749207713</t>
  </si>
  <si>
    <t>54</t>
  </si>
  <si>
    <t>59217030</t>
  </si>
  <si>
    <t>obrubník betonový silniční přechodový 1000x150x150-250mm</t>
  </si>
  <si>
    <t>-686053029</t>
  </si>
  <si>
    <t>Poznámka k položce:_x000d_
náklady v poměru Levý 20,000 kus, Pravý 20,000 kus</t>
  </si>
  <si>
    <t>55</t>
  </si>
  <si>
    <t>916131213</t>
  </si>
  <si>
    <t>Osazení silničního obrubníku betonového stojatého s boční opěrou do lože z betonu prostého</t>
  </si>
  <si>
    <t>-1082522901</t>
  </si>
  <si>
    <t>56</t>
  </si>
  <si>
    <t>59217031</t>
  </si>
  <si>
    <t>obrubník betonový silniční 1000x150x250mm</t>
  </si>
  <si>
    <t>1833701945</t>
  </si>
  <si>
    <t>916991121</t>
  </si>
  <si>
    <t>Lože pod obrubníky, krajníky nebo obruby z dlažebních kostek z betonu prostého</t>
  </si>
  <si>
    <t>-21125320</t>
  </si>
  <si>
    <t>58</t>
  </si>
  <si>
    <t>919123111</t>
  </si>
  <si>
    <t>Těsnění spár provizorním těsnicím profilem</t>
  </si>
  <si>
    <t>-1927488262</t>
  </si>
  <si>
    <t>59</t>
  </si>
  <si>
    <t>919731123</t>
  </si>
  <si>
    <t>Zarovnání styčné plochy podkladu nebo krytu živičného tl do 200 mm</t>
  </si>
  <si>
    <t>1827920380</t>
  </si>
  <si>
    <t>60</t>
  </si>
  <si>
    <t>919735114</t>
  </si>
  <si>
    <t>Řezání stávajícího živičného krytu hl do 200 mm</t>
  </si>
  <si>
    <t>1107954380</t>
  </si>
  <si>
    <t>91</t>
  </si>
  <si>
    <t>Doplňující konstrukce a práce pozemních komunikací, letišť a ploch</t>
  </si>
  <si>
    <t>61</t>
  </si>
  <si>
    <t>915131112</t>
  </si>
  <si>
    <t>Vodorovné dopravní značení přechody pro chodce, šipky, symboly retroreflexní bílá barva</t>
  </si>
  <si>
    <t>732967768</t>
  </si>
  <si>
    <t>3,000*19,000</t>
  </si>
  <si>
    <t>62</t>
  </si>
  <si>
    <t>915621111</t>
  </si>
  <si>
    <t>Předznačení vodorovného plošného značení</t>
  </si>
  <si>
    <t>-1092706625</t>
  </si>
  <si>
    <t>96</t>
  </si>
  <si>
    <t>Bourání konstrukcí</t>
  </si>
  <si>
    <t>63</t>
  </si>
  <si>
    <t>899204211</t>
  </si>
  <si>
    <t>Demontáž mříží litinových včetně rámů hmotnosti přes 150 kg</t>
  </si>
  <si>
    <t>-1443213107</t>
  </si>
  <si>
    <t>64</t>
  </si>
  <si>
    <t>963015171</t>
  </si>
  <si>
    <t>Demontáž prefabrikovaných krycích desek kanálů, šachet nebo žump do hmotnosti 4 t</t>
  </si>
  <si>
    <t>1563314524</t>
  </si>
  <si>
    <t>65</t>
  </si>
  <si>
    <t>966008221</t>
  </si>
  <si>
    <t>Bourání betonového nebo polymerbetonového odvodňovacího žlabu š do 200 mm</t>
  </si>
  <si>
    <t>1536484011</t>
  </si>
  <si>
    <t>997</t>
  </si>
  <si>
    <t>Přesun sutě</t>
  </si>
  <si>
    <t>66</t>
  </si>
  <si>
    <t>997221551</t>
  </si>
  <si>
    <t>Vodorovná doprava suti ze sypkých materiálů do 1 km</t>
  </si>
  <si>
    <t>-275536223</t>
  </si>
  <si>
    <t>67</t>
  </si>
  <si>
    <t>997221559</t>
  </si>
  <si>
    <t>Příplatek ZKD 1 km u vodorovné dopravy suti ze sypkých materiálů</t>
  </si>
  <si>
    <t>596178972</t>
  </si>
  <si>
    <t>2393,152*34 'Přepočtené koeficientem množství</t>
  </si>
  <si>
    <t>68</t>
  </si>
  <si>
    <t>997221611</t>
  </si>
  <si>
    <t>Nakládání suti na dopravní prostředky pro vodorovnou dopravu</t>
  </si>
  <si>
    <t>-1376621416</t>
  </si>
  <si>
    <t>69</t>
  </si>
  <si>
    <t>997221615</t>
  </si>
  <si>
    <t>Poplatek za uložení na skládce (skládkovné) stavebního odpadu betonového kód odpadu 17 01 01</t>
  </si>
  <si>
    <t>-1066774868</t>
  </si>
  <si>
    <t>70</t>
  </si>
  <si>
    <t>997221645</t>
  </si>
  <si>
    <t>Poplatek za uložení na skládce (skládkovné) odpadu asfaltového bez dehtu kód odpadu 17 03 02</t>
  </si>
  <si>
    <t>2004937486</t>
  </si>
  <si>
    <t>71</t>
  </si>
  <si>
    <t>997221655</t>
  </si>
  <si>
    <t>Poplatek za uložení na skládce (skládkovné) zeminy a kamení kód odpadu 17 05 04</t>
  </si>
  <si>
    <t>-2063984840</t>
  </si>
  <si>
    <t>998</t>
  </si>
  <si>
    <t>Přesun hmot</t>
  </si>
  <si>
    <t>72</t>
  </si>
  <si>
    <t>998223011</t>
  </si>
  <si>
    <t>Přesun hmot pro pozemní komunikace s krytem dlážděným</t>
  </si>
  <si>
    <t>1603246521</t>
  </si>
  <si>
    <t>VRN</t>
  </si>
  <si>
    <t>Vedlejší rozpočtové náklady</t>
  </si>
  <si>
    <t>VRN1</t>
  </si>
  <si>
    <t>Průzkumné, geodetické a projektové práce</t>
  </si>
  <si>
    <t>73</t>
  </si>
  <si>
    <t>011514000</t>
  </si>
  <si>
    <t>Stavebně-statický průzkum</t>
  </si>
  <si>
    <t>1024</t>
  </si>
  <si>
    <t>2032499368</t>
  </si>
  <si>
    <t>Poznámka k položce:_x000d_
náklady na pasport okolních objektů a objízdných tras před a po realizaci</t>
  </si>
  <si>
    <t>74</t>
  </si>
  <si>
    <t>012103000</t>
  </si>
  <si>
    <t>Geodetické práce před výstavbou</t>
  </si>
  <si>
    <t>-168290234</t>
  </si>
  <si>
    <t>Poznámka k položce:_x000d_
náklady na zaměření stavby před výstavbou, vytýčení stávajících inženýrských sítí</t>
  </si>
  <si>
    <t>75</t>
  </si>
  <si>
    <t>012303000</t>
  </si>
  <si>
    <t>Geodetické práce po výstavbě</t>
  </si>
  <si>
    <t>-1005746468</t>
  </si>
  <si>
    <t>Poznámka k položce:_x000d_
náklady na zaměření skutečného stavu</t>
  </si>
  <si>
    <t>76</t>
  </si>
  <si>
    <t>012403000</t>
  </si>
  <si>
    <t>Kartografické práce</t>
  </si>
  <si>
    <t>-1533874500</t>
  </si>
  <si>
    <t>Poznámka k položce:_x000d_
náklady na geometrický plán</t>
  </si>
  <si>
    <t>77</t>
  </si>
  <si>
    <t>013254000</t>
  </si>
  <si>
    <t>Dokumentace skutečného provedení stavby</t>
  </si>
  <si>
    <t>-920252657</t>
  </si>
  <si>
    <t>Poznámka k položce:_x000d_
náklady na vyhotovení a její předání objednateli v požadované formě a požadovaném počtu včetně závěrečné zprávy</t>
  </si>
  <si>
    <t>VRN2</t>
  </si>
  <si>
    <t>Příprava staveniště</t>
  </si>
  <si>
    <t>78</t>
  </si>
  <si>
    <t>022002000</t>
  </si>
  <si>
    <t>Přeložení konstrukcí</t>
  </si>
  <si>
    <t>616355003</t>
  </si>
  <si>
    <t>Poznámka k položce:_x000d_
náklady na demontáž SDZ a opětovnou montáž: 7,000 kus</t>
  </si>
  <si>
    <t>VRN3</t>
  </si>
  <si>
    <t>Zařízení staveniště</t>
  </si>
  <si>
    <t>79</t>
  </si>
  <si>
    <t>034303000</t>
  </si>
  <si>
    <t>Dopravní značení na staveništi</t>
  </si>
  <si>
    <t>-752832451</t>
  </si>
  <si>
    <t>Poznámka k položce:_x000d_
náklady na vyhotovení návrhu dočasného dopravního značení, jeho projednání s dotčenými orgány a organizacemi. Náklady na dodání dopravních značek, jejich rozmístění a přemísťování a jejich údržba v průběhu výstavby, včetně následného odstranění po ukončení stavebních prací</t>
  </si>
  <si>
    <t>VRN4</t>
  </si>
  <si>
    <t>Inženýrská činnost</t>
  </si>
  <si>
    <t>80</t>
  </si>
  <si>
    <t>043154000</t>
  </si>
  <si>
    <t>Zkoušky hutnicí</t>
  </si>
  <si>
    <t>1988162713</t>
  </si>
  <si>
    <t>Poznámka k položce:_x000d_
náklady na veškeré průkazní a kontrolní statické zkoušky únosnosti</t>
  </si>
  <si>
    <t>02 - Chodníky</t>
  </si>
  <si>
    <t xml:space="preserve">    4 - Vodorovné konstrukce</t>
  </si>
  <si>
    <t xml:space="preserve">      59 - Kryty pozemních komunikací, letišť a ploch dlážděné</t>
  </si>
  <si>
    <t xml:space="preserve">    6 - Úpravy povrchů, podlahy a osazování výplní</t>
  </si>
  <si>
    <t>665,00+525,000</t>
  </si>
  <si>
    <t>113106144</t>
  </si>
  <si>
    <t>Rozebrání dlažeb ze zámkových dlaždic komunikací pro pěší strojně pl přes 50 m2</t>
  </si>
  <si>
    <t>846038456</t>
  </si>
  <si>
    <t>113107241</t>
  </si>
  <si>
    <t>Odstranění podkladu živičného tl 50 mm strojně pl přes 200 m2</t>
  </si>
  <si>
    <t>1954652322</t>
  </si>
  <si>
    <t>113108442</t>
  </si>
  <si>
    <t>Rozrytí krytu z kameniva bez zhutnění s živičným pojivem</t>
  </si>
  <si>
    <t>398817586</t>
  </si>
  <si>
    <t>185,000</t>
  </si>
  <si>
    <t>Vodorovné konstrukce</t>
  </si>
  <si>
    <t>451577777</t>
  </si>
  <si>
    <t>Podklad nebo lože pod dlažbu vodorovný nebo do sklonu 1:5 z kameniva těženého tl do 100 mm</t>
  </si>
  <si>
    <t>-1783362060</t>
  </si>
  <si>
    <t>Kryty pozemních komunikací, letišť a ploch dlážděné</t>
  </si>
  <si>
    <t>564851111</t>
  </si>
  <si>
    <t>Podklad ze štěrkodrtě ŠD tl 150 mm</t>
  </si>
  <si>
    <t>1745100686</t>
  </si>
  <si>
    <t>567121109</t>
  </si>
  <si>
    <t>Podklad ze směsi stmelené cementem SC C 3/4 (SC I) tl 100 mm</t>
  </si>
  <si>
    <t>-1655697687</t>
  </si>
  <si>
    <t>596211113</t>
  </si>
  <si>
    <t>Kladení zámkové dlažby komunikací pro pěší tl 60 mm skupiny A pl přes 300 m2</t>
  </si>
  <si>
    <t>-1195489208</t>
  </si>
  <si>
    <t>59245202</t>
  </si>
  <si>
    <t>dlažba zámková tvaru I 196x161x60mm barevná</t>
  </si>
  <si>
    <t>1864127575</t>
  </si>
  <si>
    <t>59245221</t>
  </si>
  <si>
    <t>dlažba zámková tvaru I základní pro nevidomé 196x161x60mm přírodní</t>
  </si>
  <si>
    <t>-1177235740</t>
  </si>
  <si>
    <t>Úpravy povrchů, podlahy a osazování výplní</t>
  </si>
  <si>
    <t>113106123</t>
  </si>
  <si>
    <t>Rozebrání dlažeb ze zámkových dlaždic komunikací pro pěší ručně</t>
  </si>
  <si>
    <t>1928140042</t>
  </si>
  <si>
    <t>566501111</t>
  </si>
  <si>
    <t>Úprava krytu z kameniva drceného pro nový kryt s doplněním kameniva drceného do 0,10 m3/m2</t>
  </si>
  <si>
    <t>-249191718</t>
  </si>
  <si>
    <t>596211110</t>
  </si>
  <si>
    <t>Kladení zámkové dlažby komunikací pro pěší tl 60 mm skupiny A pl do 50 m2</t>
  </si>
  <si>
    <t>529161446</t>
  </si>
  <si>
    <t>979054451</t>
  </si>
  <si>
    <t>Očištění vybouraných zámkových dlaždic s původním spárováním z kameniva těženého</t>
  </si>
  <si>
    <t>-1859407601</t>
  </si>
  <si>
    <t>915223111</t>
  </si>
  <si>
    <t>Varovný pás z plastu pro orientaci nevidomých šířky 420 mm</t>
  </si>
  <si>
    <t>918059405</t>
  </si>
  <si>
    <t>916231213</t>
  </si>
  <si>
    <t>Osazení chodníkového obrubníku betonového stojatého s boční opěrou do lože z betonu prostého</t>
  </si>
  <si>
    <t>-39202614</t>
  </si>
  <si>
    <t>59217016</t>
  </si>
  <si>
    <t>obrubník betonový chodníkový 1000x80x250mm</t>
  </si>
  <si>
    <t>-715521004</t>
  </si>
  <si>
    <t>788,475*34 'Přepočtené koeficientem množství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</si>
</sst>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1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="1" customFormat="1" ht="36.96" customHeight="1">
      <c r="AR2" s="16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="1" customFormat="1" ht="12" customHeight="1">
      <c r="B5" s="20"/>
      <c r="D5" s="24" t="s">
        <v>13</v>
      </c>
      <c r="K5" s="25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0"/>
      <c r="BE5" s="26" t="s">
        <v>15</v>
      </c>
      <c r="BS5" s="17" t="s">
        <v>6</v>
      </c>
    </row>
    <row r="6" s="1" customFormat="1" ht="36.96" customHeight="1">
      <c r="B6" s="20"/>
      <c r="D6" s="27" t="s">
        <v>16</v>
      </c>
      <c r="K6" s="28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0"/>
      <c r="BE6" s="29"/>
      <c r="BS6" s="17" t="s">
        <v>6</v>
      </c>
    </row>
    <row r="7" s="1" customFormat="1" ht="12" customHeight="1">
      <c r="B7" s="20"/>
      <c r="D7" s="30" t="s">
        <v>18</v>
      </c>
      <c r="K7" s="25" t="s">
        <v>1</v>
      </c>
      <c r="AK7" s="30" t="s">
        <v>19</v>
      </c>
      <c r="AN7" s="25" t="s">
        <v>1</v>
      </c>
      <c r="AR7" s="20"/>
      <c r="BE7" s="29"/>
      <c r="BS7" s="17" t="s">
        <v>6</v>
      </c>
    </row>
    <row r="8" s="1" customFormat="1" ht="12" customHeight="1">
      <c r="B8" s="20"/>
      <c r="D8" s="30" t="s">
        <v>20</v>
      </c>
      <c r="K8" s="25" t="s">
        <v>21</v>
      </c>
      <c r="AK8" s="30" t="s">
        <v>22</v>
      </c>
      <c r="AN8" s="31" t="s">
        <v>23</v>
      </c>
      <c r="AR8" s="20"/>
      <c r="BE8" s="29"/>
      <c r="BS8" s="17" t="s">
        <v>6</v>
      </c>
    </row>
    <row r="9" s="1" customFormat="1" ht="14.4" customHeight="1">
      <c r="B9" s="20"/>
      <c r="AR9" s="20"/>
      <c r="BE9" s="29"/>
      <c r="BS9" s="17" t="s">
        <v>6</v>
      </c>
    </row>
    <row r="10" s="1" customFormat="1" ht="12" customHeight="1">
      <c r="B10" s="20"/>
      <c r="D10" s="30" t="s">
        <v>24</v>
      </c>
      <c r="AK10" s="30" t="s">
        <v>25</v>
      </c>
      <c r="AN10" s="25" t="s">
        <v>1</v>
      </c>
      <c r="AR10" s="20"/>
      <c r="BE10" s="29"/>
      <c r="BS10" s="17" t="s">
        <v>6</v>
      </c>
    </row>
    <row r="11" s="1" customFormat="1" ht="18.48" customHeight="1">
      <c r="B11" s="20"/>
      <c r="E11" s="25" t="s">
        <v>26</v>
      </c>
      <c r="AK11" s="30" t="s">
        <v>27</v>
      </c>
      <c r="AN11" s="25" t="s">
        <v>1</v>
      </c>
      <c r="AR11" s="20"/>
      <c r="BE11" s="29"/>
      <c r="BS11" s="17" t="s">
        <v>6</v>
      </c>
    </row>
    <row r="12" s="1" customFormat="1" ht="6.96" customHeight="1">
      <c r="B12" s="20"/>
      <c r="AR12" s="20"/>
      <c r="BE12" s="29"/>
      <c r="BS12" s="17" t="s">
        <v>6</v>
      </c>
    </row>
    <row r="13" s="1" customFormat="1" ht="12" customHeight="1">
      <c r="B13" s="20"/>
      <c r="D13" s="30" t="s">
        <v>28</v>
      </c>
      <c r="AK13" s="30" t="s">
        <v>25</v>
      </c>
      <c r="AN13" s="32" t="s">
        <v>29</v>
      </c>
      <c r="AR13" s="20"/>
      <c r="BE13" s="29"/>
      <c r="BS13" s="17" t="s">
        <v>6</v>
      </c>
    </row>
    <row r="14">
      <c r="B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N14" s="32" t="s">
        <v>29</v>
      </c>
      <c r="AR14" s="20"/>
      <c r="BE14" s="29"/>
      <c r="BS14" s="17" t="s">
        <v>6</v>
      </c>
    </row>
    <row r="15" s="1" customFormat="1" ht="6.96" customHeight="1">
      <c r="B15" s="20"/>
      <c r="AR15" s="20"/>
      <c r="BE15" s="29"/>
      <c r="BS15" s="17" t="s">
        <v>3</v>
      </c>
    </row>
    <row r="16" s="1" customFormat="1" ht="12" customHeight="1">
      <c r="B16" s="20"/>
      <c r="D16" s="30" t="s">
        <v>30</v>
      </c>
      <c r="AK16" s="30" t="s">
        <v>25</v>
      </c>
      <c r="AN16" s="25" t="s">
        <v>1</v>
      </c>
      <c r="AR16" s="20"/>
      <c r="BE16" s="29"/>
      <c r="BS16" s="17" t="s">
        <v>3</v>
      </c>
    </row>
    <row r="17" s="1" customFormat="1" ht="18.48" customHeight="1">
      <c r="B17" s="20"/>
      <c r="E17" s="25" t="s">
        <v>21</v>
      </c>
      <c r="AK17" s="30" t="s">
        <v>27</v>
      </c>
      <c r="AN17" s="25" t="s">
        <v>1</v>
      </c>
      <c r="AR17" s="20"/>
      <c r="BE17" s="29"/>
      <c r="BS17" s="17" t="s">
        <v>31</v>
      </c>
    </row>
    <row r="18" s="1" customFormat="1" ht="6.96" customHeight="1">
      <c r="B18" s="20"/>
      <c r="AR18" s="20"/>
      <c r="BE18" s="29"/>
      <c r="BS18" s="17" t="s">
        <v>6</v>
      </c>
    </row>
    <row r="19" s="1" customFormat="1" ht="12" customHeight="1">
      <c r="B19" s="20"/>
      <c r="D19" s="30" t="s">
        <v>32</v>
      </c>
      <c r="AK19" s="30" t="s">
        <v>25</v>
      </c>
      <c r="AN19" s="25" t="s">
        <v>1</v>
      </c>
      <c r="AR19" s="20"/>
      <c r="BE19" s="29"/>
      <c r="BS19" s="17" t="s">
        <v>6</v>
      </c>
    </row>
    <row r="20" s="1" customFormat="1" ht="18.48" customHeight="1">
      <c r="B20" s="20"/>
      <c r="E20" s="25" t="s">
        <v>33</v>
      </c>
      <c r="AK20" s="30" t="s">
        <v>27</v>
      </c>
      <c r="AN20" s="25" t="s">
        <v>1</v>
      </c>
      <c r="AR20" s="20"/>
      <c r="BE20" s="29"/>
      <c r="BS20" s="17" t="s">
        <v>31</v>
      </c>
    </row>
    <row r="21" s="1" customFormat="1" ht="6.96" customHeight="1">
      <c r="B21" s="20"/>
      <c r="AR21" s="20"/>
      <c r="BE21" s="29"/>
    </row>
    <row r="22" s="1" customFormat="1" ht="12" customHeight="1">
      <c r="B22" s="20"/>
      <c r="D22" s="30" t="s">
        <v>34</v>
      </c>
      <c r="AR22" s="20"/>
      <c r="BE22" s="29"/>
    </row>
    <row r="23" s="1" customFormat="1" ht="16.5" customHeight="1">
      <c r="B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s="1" customFormat="1" ht="6.96" customHeight="1">
      <c r="B24" s="20"/>
      <c r="AR24" s="20"/>
      <c r="BE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2" customFormat="1" ht="25.92" customHeight="1">
      <c r="A26" s="36"/>
      <c r="B26" s="37"/>
      <c r="C26" s="36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6"/>
      <c r="AQ26" s="36"/>
      <c r="AR26" s="37"/>
      <c r="BE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36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37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38</v>
      </c>
      <c r="AL28" s="41"/>
      <c r="AM28" s="41"/>
      <c r="AN28" s="41"/>
      <c r="AO28" s="41"/>
      <c r="AP28" s="36"/>
      <c r="AQ28" s="36"/>
      <c r="AR28" s="37"/>
      <c r="BE28" s="29"/>
    </row>
    <row r="29" s="3" customFormat="1" ht="14.4" customHeight="1">
      <c r="A29" s="3"/>
      <c r="B29" s="42"/>
      <c r="C29" s="3"/>
      <c r="D29" s="30" t="s">
        <v>39</v>
      </c>
      <c r="E29" s="3"/>
      <c r="F29" s="30" t="s">
        <v>40</v>
      </c>
      <c r="G29" s="3"/>
      <c r="H29" s="3"/>
      <c r="I29" s="3"/>
      <c r="J29" s="3"/>
      <c r="K29" s="3"/>
      <c r="L29" s="43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4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4">
        <f>ROUND(AV94, 2)</f>
        <v>0</v>
      </c>
      <c r="AL29" s="3"/>
      <c r="AM29" s="3"/>
      <c r="AN29" s="3"/>
      <c r="AO29" s="3"/>
      <c r="AP29" s="3"/>
      <c r="AQ29" s="3"/>
      <c r="AR29" s="42"/>
      <c r="BE29" s="45"/>
    </row>
    <row r="30" s="3" customFormat="1" ht="14.4" customHeight="1">
      <c r="A30" s="3"/>
      <c r="B30" s="42"/>
      <c r="C30" s="3"/>
      <c r="D30" s="3"/>
      <c r="E30" s="3"/>
      <c r="F30" s="30" t="s">
        <v>41</v>
      </c>
      <c r="G30" s="3"/>
      <c r="H30" s="3"/>
      <c r="I30" s="3"/>
      <c r="J30" s="3"/>
      <c r="K30" s="3"/>
      <c r="L30" s="43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ROUND(AW94, 2)</f>
        <v>0</v>
      </c>
      <c r="AL30" s="3"/>
      <c r="AM30" s="3"/>
      <c r="AN30" s="3"/>
      <c r="AO30" s="3"/>
      <c r="AP30" s="3"/>
      <c r="AQ30" s="3"/>
      <c r="AR30" s="42"/>
      <c r="BE30" s="45"/>
    </row>
    <row r="31" hidden="1" s="3" customFormat="1" ht="14.4" customHeight="1">
      <c r="A31" s="3"/>
      <c r="B31" s="42"/>
      <c r="C31" s="3"/>
      <c r="D31" s="3"/>
      <c r="E31" s="3"/>
      <c r="F31" s="30" t="s">
        <v>42</v>
      </c>
      <c r="G31" s="3"/>
      <c r="H31" s="3"/>
      <c r="I31" s="3"/>
      <c r="J31" s="3"/>
      <c r="K31" s="3"/>
      <c r="L31" s="43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42"/>
      <c r="BE31" s="45"/>
    </row>
    <row r="32" hidden="1" s="3" customFormat="1" ht="14.4" customHeight="1">
      <c r="A32" s="3"/>
      <c r="B32" s="42"/>
      <c r="C32" s="3"/>
      <c r="D32" s="3"/>
      <c r="E32" s="3"/>
      <c r="F32" s="30" t="s">
        <v>43</v>
      </c>
      <c r="G32" s="3"/>
      <c r="H32" s="3"/>
      <c r="I32" s="3"/>
      <c r="J32" s="3"/>
      <c r="K32" s="3"/>
      <c r="L32" s="43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42"/>
      <c r="BE32" s="45"/>
    </row>
    <row r="33" hidden="1" s="3" customFormat="1" ht="14.4" customHeight="1">
      <c r="A33" s="3"/>
      <c r="B33" s="42"/>
      <c r="C33" s="3"/>
      <c r="D33" s="3"/>
      <c r="E33" s="3"/>
      <c r="F33" s="30" t="s">
        <v>44</v>
      </c>
      <c r="G33" s="3"/>
      <c r="H33" s="3"/>
      <c r="I33" s="3"/>
      <c r="J33" s="3"/>
      <c r="K33" s="3"/>
      <c r="L33" s="43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4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4">
        <v>0</v>
      </c>
      <c r="AL33" s="3"/>
      <c r="AM33" s="3"/>
      <c r="AN33" s="3"/>
      <c r="AO33" s="3"/>
      <c r="AP33" s="3"/>
      <c r="AQ33" s="3"/>
      <c r="AR33" s="42"/>
      <c r="BE33" s="45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29"/>
    </row>
    <row r="35" s="2" customFormat="1" ht="25.92" customHeight="1">
      <c r="A35" s="36"/>
      <c r="B35" s="37"/>
      <c r="C35" s="46"/>
      <c r="D35" s="47" t="s">
        <v>45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46</v>
      </c>
      <c r="U35" s="48"/>
      <c r="V35" s="48"/>
      <c r="W35" s="48"/>
      <c r="X35" s="50" t="s">
        <v>47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14.4" customHeight="1">
      <c r="A37" s="36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E37" s="36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53"/>
      <c r="D49" s="54" t="s">
        <v>48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49</v>
      </c>
      <c r="AI49" s="55"/>
      <c r="AJ49" s="55"/>
      <c r="AK49" s="55"/>
      <c r="AL49" s="55"/>
      <c r="AM49" s="55"/>
      <c r="AN49" s="55"/>
      <c r="AO49" s="55"/>
      <c r="AR49" s="53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6"/>
      <c r="B60" s="37"/>
      <c r="C60" s="36"/>
      <c r="D60" s="56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6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6" t="s">
        <v>50</v>
      </c>
      <c r="AI60" s="39"/>
      <c r="AJ60" s="39"/>
      <c r="AK60" s="39"/>
      <c r="AL60" s="39"/>
      <c r="AM60" s="56" t="s">
        <v>51</v>
      </c>
      <c r="AN60" s="39"/>
      <c r="AO60" s="39"/>
      <c r="AP60" s="36"/>
      <c r="AQ60" s="36"/>
      <c r="AR60" s="37"/>
      <c r="BE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6"/>
      <c r="B64" s="37"/>
      <c r="C64" s="36"/>
      <c r="D64" s="54" t="s">
        <v>52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4" t="s">
        <v>53</v>
      </c>
      <c r="AI64" s="57"/>
      <c r="AJ64" s="57"/>
      <c r="AK64" s="57"/>
      <c r="AL64" s="57"/>
      <c r="AM64" s="57"/>
      <c r="AN64" s="57"/>
      <c r="AO64" s="57"/>
      <c r="AP64" s="36"/>
      <c r="AQ64" s="36"/>
      <c r="AR64" s="37"/>
      <c r="BE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6"/>
      <c r="B75" s="37"/>
      <c r="C75" s="36"/>
      <c r="D75" s="56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6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6" t="s">
        <v>50</v>
      </c>
      <c r="AI75" s="39"/>
      <c r="AJ75" s="39"/>
      <c r="AK75" s="39"/>
      <c r="AL75" s="39"/>
      <c r="AM75" s="56" t="s">
        <v>51</v>
      </c>
      <c r="AN75" s="39"/>
      <c r="AO75" s="39"/>
      <c r="AP75" s="36"/>
      <c r="AQ75" s="36"/>
      <c r="AR75" s="37"/>
      <c r="BE75" s="36"/>
    </row>
    <row r="76" s="2" customForma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E76" s="36"/>
    </row>
    <row r="77" s="2" customFormat="1" ht="6.96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37"/>
      <c r="B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37"/>
      <c r="BE81" s="36"/>
    </row>
    <row r="82" s="2" customFormat="1" ht="24.96" customHeight="1">
      <c r="A82" s="36"/>
      <c r="B82" s="37"/>
      <c r="C82" s="21" t="s">
        <v>54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E83" s="36"/>
    </row>
    <row r="84" s="4" customFormat="1" ht="12" customHeight="1">
      <c r="A84" s="4"/>
      <c r="B84" s="62"/>
      <c r="C84" s="30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2108b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2"/>
      <c r="BE84" s="4"/>
    </row>
    <row r="85" s="5" customFormat="1" ht="36.96" customHeight="1">
      <c r="A85" s="5"/>
      <c r="B85" s="63"/>
      <c r="C85" s="64" t="s">
        <v>16</v>
      </c>
      <c r="D85" s="5"/>
      <c r="E85" s="5"/>
      <c r="F85" s="5"/>
      <c r="G85" s="5"/>
      <c r="H85" s="5"/>
      <c r="I85" s="5"/>
      <c r="J85" s="5"/>
      <c r="K85" s="5"/>
      <c r="L85" s="65" t="str">
        <f>K6</f>
        <v>Oprava komunikace ul. Ke Stráži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3"/>
      <c r="BE85" s="5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E86" s="36"/>
    </row>
    <row r="87" s="2" customFormat="1" ht="12" customHeight="1">
      <c r="A87" s="36"/>
      <c r="B87" s="37"/>
      <c r="C87" s="30" t="s">
        <v>20</v>
      </c>
      <c r="D87" s="36"/>
      <c r="E87" s="36"/>
      <c r="F87" s="36"/>
      <c r="G87" s="36"/>
      <c r="H87" s="36"/>
      <c r="I87" s="36"/>
      <c r="J87" s="36"/>
      <c r="K87" s="36"/>
      <c r="L87" s="66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0" t="s">
        <v>22</v>
      </c>
      <c r="AJ87" s="36"/>
      <c r="AK87" s="36"/>
      <c r="AL87" s="36"/>
      <c r="AM87" s="67" t="str">
        <f>IF(AN8= "","",AN8)</f>
        <v>2. 7. 2021</v>
      </c>
      <c r="AN87" s="67"/>
      <c r="AO87" s="36"/>
      <c r="AP87" s="36"/>
      <c r="AQ87" s="36"/>
      <c r="AR87" s="37"/>
      <c r="B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E88" s="36"/>
    </row>
    <row r="89" s="2" customFormat="1" ht="15.15" customHeight="1">
      <c r="A89" s="36"/>
      <c r="B89" s="37"/>
      <c r="C89" s="30" t="s">
        <v>24</v>
      </c>
      <c r="D89" s="36"/>
      <c r="E89" s="36"/>
      <c r="F89" s="36"/>
      <c r="G89" s="36"/>
      <c r="H89" s="36"/>
      <c r="I89" s="36"/>
      <c r="J89" s="36"/>
      <c r="K89" s="36"/>
      <c r="L89" s="4" t="str">
        <f>IF(E11= "","",E11)</f>
        <v>Město Pelhřimov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0" t="s">
        <v>30</v>
      </c>
      <c r="AJ89" s="36"/>
      <c r="AK89" s="36"/>
      <c r="AL89" s="36"/>
      <c r="AM89" s="68" t="str">
        <f>IF(E17="","",E17)</f>
        <v xml:space="preserve"> </v>
      </c>
      <c r="AN89" s="4"/>
      <c r="AO89" s="4"/>
      <c r="AP89" s="4"/>
      <c r="AQ89" s="36"/>
      <c r="AR89" s="37"/>
      <c r="AS89" s="69" t="s">
        <v>55</v>
      </c>
      <c r="AT89" s="70"/>
      <c r="AU89" s="71"/>
      <c r="AV89" s="71"/>
      <c r="AW89" s="71"/>
      <c r="AX89" s="71"/>
      <c r="AY89" s="71"/>
      <c r="AZ89" s="71"/>
      <c r="BA89" s="71"/>
      <c r="BB89" s="71"/>
      <c r="BC89" s="71"/>
      <c r="BD89" s="72"/>
      <c r="BE89" s="36"/>
    </row>
    <row r="90" s="2" customFormat="1" ht="15.15" customHeight="1">
      <c r="A90" s="36"/>
      <c r="B90" s="37"/>
      <c r="C90" s="30" t="s">
        <v>28</v>
      </c>
      <c r="D90" s="36"/>
      <c r="E90" s="36"/>
      <c r="F90" s="36"/>
      <c r="G90" s="36"/>
      <c r="H90" s="36"/>
      <c r="I90" s="36"/>
      <c r="J90" s="36"/>
      <c r="K90" s="36"/>
      <c r="L90" s="4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0" t="s">
        <v>32</v>
      </c>
      <c r="AJ90" s="36"/>
      <c r="AK90" s="36"/>
      <c r="AL90" s="36"/>
      <c r="AM90" s="68" t="str">
        <f>IF(E20="","",E20)</f>
        <v>Ing. Martin Liška</v>
      </c>
      <c r="AN90" s="4"/>
      <c r="AO90" s="4"/>
      <c r="AP90" s="4"/>
      <c r="AQ90" s="36"/>
      <c r="AR90" s="37"/>
      <c r="AS90" s="73"/>
      <c r="AT90" s="74"/>
      <c r="AU90" s="75"/>
      <c r="AV90" s="75"/>
      <c r="AW90" s="75"/>
      <c r="AX90" s="75"/>
      <c r="AY90" s="75"/>
      <c r="AZ90" s="75"/>
      <c r="BA90" s="75"/>
      <c r="BB90" s="75"/>
      <c r="BC90" s="75"/>
      <c r="BD90" s="76"/>
      <c r="BE90" s="36"/>
    </row>
    <row r="91" s="2" customFormat="1" ht="10.8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73"/>
      <c r="AT91" s="74"/>
      <c r="AU91" s="75"/>
      <c r="AV91" s="75"/>
      <c r="AW91" s="75"/>
      <c r="AX91" s="75"/>
      <c r="AY91" s="75"/>
      <c r="AZ91" s="75"/>
      <c r="BA91" s="75"/>
      <c r="BB91" s="75"/>
      <c r="BC91" s="75"/>
      <c r="BD91" s="76"/>
      <c r="BE91" s="36"/>
    </row>
    <row r="92" s="2" customFormat="1" ht="29.28" customHeight="1">
      <c r="A92" s="36"/>
      <c r="B92" s="37"/>
      <c r="C92" s="77" t="s">
        <v>56</v>
      </c>
      <c r="D92" s="78"/>
      <c r="E92" s="78"/>
      <c r="F92" s="78"/>
      <c r="G92" s="78"/>
      <c r="H92" s="79"/>
      <c r="I92" s="80" t="s">
        <v>57</v>
      </c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81" t="s">
        <v>58</v>
      </c>
      <c r="AH92" s="78"/>
      <c r="AI92" s="78"/>
      <c r="AJ92" s="78"/>
      <c r="AK92" s="78"/>
      <c r="AL92" s="78"/>
      <c r="AM92" s="78"/>
      <c r="AN92" s="80" t="s">
        <v>59</v>
      </c>
      <c r="AO92" s="78"/>
      <c r="AP92" s="82"/>
      <c r="AQ92" s="83" t="s">
        <v>60</v>
      </c>
      <c r="AR92" s="37"/>
      <c r="AS92" s="84" t="s">
        <v>61</v>
      </c>
      <c r="AT92" s="85" t="s">
        <v>62</v>
      </c>
      <c r="AU92" s="85" t="s">
        <v>63</v>
      </c>
      <c r="AV92" s="85" t="s">
        <v>64</v>
      </c>
      <c r="AW92" s="85" t="s">
        <v>65</v>
      </c>
      <c r="AX92" s="85" t="s">
        <v>66</v>
      </c>
      <c r="AY92" s="85" t="s">
        <v>67</v>
      </c>
      <c r="AZ92" s="85" t="s">
        <v>68</v>
      </c>
      <c r="BA92" s="85" t="s">
        <v>69</v>
      </c>
      <c r="BB92" s="85" t="s">
        <v>70</v>
      </c>
      <c r="BC92" s="85" t="s">
        <v>71</v>
      </c>
      <c r="BD92" s="86" t="s">
        <v>72</v>
      </c>
      <c r="BE92" s="36"/>
    </row>
    <row r="93" s="2" customFormat="1" ht="10.8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87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9"/>
      <c r="BE93" s="36"/>
    </row>
    <row r="94" s="6" customFormat="1" ht="32.4" customHeight="1">
      <c r="A94" s="6"/>
      <c r="B94" s="90"/>
      <c r="C94" s="91" t="s">
        <v>73</v>
      </c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3">
        <f>ROUND(SUM(AG95:AG96),2)</f>
        <v>0</v>
      </c>
      <c r="AH94" s="93"/>
      <c r="AI94" s="93"/>
      <c r="AJ94" s="93"/>
      <c r="AK94" s="93"/>
      <c r="AL94" s="93"/>
      <c r="AM94" s="93"/>
      <c r="AN94" s="94">
        <f>SUM(AG94,AT94)</f>
        <v>0</v>
      </c>
      <c r="AO94" s="94"/>
      <c r="AP94" s="94"/>
      <c r="AQ94" s="95" t="s">
        <v>1</v>
      </c>
      <c r="AR94" s="90"/>
      <c r="AS94" s="96">
        <f>ROUND(SUM(AS95:AS96),2)</f>
        <v>0</v>
      </c>
      <c r="AT94" s="97">
        <f>ROUND(SUM(AV94:AW94),2)</f>
        <v>0</v>
      </c>
      <c r="AU94" s="98">
        <f>ROUND(SUM(AU95:AU96),5)</f>
        <v>0</v>
      </c>
      <c r="AV94" s="97">
        <f>ROUND(AZ94*L29,2)</f>
        <v>0</v>
      </c>
      <c r="AW94" s="97">
        <f>ROUND(BA94*L30,2)</f>
        <v>0</v>
      </c>
      <c r="AX94" s="97">
        <f>ROUND(BB94*L29,2)</f>
        <v>0</v>
      </c>
      <c r="AY94" s="97">
        <f>ROUND(BC94*L30,2)</f>
        <v>0</v>
      </c>
      <c r="AZ94" s="97">
        <f>ROUND(SUM(AZ95:AZ96),2)</f>
        <v>0</v>
      </c>
      <c r="BA94" s="97">
        <f>ROUND(SUM(BA95:BA96),2)</f>
        <v>0</v>
      </c>
      <c r="BB94" s="97">
        <f>ROUND(SUM(BB95:BB96),2)</f>
        <v>0</v>
      </c>
      <c r="BC94" s="97">
        <f>ROUND(SUM(BC95:BC96),2)</f>
        <v>0</v>
      </c>
      <c r="BD94" s="99">
        <f>ROUND(SUM(BD95:BD96),2)</f>
        <v>0</v>
      </c>
      <c r="BE94" s="6"/>
      <c r="BS94" s="100" t="s">
        <v>74</v>
      </c>
      <c r="BT94" s="100" t="s">
        <v>75</v>
      </c>
      <c r="BU94" s="101" t="s">
        <v>76</v>
      </c>
      <c r="BV94" s="100" t="s">
        <v>77</v>
      </c>
      <c r="BW94" s="100" t="s">
        <v>4</v>
      </c>
      <c r="BX94" s="100" t="s">
        <v>78</v>
      </c>
      <c r="CL94" s="100" t="s">
        <v>1</v>
      </c>
    </row>
    <row r="95" s="7" customFormat="1" ht="16.5" customHeight="1">
      <c r="A95" s="102" t="s">
        <v>79</v>
      </c>
      <c r="B95" s="103"/>
      <c r="C95" s="104"/>
      <c r="D95" s="105" t="s">
        <v>80</v>
      </c>
      <c r="E95" s="105"/>
      <c r="F95" s="105"/>
      <c r="G95" s="105"/>
      <c r="H95" s="105"/>
      <c r="I95" s="106"/>
      <c r="J95" s="105" t="s">
        <v>81</v>
      </c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7">
        <f>'01 - Komunikace'!J30</f>
        <v>0</v>
      </c>
      <c r="AH95" s="106"/>
      <c r="AI95" s="106"/>
      <c r="AJ95" s="106"/>
      <c r="AK95" s="106"/>
      <c r="AL95" s="106"/>
      <c r="AM95" s="106"/>
      <c r="AN95" s="107">
        <f>SUM(AG95,AT95)</f>
        <v>0</v>
      </c>
      <c r="AO95" s="106"/>
      <c r="AP95" s="106"/>
      <c r="AQ95" s="108" t="s">
        <v>82</v>
      </c>
      <c r="AR95" s="103"/>
      <c r="AS95" s="109">
        <v>0</v>
      </c>
      <c r="AT95" s="110">
        <f>ROUND(SUM(AV95:AW95),2)</f>
        <v>0</v>
      </c>
      <c r="AU95" s="111">
        <f>'01 - Komunikace'!P137</f>
        <v>0</v>
      </c>
      <c r="AV95" s="110">
        <f>'01 - Komunikace'!J33</f>
        <v>0</v>
      </c>
      <c r="AW95" s="110">
        <f>'01 - Komunikace'!J34</f>
        <v>0</v>
      </c>
      <c r="AX95" s="110">
        <f>'01 - Komunikace'!J35</f>
        <v>0</v>
      </c>
      <c r="AY95" s="110">
        <f>'01 - Komunikace'!J36</f>
        <v>0</v>
      </c>
      <c r="AZ95" s="110">
        <f>'01 - Komunikace'!F33</f>
        <v>0</v>
      </c>
      <c r="BA95" s="110">
        <f>'01 - Komunikace'!F34</f>
        <v>0</v>
      </c>
      <c r="BB95" s="110">
        <f>'01 - Komunikace'!F35</f>
        <v>0</v>
      </c>
      <c r="BC95" s="110">
        <f>'01 - Komunikace'!F36</f>
        <v>0</v>
      </c>
      <c r="BD95" s="112">
        <f>'01 - Komunikace'!F37</f>
        <v>0</v>
      </c>
      <c r="BE95" s="7"/>
      <c r="BT95" s="113" t="s">
        <v>83</v>
      </c>
      <c r="BV95" s="113" t="s">
        <v>77</v>
      </c>
      <c r="BW95" s="113" t="s">
        <v>84</v>
      </c>
      <c r="BX95" s="113" t="s">
        <v>4</v>
      </c>
      <c r="CL95" s="113" t="s">
        <v>1</v>
      </c>
      <c r="CM95" s="113" t="s">
        <v>85</v>
      </c>
    </row>
    <row r="96" s="7" customFormat="1" ht="16.5" customHeight="1">
      <c r="A96" s="102" t="s">
        <v>79</v>
      </c>
      <c r="B96" s="103"/>
      <c r="C96" s="104"/>
      <c r="D96" s="105" t="s">
        <v>86</v>
      </c>
      <c r="E96" s="105"/>
      <c r="F96" s="105"/>
      <c r="G96" s="105"/>
      <c r="H96" s="105"/>
      <c r="I96" s="106"/>
      <c r="J96" s="105" t="s">
        <v>87</v>
      </c>
      <c r="K96" s="105"/>
      <c r="L96" s="105"/>
      <c r="M96" s="105"/>
      <c r="N96" s="105"/>
      <c r="O96" s="105"/>
      <c r="P96" s="105"/>
      <c r="Q96" s="105"/>
      <c r="R96" s="105"/>
      <c r="S96" s="105"/>
      <c r="T96" s="105"/>
      <c r="U96" s="105"/>
      <c r="V96" s="105"/>
      <c r="W96" s="105"/>
      <c r="X96" s="105"/>
      <c r="Y96" s="105"/>
      <c r="Z96" s="105"/>
      <c r="AA96" s="105"/>
      <c r="AB96" s="105"/>
      <c r="AC96" s="105"/>
      <c r="AD96" s="105"/>
      <c r="AE96" s="105"/>
      <c r="AF96" s="105"/>
      <c r="AG96" s="107">
        <f>'02 - Chodníky'!J30</f>
        <v>0</v>
      </c>
      <c r="AH96" s="106"/>
      <c r="AI96" s="106"/>
      <c r="AJ96" s="106"/>
      <c r="AK96" s="106"/>
      <c r="AL96" s="106"/>
      <c r="AM96" s="106"/>
      <c r="AN96" s="107">
        <f>SUM(AG96,AT96)</f>
        <v>0</v>
      </c>
      <c r="AO96" s="106"/>
      <c r="AP96" s="106"/>
      <c r="AQ96" s="108" t="s">
        <v>82</v>
      </c>
      <c r="AR96" s="103"/>
      <c r="AS96" s="114">
        <v>0</v>
      </c>
      <c r="AT96" s="115">
        <f>ROUND(SUM(AV96:AW96),2)</f>
        <v>0</v>
      </c>
      <c r="AU96" s="116">
        <f>'02 - Chodníky'!P129</f>
        <v>0</v>
      </c>
      <c r="AV96" s="115">
        <f>'02 - Chodníky'!J33</f>
        <v>0</v>
      </c>
      <c r="AW96" s="115">
        <f>'02 - Chodníky'!J34</f>
        <v>0</v>
      </c>
      <c r="AX96" s="115">
        <f>'02 - Chodníky'!J35</f>
        <v>0</v>
      </c>
      <c r="AY96" s="115">
        <f>'02 - Chodníky'!J36</f>
        <v>0</v>
      </c>
      <c r="AZ96" s="115">
        <f>'02 - Chodníky'!F33</f>
        <v>0</v>
      </c>
      <c r="BA96" s="115">
        <f>'02 - Chodníky'!F34</f>
        <v>0</v>
      </c>
      <c r="BB96" s="115">
        <f>'02 - Chodníky'!F35</f>
        <v>0</v>
      </c>
      <c r="BC96" s="115">
        <f>'02 - Chodníky'!F36</f>
        <v>0</v>
      </c>
      <c r="BD96" s="117">
        <f>'02 - Chodníky'!F37</f>
        <v>0</v>
      </c>
      <c r="BE96" s="7"/>
      <c r="BT96" s="113" t="s">
        <v>83</v>
      </c>
      <c r="BV96" s="113" t="s">
        <v>77</v>
      </c>
      <c r="BW96" s="113" t="s">
        <v>88</v>
      </c>
      <c r="BX96" s="113" t="s">
        <v>4</v>
      </c>
      <c r="CL96" s="113" t="s">
        <v>1</v>
      </c>
      <c r="CM96" s="113" t="s">
        <v>85</v>
      </c>
    </row>
    <row r="97" s="2" customFormat="1" ht="30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7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  <row r="98" s="2" customFormat="1" ht="6.96" customHeight="1">
      <c r="A98" s="36"/>
      <c r="B98" s="58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  <c r="AK98" s="59"/>
      <c r="AL98" s="59"/>
      <c r="AM98" s="59"/>
      <c r="AN98" s="59"/>
      <c r="AO98" s="59"/>
      <c r="AP98" s="59"/>
      <c r="AQ98" s="59"/>
      <c r="AR98" s="37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</row>
  </sheetData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Komunikace'!C2" display="/"/>
    <hyperlink ref="A96" location="'02 - Chodník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="1" customFormat="1" ht="24.96" customHeight="1">
      <c r="B4" s="20"/>
      <c r="D4" s="21" t="s">
        <v>89</v>
      </c>
      <c r="L4" s="20"/>
      <c r="M4" s="118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19" t="str">
        <f>'Rekapitulace stavby'!K6</f>
        <v>Oprava komunikace ul. Ke Stráži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90</v>
      </c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5" t="s">
        <v>91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30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30" t="s">
        <v>22</v>
      </c>
      <c r="J12" s="67" t="str">
        <f>'Rekapitulace stavby'!AN8</f>
        <v>2. 7. 2021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30" t="s">
        <v>25</v>
      </c>
      <c r="J14" s="25" t="s">
        <v>1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">
        <v>26</v>
      </c>
      <c r="F15" s="36"/>
      <c r="G15" s="36"/>
      <c r="H15" s="36"/>
      <c r="I15" s="30" t="s">
        <v>27</v>
      </c>
      <c r="J15" s="25" t="s">
        <v>1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28</v>
      </c>
      <c r="E17" s="36"/>
      <c r="F17" s="36"/>
      <c r="G17" s="36"/>
      <c r="H17" s="36"/>
      <c r="I17" s="30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27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30</v>
      </c>
      <c r="E20" s="36"/>
      <c r="F20" s="36"/>
      <c r="G20" s="36"/>
      <c r="H20" s="36"/>
      <c r="I20" s="30" t="s">
        <v>25</v>
      </c>
      <c r="J20" s="25" t="str">
        <f>IF('Rekapitulace stavby'!AN16="","",'Rekapitulace stavby'!AN16)</f>
        <v/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tr">
        <f>IF('Rekapitulace stavby'!E17="","",'Rekapitulace stavby'!E17)</f>
        <v xml:space="preserve"> </v>
      </c>
      <c r="F21" s="36"/>
      <c r="G21" s="36"/>
      <c r="H21" s="36"/>
      <c r="I21" s="30" t="s">
        <v>27</v>
      </c>
      <c r="J21" s="25" t="str">
        <f>IF('Rekapitulace stavby'!AN17="","",'Rekapitulace stavby'!AN17)</f>
        <v/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32</v>
      </c>
      <c r="E23" s="36"/>
      <c r="F23" s="36"/>
      <c r="G23" s="36"/>
      <c r="H23" s="36"/>
      <c r="I23" s="30" t="s">
        <v>25</v>
      </c>
      <c r="J23" s="25" t="s">
        <v>1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">
        <v>33</v>
      </c>
      <c r="F24" s="36"/>
      <c r="G24" s="36"/>
      <c r="H24" s="36"/>
      <c r="I24" s="30" t="s">
        <v>27</v>
      </c>
      <c r="J24" s="25" t="s">
        <v>1</v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34</v>
      </c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0"/>
      <c r="B27" s="121"/>
      <c r="C27" s="120"/>
      <c r="D27" s="120"/>
      <c r="E27" s="34" t="s">
        <v>1</v>
      </c>
      <c r="F27" s="34"/>
      <c r="G27" s="34"/>
      <c r="H27" s="34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3" t="s">
        <v>35</v>
      </c>
      <c r="E30" s="36"/>
      <c r="F30" s="36"/>
      <c r="G30" s="36"/>
      <c r="H30" s="36"/>
      <c r="I30" s="36"/>
      <c r="J30" s="94">
        <f>ROUND(J137,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37</v>
      </c>
      <c r="G32" s="36"/>
      <c r="H32" s="36"/>
      <c r="I32" s="41" t="s">
        <v>36</v>
      </c>
      <c r="J32" s="41" t="s">
        <v>38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4" t="s">
        <v>39</v>
      </c>
      <c r="E33" s="30" t="s">
        <v>40</v>
      </c>
      <c r="F33" s="125">
        <f>ROUND((SUM(BE137:BE266)),  2)</f>
        <v>0</v>
      </c>
      <c r="G33" s="36"/>
      <c r="H33" s="36"/>
      <c r="I33" s="126">
        <v>0.20999999999999999</v>
      </c>
      <c r="J33" s="125">
        <f>ROUND(((SUM(BE137:BE266))*I33),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41</v>
      </c>
      <c r="F34" s="125">
        <f>ROUND((SUM(BF137:BF266)),  2)</f>
        <v>0</v>
      </c>
      <c r="G34" s="36"/>
      <c r="H34" s="36"/>
      <c r="I34" s="126">
        <v>0.14999999999999999</v>
      </c>
      <c r="J34" s="125">
        <f>ROUND(((SUM(BF137:BF266))*I34),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42</v>
      </c>
      <c r="F35" s="125">
        <f>ROUND((SUM(BG137:BG266)),  2)</f>
        <v>0</v>
      </c>
      <c r="G35" s="36"/>
      <c r="H35" s="36"/>
      <c r="I35" s="126">
        <v>0.20999999999999999</v>
      </c>
      <c r="J35" s="125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43</v>
      </c>
      <c r="F36" s="125">
        <f>ROUND((SUM(BH137:BH266)),  2)</f>
        <v>0</v>
      </c>
      <c r="G36" s="36"/>
      <c r="H36" s="36"/>
      <c r="I36" s="126">
        <v>0.14999999999999999</v>
      </c>
      <c r="J36" s="125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44</v>
      </c>
      <c r="F37" s="125">
        <f>ROUND((SUM(BI137:BI266)),  2)</f>
        <v>0</v>
      </c>
      <c r="G37" s="36"/>
      <c r="H37" s="36"/>
      <c r="I37" s="126">
        <v>0</v>
      </c>
      <c r="J37" s="125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7"/>
      <c r="D39" s="128" t="s">
        <v>45</v>
      </c>
      <c r="E39" s="79"/>
      <c r="F39" s="79"/>
      <c r="G39" s="129" t="s">
        <v>46</v>
      </c>
      <c r="H39" s="130" t="s">
        <v>47</v>
      </c>
      <c r="I39" s="79"/>
      <c r="J39" s="131">
        <f>SUM(J30:J37)</f>
        <v>0</v>
      </c>
      <c r="K39" s="132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48</v>
      </c>
      <c r="E50" s="55"/>
      <c r="F50" s="55"/>
      <c r="G50" s="54" t="s">
        <v>49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50</v>
      </c>
      <c r="E61" s="39"/>
      <c r="F61" s="133" t="s">
        <v>51</v>
      </c>
      <c r="G61" s="56" t="s">
        <v>50</v>
      </c>
      <c r="H61" s="39"/>
      <c r="I61" s="39"/>
      <c r="J61" s="134" t="s">
        <v>51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52</v>
      </c>
      <c r="E65" s="57"/>
      <c r="F65" s="57"/>
      <c r="G65" s="54" t="s">
        <v>53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50</v>
      </c>
      <c r="E76" s="39"/>
      <c r="F76" s="133" t="s">
        <v>51</v>
      </c>
      <c r="G76" s="56" t="s">
        <v>50</v>
      </c>
      <c r="H76" s="39"/>
      <c r="I76" s="39"/>
      <c r="J76" s="134" t="s">
        <v>51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92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19" t="str">
        <f>E7</f>
        <v>Oprava komunikace ul. Ke Stráži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90</v>
      </c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6"/>
      <c r="D87" s="36"/>
      <c r="E87" s="65" t="str">
        <f>E9</f>
        <v>01 - Komunikace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30" t="s">
        <v>22</v>
      </c>
      <c r="J89" s="67" t="str">
        <f>IF(J12="","",J12)</f>
        <v>2. 7. 2021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>Město Pelhřimov</v>
      </c>
      <c r="G91" s="36"/>
      <c r="H91" s="36"/>
      <c r="I91" s="30" t="s">
        <v>30</v>
      </c>
      <c r="J91" s="34" t="str">
        <f>E21</f>
        <v xml:space="preserve"> 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6"/>
      <c r="E92" s="36"/>
      <c r="F92" s="25" t="str">
        <f>IF(E18="","",E18)</f>
        <v>Vyplň údaj</v>
      </c>
      <c r="G92" s="36"/>
      <c r="H92" s="36"/>
      <c r="I92" s="30" t="s">
        <v>32</v>
      </c>
      <c r="J92" s="34" t="str">
        <f>E24</f>
        <v>Ing. Martin Liška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35" t="s">
        <v>93</v>
      </c>
      <c r="D94" s="127"/>
      <c r="E94" s="127"/>
      <c r="F94" s="127"/>
      <c r="G94" s="127"/>
      <c r="H94" s="127"/>
      <c r="I94" s="127"/>
      <c r="J94" s="136" t="s">
        <v>94</v>
      </c>
      <c r="K94" s="127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37" t="s">
        <v>95</v>
      </c>
      <c r="D96" s="36"/>
      <c r="E96" s="36"/>
      <c r="F96" s="36"/>
      <c r="G96" s="36"/>
      <c r="H96" s="36"/>
      <c r="I96" s="36"/>
      <c r="J96" s="94">
        <f>J137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96</v>
      </c>
    </row>
    <row r="97" s="9" customFormat="1" ht="24.96" customHeight="1">
      <c r="A97" s="9"/>
      <c r="B97" s="138"/>
      <c r="C97" s="9"/>
      <c r="D97" s="139" t="s">
        <v>97</v>
      </c>
      <c r="E97" s="140"/>
      <c r="F97" s="140"/>
      <c r="G97" s="140"/>
      <c r="H97" s="140"/>
      <c r="I97" s="140"/>
      <c r="J97" s="141">
        <f>J138</f>
        <v>0</v>
      </c>
      <c r="K97" s="9"/>
      <c r="L97" s="13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2"/>
      <c r="C98" s="10"/>
      <c r="D98" s="143" t="s">
        <v>98</v>
      </c>
      <c r="E98" s="144"/>
      <c r="F98" s="144"/>
      <c r="G98" s="144"/>
      <c r="H98" s="144"/>
      <c r="I98" s="144"/>
      <c r="J98" s="145">
        <f>J139</f>
        <v>0</v>
      </c>
      <c r="K98" s="10"/>
      <c r="L98" s="14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42"/>
      <c r="C99" s="10"/>
      <c r="D99" s="143" t="s">
        <v>99</v>
      </c>
      <c r="E99" s="144"/>
      <c r="F99" s="144"/>
      <c r="G99" s="144"/>
      <c r="H99" s="144"/>
      <c r="I99" s="144"/>
      <c r="J99" s="145">
        <f>J149</f>
        <v>0</v>
      </c>
      <c r="K99" s="10"/>
      <c r="L99" s="14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42"/>
      <c r="C100" s="10"/>
      <c r="D100" s="143" t="s">
        <v>100</v>
      </c>
      <c r="E100" s="144"/>
      <c r="F100" s="144"/>
      <c r="G100" s="144"/>
      <c r="H100" s="144"/>
      <c r="I100" s="144"/>
      <c r="J100" s="145">
        <f>J154</f>
        <v>0</v>
      </c>
      <c r="K100" s="10"/>
      <c r="L100" s="14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42"/>
      <c r="C101" s="10"/>
      <c r="D101" s="143" t="s">
        <v>101</v>
      </c>
      <c r="E101" s="144"/>
      <c r="F101" s="144"/>
      <c r="G101" s="144"/>
      <c r="H101" s="144"/>
      <c r="I101" s="144"/>
      <c r="J101" s="145">
        <f>J162</f>
        <v>0</v>
      </c>
      <c r="K101" s="10"/>
      <c r="L101" s="14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42"/>
      <c r="C102" s="10"/>
      <c r="D102" s="143" t="s">
        <v>102</v>
      </c>
      <c r="E102" s="144"/>
      <c r="F102" s="144"/>
      <c r="G102" s="144"/>
      <c r="H102" s="144"/>
      <c r="I102" s="144"/>
      <c r="J102" s="145">
        <f>J170</f>
        <v>0</v>
      </c>
      <c r="K102" s="10"/>
      <c r="L102" s="14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2"/>
      <c r="C103" s="10"/>
      <c r="D103" s="143" t="s">
        <v>103</v>
      </c>
      <c r="E103" s="144"/>
      <c r="F103" s="144"/>
      <c r="G103" s="144"/>
      <c r="H103" s="144"/>
      <c r="I103" s="144"/>
      <c r="J103" s="145">
        <f>J175</f>
        <v>0</v>
      </c>
      <c r="K103" s="10"/>
      <c r="L103" s="14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42"/>
      <c r="C104" s="10"/>
      <c r="D104" s="143" t="s">
        <v>104</v>
      </c>
      <c r="E104" s="144"/>
      <c r="F104" s="144"/>
      <c r="G104" s="144"/>
      <c r="H104" s="144"/>
      <c r="I104" s="144"/>
      <c r="J104" s="145">
        <f>J181</f>
        <v>0</v>
      </c>
      <c r="K104" s="10"/>
      <c r="L104" s="14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2"/>
      <c r="C105" s="10"/>
      <c r="D105" s="143" t="s">
        <v>105</v>
      </c>
      <c r="E105" s="144"/>
      <c r="F105" s="144"/>
      <c r="G105" s="144"/>
      <c r="H105" s="144"/>
      <c r="I105" s="144"/>
      <c r="J105" s="145">
        <f>J195</f>
        <v>0</v>
      </c>
      <c r="K105" s="10"/>
      <c r="L105" s="14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142"/>
      <c r="C106" s="10"/>
      <c r="D106" s="143" t="s">
        <v>106</v>
      </c>
      <c r="E106" s="144"/>
      <c r="F106" s="144"/>
      <c r="G106" s="144"/>
      <c r="H106" s="144"/>
      <c r="I106" s="144"/>
      <c r="J106" s="145">
        <f>J197</f>
        <v>0</v>
      </c>
      <c r="K106" s="10"/>
      <c r="L106" s="14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2"/>
      <c r="C107" s="10"/>
      <c r="D107" s="143" t="s">
        <v>107</v>
      </c>
      <c r="E107" s="144"/>
      <c r="F107" s="144"/>
      <c r="G107" s="144"/>
      <c r="H107" s="144"/>
      <c r="I107" s="144"/>
      <c r="J107" s="145">
        <f>J203</f>
        <v>0</v>
      </c>
      <c r="K107" s="10"/>
      <c r="L107" s="14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2"/>
      <c r="C108" s="10"/>
      <c r="D108" s="143" t="s">
        <v>108</v>
      </c>
      <c r="E108" s="144"/>
      <c r="F108" s="144"/>
      <c r="G108" s="144"/>
      <c r="H108" s="144"/>
      <c r="I108" s="144"/>
      <c r="J108" s="145">
        <f>J217</f>
        <v>0</v>
      </c>
      <c r="K108" s="10"/>
      <c r="L108" s="14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4.88" customHeight="1">
      <c r="A109" s="10"/>
      <c r="B109" s="142"/>
      <c r="C109" s="10"/>
      <c r="D109" s="143" t="s">
        <v>109</v>
      </c>
      <c r="E109" s="144"/>
      <c r="F109" s="144"/>
      <c r="G109" s="144"/>
      <c r="H109" s="144"/>
      <c r="I109" s="144"/>
      <c r="J109" s="145">
        <f>J228</f>
        <v>0</v>
      </c>
      <c r="K109" s="10"/>
      <c r="L109" s="14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4.88" customHeight="1">
      <c r="A110" s="10"/>
      <c r="B110" s="142"/>
      <c r="C110" s="10"/>
      <c r="D110" s="143" t="s">
        <v>110</v>
      </c>
      <c r="E110" s="144"/>
      <c r="F110" s="144"/>
      <c r="G110" s="144"/>
      <c r="H110" s="144"/>
      <c r="I110" s="144"/>
      <c r="J110" s="145">
        <f>J232</f>
        <v>0</v>
      </c>
      <c r="K110" s="10"/>
      <c r="L110" s="14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42"/>
      <c r="C111" s="10"/>
      <c r="D111" s="143" t="s">
        <v>111</v>
      </c>
      <c r="E111" s="144"/>
      <c r="F111" s="144"/>
      <c r="G111" s="144"/>
      <c r="H111" s="144"/>
      <c r="I111" s="144"/>
      <c r="J111" s="145">
        <f>J236</f>
        <v>0</v>
      </c>
      <c r="K111" s="10"/>
      <c r="L111" s="142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42"/>
      <c r="C112" s="10"/>
      <c r="D112" s="143" t="s">
        <v>112</v>
      </c>
      <c r="E112" s="144"/>
      <c r="F112" s="144"/>
      <c r="G112" s="144"/>
      <c r="H112" s="144"/>
      <c r="I112" s="144"/>
      <c r="J112" s="145">
        <f>J244</f>
        <v>0</v>
      </c>
      <c r="K112" s="10"/>
      <c r="L112" s="142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38"/>
      <c r="C113" s="9"/>
      <c r="D113" s="139" t="s">
        <v>113</v>
      </c>
      <c r="E113" s="140"/>
      <c r="F113" s="140"/>
      <c r="G113" s="140"/>
      <c r="H113" s="140"/>
      <c r="I113" s="140"/>
      <c r="J113" s="141">
        <f>J246</f>
        <v>0</v>
      </c>
      <c r="K113" s="9"/>
      <c r="L113" s="138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10" customFormat="1" ht="19.92" customHeight="1">
      <c r="A114" s="10"/>
      <c r="B114" s="142"/>
      <c r="C114" s="10"/>
      <c r="D114" s="143" t="s">
        <v>114</v>
      </c>
      <c r="E114" s="144"/>
      <c r="F114" s="144"/>
      <c r="G114" s="144"/>
      <c r="H114" s="144"/>
      <c r="I114" s="144"/>
      <c r="J114" s="145">
        <f>J247</f>
        <v>0</v>
      </c>
      <c r="K114" s="10"/>
      <c r="L114" s="142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42"/>
      <c r="C115" s="10"/>
      <c r="D115" s="143" t="s">
        <v>115</v>
      </c>
      <c r="E115" s="144"/>
      <c r="F115" s="144"/>
      <c r="G115" s="144"/>
      <c r="H115" s="144"/>
      <c r="I115" s="144"/>
      <c r="J115" s="145">
        <f>J258</f>
        <v>0</v>
      </c>
      <c r="K115" s="10"/>
      <c r="L115" s="142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42"/>
      <c r="C116" s="10"/>
      <c r="D116" s="143" t="s">
        <v>116</v>
      </c>
      <c r="E116" s="144"/>
      <c r="F116" s="144"/>
      <c r="G116" s="144"/>
      <c r="H116" s="144"/>
      <c r="I116" s="144"/>
      <c r="J116" s="145">
        <f>J261</f>
        <v>0</v>
      </c>
      <c r="K116" s="10"/>
      <c r="L116" s="142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42"/>
      <c r="C117" s="10"/>
      <c r="D117" s="143" t="s">
        <v>117</v>
      </c>
      <c r="E117" s="144"/>
      <c r="F117" s="144"/>
      <c r="G117" s="144"/>
      <c r="H117" s="144"/>
      <c r="I117" s="144"/>
      <c r="J117" s="145">
        <f>J264</f>
        <v>0</v>
      </c>
      <c r="K117" s="10"/>
      <c r="L117" s="142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2" customFormat="1" ht="21.84" customHeight="1">
      <c r="A118" s="36"/>
      <c r="B118" s="37"/>
      <c r="C118" s="36"/>
      <c r="D118" s="36"/>
      <c r="E118" s="36"/>
      <c r="F118" s="36"/>
      <c r="G118" s="36"/>
      <c r="H118" s="36"/>
      <c r="I118" s="36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58"/>
      <c r="C119" s="59"/>
      <c r="D119" s="59"/>
      <c r="E119" s="59"/>
      <c r="F119" s="59"/>
      <c r="G119" s="59"/>
      <c r="H119" s="59"/>
      <c r="I119" s="59"/>
      <c r="J119" s="59"/>
      <c r="K119" s="59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3" s="2" customFormat="1" ht="6.96" customHeight="1">
      <c r="A123" s="36"/>
      <c r="B123" s="60"/>
      <c r="C123" s="61"/>
      <c r="D123" s="61"/>
      <c r="E123" s="61"/>
      <c r="F123" s="61"/>
      <c r="G123" s="61"/>
      <c r="H123" s="61"/>
      <c r="I123" s="61"/>
      <c r="J123" s="61"/>
      <c r="K123" s="61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24.96" customHeight="1">
      <c r="A124" s="36"/>
      <c r="B124" s="37"/>
      <c r="C124" s="21" t="s">
        <v>118</v>
      </c>
      <c r="D124" s="36"/>
      <c r="E124" s="36"/>
      <c r="F124" s="36"/>
      <c r="G124" s="36"/>
      <c r="H124" s="36"/>
      <c r="I124" s="36"/>
      <c r="J124" s="36"/>
      <c r="K124" s="36"/>
      <c r="L124" s="53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6.96" customHeight="1">
      <c r="A125" s="36"/>
      <c r="B125" s="37"/>
      <c r="C125" s="36"/>
      <c r="D125" s="36"/>
      <c r="E125" s="36"/>
      <c r="F125" s="36"/>
      <c r="G125" s="36"/>
      <c r="H125" s="36"/>
      <c r="I125" s="36"/>
      <c r="J125" s="36"/>
      <c r="K125" s="36"/>
      <c r="L125" s="53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2" customHeight="1">
      <c r="A126" s="36"/>
      <c r="B126" s="37"/>
      <c r="C126" s="30" t="s">
        <v>16</v>
      </c>
      <c r="D126" s="36"/>
      <c r="E126" s="36"/>
      <c r="F126" s="36"/>
      <c r="G126" s="36"/>
      <c r="H126" s="36"/>
      <c r="I126" s="36"/>
      <c r="J126" s="36"/>
      <c r="K126" s="36"/>
      <c r="L126" s="53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16.5" customHeight="1">
      <c r="A127" s="36"/>
      <c r="B127" s="37"/>
      <c r="C127" s="36"/>
      <c r="D127" s="36"/>
      <c r="E127" s="119" t="str">
        <f>E7</f>
        <v>Oprava komunikace ul. Ke Stráži</v>
      </c>
      <c r="F127" s="30"/>
      <c r="G127" s="30"/>
      <c r="H127" s="30"/>
      <c r="I127" s="36"/>
      <c r="J127" s="36"/>
      <c r="K127" s="36"/>
      <c r="L127" s="53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12" customHeight="1">
      <c r="A128" s="36"/>
      <c r="B128" s="37"/>
      <c r="C128" s="30" t="s">
        <v>90</v>
      </c>
      <c r="D128" s="36"/>
      <c r="E128" s="36"/>
      <c r="F128" s="36"/>
      <c r="G128" s="36"/>
      <c r="H128" s="36"/>
      <c r="I128" s="36"/>
      <c r="J128" s="36"/>
      <c r="K128" s="36"/>
      <c r="L128" s="53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2" customFormat="1" ht="16.5" customHeight="1">
      <c r="A129" s="36"/>
      <c r="B129" s="37"/>
      <c r="C129" s="36"/>
      <c r="D129" s="36"/>
      <c r="E129" s="65" t="str">
        <f>E9</f>
        <v>01 - Komunikace</v>
      </c>
      <c r="F129" s="36"/>
      <c r="G129" s="36"/>
      <c r="H129" s="36"/>
      <c r="I129" s="36"/>
      <c r="J129" s="36"/>
      <c r="K129" s="36"/>
      <c r="L129" s="53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0" s="2" customFormat="1" ht="6.96" customHeight="1">
      <c r="A130" s="36"/>
      <c r="B130" s="37"/>
      <c r="C130" s="36"/>
      <c r="D130" s="36"/>
      <c r="E130" s="36"/>
      <c r="F130" s="36"/>
      <c r="G130" s="36"/>
      <c r="H130" s="36"/>
      <c r="I130" s="36"/>
      <c r="J130" s="36"/>
      <c r="K130" s="36"/>
      <c r="L130" s="53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</row>
    <row r="131" s="2" customFormat="1" ht="12" customHeight="1">
      <c r="A131" s="36"/>
      <c r="B131" s="37"/>
      <c r="C131" s="30" t="s">
        <v>20</v>
      </c>
      <c r="D131" s="36"/>
      <c r="E131" s="36"/>
      <c r="F131" s="25" t="str">
        <f>F12</f>
        <v xml:space="preserve"> </v>
      </c>
      <c r="G131" s="36"/>
      <c r="H131" s="36"/>
      <c r="I131" s="30" t="s">
        <v>22</v>
      </c>
      <c r="J131" s="67" t="str">
        <f>IF(J12="","",J12)</f>
        <v>2. 7. 2021</v>
      </c>
      <c r="K131" s="36"/>
      <c r="L131" s="53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</row>
    <row r="132" s="2" customFormat="1" ht="6.96" customHeight="1">
      <c r="A132" s="36"/>
      <c r="B132" s="37"/>
      <c r="C132" s="36"/>
      <c r="D132" s="36"/>
      <c r="E132" s="36"/>
      <c r="F132" s="36"/>
      <c r="G132" s="36"/>
      <c r="H132" s="36"/>
      <c r="I132" s="36"/>
      <c r="J132" s="36"/>
      <c r="K132" s="36"/>
      <c r="L132" s="53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</row>
    <row r="133" s="2" customFormat="1" ht="15.15" customHeight="1">
      <c r="A133" s="36"/>
      <c r="B133" s="37"/>
      <c r="C133" s="30" t="s">
        <v>24</v>
      </c>
      <c r="D133" s="36"/>
      <c r="E133" s="36"/>
      <c r="F133" s="25" t="str">
        <f>E15</f>
        <v>Město Pelhřimov</v>
      </c>
      <c r="G133" s="36"/>
      <c r="H133" s="36"/>
      <c r="I133" s="30" t="s">
        <v>30</v>
      </c>
      <c r="J133" s="34" t="str">
        <f>E21</f>
        <v xml:space="preserve"> </v>
      </c>
      <c r="K133" s="36"/>
      <c r="L133" s="53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</row>
    <row r="134" s="2" customFormat="1" ht="15.15" customHeight="1">
      <c r="A134" s="36"/>
      <c r="B134" s="37"/>
      <c r="C134" s="30" t="s">
        <v>28</v>
      </c>
      <c r="D134" s="36"/>
      <c r="E134" s="36"/>
      <c r="F134" s="25" t="str">
        <f>IF(E18="","",E18)</f>
        <v>Vyplň údaj</v>
      </c>
      <c r="G134" s="36"/>
      <c r="H134" s="36"/>
      <c r="I134" s="30" t="s">
        <v>32</v>
      </c>
      <c r="J134" s="34" t="str">
        <f>E24</f>
        <v>Ing. Martin Liška</v>
      </c>
      <c r="K134" s="36"/>
      <c r="L134" s="53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</row>
    <row r="135" s="2" customFormat="1" ht="10.32" customHeight="1">
      <c r="A135" s="36"/>
      <c r="B135" s="37"/>
      <c r="C135" s="36"/>
      <c r="D135" s="36"/>
      <c r="E135" s="36"/>
      <c r="F135" s="36"/>
      <c r="G135" s="36"/>
      <c r="H135" s="36"/>
      <c r="I135" s="36"/>
      <c r="J135" s="36"/>
      <c r="K135" s="36"/>
      <c r="L135" s="53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</row>
    <row r="136" s="11" customFormat="1" ht="29.28" customHeight="1">
      <c r="A136" s="146"/>
      <c r="B136" s="147"/>
      <c r="C136" s="148" t="s">
        <v>119</v>
      </c>
      <c r="D136" s="149" t="s">
        <v>60</v>
      </c>
      <c r="E136" s="149" t="s">
        <v>56</v>
      </c>
      <c r="F136" s="149" t="s">
        <v>57</v>
      </c>
      <c r="G136" s="149" t="s">
        <v>120</v>
      </c>
      <c r="H136" s="149" t="s">
        <v>121</v>
      </c>
      <c r="I136" s="149" t="s">
        <v>122</v>
      </c>
      <c r="J136" s="149" t="s">
        <v>94</v>
      </c>
      <c r="K136" s="150" t="s">
        <v>123</v>
      </c>
      <c r="L136" s="151"/>
      <c r="M136" s="84" t="s">
        <v>1</v>
      </c>
      <c r="N136" s="85" t="s">
        <v>39</v>
      </c>
      <c r="O136" s="85" t="s">
        <v>124</v>
      </c>
      <c r="P136" s="85" t="s">
        <v>125</v>
      </c>
      <c r="Q136" s="85" t="s">
        <v>126</v>
      </c>
      <c r="R136" s="85" t="s">
        <v>127</v>
      </c>
      <c r="S136" s="85" t="s">
        <v>128</v>
      </c>
      <c r="T136" s="86" t="s">
        <v>129</v>
      </c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46"/>
    </row>
    <row r="137" s="2" customFormat="1" ht="22.8" customHeight="1">
      <c r="A137" s="36"/>
      <c r="B137" s="37"/>
      <c r="C137" s="91" t="s">
        <v>130</v>
      </c>
      <c r="D137" s="36"/>
      <c r="E137" s="36"/>
      <c r="F137" s="36"/>
      <c r="G137" s="36"/>
      <c r="H137" s="36"/>
      <c r="I137" s="36"/>
      <c r="J137" s="152">
        <f>BK137</f>
        <v>0</v>
      </c>
      <c r="K137" s="36"/>
      <c r="L137" s="37"/>
      <c r="M137" s="87"/>
      <c r="N137" s="71"/>
      <c r="O137" s="88"/>
      <c r="P137" s="153">
        <f>P138+P246</f>
        <v>0</v>
      </c>
      <c r="Q137" s="88"/>
      <c r="R137" s="153">
        <f>R138+R246</f>
        <v>3988.5266849999998</v>
      </c>
      <c r="S137" s="88"/>
      <c r="T137" s="154">
        <f>T138+T246</f>
        <v>2393.1519999999996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7" t="s">
        <v>74</v>
      </c>
      <c r="AU137" s="17" t="s">
        <v>96</v>
      </c>
      <c r="BK137" s="155">
        <f>BK138+BK246</f>
        <v>0</v>
      </c>
    </row>
    <row r="138" s="12" customFormat="1" ht="25.92" customHeight="1">
      <c r="A138" s="12"/>
      <c r="B138" s="156"/>
      <c r="C138" s="12"/>
      <c r="D138" s="157" t="s">
        <v>74</v>
      </c>
      <c r="E138" s="158" t="s">
        <v>131</v>
      </c>
      <c r="F138" s="158" t="s">
        <v>132</v>
      </c>
      <c r="G138" s="12"/>
      <c r="H138" s="12"/>
      <c r="I138" s="159"/>
      <c r="J138" s="160">
        <f>BK138</f>
        <v>0</v>
      </c>
      <c r="K138" s="12"/>
      <c r="L138" s="156"/>
      <c r="M138" s="161"/>
      <c r="N138" s="162"/>
      <c r="O138" s="162"/>
      <c r="P138" s="163">
        <f>P139+P175+P195+P203+P217+P236+P244</f>
        <v>0</v>
      </c>
      <c r="Q138" s="162"/>
      <c r="R138" s="163">
        <f>R139+R175+R195+R203+R217+R236+R244</f>
        <v>3988.5266849999998</v>
      </c>
      <c r="S138" s="162"/>
      <c r="T138" s="164">
        <f>T139+T175+T195+T203+T217+T236+T244</f>
        <v>2393.1519999999996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57" t="s">
        <v>83</v>
      </c>
      <c r="AT138" s="165" t="s">
        <v>74</v>
      </c>
      <c r="AU138" s="165" t="s">
        <v>75</v>
      </c>
      <c r="AY138" s="157" t="s">
        <v>133</v>
      </c>
      <c r="BK138" s="166">
        <f>BK139+BK175+BK195+BK203+BK217+BK236+BK244</f>
        <v>0</v>
      </c>
    </row>
    <row r="139" s="12" customFormat="1" ht="22.8" customHeight="1">
      <c r="A139" s="12"/>
      <c r="B139" s="156"/>
      <c r="C139" s="12"/>
      <c r="D139" s="157" t="s">
        <v>74</v>
      </c>
      <c r="E139" s="167" t="s">
        <v>83</v>
      </c>
      <c r="F139" s="167" t="s">
        <v>134</v>
      </c>
      <c r="G139" s="12"/>
      <c r="H139" s="12"/>
      <c r="I139" s="159"/>
      <c r="J139" s="168">
        <f>BK139</f>
        <v>0</v>
      </c>
      <c r="K139" s="12"/>
      <c r="L139" s="156"/>
      <c r="M139" s="161"/>
      <c r="N139" s="162"/>
      <c r="O139" s="162"/>
      <c r="P139" s="163">
        <f>P140+SUM(P141:P149)+P154+P162+P170</f>
        <v>0</v>
      </c>
      <c r="Q139" s="162"/>
      <c r="R139" s="163">
        <f>R140+SUM(R141:R149)+R154+R162+R170</f>
        <v>39.901225000000004</v>
      </c>
      <c r="S139" s="162"/>
      <c r="T139" s="164">
        <f>T140+SUM(T141:T149)+T154+T162+T170</f>
        <v>2380.3999999999996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57" t="s">
        <v>83</v>
      </c>
      <c r="AT139" s="165" t="s">
        <v>74</v>
      </c>
      <c r="AU139" s="165" t="s">
        <v>83</v>
      </c>
      <c r="AY139" s="157" t="s">
        <v>133</v>
      </c>
      <c r="BK139" s="166">
        <f>BK140+SUM(BK141:BK149)+BK154+BK162+BK170</f>
        <v>0</v>
      </c>
    </row>
    <row r="140" s="2" customFormat="1" ht="24.15" customHeight="1">
      <c r="A140" s="36"/>
      <c r="B140" s="169"/>
      <c r="C140" s="170" t="s">
        <v>83</v>
      </c>
      <c r="D140" s="170" t="s">
        <v>135</v>
      </c>
      <c r="E140" s="171" t="s">
        <v>136</v>
      </c>
      <c r="F140" s="172" t="s">
        <v>137</v>
      </c>
      <c r="G140" s="173" t="s">
        <v>138</v>
      </c>
      <c r="H140" s="174">
        <v>1920</v>
      </c>
      <c r="I140" s="175"/>
      <c r="J140" s="176">
        <f>ROUND(I140*H140,2)</f>
        <v>0</v>
      </c>
      <c r="K140" s="172" t="s">
        <v>139</v>
      </c>
      <c r="L140" s="37"/>
      <c r="M140" s="177" t="s">
        <v>1</v>
      </c>
      <c r="N140" s="178" t="s">
        <v>40</v>
      </c>
      <c r="O140" s="75"/>
      <c r="P140" s="179">
        <f>O140*H140</f>
        <v>0</v>
      </c>
      <c r="Q140" s="179">
        <v>0</v>
      </c>
      <c r="R140" s="179">
        <f>Q140*H140</f>
        <v>0</v>
      </c>
      <c r="S140" s="179">
        <v>0.44</v>
      </c>
      <c r="T140" s="180">
        <f>S140*H140</f>
        <v>844.79999999999995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81" t="s">
        <v>140</v>
      </c>
      <c r="AT140" s="181" t="s">
        <v>135</v>
      </c>
      <c r="AU140" s="181" t="s">
        <v>85</v>
      </c>
      <c r="AY140" s="17" t="s">
        <v>133</v>
      </c>
      <c r="BE140" s="182">
        <f>IF(N140="základní",J140,0)</f>
        <v>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17" t="s">
        <v>83</v>
      </c>
      <c r="BK140" s="182">
        <f>ROUND(I140*H140,2)</f>
        <v>0</v>
      </c>
      <c r="BL140" s="17" t="s">
        <v>140</v>
      </c>
      <c r="BM140" s="181" t="s">
        <v>141</v>
      </c>
    </row>
    <row r="141" s="2" customFormat="1">
      <c r="A141" s="36"/>
      <c r="B141" s="37"/>
      <c r="C141" s="36"/>
      <c r="D141" s="183" t="s">
        <v>142</v>
      </c>
      <c r="E141" s="36"/>
      <c r="F141" s="184" t="s">
        <v>143</v>
      </c>
      <c r="G141" s="36"/>
      <c r="H141" s="36"/>
      <c r="I141" s="185"/>
      <c r="J141" s="36"/>
      <c r="K141" s="36"/>
      <c r="L141" s="37"/>
      <c r="M141" s="186"/>
      <c r="N141" s="187"/>
      <c r="O141" s="75"/>
      <c r="P141" s="75"/>
      <c r="Q141" s="75"/>
      <c r="R141" s="75"/>
      <c r="S141" s="75"/>
      <c r="T141" s="7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7" t="s">
        <v>142</v>
      </c>
      <c r="AU141" s="17" t="s">
        <v>85</v>
      </c>
    </row>
    <row r="142" s="13" customFormat="1">
      <c r="A142" s="13"/>
      <c r="B142" s="188"/>
      <c r="C142" s="13"/>
      <c r="D142" s="183" t="s">
        <v>144</v>
      </c>
      <c r="E142" s="189" t="s">
        <v>1</v>
      </c>
      <c r="F142" s="190" t="s">
        <v>145</v>
      </c>
      <c r="G142" s="13"/>
      <c r="H142" s="191">
        <v>1920</v>
      </c>
      <c r="I142" s="192"/>
      <c r="J142" s="13"/>
      <c r="K142" s="13"/>
      <c r="L142" s="188"/>
      <c r="M142" s="193"/>
      <c r="N142" s="194"/>
      <c r="O142" s="194"/>
      <c r="P142" s="194"/>
      <c r="Q142" s="194"/>
      <c r="R142" s="194"/>
      <c r="S142" s="194"/>
      <c r="T142" s="19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9" t="s">
        <v>144</v>
      </c>
      <c r="AU142" s="189" t="s">
        <v>85</v>
      </c>
      <c r="AV142" s="13" t="s">
        <v>85</v>
      </c>
      <c r="AW142" s="13" t="s">
        <v>31</v>
      </c>
      <c r="AX142" s="13" t="s">
        <v>83</v>
      </c>
      <c r="AY142" s="189" t="s">
        <v>133</v>
      </c>
    </row>
    <row r="143" s="2" customFormat="1" ht="24.15" customHeight="1">
      <c r="A143" s="36"/>
      <c r="B143" s="169"/>
      <c r="C143" s="170" t="s">
        <v>85</v>
      </c>
      <c r="D143" s="170" t="s">
        <v>135</v>
      </c>
      <c r="E143" s="171" t="s">
        <v>146</v>
      </c>
      <c r="F143" s="172" t="s">
        <v>147</v>
      </c>
      <c r="G143" s="173" t="s">
        <v>138</v>
      </c>
      <c r="H143" s="174">
        <v>1920</v>
      </c>
      <c r="I143" s="175"/>
      <c r="J143" s="176">
        <f>ROUND(I143*H143,2)</f>
        <v>0</v>
      </c>
      <c r="K143" s="172" t="s">
        <v>139</v>
      </c>
      <c r="L143" s="37"/>
      <c r="M143" s="177" t="s">
        <v>1</v>
      </c>
      <c r="N143" s="178" t="s">
        <v>40</v>
      </c>
      <c r="O143" s="75"/>
      <c r="P143" s="179">
        <f>O143*H143</f>
        <v>0</v>
      </c>
      <c r="Q143" s="179">
        <v>0</v>
      </c>
      <c r="R143" s="179">
        <f>Q143*H143</f>
        <v>0</v>
      </c>
      <c r="S143" s="179">
        <v>0.625</v>
      </c>
      <c r="T143" s="180">
        <f>S143*H143</f>
        <v>1200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1" t="s">
        <v>140</v>
      </c>
      <c r="AT143" s="181" t="s">
        <v>135</v>
      </c>
      <c r="AU143" s="181" t="s">
        <v>85</v>
      </c>
      <c r="AY143" s="17" t="s">
        <v>133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7" t="s">
        <v>83</v>
      </c>
      <c r="BK143" s="182">
        <f>ROUND(I143*H143,2)</f>
        <v>0</v>
      </c>
      <c r="BL143" s="17" t="s">
        <v>140</v>
      </c>
      <c r="BM143" s="181" t="s">
        <v>148</v>
      </c>
    </row>
    <row r="144" s="2" customFormat="1" ht="24.15" customHeight="1">
      <c r="A144" s="36"/>
      <c r="B144" s="169"/>
      <c r="C144" s="170" t="s">
        <v>149</v>
      </c>
      <c r="D144" s="170" t="s">
        <v>135</v>
      </c>
      <c r="E144" s="171" t="s">
        <v>150</v>
      </c>
      <c r="F144" s="172" t="s">
        <v>151</v>
      </c>
      <c r="G144" s="173" t="s">
        <v>138</v>
      </c>
      <c r="H144" s="174">
        <v>1920</v>
      </c>
      <c r="I144" s="175"/>
      <c r="J144" s="176">
        <f>ROUND(I144*H144,2)</f>
        <v>0</v>
      </c>
      <c r="K144" s="172" t="s">
        <v>139</v>
      </c>
      <c r="L144" s="37"/>
      <c r="M144" s="177" t="s">
        <v>1</v>
      </c>
      <c r="N144" s="178" t="s">
        <v>40</v>
      </c>
      <c r="O144" s="75"/>
      <c r="P144" s="179">
        <f>O144*H144</f>
        <v>0</v>
      </c>
      <c r="Q144" s="179">
        <v>9.0000000000000006E-05</v>
      </c>
      <c r="R144" s="179">
        <f>Q144*H144</f>
        <v>0.17280000000000001</v>
      </c>
      <c r="S144" s="179">
        <v>0.11500000000000001</v>
      </c>
      <c r="T144" s="180">
        <f>S144*H144</f>
        <v>220.80000000000001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1" t="s">
        <v>140</v>
      </c>
      <c r="AT144" s="181" t="s">
        <v>135</v>
      </c>
      <c r="AU144" s="181" t="s">
        <v>85</v>
      </c>
      <c r="AY144" s="17" t="s">
        <v>133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17" t="s">
        <v>83</v>
      </c>
      <c r="BK144" s="182">
        <f>ROUND(I144*H144,2)</f>
        <v>0</v>
      </c>
      <c r="BL144" s="17" t="s">
        <v>140</v>
      </c>
      <c r="BM144" s="181" t="s">
        <v>152</v>
      </c>
    </row>
    <row r="145" s="2" customFormat="1" ht="16.5" customHeight="1">
      <c r="A145" s="36"/>
      <c r="B145" s="169"/>
      <c r="C145" s="170" t="s">
        <v>140</v>
      </c>
      <c r="D145" s="170" t="s">
        <v>135</v>
      </c>
      <c r="E145" s="171" t="s">
        <v>153</v>
      </c>
      <c r="F145" s="172" t="s">
        <v>154</v>
      </c>
      <c r="G145" s="173" t="s">
        <v>155</v>
      </c>
      <c r="H145" s="174">
        <v>560</v>
      </c>
      <c r="I145" s="175"/>
      <c r="J145" s="176">
        <f>ROUND(I145*H145,2)</f>
        <v>0</v>
      </c>
      <c r="K145" s="172" t="s">
        <v>139</v>
      </c>
      <c r="L145" s="37"/>
      <c r="M145" s="177" t="s">
        <v>1</v>
      </c>
      <c r="N145" s="178" t="s">
        <v>40</v>
      </c>
      <c r="O145" s="75"/>
      <c r="P145" s="179">
        <f>O145*H145</f>
        <v>0</v>
      </c>
      <c r="Q145" s="179">
        <v>0</v>
      </c>
      <c r="R145" s="179">
        <f>Q145*H145</f>
        <v>0</v>
      </c>
      <c r="S145" s="179">
        <v>0.20499999999999999</v>
      </c>
      <c r="T145" s="180">
        <f>S145*H145</f>
        <v>114.8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1" t="s">
        <v>140</v>
      </c>
      <c r="AT145" s="181" t="s">
        <v>135</v>
      </c>
      <c r="AU145" s="181" t="s">
        <v>85</v>
      </c>
      <c r="AY145" s="17" t="s">
        <v>133</v>
      </c>
      <c r="BE145" s="182">
        <f>IF(N145="základní",J145,0)</f>
        <v>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17" t="s">
        <v>83</v>
      </c>
      <c r="BK145" s="182">
        <f>ROUND(I145*H145,2)</f>
        <v>0</v>
      </c>
      <c r="BL145" s="17" t="s">
        <v>140</v>
      </c>
      <c r="BM145" s="181" t="s">
        <v>156</v>
      </c>
    </row>
    <row r="146" s="13" customFormat="1">
      <c r="A146" s="13"/>
      <c r="B146" s="188"/>
      <c r="C146" s="13"/>
      <c r="D146" s="183" t="s">
        <v>144</v>
      </c>
      <c r="E146" s="189" t="s">
        <v>1</v>
      </c>
      <c r="F146" s="190" t="s">
        <v>157</v>
      </c>
      <c r="G146" s="13"/>
      <c r="H146" s="191">
        <v>560</v>
      </c>
      <c r="I146" s="192"/>
      <c r="J146" s="13"/>
      <c r="K146" s="13"/>
      <c r="L146" s="188"/>
      <c r="M146" s="193"/>
      <c r="N146" s="194"/>
      <c r="O146" s="194"/>
      <c r="P146" s="194"/>
      <c r="Q146" s="194"/>
      <c r="R146" s="194"/>
      <c r="S146" s="194"/>
      <c r="T146" s="19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9" t="s">
        <v>144</v>
      </c>
      <c r="AU146" s="189" t="s">
        <v>85</v>
      </c>
      <c r="AV146" s="13" t="s">
        <v>85</v>
      </c>
      <c r="AW146" s="13" t="s">
        <v>31</v>
      </c>
      <c r="AX146" s="13" t="s">
        <v>83</v>
      </c>
      <c r="AY146" s="189" t="s">
        <v>133</v>
      </c>
    </row>
    <row r="147" s="2" customFormat="1" ht="24.15" customHeight="1">
      <c r="A147" s="36"/>
      <c r="B147" s="169"/>
      <c r="C147" s="170" t="s">
        <v>158</v>
      </c>
      <c r="D147" s="170" t="s">
        <v>135</v>
      </c>
      <c r="E147" s="171" t="s">
        <v>159</v>
      </c>
      <c r="F147" s="172" t="s">
        <v>160</v>
      </c>
      <c r="G147" s="173" t="s">
        <v>138</v>
      </c>
      <c r="H147" s="174">
        <v>1920</v>
      </c>
      <c r="I147" s="175"/>
      <c r="J147" s="176">
        <f>ROUND(I147*H147,2)</f>
        <v>0</v>
      </c>
      <c r="K147" s="172" t="s">
        <v>139</v>
      </c>
      <c r="L147" s="37"/>
      <c r="M147" s="177" t="s">
        <v>1</v>
      </c>
      <c r="N147" s="178" t="s">
        <v>40</v>
      </c>
      <c r="O147" s="75"/>
      <c r="P147" s="179">
        <f>O147*H147</f>
        <v>0</v>
      </c>
      <c r="Q147" s="179">
        <v>0</v>
      </c>
      <c r="R147" s="179">
        <f>Q147*H147</f>
        <v>0</v>
      </c>
      <c r="S147" s="179">
        <v>0</v>
      </c>
      <c r="T147" s="180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81" t="s">
        <v>140</v>
      </c>
      <c r="AT147" s="181" t="s">
        <v>135</v>
      </c>
      <c r="AU147" s="181" t="s">
        <v>85</v>
      </c>
      <c r="AY147" s="17" t="s">
        <v>133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17" t="s">
        <v>83</v>
      </c>
      <c r="BK147" s="182">
        <f>ROUND(I147*H147,2)</f>
        <v>0</v>
      </c>
      <c r="BL147" s="17" t="s">
        <v>140</v>
      </c>
      <c r="BM147" s="181" t="s">
        <v>161</v>
      </c>
    </row>
    <row r="148" s="13" customFormat="1">
      <c r="A148" s="13"/>
      <c r="B148" s="188"/>
      <c r="C148" s="13"/>
      <c r="D148" s="183" t="s">
        <v>144</v>
      </c>
      <c r="E148" s="189" t="s">
        <v>1</v>
      </c>
      <c r="F148" s="190" t="s">
        <v>145</v>
      </c>
      <c r="G148" s="13"/>
      <c r="H148" s="191">
        <v>1920</v>
      </c>
      <c r="I148" s="192"/>
      <c r="J148" s="13"/>
      <c r="K148" s="13"/>
      <c r="L148" s="188"/>
      <c r="M148" s="193"/>
      <c r="N148" s="194"/>
      <c r="O148" s="194"/>
      <c r="P148" s="194"/>
      <c r="Q148" s="194"/>
      <c r="R148" s="194"/>
      <c r="S148" s="194"/>
      <c r="T148" s="19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9" t="s">
        <v>144</v>
      </c>
      <c r="AU148" s="189" t="s">
        <v>85</v>
      </c>
      <c r="AV148" s="13" t="s">
        <v>85</v>
      </c>
      <c r="AW148" s="13" t="s">
        <v>31</v>
      </c>
      <c r="AX148" s="13" t="s">
        <v>83</v>
      </c>
      <c r="AY148" s="189" t="s">
        <v>133</v>
      </c>
    </row>
    <row r="149" s="12" customFormat="1" ht="20.88" customHeight="1">
      <c r="A149" s="12"/>
      <c r="B149" s="156"/>
      <c r="C149" s="12"/>
      <c r="D149" s="157" t="s">
        <v>74</v>
      </c>
      <c r="E149" s="167" t="s">
        <v>162</v>
      </c>
      <c r="F149" s="167" t="s">
        <v>163</v>
      </c>
      <c r="G149" s="12"/>
      <c r="H149" s="12"/>
      <c r="I149" s="159"/>
      <c r="J149" s="168">
        <f>BK149</f>
        <v>0</v>
      </c>
      <c r="K149" s="12"/>
      <c r="L149" s="156"/>
      <c r="M149" s="161"/>
      <c r="N149" s="162"/>
      <c r="O149" s="162"/>
      <c r="P149" s="163">
        <f>SUM(P150:P153)</f>
        <v>0</v>
      </c>
      <c r="Q149" s="162"/>
      <c r="R149" s="163">
        <f>SUM(R150:R153)</f>
        <v>0</v>
      </c>
      <c r="S149" s="162"/>
      <c r="T149" s="164">
        <f>SUM(T150:T153)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57" t="s">
        <v>83</v>
      </c>
      <c r="AT149" s="165" t="s">
        <v>74</v>
      </c>
      <c r="AU149" s="165" t="s">
        <v>85</v>
      </c>
      <c r="AY149" s="157" t="s">
        <v>133</v>
      </c>
      <c r="BK149" s="166">
        <f>SUM(BK150:BK153)</f>
        <v>0</v>
      </c>
    </row>
    <row r="150" s="2" customFormat="1" ht="33" customHeight="1">
      <c r="A150" s="36"/>
      <c r="B150" s="169"/>
      <c r="C150" s="170" t="s">
        <v>164</v>
      </c>
      <c r="D150" s="170" t="s">
        <v>135</v>
      </c>
      <c r="E150" s="171" t="s">
        <v>165</v>
      </c>
      <c r="F150" s="172" t="s">
        <v>166</v>
      </c>
      <c r="G150" s="173" t="s">
        <v>167</v>
      </c>
      <c r="H150" s="174">
        <v>46</v>
      </c>
      <c r="I150" s="175"/>
      <c r="J150" s="176">
        <f>ROUND(I150*H150,2)</f>
        <v>0</v>
      </c>
      <c r="K150" s="172" t="s">
        <v>139</v>
      </c>
      <c r="L150" s="37"/>
      <c r="M150" s="177" t="s">
        <v>1</v>
      </c>
      <c r="N150" s="178" t="s">
        <v>40</v>
      </c>
      <c r="O150" s="75"/>
      <c r="P150" s="179">
        <f>O150*H150</f>
        <v>0</v>
      </c>
      <c r="Q150" s="179">
        <v>0</v>
      </c>
      <c r="R150" s="179">
        <f>Q150*H150</f>
        <v>0</v>
      </c>
      <c r="S150" s="179">
        <v>0</v>
      </c>
      <c r="T150" s="180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1" t="s">
        <v>140</v>
      </c>
      <c r="AT150" s="181" t="s">
        <v>135</v>
      </c>
      <c r="AU150" s="181" t="s">
        <v>149</v>
      </c>
      <c r="AY150" s="17" t="s">
        <v>133</v>
      </c>
      <c r="BE150" s="182">
        <f>IF(N150="základní",J150,0)</f>
        <v>0</v>
      </c>
      <c r="BF150" s="182">
        <f>IF(N150="snížená",J150,0)</f>
        <v>0</v>
      </c>
      <c r="BG150" s="182">
        <f>IF(N150="zákl. přenesená",J150,0)</f>
        <v>0</v>
      </c>
      <c r="BH150" s="182">
        <f>IF(N150="sníž. přenesená",J150,0)</f>
        <v>0</v>
      </c>
      <c r="BI150" s="182">
        <f>IF(N150="nulová",J150,0)</f>
        <v>0</v>
      </c>
      <c r="BJ150" s="17" t="s">
        <v>83</v>
      </c>
      <c r="BK150" s="182">
        <f>ROUND(I150*H150,2)</f>
        <v>0</v>
      </c>
      <c r="BL150" s="17" t="s">
        <v>140</v>
      </c>
      <c r="BM150" s="181" t="s">
        <v>168</v>
      </c>
    </row>
    <row r="151" s="2" customFormat="1" ht="33" customHeight="1">
      <c r="A151" s="36"/>
      <c r="B151" s="169"/>
      <c r="C151" s="170" t="s">
        <v>169</v>
      </c>
      <c r="D151" s="170" t="s">
        <v>135</v>
      </c>
      <c r="E151" s="171" t="s">
        <v>170</v>
      </c>
      <c r="F151" s="172" t="s">
        <v>171</v>
      </c>
      <c r="G151" s="173" t="s">
        <v>167</v>
      </c>
      <c r="H151" s="174">
        <v>20</v>
      </c>
      <c r="I151" s="175"/>
      <c r="J151" s="176">
        <f>ROUND(I151*H151,2)</f>
        <v>0</v>
      </c>
      <c r="K151" s="172" t="s">
        <v>139</v>
      </c>
      <c r="L151" s="37"/>
      <c r="M151" s="177" t="s">
        <v>1</v>
      </c>
      <c r="N151" s="178" t="s">
        <v>40</v>
      </c>
      <c r="O151" s="75"/>
      <c r="P151" s="179">
        <f>O151*H151</f>
        <v>0</v>
      </c>
      <c r="Q151" s="179">
        <v>0</v>
      </c>
      <c r="R151" s="179">
        <f>Q151*H151</f>
        <v>0</v>
      </c>
      <c r="S151" s="179">
        <v>0</v>
      </c>
      <c r="T151" s="180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81" t="s">
        <v>140</v>
      </c>
      <c r="AT151" s="181" t="s">
        <v>135</v>
      </c>
      <c r="AU151" s="181" t="s">
        <v>149</v>
      </c>
      <c r="AY151" s="17" t="s">
        <v>133</v>
      </c>
      <c r="BE151" s="182">
        <f>IF(N151="základní",J151,0)</f>
        <v>0</v>
      </c>
      <c r="BF151" s="182">
        <f>IF(N151="snížená",J151,0)</f>
        <v>0</v>
      </c>
      <c r="BG151" s="182">
        <f>IF(N151="zákl. přenesená",J151,0)</f>
        <v>0</v>
      </c>
      <c r="BH151" s="182">
        <f>IF(N151="sníž. přenesená",J151,0)</f>
        <v>0</v>
      </c>
      <c r="BI151" s="182">
        <f>IF(N151="nulová",J151,0)</f>
        <v>0</v>
      </c>
      <c r="BJ151" s="17" t="s">
        <v>83</v>
      </c>
      <c r="BK151" s="182">
        <f>ROUND(I151*H151,2)</f>
        <v>0</v>
      </c>
      <c r="BL151" s="17" t="s">
        <v>140</v>
      </c>
      <c r="BM151" s="181" t="s">
        <v>172</v>
      </c>
    </row>
    <row r="152" s="2" customFormat="1" ht="24.15" customHeight="1">
      <c r="A152" s="36"/>
      <c r="B152" s="169"/>
      <c r="C152" s="170" t="s">
        <v>173</v>
      </c>
      <c r="D152" s="170" t="s">
        <v>135</v>
      </c>
      <c r="E152" s="171" t="s">
        <v>174</v>
      </c>
      <c r="F152" s="172" t="s">
        <v>175</v>
      </c>
      <c r="G152" s="173" t="s">
        <v>167</v>
      </c>
      <c r="H152" s="174">
        <v>6.5999999999999996</v>
      </c>
      <c r="I152" s="175"/>
      <c r="J152" s="176">
        <f>ROUND(I152*H152,2)</f>
        <v>0</v>
      </c>
      <c r="K152" s="172" t="s">
        <v>139</v>
      </c>
      <c r="L152" s="37"/>
      <c r="M152" s="177" t="s">
        <v>1</v>
      </c>
      <c r="N152" s="178" t="s">
        <v>40</v>
      </c>
      <c r="O152" s="75"/>
      <c r="P152" s="179">
        <f>O152*H152</f>
        <v>0</v>
      </c>
      <c r="Q152" s="179">
        <v>0</v>
      </c>
      <c r="R152" s="179">
        <f>Q152*H152</f>
        <v>0</v>
      </c>
      <c r="S152" s="179">
        <v>0</v>
      </c>
      <c r="T152" s="18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1" t="s">
        <v>140</v>
      </c>
      <c r="AT152" s="181" t="s">
        <v>135</v>
      </c>
      <c r="AU152" s="181" t="s">
        <v>149</v>
      </c>
      <c r="AY152" s="17" t="s">
        <v>133</v>
      </c>
      <c r="BE152" s="182">
        <f>IF(N152="základní",J152,0)</f>
        <v>0</v>
      </c>
      <c r="BF152" s="182">
        <f>IF(N152="snížená",J152,0)</f>
        <v>0</v>
      </c>
      <c r="BG152" s="182">
        <f>IF(N152="zákl. přenesená",J152,0)</f>
        <v>0</v>
      </c>
      <c r="BH152" s="182">
        <f>IF(N152="sníž. přenesená",J152,0)</f>
        <v>0</v>
      </c>
      <c r="BI152" s="182">
        <f>IF(N152="nulová",J152,0)</f>
        <v>0</v>
      </c>
      <c r="BJ152" s="17" t="s">
        <v>83</v>
      </c>
      <c r="BK152" s="182">
        <f>ROUND(I152*H152,2)</f>
        <v>0</v>
      </c>
      <c r="BL152" s="17" t="s">
        <v>140</v>
      </c>
      <c r="BM152" s="181" t="s">
        <v>176</v>
      </c>
    </row>
    <row r="153" s="13" customFormat="1">
      <c r="A153" s="13"/>
      <c r="B153" s="188"/>
      <c r="C153" s="13"/>
      <c r="D153" s="183" t="s">
        <v>144</v>
      </c>
      <c r="E153" s="13"/>
      <c r="F153" s="190" t="s">
        <v>177</v>
      </c>
      <c r="G153" s="13"/>
      <c r="H153" s="191">
        <v>6.5999999999999996</v>
      </c>
      <c r="I153" s="192"/>
      <c r="J153" s="13"/>
      <c r="K153" s="13"/>
      <c r="L153" s="188"/>
      <c r="M153" s="193"/>
      <c r="N153" s="194"/>
      <c r="O153" s="194"/>
      <c r="P153" s="194"/>
      <c r="Q153" s="194"/>
      <c r="R153" s="194"/>
      <c r="S153" s="194"/>
      <c r="T153" s="19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9" t="s">
        <v>144</v>
      </c>
      <c r="AU153" s="189" t="s">
        <v>149</v>
      </c>
      <c r="AV153" s="13" t="s">
        <v>85</v>
      </c>
      <c r="AW153" s="13" t="s">
        <v>3</v>
      </c>
      <c r="AX153" s="13" t="s">
        <v>83</v>
      </c>
      <c r="AY153" s="189" t="s">
        <v>133</v>
      </c>
    </row>
    <row r="154" s="12" customFormat="1" ht="20.88" customHeight="1">
      <c r="A154" s="12"/>
      <c r="B154" s="156"/>
      <c r="C154" s="12"/>
      <c r="D154" s="157" t="s">
        <v>74</v>
      </c>
      <c r="E154" s="167" t="s">
        <v>178</v>
      </c>
      <c r="F154" s="167" t="s">
        <v>179</v>
      </c>
      <c r="G154" s="12"/>
      <c r="H154" s="12"/>
      <c r="I154" s="159"/>
      <c r="J154" s="168">
        <f>BK154</f>
        <v>0</v>
      </c>
      <c r="K154" s="12"/>
      <c r="L154" s="156"/>
      <c r="M154" s="161"/>
      <c r="N154" s="162"/>
      <c r="O154" s="162"/>
      <c r="P154" s="163">
        <f>SUM(P155:P161)</f>
        <v>0</v>
      </c>
      <c r="Q154" s="162"/>
      <c r="R154" s="163">
        <f>SUM(R155:R161)</f>
        <v>0</v>
      </c>
      <c r="S154" s="162"/>
      <c r="T154" s="164">
        <f>SUM(T155:T161)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57" t="s">
        <v>83</v>
      </c>
      <c r="AT154" s="165" t="s">
        <v>74</v>
      </c>
      <c r="AU154" s="165" t="s">
        <v>85</v>
      </c>
      <c r="AY154" s="157" t="s">
        <v>133</v>
      </c>
      <c r="BK154" s="166">
        <f>SUM(BK155:BK161)</f>
        <v>0</v>
      </c>
    </row>
    <row r="155" s="2" customFormat="1" ht="33" customHeight="1">
      <c r="A155" s="36"/>
      <c r="B155" s="169"/>
      <c r="C155" s="170" t="s">
        <v>180</v>
      </c>
      <c r="D155" s="170" t="s">
        <v>135</v>
      </c>
      <c r="E155" s="171" t="s">
        <v>181</v>
      </c>
      <c r="F155" s="172" t="s">
        <v>182</v>
      </c>
      <c r="G155" s="173" t="s">
        <v>167</v>
      </c>
      <c r="H155" s="174">
        <v>66</v>
      </c>
      <c r="I155" s="175"/>
      <c r="J155" s="176">
        <f>ROUND(I155*H155,2)</f>
        <v>0</v>
      </c>
      <c r="K155" s="172" t="s">
        <v>139</v>
      </c>
      <c r="L155" s="37"/>
      <c r="M155" s="177" t="s">
        <v>1</v>
      </c>
      <c r="N155" s="178" t="s">
        <v>40</v>
      </c>
      <c r="O155" s="75"/>
      <c r="P155" s="179">
        <f>O155*H155</f>
        <v>0</v>
      </c>
      <c r="Q155" s="179">
        <v>0</v>
      </c>
      <c r="R155" s="179">
        <f>Q155*H155</f>
        <v>0</v>
      </c>
      <c r="S155" s="179">
        <v>0</v>
      </c>
      <c r="T155" s="180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1" t="s">
        <v>140</v>
      </c>
      <c r="AT155" s="181" t="s">
        <v>135</v>
      </c>
      <c r="AU155" s="181" t="s">
        <v>149</v>
      </c>
      <c r="AY155" s="17" t="s">
        <v>133</v>
      </c>
      <c r="BE155" s="182">
        <f>IF(N155="základní",J155,0)</f>
        <v>0</v>
      </c>
      <c r="BF155" s="182">
        <f>IF(N155="snížená",J155,0)</f>
        <v>0</v>
      </c>
      <c r="BG155" s="182">
        <f>IF(N155="zákl. přenesená",J155,0)</f>
        <v>0</v>
      </c>
      <c r="BH155" s="182">
        <f>IF(N155="sníž. přenesená",J155,0)</f>
        <v>0</v>
      </c>
      <c r="BI155" s="182">
        <f>IF(N155="nulová",J155,0)</f>
        <v>0</v>
      </c>
      <c r="BJ155" s="17" t="s">
        <v>83</v>
      </c>
      <c r="BK155" s="182">
        <f>ROUND(I155*H155,2)</f>
        <v>0</v>
      </c>
      <c r="BL155" s="17" t="s">
        <v>140</v>
      </c>
      <c r="BM155" s="181" t="s">
        <v>183</v>
      </c>
    </row>
    <row r="156" s="13" customFormat="1">
      <c r="A156" s="13"/>
      <c r="B156" s="188"/>
      <c r="C156" s="13"/>
      <c r="D156" s="183" t="s">
        <v>144</v>
      </c>
      <c r="E156" s="189" t="s">
        <v>1</v>
      </c>
      <c r="F156" s="190" t="s">
        <v>184</v>
      </c>
      <c r="G156" s="13"/>
      <c r="H156" s="191">
        <v>66</v>
      </c>
      <c r="I156" s="192"/>
      <c r="J156" s="13"/>
      <c r="K156" s="13"/>
      <c r="L156" s="188"/>
      <c r="M156" s="193"/>
      <c r="N156" s="194"/>
      <c r="O156" s="194"/>
      <c r="P156" s="194"/>
      <c r="Q156" s="194"/>
      <c r="R156" s="194"/>
      <c r="S156" s="194"/>
      <c r="T156" s="19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9" t="s">
        <v>144</v>
      </c>
      <c r="AU156" s="189" t="s">
        <v>149</v>
      </c>
      <c r="AV156" s="13" t="s">
        <v>85</v>
      </c>
      <c r="AW156" s="13" t="s">
        <v>31</v>
      </c>
      <c r="AX156" s="13" t="s">
        <v>83</v>
      </c>
      <c r="AY156" s="189" t="s">
        <v>133</v>
      </c>
    </row>
    <row r="157" s="2" customFormat="1" ht="37.8" customHeight="1">
      <c r="A157" s="36"/>
      <c r="B157" s="169"/>
      <c r="C157" s="170" t="s">
        <v>185</v>
      </c>
      <c r="D157" s="170" t="s">
        <v>135</v>
      </c>
      <c r="E157" s="171" t="s">
        <v>186</v>
      </c>
      <c r="F157" s="172" t="s">
        <v>187</v>
      </c>
      <c r="G157" s="173" t="s">
        <v>167</v>
      </c>
      <c r="H157" s="174">
        <v>1650</v>
      </c>
      <c r="I157" s="175"/>
      <c r="J157" s="176">
        <f>ROUND(I157*H157,2)</f>
        <v>0</v>
      </c>
      <c r="K157" s="172" t="s">
        <v>139</v>
      </c>
      <c r="L157" s="37"/>
      <c r="M157" s="177" t="s">
        <v>1</v>
      </c>
      <c r="N157" s="178" t="s">
        <v>40</v>
      </c>
      <c r="O157" s="75"/>
      <c r="P157" s="179">
        <f>O157*H157</f>
        <v>0</v>
      </c>
      <c r="Q157" s="179">
        <v>0</v>
      </c>
      <c r="R157" s="179">
        <f>Q157*H157</f>
        <v>0</v>
      </c>
      <c r="S157" s="179">
        <v>0</v>
      </c>
      <c r="T157" s="180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81" t="s">
        <v>140</v>
      </c>
      <c r="AT157" s="181" t="s">
        <v>135</v>
      </c>
      <c r="AU157" s="181" t="s">
        <v>149</v>
      </c>
      <c r="AY157" s="17" t="s">
        <v>133</v>
      </c>
      <c r="BE157" s="182">
        <f>IF(N157="základní",J157,0)</f>
        <v>0</v>
      </c>
      <c r="BF157" s="182">
        <f>IF(N157="snížená",J157,0)</f>
        <v>0</v>
      </c>
      <c r="BG157" s="182">
        <f>IF(N157="zákl. přenesená",J157,0)</f>
        <v>0</v>
      </c>
      <c r="BH157" s="182">
        <f>IF(N157="sníž. přenesená",J157,0)</f>
        <v>0</v>
      </c>
      <c r="BI157" s="182">
        <f>IF(N157="nulová",J157,0)</f>
        <v>0</v>
      </c>
      <c r="BJ157" s="17" t="s">
        <v>83</v>
      </c>
      <c r="BK157" s="182">
        <f>ROUND(I157*H157,2)</f>
        <v>0</v>
      </c>
      <c r="BL157" s="17" t="s">
        <v>140</v>
      </c>
      <c r="BM157" s="181" t="s">
        <v>188</v>
      </c>
    </row>
    <row r="158" s="13" customFormat="1">
      <c r="A158" s="13"/>
      <c r="B158" s="188"/>
      <c r="C158" s="13"/>
      <c r="D158" s="183" t="s">
        <v>144</v>
      </c>
      <c r="E158" s="13"/>
      <c r="F158" s="190" t="s">
        <v>189</v>
      </c>
      <c r="G158" s="13"/>
      <c r="H158" s="191">
        <v>1650</v>
      </c>
      <c r="I158" s="192"/>
      <c r="J158" s="13"/>
      <c r="K158" s="13"/>
      <c r="L158" s="188"/>
      <c r="M158" s="193"/>
      <c r="N158" s="194"/>
      <c r="O158" s="194"/>
      <c r="P158" s="194"/>
      <c r="Q158" s="194"/>
      <c r="R158" s="194"/>
      <c r="S158" s="194"/>
      <c r="T158" s="19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9" t="s">
        <v>144</v>
      </c>
      <c r="AU158" s="189" t="s">
        <v>149</v>
      </c>
      <c r="AV158" s="13" t="s">
        <v>85</v>
      </c>
      <c r="AW158" s="13" t="s">
        <v>3</v>
      </c>
      <c r="AX158" s="13" t="s">
        <v>83</v>
      </c>
      <c r="AY158" s="189" t="s">
        <v>133</v>
      </c>
    </row>
    <row r="159" s="2" customFormat="1" ht="33" customHeight="1">
      <c r="A159" s="36"/>
      <c r="B159" s="169"/>
      <c r="C159" s="170" t="s">
        <v>190</v>
      </c>
      <c r="D159" s="170" t="s">
        <v>135</v>
      </c>
      <c r="E159" s="171" t="s">
        <v>191</v>
      </c>
      <c r="F159" s="172" t="s">
        <v>192</v>
      </c>
      <c r="G159" s="173" t="s">
        <v>193</v>
      </c>
      <c r="H159" s="174">
        <v>118.8</v>
      </c>
      <c r="I159" s="175"/>
      <c r="J159" s="176">
        <f>ROUND(I159*H159,2)</f>
        <v>0</v>
      </c>
      <c r="K159" s="172" t="s">
        <v>139</v>
      </c>
      <c r="L159" s="37"/>
      <c r="M159" s="177" t="s">
        <v>1</v>
      </c>
      <c r="N159" s="178" t="s">
        <v>40</v>
      </c>
      <c r="O159" s="75"/>
      <c r="P159" s="179">
        <f>O159*H159</f>
        <v>0</v>
      </c>
      <c r="Q159" s="179">
        <v>0</v>
      </c>
      <c r="R159" s="179">
        <f>Q159*H159</f>
        <v>0</v>
      </c>
      <c r="S159" s="179">
        <v>0</v>
      </c>
      <c r="T159" s="180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1" t="s">
        <v>140</v>
      </c>
      <c r="AT159" s="181" t="s">
        <v>135</v>
      </c>
      <c r="AU159" s="181" t="s">
        <v>149</v>
      </c>
      <c r="AY159" s="17" t="s">
        <v>133</v>
      </c>
      <c r="BE159" s="182">
        <f>IF(N159="základní",J159,0)</f>
        <v>0</v>
      </c>
      <c r="BF159" s="182">
        <f>IF(N159="snížená",J159,0)</f>
        <v>0</v>
      </c>
      <c r="BG159" s="182">
        <f>IF(N159="zákl. přenesená",J159,0)</f>
        <v>0</v>
      </c>
      <c r="BH159" s="182">
        <f>IF(N159="sníž. přenesená",J159,0)</f>
        <v>0</v>
      </c>
      <c r="BI159" s="182">
        <f>IF(N159="nulová",J159,0)</f>
        <v>0</v>
      </c>
      <c r="BJ159" s="17" t="s">
        <v>83</v>
      </c>
      <c r="BK159" s="182">
        <f>ROUND(I159*H159,2)</f>
        <v>0</v>
      </c>
      <c r="BL159" s="17" t="s">
        <v>140</v>
      </c>
      <c r="BM159" s="181" t="s">
        <v>194</v>
      </c>
    </row>
    <row r="160" s="13" customFormat="1">
      <c r="A160" s="13"/>
      <c r="B160" s="188"/>
      <c r="C160" s="13"/>
      <c r="D160" s="183" t="s">
        <v>144</v>
      </c>
      <c r="E160" s="13"/>
      <c r="F160" s="190" t="s">
        <v>195</v>
      </c>
      <c r="G160" s="13"/>
      <c r="H160" s="191">
        <v>118.8</v>
      </c>
      <c r="I160" s="192"/>
      <c r="J160" s="13"/>
      <c r="K160" s="13"/>
      <c r="L160" s="188"/>
      <c r="M160" s="193"/>
      <c r="N160" s="194"/>
      <c r="O160" s="194"/>
      <c r="P160" s="194"/>
      <c r="Q160" s="194"/>
      <c r="R160" s="194"/>
      <c r="S160" s="194"/>
      <c r="T160" s="19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89" t="s">
        <v>144</v>
      </c>
      <c r="AU160" s="189" t="s">
        <v>149</v>
      </c>
      <c r="AV160" s="13" t="s">
        <v>85</v>
      </c>
      <c r="AW160" s="13" t="s">
        <v>3</v>
      </c>
      <c r="AX160" s="13" t="s">
        <v>83</v>
      </c>
      <c r="AY160" s="189" t="s">
        <v>133</v>
      </c>
    </row>
    <row r="161" s="2" customFormat="1" ht="16.5" customHeight="1">
      <c r="A161" s="36"/>
      <c r="B161" s="169"/>
      <c r="C161" s="170" t="s">
        <v>196</v>
      </c>
      <c r="D161" s="170" t="s">
        <v>135</v>
      </c>
      <c r="E161" s="171" t="s">
        <v>197</v>
      </c>
      <c r="F161" s="172" t="s">
        <v>198</v>
      </c>
      <c r="G161" s="173" t="s">
        <v>167</v>
      </c>
      <c r="H161" s="174">
        <v>66</v>
      </c>
      <c r="I161" s="175"/>
      <c r="J161" s="176">
        <f>ROUND(I161*H161,2)</f>
        <v>0</v>
      </c>
      <c r="K161" s="172" t="s">
        <v>139</v>
      </c>
      <c r="L161" s="37"/>
      <c r="M161" s="177" t="s">
        <v>1</v>
      </c>
      <c r="N161" s="178" t="s">
        <v>40</v>
      </c>
      <c r="O161" s="75"/>
      <c r="P161" s="179">
        <f>O161*H161</f>
        <v>0</v>
      </c>
      <c r="Q161" s="179">
        <v>0</v>
      </c>
      <c r="R161" s="179">
        <f>Q161*H161</f>
        <v>0</v>
      </c>
      <c r="S161" s="179">
        <v>0</v>
      </c>
      <c r="T161" s="180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81" t="s">
        <v>140</v>
      </c>
      <c r="AT161" s="181" t="s">
        <v>135</v>
      </c>
      <c r="AU161" s="181" t="s">
        <v>149</v>
      </c>
      <c r="AY161" s="17" t="s">
        <v>133</v>
      </c>
      <c r="BE161" s="182">
        <f>IF(N161="základní",J161,0)</f>
        <v>0</v>
      </c>
      <c r="BF161" s="182">
        <f>IF(N161="snížená",J161,0)</f>
        <v>0</v>
      </c>
      <c r="BG161" s="182">
        <f>IF(N161="zákl. přenesená",J161,0)</f>
        <v>0</v>
      </c>
      <c r="BH161" s="182">
        <f>IF(N161="sníž. přenesená",J161,0)</f>
        <v>0</v>
      </c>
      <c r="BI161" s="182">
        <f>IF(N161="nulová",J161,0)</f>
        <v>0</v>
      </c>
      <c r="BJ161" s="17" t="s">
        <v>83</v>
      </c>
      <c r="BK161" s="182">
        <f>ROUND(I161*H161,2)</f>
        <v>0</v>
      </c>
      <c r="BL161" s="17" t="s">
        <v>140</v>
      </c>
      <c r="BM161" s="181" t="s">
        <v>199</v>
      </c>
    </row>
    <row r="162" s="12" customFormat="1" ht="20.88" customHeight="1">
      <c r="A162" s="12"/>
      <c r="B162" s="156"/>
      <c r="C162" s="12"/>
      <c r="D162" s="157" t="s">
        <v>74</v>
      </c>
      <c r="E162" s="167" t="s">
        <v>200</v>
      </c>
      <c r="F162" s="167" t="s">
        <v>201</v>
      </c>
      <c r="G162" s="12"/>
      <c r="H162" s="12"/>
      <c r="I162" s="159"/>
      <c r="J162" s="168">
        <f>BK162</f>
        <v>0</v>
      </c>
      <c r="K162" s="12"/>
      <c r="L162" s="156"/>
      <c r="M162" s="161"/>
      <c r="N162" s="162"/>
      <c r="O162" s="162"/>
      <c r="P162" s="163">
        <f>SUM(P163:P169)</f>
        <v>0</v>
      </c>
      <c r="Q162" s="162"/>
      <c r="R162" s="163">
        <f>SUM(R163:R169)</f>
        <v>39.726925000000001</v>
      </c>
      <c r="S162" s="162"/>
      <c r="T162" s="164">
        <f>SUM(T163:T169)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57" t="s">
        <v>83</v>
      </c>
      <c r="AT162" s="165" t="s">
        <v>74</v>
      </c>
      <c r="AU162" s="165" t="s">
        <v>85</v>
      </c>
      <c r="AY162" s="157" t="s">
        <v>133</v>
      </c>
      <c r="BK162" s="166">
        <f>SUM(BK163:BK169)</f>
        <v>0</v>
      </c>
    </row>
    <row r="163" s="2" customFormat="1" ht="24.15" customHeight="1">
      <c r="A163" s="36"/>
      <c r="B163" s="169"/>
      <c r="C163" s="170" t="s">
        <v>162</v>
      </c>
      <c r="D163" s="170" t="s">
        <v>135</v>
      </c>
      <c r="E163" s="171" t="s">
        <v>202</v>
      </c>
      <c r="F163" s="172" t="s">
        <v>203</v>
      </c>
      <c r="G163" s="173" t="s">
        <v>167</v>
      </c>
      <c r="H163" s="174">
        <v>10</v>
      </c>
      <c r="I163" s="175"/>
      <c r="J163" s="176">
        <f>ROUND(I163*H163,2)</f>
        <v>0</v>
      </c>
      <c r="K163" s="172" t="s">
        <v>139</v>
      </c>
      <c r="L163" s="37"/>
      <c r="M163" s="177" t="s">
        <v>1</v>
      </c>
      <c r="N163" s="178" t="s">
        <v>40</v>
      </c>
      <c r="O163" s="75"/>
      <c r="P163" s="179">
        <f>O163*H163</f>
        <v>0</v>
      </c>
      <c r="Q163" s="179">
        <v>0</v>
      </c>
      <c r="R163" s="179">
        <f>Q163*H163</f>
        <v>0</v>
      </c>
      <c r="S163" s="179">
        <v>0</v>
      </c>
      <c r="T163" s="180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81" t="s">
        <v>140</v>
      </c>
      <c r="AT163" s="181" t="s">
        <v>135</v>
      </c>
      <c r="AU163" s="181" t="s">
        <v>149</v>
      </c>
      <c r="AY163" s="17" t="s">
        <v>133</v>
      </c>
      <c r="BE163" s="182">
        <f>IF(N163="základní",J163,0)</f>
        <v>0</v>
      </c>
      <c r="BF163" s="182">
        <f>IF(N163="snížená",J163,0)</f>
        <v>0</v>
      </c>
      <c r="BG163" s="182">
        <f>IF(N163="zákl. přenesená",J163,0)</f>
        <v>0</v>
      </c>
      <c r="BH163" s="182">
        <f>IF(N163="sníž. přenesená",J163,0)</f>
        <v>0</v>
      </c>
      <c r="BI163" s="182">
        <f>IF(N163="nulová",J163,0)</f>
        <v>0</v>
      </c>
      <c r="BJ163" s="17" t="s">
        <v>83</v>
      </c>
      <c r="BK163" s="182">
        <f>ROUND(I163*H163,2)</f>
        <v>0</v>
      </c>
      <c r="BL163" s="17" t="s">
        <v>140</v>
      </c>
      <c r="BM163" s="181" t="s">
        <v>204</v>
      </c>
    </row>
    <row r="164" s="2" customFormat="1" ht="16.5" customHeight="1">
      <c r="A164" s="36"/>
      <c r="B164" s="169"/>
      <c r="C164" s="196" t="s">
        <v>205</v>
      </c>
      <c r="D164" s="196" t="s">
        <v>206</v>
      </c>
      <c r="E164" s="197" t="s">
        <v>207</v>
      </c>
      <c r="F164" s="198" t="s">
        <v>208</v>
      </c>
      <c r="G164" s="199" t="s">
        <v>193</v>
      </c>
      <c r="H164" s="200">
        <v>20</v>
      </c>
      <c r="I164" s="201"/>
      <c r="J164" s="202">
        <f>ROUND(I164*H164,2)</f>
        <v>0</v>
      </c>
      <c r="K164" s="198" t="s">
        <v>139</v>
      </c>
      <c r="L164" s="203"/>
      <c r="M164" s="204" t="s">
        <v>1</v>
      </c>
      <c r="N164" s="205" t="s">
        <v>40</v>
      </c>
      <c r="O164" s="75"/>
      <c r="P164" s="179">
        <f>O164*H164</f>
        <v>0</v>
      </c>
      <c r="Q164" s="179">
        <v>1</v>
      </c>
      <c r="R164" s="179">
        <f>Q164*H164</f>
        <v>20</v>
      </c>
      <c r="S164" s="179">
        <v>0</v>
      </c>
      <c r="T164" s="180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81" t="s">
        <v>173</v>
      </c>
      <c r="AT164" s="181" t="s">
        <v>206</v>
      </c>
      <c r="AU164" s="181" t="s">
        <v>149</v>
      </c>
      <c r="AY164" s="17" t="s">
        <v>133</v>
      </c>
      <c r="BE164" s="182">
        <f>IF(N164="základní",J164,0)</f>
        <v>0</v>
      </c>
      <c r="BF164" s="182">
        <f>IF(N164="snížená",J164,0)</f>
        <v>0</v>
      </c>
      <c r="BG164" s="182">
        <f>IF(N164="zákl. přenesená",J164,0)</f>
        <v>0</v>
      </c>
      <c r="BH164" s="182">
        <f>IF(N164="sníž. přenesená",J164,0)</f>
        <v>0</v>
      </c>
      <c r="BI164" s="182">
        <f>IF(N164="nulová",J164,0)</f>
        <v>0</v>
      </c>
      <c r="BJ164" s="17" t="s">
        <v>83</v>
      </c>
      <c r="BK164" s="182">
        <f>ROUND(I164*H164,2)</f>
        <v>0</v>
      </c>
      <c r="BL164" s="17" t="s">
        <v>140</v>
      </c>
      <c r="BM164" s="181" t="s">
        <v>209</v>
      </c>
    </row>
    <row r="165" s="13" customFormat="1">
      <c r="A165" s="13"/>
      <c r="B165" s="188"/>
      <c r="C165" s="13"/>
      <c r="D165" s="183" t="s">
        <v>144</v>
      </c>
      <c r="E165" s="13"/>
      <c r="F165" s="190" t="s">
        <v>210</v>
      </c>
      <c r="G165" s="13"/>
      <c r="H165" s="191">
        <v>20</v>
      </c>
      <c r="I165" s="192"/>
      <c r="J165" s="13"/>
      <c r="K165" s="13"/>
      <c r="L165" s="188"/>
      <c r="M165" s="193"/>
      <c r="N165" s="194"/>
      <c r="O165" s="194"/>
      <c r="P165" s="194"/>
      <c r="Q165" s="194"/>
      <c r="R165" s="194"/>
      <c r="S165" s="194"/>
      <c r="T165" s="19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9" t="s">
        <v>144</v>
      </c>
      <c r="AU165" s="189" t="s">
        <v>149</v>
      </c>
      <c r="AV165" s="13" t="s">
        <v>85</v>
      </c>
      <c r="AW165" s="13" t="s">
        <v>3</v>
      </c>
      <c r="AX165" s="13" t="s">
        <v>83</v>
      </c>
      <c r="AY165" s="189" t="s">
        <v>133</v>
      </c>
    </row>
    <row r="166" s="2" customFormat="1" ht="24.15" customHeight="1">
      <c r="A166" s="36"/>
      <c r="B166" s="169"/>
      <c r="C166" s="170" t="s">
        <v>8</v>
      </c>
      <c r="D166" s="170" t="s">
        <v>135</v>
      </c>
      <c r="E166" s="171" t="s">
        <v>211</v>
      </c>
      <c r="F166" s="172" t="s">
        <v>212</v>
      </c>
      <c r="G166" s="173" t="s">
        <v>167</v>
      </c>
      <c r="H166" s="174">
        <v>7.5</v>
      </c>
      <c r="I166" s="175"/>
      <c r="J166" s="176">
        <f>ROUND(I166*H166,2)</f>
        <v>0</v>
      </c>
      <c r="K166" s="172" t="s">
        <v>139</v>
      </c>
      <c r="L166" s="37"/>
      <c r="M166" s="177" t="s">
        <v>1</v>
      </c>
      <c r="N166" s="178" t="s">
        <v>40</v>
      </c>
      <c r="O166" s="75"/>
      <c r="P166" s="179">
        <f>O166*H166</f>
        <v>0</v>
      </c>
      <c r="Q166" s="179">
        <v>0</v>
      </c>
      <c r="R166" s="179">
        <f>Q166*H166</f>
        <v>0</v>
      </c>
      <c r="S166" s="179">
        <v>0</v>
      </c>
      <c r="T166" s="180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1" t="s">
        <v>140</v>
      </c>
      <c r="AT166" s="181" t="s">
        <v>135</v>
      </c>
      <c r="AU166" s="181" t="s">
        <v>149</v>
      </c>
      <c r="AY166" s="17" t="s">
        <v>133</v>
      </c>
      <c r="BE166" s="182">
        <f>IF(N166="základní",J166,0)</f>
        <v>0</v>
      </c>
      <c r="BF166" s="182">
        <f>IF(N166="snížená",J166,0)</f>
        <v>0</v>
      </c>
      <c r="BG166" s="182">
        <f>IF(N166="zákl. přenesená",J166,0)</f>
        <v>0</v>
      </c>
      <c r="BH166" s="182">
        <f>IF(N166="sníž. přenesená",J166,0)</f>
        <v>0</v>
      </c>
      <c r="BI166" s="182">
        <f>IF(N166="nulová",J166,0)</f>
        <v>0</v>
      </c>
      <c r="BJ166" s="17" t="s">
        <v>83</v>
      </c>
      <c r="BK166" s="182">
        <f>ROUND(I166*H166,2)</f>
        <v>0</v>
      </c>
      <c r="BL166" s="17" t="s">
        <v>140</v>
      </c>
      <c r="BM166" s="181" t="s">
        <v>213</v>
      </c>
    </row>
    <row r="167" s="2" customFormat="1" ht="16.5" customHeight="1">
      <c r="A167" s="36"/>
      <c r="B167" s="169"/>
      <c r="C167" s="196" t="s">
        <v>178</v>
      </c>
      <c r="D167" s="196" t="s">
        <v>206</v>
      </c>
      <c r="E167" s="197" t="s">
        <v>214</v>
      </c>
      <c r="F167" s="198" t="s">
        <v>215</v>
      </c>
      <c r="G167" s="199" t="s">
        <v>193</v>
      </c>
      <c r="H167" s="200">
        <v>15</v>
      </c>
      <c r="I167" s="201"/>
      <c r="J167" s="202">
        <f>ROUND(I167*H167,2)</f>
        <v>0</v>
      </c>
      <c r="K167" s="198" t="s">
        <v>139</v>
      </c>
      <c r="L167" s="203"/>
      <c r="M167" s="204" t="s">
        <v>1</v>
      </c>
      <c r="N167" s="205" t="s">
        <v>40</v>
      </c>
      <c r="O167" s="75"/>
      <c r="P167" s="179">
        <f>O167*H167</f>
        <v>0</v>
      </c>
      <c r="Q167" s="179">
        <v>1</v>
      </c>
      <c r="R167" s="179">
        <f>Q167*H167</f>
        <v>15</v>
      </c>
      <c r="S167" s="179">
        <v>0</v>
      </c>
      <c r="T167" s="180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81" t="s">
        <v>173</v>
      </c>
      <c r="AT167" s="181" t="s">
        <v>206</v>
      </c>
      <c r="AU167" s="181" t="s">
        <v>149</v>
      </c>
      <c r="AY167" s="17" t="s">
        <v>133</v>
      </c>
      <c r="BE167" s="182">
        <f>IF(N167="základní",J167,0)</f>
        <v>0</v>
      </c>
      <c r="BF167" s="182">
        <f>IF(N167="snížená",J167,0)</f>
        <v>0</v>
      </c>
      <c r="BG167" s="182">
        <f>IF(N167="zákl. přenesená",J167,0)</f>
        <v>0</v>
      </c>
      <c r="BH167" s="182">
        <f>IF(N167="sníž. přenesená",J167,0)</f>
        <v>0</v>
      </c>
      <c r="BI167" s="182">
        <f>IF(N167="nulová",J167,0)</f>
        <v>0</v>
      </c>
      <c r="BJ167" s="17" t="s">
        <v>83</v>
      </c>
      <c r="BK167" s="182">
        <f>ROUND(I167*H167,2)</f>
        <v>0</v>
      </c>
      <c r="BL167" s="17" t="s">
        <v>140</v>
      </c>
      <c r="BM167" s="181" t="s">
        <v>216</v>
      </c>
    </row>
    <row r="168" s="13" customFormat="1">
      <c r="A168" s="13"/>
      <c r="B168" s="188"/>
      <c r="C168" s="13"/>
      <c r="D168" s="183" t="s">
        <v>144</v>
      </c>
      <c r="E168" s="13"/>
      <c r="F168" s="190" t="s">
        <v>217</v>
      </c>
      <c r="G168" s="13"/>
      <c r="H168" s="191">
        <v>15</v>
      </c>
      <c r="I168" s="192"/>
      <c r="J168" s="13"/>
      <c r="K168" s="13"/>
      <c r="L168" s="188"/>
      <c r="M168" s="193"/>
      <c r="N168" s="194"/>
      <c r="O168" s="194"/>
      <c r="P168" s="194"/>
      <c r="Q168" s="194"/>
      <c r="R168" s="194"/>
      <c r="S168" s="194"/>
      <c r="T168" s="19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89" t="s">
        <v>144</v>
      </c>
      <c r="AU168" s="189" t="s">
        <v>149</v>
      </c>
      <c r="AV168" s="13" t="s">
        <v>85</v>
      </c>
      <c r="AW168" s="13" t="s">
        <v>3</v>
      </c>
      <c r="AX168" s="13" t="s">
        <v>83</v>
      </c>
      <c r="AY168" s="189" t="s">
        <v>133</v>
      </c>
    </row>
    <row r="169" s="2" customFormat="1" ht="24.15" customHeight="1">
      <c r="A169" s="36"/>
      <c r="B169" s="169"/>
      <c r="C169" s="170" t="s">
        <v>200</v>
      </c>
      <c r="D169" s="170" t="s">
        <v>135</v>
      </c>
      <c r="E169" s="171" t="s">
        <v>218</v>
      </c>
      <c r="F169" s="172" t="s">
        <v>219</v>
      </c>
      <c r="G169" s="173" t="s">
        <v>167</v>
      </c>
      <c r="H169" s="174">
        <v>2.5</v>
      </c>
      <c r="I169" s="175"/>
      <c r="J169" s="176">
        <f>ROUND(I169*H169,2)</f>
        <v>0</v>
      </c>
      <c r="K169" s="172" t="s">
        <v>139</v>
      </c>
      <c r="L169" s="37"/>
      <c r="M169" s="177" t="s">
        <v>1</v>
      </c>
      <c r="N169" s="178" t="s">
        <v>40</v>
      </c>
      <c r="O169" s="75"/>
      <c r="P169" s="179">
        <f>O169*H169</f>
        <v>0</v>
      </c>
      <c r="Q169" s="179">
        <v>1.8907700000000001</v>
      </c>
      <c r="R169" s="179">
        <f>Q169*H169</f>
        <v>4.7269250000000005</v>
      </c>
      <c r="S169" s="179">
        <v>0</v>
      </c>
      <c r="T169" s="180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81" t="s">
        <v>140</v>
      </c>
      <c r="AT169" s="181" t="s">
        <v>135</v>
      </c>
      <c r="AU169" s="181" t="s">
        <v>149</v>
      </c>
      <c r="AY169" s="17" t="s">
        <v>133</v>
      </c>
      <c r="BE169" s="182">
        <f>IF(N169="základní",J169,0)</f>
        <v>0</v>
      </c>
      <c r="BF169" s="182">
        <f>IF(N169="snížená",J169,0)</f>
        <v>0</v>
      </c>
      <c r="BG169" s="182">
        <f>IF(N169="zákl. přenesená",J169,0)</f>
        <v>0</v>
      </c>
      <c r="BH169" s="182">
        <f>IF(N169="sníž. přenesená",J169,0)</f>
        <v>0</v>
      </c>
      <c r="BI169" s="182">
        <f>IF(N169="nulová",J169,0)</f>
        <v>0</v>
      </c>
      <c r="BJ169" s="17" t="s">
        <v>83</v>
      </c>
      <c r="BK169" s="182">
        <f>ROUND(I169*H169,2)</f>
        <v>0</v>
      </c>
      <c r="BL169" s="17" t="s">
        <v>140</v>
      </c>
      <c r="BM169" s="181" t="s">
        <v>220</v>
      </c>
    </row>
    <row r="170" s="12" customFormat="1" ht="20.88" customHeight="1">
      <c r="A170" s="12"/>
      <c r="B170" s="156"/>
      <c r="C170" s="12"/>
      <c r="D170" s="157" t="s">
        <v>74</v>
      </c>
      <c r="E170" s="167" t="s">
        <v>221</v>
      </c>
      <c r="F170" s="167" t="s">
        <v>222</v>
      </c>
      <c r="G170" s="12"/>
      <c r="H170" s="12"/>
      <c r="I170" s="159"/>
      <c r="J170" s="168">
        <f>BK170</f>
        <v>0</v>
      </c>
      <c r="K170" s="12"/>
      <c r="L170" s="156"/>
      <c r="M170" s="161"/>
      <c r="N170" s="162"/>
      <c r="O170" s="162"/>
      <c r="P170" s="163">
        <f>SUM(P171:P174)</f>
        <v>0</v>
      </c>
      <c r="Q170" s="162"/>
      <c r="R170" s="163">
        <f>SUM(R171:R174)</f>
        <v>0.0015</v>
      </c>
      <c r="S170" s="162"/>
      <c r="T170" s="164">
        <f>SUM(T171:T174)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57" t="s">
        <v>83</v>
      </c>
      <c r="AT170" s="165" t="s">
        <v>74</v>
      </c>
      <c r="AU170" s="165" t="s">
        <v>85</v>
      </c>
      <c r="AY170" s="157" t="s">
        <v>133</v>
      </c>
      <c r="BK170" s="166">
        <f>SUM(BK171:BK174)</f>
        <v>0</v>
      </c>
    </row>
    <row r="171" s="2" customFormat="1" ht="33" customHeight="1">
      <c r="A171" s="36"/>
      <c r="B171" s="169"/>
      <c r="C171" s="170" t="s">
        <v>221</v>
      </c>
      <c r="D171" s="170" t="s">
        <v>135</v>
      </c>
      <c r="E171" s="171" t="s">
        <v>223</v>
      </c>
      <c r="F171" s="172" t="s">
        <v>224</v>
      </c>
      <c r="G171" s="173" t="s">
        <v>138</v>
      </c>
      <c r="H171" s="174">
        <v>100</v>
      </c>
      <c r="I171" s="175"/>
      <c r="J171" s="176">
        <f>ROUND(I171*H171,2)</f>
        <v>0</v>
      </c>
      <c r="K171" s="172" t="s">
        <v>139</v>
      </c>
      <c r="L171" s="37"/>
      <c r="M171" s="177" t="s">
        <v>1</v>
      </c>
      <c r="N171" s="178" t="s">
        <v>40</v>
      </c>
      <c r="O171" s="75"/>
      <c r="P171" s="179">
        <f>O171*H171</f>
        <v>0</v>
      </c>
      <c r="Q171" s="179">
        <v>0</v>
      </c>
      <c r="R171" s="179">
        <f>Q171*H171</f>
        <v>0</v>
      </c>
      <c r="S171" s="179">
        <v>0</v>
      </c>
      <c r="T171" s="180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81" t="s">
        <v>140</v>
      </c>
      <c r="AT171" s="181" t="s">
        <v>135</v>
      </c>
      <c r="AU171" s="181" t="s">
        <v>149</v>
      </c>
      <c r="AY171" s="17" t="s">
        <v>133</v>
      </c>
      <c r="BE171" s="182">
        <f>IF(N171="základní",J171,0)</f>
        <v>0</v>
      </c>
      <c r="BF171" s="182">
        <f>IF(N171="snížená",J171,0)</f>
        <v>0</v>
      </c>
      <c r="BG171" s="182">
        <f>IF(N171="zákl. přenesená",J171,0)</f>
        <v>0</v>
      </c>
      <c r="BH171" s="182">
        <f>IF(N171="sníž. přenesená",J171,0)</f>
        <v>0</v>
      </c>
      <c r="BI171" s="182">
        <f>IF(N171="nulová",J171,0)</f>
        <v>0</v>
      </c>
      <c r="BJ171" s="17" t="s">
        <v>83</v>
      </c>
      <c r="BK171" s="182">
        <f>ROUND(I171*H171,2)</f>
        <v>0</v>
      </c>
      <c r="BL171" s="17" t="s">
        <v>140</v>
      </c>
      <c r="BM171" s="181" t="s">
        <v>225</v>
      </c>
    </row>
    <row r="172" s="2" customFormat="1" ht="24.15" customHeight="1">
      <c r="A172" s="36"/>
      <c r="B172" s="169"/>
      <c r="C172" s="170" t="s">
        <v>226</v>
      </c>
      <c r="D172" s="170" t="s">
        <v>135</v>
      </c>
      <c r="E172" s="171" t="s">
        <v>227</v>
      </c>
      <c r="F172" s="172" t="s">
        <v>228</v>
      </c>
      <c r="G172" s="173" t="s">
        <v>138</v>
      </c>
      <c r="H172" s="174">
        <v>100</v>
      </c>
      <c r="I172" s="175"/>
      <c r="J172" s="176">
        <f>ROUND(I172*H172,2)</f>
        <v>0</v>
      </c>
      <c r="K172" s="172" t="s">
        <v>139</v>
      </c>
      <c r="L172" s="37"/>
      <c r="M172" s="177" t="s">
        <v>1</v>
      </c>
      <c r="N172" s="178" t="s">
        <v>40</v>
      </c>
      <c r="O172" s="75"/>
      <c r="P172" s="179">
        <f>O172*H172</f>
        <v>0</v>
      </c>
      <c r="Q172" s="179">
        <v>0</v>
      </c>
      <c r="R172" s="179">
        <f>Q172*H172</f>
        <v>0</v>
      </c>
      <c r="S172" s="179">
        <v>0</v>
      </c>
      <c r="T172" s="180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81" t="s">
        <v>140</v>
      </c>
      <c r="AT172" s="181" t="s">
        <v>135</v>
      </c>
      <c r="AU172" s="181" t="s">
        <v>149</v>
      </c>
      <c r="AY172" s="17" t="s">
        <v>133</v>
      </c>
      <c r="BE172" s="182">
        <f>IF(N172="základní",J172,0)</f>
        <v>0</v>
      </c>
      <c r="BF172" s="182">
        <f>IF(N172="snížená",J172,0)</f>
        <v>0</v>
      </c>
      <c r="BG172" s="182">
        <f>IF(N172="zákl. přenesená",J172,0)</f>
        <v>0</v>
      </c>
      <c r="BH172" s="182">
        <f>IF(N172="sníž. přenesená",J172,0)</f>
        <v>0</v>
      </c>
      <c r="BI172" s="182">
        <f>IF(N172="nulová",J172,0)</f>
        <v>0</v>
      </c>
      <c r="BJ172" s="17" t="s">
        <v>83</v>
      </c>
      <c r="BK172" s="182">
        <f>ROUND(I172*H172,2)</f>
        <v>0</v>
      </c>
      <c r="BL172" s="17" t="s">
        <v>140</v>
      </c>
      <c r="BM172" s="181" t="s">
        <v>229</v>
      </c>
    </row>
    <row r="173" s="2" customFormat="1" ht="16.5" customHeight="1">
      <c r="A173" s="36"/>
      <c r="B173" s="169"/>
      <c r="C173" s="196" t="s">
        <v>230</v>
      </c>
      <c r="D173" s="196" t="s">
        <v>206</v>
      </c>
      <c r="E173" s="197" t="s">
        <v>231</v>
      </c>
      <c r="F173" s="198" t="s">
        <v>232</v>
      </c>
      <c r="G173" s="199" t="s">
        <v>233</v>
      </c>
      <c r="H173" s="200">
        <v>1.5</v>
      </c>
      <c r="I173" s="201"/>
      <c r="J173" s="202">
        <f>ROUND(I173*H173,2)</f>
        <v>0</v>
      </c>
      <c r="K173" s="198" t="s">
        <v>139</v>
      </c>
      <c r="L173" s="203"/>
      <c r="M173" s="204" t="s">
        <v>1</v>
      </c>
      <c r="N173" s="205" t="s">
        <v>40</v>
      </c>
      <c r="O173" s="75"/>
      <c r="P173" s="179">
        <f>O173*H173</f>
        <v>0</v>
      </c>
      <c r="Q173" s="179">
        <v>0.001</v>
      </c>
      <c r="R173" s="179">
        <f>Q173*H173</f>
        <v>0.0015</v>
      </c>
      <c r="S173" s="179">
        <v>0</v>
      </c>
      <c r="T173" s="180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81" t="s">
        <v>173</v>
      </c>
      <c r="AT173" s="181" t="s">
        <v>206</v>
      </c>
      <c r="AU173" s="181" t="s">
        <v>149</v>
      </c>
      <c r="AY173" s="17" t="s">
        <v>133</v>
      </c>
      <c r="BE173" s="182">
        <f>IF(N173="základní",J173,0)</f>
        <v>0</v>
      </c>
      <c r="BF173" s="182">
        <f>IF(N173="snížená",J173,0)</f>
        <v>0</v>
      </c>
      <c r="BG173" s="182">
        <f>IF(N173="zákl. přenesená",J173,0)</f>
        <v>0</v>
      </c>
      <c r="BH173" s="182">
        <f>IF(N173="sníž. přenesená",J173,0)</f>
        <v>0</v>
      </c>
      <c r="BI173" s="182">
        <f>IF(N173="nulová",J173,0)</f>
        <v>0</v>
      </c>
      <c r="BJ173" s="17" t="s">
        <v>83</v>
      </c>
      <c r="BK173" s="182">
        <f>ROUND(I173*H173,2)</f>
        <v>0</v>
      </c>
      <c r="BL173" s="17" t="s">
        <v>140</v>
      </c>
      <c r="BM173" s="181" t="s">
        <v>234</v>
      </c>
    </row>
    <row r="174" s="13" customFormat="1">
      <c r="A174" s="13"/>
      <c r="B174" s="188"/>
      <c r="C174" s="13"/>
      <c r="D174" s="183" t="s">
        <v>144</v>
      </c>
      <c r="E174" s="13"/>
      <c r="F174" s="190" t="s">
        <v>235</v>
      </c>
      <c r="G174" s="13"/>
      <c r="H174" s="191">
        <v>1.5</v>
      </c>
      <c r="I174" s="192"/>
      <c r="J174" s="13"/>
      <c r="K174" s="13"/>
      <c r="L174" s="188"/>
      <c r="M174" s="193"/>
      <c r="N174" s="194"/>
      <c r="O174" s="194"/>
      <c r="P174" s="194"/>
      <c r="Q174" s="194"/>
      <c r="R174" s="194"/>
      <c r="S174" s="194"/>
      <c r="T174" s="19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89" t="s">
        <v>144</v>
      </c>
      <c r="AU174" s="189" t="s">
        <v>149</v>
      </c>
      <c r="AV174" s="13" t="s">
        <v>85</v>
      </c>
      <c r="AW174" s="13" t="s">
        <v>3</v>
      </c>
      <c r="AX174" s="13" t="s">
        <v>83</v>
      </c>
      <c r="AY174" s="189" t="s">
        <v>133</v>
      </c>
    </row>
    <row r="175" s="12" customFormat="1" ht="22.8" customHeight="1">
      <c r="A175" s="12"/>
      <c r="B175" s="156"/>
      <c r="C175" s="12"/>
      <c r="D175" s="157" t="s">
        <v>74</v>
      </c>
      <c r="E175" s="167" t="s">
        <v>85</v>
      </c>
      <c r="F175" s="167" t="s">
        <v>236</v>
      </c>
      <c r="G175" s="12"/>
      <c r="H175" s="12"/>
      <c r="I175" s="159"/>
      <c r="J175" s="168">
        <f>BK175</f>
        <v>0</v>
      </c>
      <c r="K175" s="12"/>
      <c r="L175" s="156"/>
      <c r="M175" s="161"/>
      <c r="N175" s="162"/>
      <c r="O175" s="162"/>
      <c r="P175" s="163">
        <f>P176+SUM(P177:P181)</f>
        <v>0</v>
      </c>
      <c r="Q175" s="162"/>
      <c r="R175" s="163">
        <f>R176+SUM(R177:R181)</f>
        <v>1558.9456999999998</v>
      </c>
      <c r="S175" s="162"/>
      <c r="T175" s="164">
        <f>T176+SUM(T177:T181)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57" t="s">
        <v>83</v>
      </c>
      <c r="AT175" s="165" t="s">
        <v>74</v>
      </c>
      <c r="AU175" s="165" t="s">
        <v>83</v>
      </c>
      <c r="AY175" s="157" t="s">
        <v>133</v>
      </c>
      <c r="BK175" s="166">
        <f>BK176+SUM(BK177:BK181)</f>
        <v>0</v>
      </c>
    </row>
    <row r="176" s="2" customFormat="1" ht="33" customHeight="1">
      <c r="A176" s="36"/>
      <c r="B176" s="169"/>
      <c r="C176" s="170" t="s">
        <v>7</v>
      </c>
      <c r="D176" s="170" t="s">
        <v>135</v>
      </c>
      <c r="E176" s="171" t="s">
        <v>237</v>
      </c>
      <c r="F176" s="172" t="s">
        <v>238</v>
      </c>
      <c r="G176" s="173" t="s">
        <v>167</v>
      </c>
      <c r="H176" s="174">
        <v>46</v>
      </c>
      <c r="I176" s="175"/>
      <c r="J176" s="176">
        <f>ROUND(I176*H176,2)</f>
        <v>0</v>
      </c>
      <c r="K176" s="172" t="s">
        <v>139</v>
      </c>
      <c r="L176" s="37"/>
      <c r="M176" s="177" t="s">
        <v>1</v>
      </c>
      <c r="N176" s="178" t="s">
        <v>40</v>
      </c>
      <c r="O176" s="75"/>
      <c r="P176" s="179">
        <f>O176*H176</f>
        <v>0</v>
      </c>
      <c r="Q176" s="179">
        <v>1.6299999999999999</v>
      </c>
      <c r="R176" s="179">
        <f>Q176*H176</f>
        <v>74.97999999999999</v>
      </c>
      <c r="S176" s="179">
        <v>0</v>
      </c>
      <c r="T176" s="180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81" t="s">
        <v>140</v>
      </c>
      <c r="AT176" s="181" t="s">
        <v>135</v>
      </c>
      <c r="AU176" s="181" t="s">
        <v>85</v>
      </c>
      <c r="AY176" s="17" t="s">
        <v>133</v>
      </c>
      <c r="BE176" s="182">
        <f>IF(N176="základní",J176,0)</f>
        <v>0</v>
      </c>
      <c r="BF176" s="182">
        <f>IF(N176="snížená",J176,0)</f>
        <v>0</v>
      </c>
      <c r="BG176" s="182">
        <f>IF(N176="zákl. přenesená",J176,0)</f>
        <v>0</v>
      </c>
      <c r="BH176" s="182">
        <f>IF(N176="sníž. přenesená",J176,0)</f>
        <v>0</v>
      </c>
      <c r="BI176" s="182">
        <f>IF(N176="nulová",J176,0)</f>
        <v>0</v>
      </c>
      <c r="BJ176" s="17" t="s">
        <v>83</v>
      </c>
      <c r="BK176" s="182">
        <f>ROUND(I176*H176,2)</f>
        <v>0</v>
      </c>
      <c r="BL176" s="17" t="s">
        <v>140</v>
      </c>
      <c r="BM176" s="181" t="s">
        <v>239</v>
      </c>
    </row>
    <row r="177" s="2" customFormat="1" ht="33" customHeight="1">
      <c r="A177" s="36"/>
      <c r="B177" s="169"/>
      <c r="C177" s="170" t="s">
        <v>240</v>
      </c>
      <c r="D177" s="170" t="s">
        <v>135</v>
      </c>
      <c r="E177" s="171" t="s">
        <v>241</v>
      </c>
      <c r="F177" s="172" t="s">
        <v>242</v>
      </c>
      <c r="G177" s="173" t="s">
        <v>138</v>
      </c>
      <c r="H177" s="174">
        <v>950</v>
      </c>
      <c r="I177" s="175"/>
      <c r="J177" s="176">
        <f>ROUND(I177*H177,2)</f>
        <v>0</v>
      </c>
      <c r="K177" s="172" t="s">
        <v>139</v>
      </c>
      <c r="L177" s="37"/>
      <c r="M177" s="177" t="s">
        <v>1</v>
      </c>
      <c r="N177" s="178" t="s">
        <v>40</v>
      </c>
      <c r="O177" s="75"/>
      <c r="P177" s="179">
        <f>O177*H177</f>
        <v>0</v>
      </c>
      <c r="Q177" s="179">
        <v>0.00031</v>
      </c>
      <c r="R177" s="179">
        <f>Q177*H177</f>
        <v>0.29449999999999998</v>
      </c>
      <c r="S177" s="179">
        <v>0</v>
      </c>
      <c r="T177" s="180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81" t="s">
        <v>140</v>
      </c>
      <c r="AT177" s="181" t="s">
        <v>135</v>
      </c>
      <c r="AU177" s="181" t="s">
        <v>85</v>
      </c>
      <c r="AY177" s="17" t="s">
        <v>133</v>
      </c>
      <c r="BE177" s="182">
        <f>IF(N177="základní",J177,0)</f>
        <v>0</v>
      </c>
      <c r="BF177" s="182">
        <f>IF(N177="snížená",J177,0)</f>
        <v>0</v>
      </c>
      <c r="BG177" s="182">
        <f>IF(N177="zákl. přenesená",J177,0)</f>
        <v>0</v>
      </c>
      <c r="BH177" s="182">
        <f>IF(N177="sníž. přenesená",J177,0)</f>
        <v>0</v>
      </c>
      <c r="BI177" s="182">
        <f>IF(N177="nulová",J177,0)</f>
        <v>0</v>
      </c>
      <c r="BJ177" s="17" t="s">
        <v>83</v>
      </c>
      <c r="BK177" s="182">
        <f>ROUND(I177*H177,2)</f>
        <v>0</v>
      </c>
      <c r="BL177" s="17" t="s">
        <v>140</v>
      </c>
      <c r="BM177" s="181" t="s">
        <v>243</v>
      </c>
    </row>
    <row r="178" s="13" customFormat="1">
      <c r="A178" s="13"/>
      <c r="B178" s="188"/>
      <c r="C178" s="13"/>
      <c r="D178" s="183" t="s">
        <v>144</v>
      </c>
      <c r="E178" s="189" t="s">
        <v>1</v>
      </c>
      <c r="F178" s="190" t="s">
        <v>244</v>
      </c>
      <c r="G178" s="13"/>
      <c r="H178" s="191">
        <v>950</v>
      </c>
      <c r="I178" s="192"/>
      <c r="J178" s="13"/>
      <c r="K178" s="13"/>
      <c r="L178" s="188"/>
      <c r="M178" s="193"/>
      <c r="N178" s="194"/>
      <c r="O178" s="194"/>
      <c r="P178" s="194"/>
      <c r="Q178" s="194"/>
      <c r="R178" s="194"/>
      <c r="S178" s="194"/>
      <c r="T178" s="19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89" t="s">
        <v>144</v>
      </c>
      <c r="AU178" s="189" t="s">
        <v>85</v>
      </c>
      <c r="AV178" s="13" t="s">
        <v>85</v>
      </c>
      <c r="AW178" s="13" t="s">
        <v>31</v>
      </c>
      <c r="AX178" s="13" t="s">
        <v>83</v>
      </c>
      <c r="AY178" s="189" t="s">
        <v>133</v>
      </c>
    </row>
    <row r="179" s="2" customFormat="1" ht="24.15" customHeight="1">
      <c r="A179" s="36"/>
      <c r="B179" s="169"/>
      <c r="C179" s="196" t="s">
        <v>245</v>
      </c>
      <c r="D179" s="196" t="s">
        <v>206</v>
      </c>
      <c r="E179" s="197" t="s">
        <v>246</v>
      </c>
      <c r="F179" s="198" t="s">
        <v>247</v>
      </c>
      <c r="G179" s="199" t="s">
        <v>138</v>
      </c>
      <c r="H179" s="200">
        <v>950</v>
      </c>
      <c r="I179" s="201"/>
      <c r="J179" s="202">
        <f>ROUND(I179*H179,2)</f>
        <v>0</v>
      </c>
      <c r="K179" s="198" t="s">
        <v>139</v>
      </c>
      <c r="L179" s="203"/>
      <c r="M179" s="204" t="s">
        <v>1</v>
      </c>
      <c r="N179" s="205" t="s">
        <v>40</v>
      </c>
      <c r="O179" s="75"/>
      <c r="P179" s="179">
        <f>O179*H179</f>
        <v>0</v>
      </c>
      <c r="Q179" s="179">
        <v>0.00029999999999999997</v>
      </c>
      <c r="R179" s="179">
        <f>Q179*H179</f>
        <v>0.28499999999999998</v>
      </c>
      <c r="S179" s="179">
        <v>0</v>
      </c>
      <c r="T179" s="180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81" t="s">
        <v>173</v>
      </c>
      <c r="AT179" s="181" t="s">
        <v>206</v>
      </c>
      <c r="AU179" s="181" t="s">
        <v>85</v>
      </c>
      <c r="AY179" s="17" t="s">
        <v>133</v>
      </c>
      <c r="BE179" s="182">
        <f>IF(N179="základní",J179,0)</f>
        <v>0</v>
      </c>
      <c r="BF179" s="182">
        <f>IF(N179="snížená",J179,0)</f>
        <v>0</v>
      </c>
      <c r="BG179" s="182">
        <f>IF(N179="zákl. přenesená",J179,0)</f>
        <v>0</v>
      </c>
      <c r="BH179" s="182">
        <f>IF(N179="sníž. přenesená",J179,0)</f>
        <v>0</v>
      </c>
      <c r="BI179" s="182">
        <f>IF(N179="nulová",J179,0)</f>
        <v>0</v>
      </c>
      <c r="BJ179" s="17" t="s">
        <v>83</v>
      </c>
      <c r="BK179" s="182">
        <f>ROUND(I179*H179,2)</f>
        <v>0</v>
      </c>
      <c r="BL179" s="17" t="s">
        <v>140</v>
      </c>
      <c r="BM179" s="181" t="s">
        <v>248</v>
      </c>
    </row>
    <row r="180" s="2" customFormat="1" ht="24.15" customHeight="1">
      <c r="A180" s="36"/>
      <c r="B180" s="169"/>
      <c r="C180" s="170" t="s">
        <v>249</v>
      </c>
      <c r="D180" s="170" t="s">
        <v>135</v>
      </c>
      <c r="E180" s="171" t="s">
        <v>250</v>
      </c>
      <c r="F180" s="172" t="s">
        <v>251</v>
      </c>
      <c r="G180" s="173" t="s">
        <v>155</v>
      </c>
      <c r="H180" s="174">
        <v>380</v>
      </c>
      <c r="I180" s="175"/>
      <c r="J180" s="176">
        <f>ROUND(I180*H180,2)</f>
        <v>0</v>
      </c>
      <c r="K180" s="172" t="s">
        <v>139</v>
      </c>
      <c r="L180" s="37"/>
      <c r="M180" s="177" t="s">
        <v>1</v>
      </c>
      <c r="N180" s="178" t="s">
        <v>40</v>
      </c>
      <c r="O180" s="75"/>
      <c r="P180" s="179">
        <f>O180*H180</f>
        <v>0</v>
      </c>
      <c r="Q180" s="179">
        <v>0.00048999999999999998</v>
      </c>
      <c r="R180" s="179">
        <f>Q180*H180</f>
        <v>0.1862</v>
      </c>
      <c r="S180" s="179">
        <v>0</v>
      </c>
      <c r="T180" s="180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81" t="s">
        <v>140</v>
      </c>
      <c r="AT180" s="181" t="s">
        <v>135</v>
      </c>
      <c r="AU180" s="181" t="s">
        <v>85</v>
      </c>
      <c r="AY180" s="17" t="s">
        <v>133</v>
      </c>
      <c r="BE180" s="182">
        <f>IF(N180="základní",J180,0)</f>
        <v>0</v>
      </c>
      <c r="BF180" s="182">
        <f>IF(N180="snížená",J180,0)</f>
        <v>0</v>
      </c>
      <c r="BG180" s="182">
        <f>IF(N180="zákl. přenesená",J180,0)</f>
        <v>0</v>
      </c>
      <c r="BH180" s="182">
        <f>IF(N180="sníž. přenesená",J180,0)</f>
        <v>0</v>
      </c>
      <c r="BI180" s="182">
        <f>IF(N180="nulová",J180,0)</f>
        <v>0</v>
      </c>
      <c r="BJ180" s="17" t="s">
        <v>83</v>
      </c>
      <c r="BK180" s="182">
        <f>ROUND(I180*H180,2)</f>
        <v>0</v>
      </c>
      <c r="BL180" s="17" t="s">
        <v>140</v>
      </c>
      <c r="BM180" s="181" t="s">
        <v>252</v>
      </c>
    </row>
    <row r="181" s="12" customFormat="1" ht="20.88" customHeight="1">
      <c r="A181" s="12"/>
      <c r="B181" s="156"/>
      <c r="C181" s="12"/>
      <c r="D181" s="157" t="s">
        <v>74</v>
      </c>
      <c r="E181" s="167" t="s">
        <v>7</v>
      </c>
      <c r="F181" s="167" t="s">
        <v>253</v>
      </c>
      <c r="G181" s="12"/>
      <c r="H181" s="12"/>
      <c r="I181" s="159"/>
      <c r="J181" s="168">
        <f>BK181</f>
        <v>0</v>
      </c>
      <c r="K181" s="12"/>
      <c r="L181" s="156"/>
      <c r="M181" s="161"/>
      <c r="N181" s="162"/>
      <c r="O181" s="162"/>
      <c r="P181" s="163">
        <f>SUM(P182:P194)</f>
        <v>0</v>
      </c>
      <c r="Q181" s="162"/>
      <c r="R181" s="163">
        <f>SUM(R182:R194)</f>
        <v>1483.1999999999998</v>
      </c>
      <c r="S181" s="162"/>
      <c r="T181" s="164">
        <f>SUM(T182:T194)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57" t="s">
        <v>83</v>
      </c>
      <c r="AT181" s="165" t="s">
        <v>74</v>
      </c>
      <c r="AU181" s="165" t="s">
        <v>85</v>
      </c>
      <c r="AY181" s="157" t="s">
        <v>133</v>
      </c>
      <c r="BK181" s="166">
        <f>SUM(BK182:BK194)</f>
        <v>0</v>
      </c>
    </row>
    <row r="182" s="2" customFormat="1" ht="37.8" customHeight="1">
      <c r="A182" s="36"/>
      <c r="B182" s="169"/>
      <c r="C182" s="170" t="s">
        <v>254</v>
      </c>
      <c r="D182" s="170" t="s">
        <v>135</v>
      </c>
      <c r="E182" s="171" t="s">
        <v>255</v>
      </c>
      <c r="F182" s="172" t="s">
        <v>256</v>
      </c>
      <c r="G182" s="173" t="s">
        <v>167</v>
      </c>
      <c r="H182" s="174">
        <v>768</v>
      </c>
      <c r="I182" s="175"/>
      <c r="J182" s="176">
        <f>ROUND(I182*H182,2)</f>
        <v>0</v>
      </c>
      <c r="K182" s="172" t="s">
        <v>139</v>
      </c>
      <c r="L182" s="37"/>
      <c r="M182" s="177" t="s">
        <v>1</v>
      </c>
      <c r="N182" s="178" t="s">
        <v>40</v>
      </c>
      <c r="O182" s="75"/>
      <c r="P182" s="179">
        <f>O182*H182</f>
        <v>0</v>
      </c>
      <c r="Q182" s="179">
        <v>0</v>
      </c>
      <c r="R182" s="179">
        <f>Q182*H182</f>
        <v>0</v>
      </c>
      <c r="S182" s="179">
        <v>0</v>
      </c>
      <c r="T182" s="180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81" t="s">
        <v>140</v>
      </c>
      <c r="AT182" s="181" t="s">
        <v>135</v>
      </c>
      <c r="AU182" s="181" t="s">
        <v>149</v>
      </c>
      <c r="AY182" s="17" t="s">
        <v>133</v>
      </c>
      <c r="BE182" s="182">
        <f>IF(N182="základní",J182,0)</f>
        <v>0</v>
      </c>
      <c r="BF182" s="182">
        <f>IF(N182="snížená",J182,0)</f>
        <v>0</v>
      </c>
      <c r="BG182" s="182">
        <f>IF(N182="zákl. přenesená",J182,0)</f>
        <v>0</v>
      </c>
      <c r="BH182" s="182">
        <f>IF(N182="sníž. přenesená",J182,0)</f>
        <v>0</v>
      </c>
      <c r="BI182" s="182">
        <f>IF(N182="nulová",J182,0)</f>
        <v>0</v>
      </c>
      <c r="BJ182" s="17" t="s">
        <v>83</v>
      </c>
      <c r="BK182" s="182">
        <f>ROUND(I182*H182,2)</f>
        <v>0</v>
      </c>
      <c r="BL182" s="17" t="s">
        <v>140</v>
      </c>
      <c r="BM182" s="181" t="s">
        <v>257</v>
      </c>
    </row>
    <row r="183" s="14" customFormat="1">
      <c r="A183" s="14"/>
      <c r="B183" s="206"/>
      <c r="C183" s="14"/>
      <c r="D183" s="183" t="s">
        <v>144</v>
      </c>
      <c r="E183" s="207" t="s">
        <v>1</v>
      </c>
      <c r="F183" s="208" t="s">
        <v>258</v>
      </c>
      <c r="G183" s="14"/>
      <c r="H183" s="207" t="s">
        <v>1</v>
      </c>
      <c r="I183" s="209"/>
      <c r="J183" s="14"/>
      <c r="K183" s="14"/>
      <c r="L183" s="206"/>
      <c r="M183" s="210"/>
      <c r="N183" s="211"/>
      <c r="O183" s="211"/>
      <c r="P183" s="211"/>
      <c r="Q183" s="211"/>
      <c r="R183" s="211"/>
      <c r="S183" s="211"/>
      <c r="T183" s="21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07" t="s">
        <v>144</v>
      </c>
      <c r="AU183" s="207" t="s">
        <v>149</v>
      </c>
      <c r="AV183" s="14" t="s">
        <v>83</v>
      </c>
      <c r="AW183" s="14" t="s">
        <v>31</v>
      </c>
      <c r="AX183" s="14" t="s">
        <v>75</v>
      </c>
      <c r="AY183" s="207" t="s">
        <v>133</v>
      </c>
    </row>
    <row r="184" s="13" customFormat="1">
      <c r="A184" s="13"/>
      <c r="B184" s="188"/>
      <c r="C184" s="13"/>
      <c r="D184" s="183" t="s">
        <v>144</v>
      </c>
      <c r="E184" s="189" t="s">
        <v>1</v>
      </c>
      <c r="F184" s="190" t="s">
        <v>259</v>
      </c>
      <c r="G184" s="13"/>
      <c r="H184" s="191">
        <v>768</v>
      </c>
      <c r="I184" s="192"/>
      <c r="J184" s="13"/>
      <c r="K184" s="13"/>
      <c r="L184" s="188"/>
      <c r="M184" s="193"/>
      <c r="N184" s="194"/>
      <c r="O184" s="194"/>
      <c r="P184" s="194"/>
      <c r="Q184" s="194"/>
      <c r="R184" s="194"/>
      <c r="S184" s="194"/>
      <c r="T184" s="19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9" t="s">
        <v>144</v>
      </c>
      <c r="AU184" s="189" t="s">
        <v>149</v>
      </c>
      <c r="AV184" s="13" t="s">
        <v>85</v>
      </c>
      <c r="AW184" s="13" t="s">
        <v>31</v>
      </c>
      <c r="AX184" s="13" t="s">
        <v>83</v>
      </c>
      <c r="AY184" s="189" t="s">
        <v>133</v>
      </c>
    </row>
    <row r="185" s="2" customFormat="1" ht="24.15" customHeight="1">
      <c r="A185" s="36"/>
      <c r="B185" s="169"/>
      <c r="C185" s="170" t="s">
        <v>260</v>
      </c>
      <c r="D185" s="170" t="s">
        <v>135</v>
      </c>
      <c r="E185" s="171" t="s">
        <v>261</v>
      </c>
      <c r="F185" s="172" t="s">
        <v>262</v>
      </c>
      <c r="G185" s="173" t="s">
        <v>167</v>
      </c>
      <c r="H185" s="174">
        <v>76.799999999999997</v>
      </c>
      <c r="I185" s="175"/>
      <c r="J185" s="176">
        <f>ROUND(I185*H185,2)</f>
        <v>0</v>
      </c>
      <c r="K185" s="172" t="s">
        <v>139</v>
      </c>
      <c r="L185" s="37"/>
      <c r="M185" s="177" t="s">
        <v>1</v>
      </c>
      <c r="N185" s="178" t="s">
        <v>40</v>
      </c>
      <c r="O185" s="75"/>
      <c r="P185" s="179">
        <f>O185*H185</f>
        <v>0</v>
      </c>
      <c r="Q185" s="179">
        <v>0</v>
      </c>
      <c r="R185" s="179">
        <f>Q185*H185</f>
        <v>0</v>
      </c>
      <c r="S185" s="179">
        <v>0</v>
      </c>
      <c r="T185" s="180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81" t="s">
        <v>140</v>
      </c>
      <c r="AT185" s="181" t="s">
        <v>135</v>
      </c>
      <c r="AU185" s="181" t="s">
        <v>149</v>
      </c>
      <c r="AY185" s="17" t="s">
        <v>133</v>
      </c>
      <c r="BE185" s="182">
        <f>IF(N185="základní",J185,0)</f>
        <v>0</v>
      </c>
      <c r="BF185" s="182">
        <f>IF(N185="snížená",J185,0)</f>
        <v>0</v>
      </c>
      <c r="BG185" s="182">
        <f>IF(N185="zákl. přenesená",J185,0)</f>
        <v>0</v>
      </c>
      <c r="BH185" s="182">
        <f>IF(N185="sníž. přenesená",J185,0)</f>
        <v>0</v>
      </c>
      <c r="BI185" s="182">
        <f>IF(N185="nulová",J185,0)</f>
        <v>0</v>
      </c>
      <c r="BJ185" s="17" t="s">
        <v>83</v>
      </c>
      <c r="BK185" s="182">
        <f>ROUND(I185*H185,2)</f>
        <v>0</v>
      </c>
      <c r="BL185" s="17" t="s">
        <v>140</v>
      </c>
      <c r="BM185" s="181" t="s">
        <v>263</v>
      </c>
    </row>
    <row r="186" s="13" customFormat="1">
      <c r="A186" s="13"/>
      <c r="B186" s="188"/>
      <c r="C186" s="13"/>
      <c r="D186" s="183" t="s">
        <v>144</v>
      </c>
      <c r="E186" s="13"/>
      <c r="F186" s="190" t="s">
        <v>264</v>
      </c>
      <c r="G186" s="13"/>
      <c r="H186" s="191">
        <v>76.799999999999997</v>
      </c>
      <c r="I186" s="192"/>
      <c r="J186" s="13"/>
      <c r="K186" s="13"/>
      <c r="L186" s="188"/>
      <c r="M186" s="193"/>
      <c r="N186" s="194"/>
      <c r="O186" s="194"/>
      <c r="P186" s="194"/>
      <c r="Q186" s="194"/>
      <c r="R186" s="194"/>
      <c r="S186" s="194"/>
      <c r="T186" s="19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9" t="s">
        <v>144</v>
      </c>
      <c r="AU186" s="189" t="s">
        <v>149</v>
      </c>
      <c r="AV186" s="13" t="s">
        <v>85</v>
      </c>
      <c r="AW186" s="13" t="s">
        <v>3</v>
      </c>
      <c r="AX186" s="13" t="s">
        <v>83</v>
      </c>
      <c r="AY186" s="189" t="s">
        <v>133</v>
      </c>
    </row>
    <row r="187" s="2" customFormat="1" ht="33" customHeight="1">
      <c r="A187" s="36"/>
      <c r="B187" s="169"/>
      <c r="C187" s="170" t="s">
        <v>265</v>
      </c>
      <c r="D187" s="170" t="s">
        <v>135</v>
      </c>
      <c r="E187" s="171" t="s">
        <v>266</v>
      </c>
      <c r="F187" s="172" t="s">
        <v>267</v>
      </c>
      <c r="G187" s="173" t="s">
        <v>167</v>
      </c>
      <c r="H187" s="174">
        <v>768</v>
      </c>
      <c r="I187" s="175"/>
      <c r="J187" s="176">
        <f>ROUND(I187*H187,2)</f>
        <v>0</v>
      </c>
      <c r="K187" s="172" t="s">
        <v>139</v>
      </c>
      <c r="L187" s="37"/>
      <c r="M187" s="177" t="s">
        <v>1</v>
      </c>
      <c r="N187" s="178" t="s">
        <v>40</v>
      </c>
      <c r="O187" s="75"/>
      <c r="P187" s="179">
        <f>O187*H187</f>
        <v>0</v>
      </c>
      <c r="Q187" s="179">
        <v>0</v>
      </c>
      <c r="R187" s="179">
        <f>Q187*H187</f>
        <v>0</v>
      </c>
      <c r="S187" s="179">
        <v>0</v>
      </c>
      <c r="T187" s="180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81" t="s">
        <v>140</v>
      </c>
      <c r="AT187" s="181" t="s">
        <v>135</v>
      </c>
      <c r="AU187" s="181" t="s">
        <v>149</v>
      </c>
      <c r="AY187" s="17" t="s">
        <v>133</v>
      </c>
      <c r="BE187" s="182">
        <f>IF(N187="základní",J187,0)</f>
        <v>0</v>
      </c>
      <c r="BF187" s="182">
        <f>IF(N187="snížená",J187,0)</f>
        <v>0</v>
      </c>
      <c r="BG187" s="182">
        <f>IF(N187="zákl. přenesená",J187,0)</f>
        <v>0</v>
      </c>
      <c r="BH187" s="182">
        <f>IF(N187="sníž. přenesená",J187,0)</f>
        <v>0</v>
      </c>
      <c r="BI187" s="182">
        <f>IF(N187="nulová",J187,0)</f>
        <v>0</v>
      </c>
      <c r="BJ187" s="17" t="s">
        <v>83</v>
      </c>
      <c r="BK187" s="182">
        <f>ROUND(I187*H187,2)</f>
        <v>0</v>
      </c>
      <c r="BL187" s="17" t="s">
        <v>140</v>
      </c>
      <c r="BM187" s="181" t="s">
        <v>268</v>
      </c>
    </row>
    <row r="188" s="2" customFormat="1" ht="37.8" customHeight="1">
      <c r="A188" s="36"/>
      <c r="B188" s="169"/>
      <c r="C188" s="170" t="s">
        <v>269</v>
      </c>
      <c r="D188" s="170" t="s">
        <v>135</v>
      </c>
      <c r="E188" s="171" t="s">
        <v>270</v>
      </c>
      <c r="F188" s="172" t="s">
        <v>271</v>
      </c>
      <c r="G188" s="173" t="s">
        <v>167</v>
      </c>
      <c r="H188" s="174">
        <v>19200</v>
      </c>
      <c r="I188" s="175"/>
      <c r="J188" s="176">
        <f>ROUND(I188*H188,2)</f>
        <v>0</v>
      </c>
      <c r="K188" s="172" t="s">
        <v>139</v>
      </c>
      <c r="L188" s="37"/>
      <c r="M188" s="177" t="s">
        <v>1</v>
      </c>
      <c r="N188" s="178" t="s">
        <v>40</v>
      </c>
      <c r="O188" s="75"/>
      <c r="P188" s="179">
        <f>O188*H188</f>
        <v>0</v>
      </c>
      <c r="Q188" s="179">
        <v>0</v>
      </c>
      <c r="R188" s="179">
        <f>Q188*H188</f>
        <v>0</v>
      </c>
      <c r="S188" s="179">
        <v>0</v>
      </c>
      <c r="T188" s="180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81" t="s">
        <v>140</v>
      </c>
      <c r="AT188" s="181" t="s">
        <v>135</v>
      </c>
      <c r="AU188" s="181" t="s">
        <v>149</v>
      </c>
      <c r="AY188" s="17" t="s">
        <v>133</v>
      </c>
      <c r="BE188" s="182">
        <f>IF(N188="základní",J188,0)</f>
        <v>0</v>
      </c>
      <c r="BF188" s="182">
        <f>IF(N188="snížená",J188,0)</f>
        <v>0</v>
      </c>
      <c r="BG188" s="182">
        <f>IF(N188="zákl. přenesená",J188,0)</f>
        <v>0</v>
      </c>
      <c r="BH188" s="182">
        <f>IF(N188="sníž. přenesená",J188,0)</f>
        <v>0</v>
      </c>
      <c r="BI188" s="182">
        <f>IF(N188="nulová",J188,0)</f>
        <v>0</v>
      </c>
      <c r="BJ188" s="17" t="s">
        <v>83</v>
      </c>
      <c r="BK188" s="182">
        <f>ROUND(I188*H188,2)</f>
        <v>0</v>
      </c>
      <c r="BL188" s="17" t="s">
        <v>140</v>
      </c>
      <c r="BM188" s="181" t="s">
        <v>272</v>
      </c>
    </row>
    <row r="189" s="13" customFormat="1">
      <c r="A189" s="13"/>
      <c r="B189" s="188"/>
      <c r="C189" s="13"/>
      <c r="D189" s="183" t="s">
        <v>144</v>
      </c>
      <c r="E189" s="13"/>
      <c r="F189" s="190" t="s">
        <v>273</v>
      </c>
      <c r="G189" s="13"/>
      <c r="H189" s="191">
        <v>19200</v>
      </c>
      <c r="I189" s="192"/>
      <c r="J189" s="13"/>
      <c r="K189" s="13"/>
      <c r="L189" s="188"/>
      <c r="M189" s="193"/>
      <c r="N189" s="194"/>
      <c r="O189" s="194"/>
      <c r="P189" s="194"/>
      <c r="Q189" s="194"/>
      <c r="R189" s="194"/>
      <c r="S189" s="194"/>
      <c r="T189" s="19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89" t="s">
        <v>144</v>
      </c>
      <c r="AU189" s="189" t="s">
        <v>149</v>
      </c>
      <c r="AV189" s="13" t="s">
        <v>85</v>
      </c>
      <c r="AW189" s="13" t="s">
        <v>3</v>
      </c>
      <c r="AX189" s="13" t="s">
        <v>83</v>
      </c>
      <c r="AY189" s="189" t="s">
        <v>133</v>
      </c>
    </row>
    <row r="190" s="2" customFormat="1" ht="24.15" customHeight="1">
      <c r="A190" s="36"/>
      <c r="B190" s="169"/>
      <c r="C190" s="170" t="s">
        <v>274</v>
      </c>
      <c r="D190" s="170" t="s">
        <v>135</v>
      </c>
      <c r="E190" s="171" t="s">
        <v>275</v>
      </c>
      <c r="F190" s="172" t="s">
        <v>276</v>
      </c>
      <c r="G190" s="173" t="s">
        <v>138</v>
      </c>
      <c r="H190" s="174">
        <v>1920</v>
      </c>
      <c r="I190" s="175"/>
      <c r="J190" s="176">
        <f>ROUND(I190*H190,2)</f>
        <v>0</v>
      </c>
      <c r="K190" s="172" t="s">
        <v>139</v>
      </c>
      <c r="L190" s="37"/>
      <c r="M190" s="177" t="s">
        <v>1</v>
      </c>
      <c r="N190" s="178" t="s">
        <v>40</v>
      </c>
      <c r="O190" s="75"/>
      <c r="P190" s="179">
        <f>O190*H190</f>
        <v>0</v>
      </c>
      <c r="Q190" s="179">
        <v>0</v>
      </c>
      <c r="R190" s="179">
        <f>Q190*H190</f>
        <v>0</v>
      </c>
      <c r="S190" s="179">
        <v>0</v>
      </c>
      <c r="T190" s="180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81" t="s">
        <v>140</v>
      </c>
      <c r="AT190" s="181" t="s">
        <v>135</v>
      </c>
      <c r="AU190" s="181" t="s">
        <v>149</v>
      </c>
      <c r="AY190" s="17" t="s">
        <v>133</v>
      </c>
      <c r="BE190" s="182">
        <f>IF(N190="základní",J190,0)</f>
        <v>0</v>
      </c>
      <c r="BF190" s="182">
        <f>IF(N190="snížená",J190,0)</f>
        <v>0</v>
      </c>
      <c r="BG190" s="182">
        <f>IF(N190="zákl. přenesená",J190,0)</f>
        <v>0</v>
      </c>
      <c r="BH190" s="182">
        <f>IF(N190="sníž. přenesená",J190,0)</f>
        <v>0</v>
      </c>
      <c r="BI190" s="182">
        <f>IF(N190="nulová",J190,0)</f>
        <v>0</v>
      </c>
      <c r="BJ190" s="17" t="s">
        <v>83</v>
      </c>
      <c r="BK190" s="182">
        <f>ROUND(I190*H190,2)</f>
        <v>0</v>
      </c>
      <c r="BL190" s="17" t="s">
        <v>140</v>
      </c>
      <c r="BM190" s="181" t="s">
        <v>277</v>
      </c>
    </row>
    <row r="191" s="2" customFormat="1" ht="33" customHeight="1">
      <c r="A191" s="36"/>
      <c r="B191" s="169"/>
      <c r="C191" s="170" t="s">
        <v>278</v>
      </c>
      <c r="D191" s="170" t="s">
        <v>135</v>
      </c>
      <c r="E191" s="171" t="s">
        <v>191</v>
      </c>
      <c r="F191" s="172" t="s">
        <v>192</v>
      </c>
      <c r="G191" s="173" t="s">
        <v>193</v>
      </c>
      <c r="H191" s="174">
        <v>1382.4000000000001</v>
      </c>
      <c r="I191" s="175"/>
      <c r="J191" s="176">
        <f>ROUND(I191*H191,2)</f>
        <v>0</v>
      </c>
      <c r="K191" s="172" t="s">
        <v>139</v>
      </c>
      <c r="L191" s="37"/>
      <c r="M191" s="177" t="s">
        <v>1</v>
      </c>
      <c r="N191" s="178" t="s">
        <v>40</v>
      </c>
      <c r="O191" s="75"/>
      <c r="P191" s="179">
        <f>O191*H191</f>
        <v>0</v>
      </c>
      <c r="Q191" s="179">
        <v>0</v>
      </c>
      <c r="R191" s="179">
        <f>Q191*H191</f>
        <v>0</v>
      </c>
      <c r="S191" s="179">
        <v>0</v>
      </c>
      <c r="T191" s="180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81" t="s">
        <v>140</v>
      </c>
      <c r="AT191" s="181" t="s">
        <v>135</v>
      </c>
      <c r="AU191" s="181" t="s">
        <v>149</v>
      </c>
      <c r="AY191" s="17" t="s">
        <v>133</v>
      </c>
      <c r="BE191" s="182">
        <f>IF(N191="základní",J191,0)</f>
        <v>0</v>
      </c>
      <c r="BF191" s="182">
        <f>IF(N191="snížená",J191,0)</f>
        <v>0</v>
      </c>
      <c r="BG191" s="182">
        <f>IF(N191="zákl. přenesená",J191,0)</f>
        <v>0</v>
      </c>
      <c r="BH191" s="182">
        <f>IF(N191="sníž. přenesená",J191,0)</f>
        <v>0</v>
      </c>
      <c r="BI191" s="182">
        <f>IF(N191="nulová",J191,0)</f>
        <v>0</v>
      </c>
      <c r="BJ191" s="17" t="s">
        <v>83</v>
      </c>
      <c r="BK191" s="182">
        <f>ROUND(I191*H191,2)</f>
        <v>0</v>
      </c>
      <c r="BL191" s="17" t="s">
        <v>140</v>
      </c>
      <c r="BM191" s="181" t="s">
        <v>279</v>
      </c>
    </row>
    <row r="192" s="13" customFormat="1">
      <c r="A192" s="13"/>
      <c r="B192" s="188"/>
      <c r="C192" s="13"/>
      <c r="D192" s="183" t="s">
        <v>144</v>
      </c>
      <c r="E192" s="13"/>
      <c r="F192" s="190" t="s">
        <v>280</v>
      </c>
      <c r="G192" s="13"/>
      <c r="H192" s="191">
        <v>1382.4000000000001</v>
      </c>
      <c r="I192" s="192"/>
      <c r="J192" s="13"/>
      <c r="K192" s="13"/>
      <c r="L192" s="188"/>
      <c r="M192" s="193"/>
      <c r="N192" s="194"/>
      <c r="O192" s="194"/>
      <c r="P192" s="194"/>
      <c r="Q192" s="194"/>
      <c r="R192" s="194"/>
      <c r="S192" s="194"/>
      <c r="T192" s="19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9" t="s">
        <v>144</v>
      </c>
      <c r="AU192" s="189" t="s">
        <v>149</v>
      </c>
      <c r="AV192" s="13" t="s">
        <v>85</v>
      </c>
      <c r="AW192" s="13" t="s">
        <v>3</v>
      </c>
      <c r="AX192" s="13" t="s">
        <v>83</v>
      </c>
      <c r="AY192" s="189" t="s">
        <v>133</v>
      </c>
    </row>
    <row r="193" s="2" customFormat="1" ht="16.5" customHeight="1">
      <c r="A193" s="36"/>
      <c r="B193" s="169"/>
      <c r="C193" s="170" t="s">
        <v>281</v>
      </c>
      <c r="D193" s="170" t="s">
        <v>135</v>
      </c>
      <c r="E193" s="171" t="s">
        <v>197</v>
      </c>
      <c r="F193" s="172" t="s">
        <v>198</v>
      </c>
      <c r="G193" s="173" t="s">
        <v>167</v>
      </c>
      <c r="H193" s="174">
        <v>768</v>
      </c>
      <c r="I193" s="175"/>
      <c r="J193" s="176">
        <f>ROUND(I193*H193,2)</f>
        <v>0</v>
      </c>
      <c r="K193" s="172" t="s">
        <v>139</v>
      </c>
      <c r="L193" s="37"/>
      <c r="M193" s="177" t="s">
        <v>1</v>
      </c>
      <c r="N193" s="178" t="s">
        <v>40</v>
      </c>
      <c r="O193" s="75"/>
      <c r="P193" s="179">
        <f>O193*H193</f>
        <v>0</v>
      </c>
      <c r="Q193" s="179">
        <v>0</v>
      </c>
      <c r="R193" s="179">
        <f>Q193*H193</f>
        <v>0</v>
      </c>
      <c r="S193" s="179">
        <v>0</v>
      </c>
      <c r="T193" s="180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81" t="s">
        <v>140</v>
      </c>
      <c r="AT193" s="181" t="s">
        <v>135</v>
      </c>
      <c r="AU193" s="181" t="s">
        <v>149</v>
      </c>
      <c r="AY193" s="17" t="s">
        <v>133</v>
      </c>
      <c r="BE193" s="182">
        <f>IF(N193="základní",J193,0)</f>
        <v>0</v>
      </c>
      <c r="BF193" s="182">
        <f>IF(N193="snížená",J193,0)</f>
        <v>0</v>
      </c>
      <c r="BG193" s="182">
        <f>IF(N193="zákl. přenesená",J193,0)</f>
        <v>0</v>
      </c>
      <c r="BH193" s="182">
        <f>IF(N193="sníž. přenesená",J193,0)</f>
        <v>0</v>
      </c>
      <c r="BI193" s="182">
        <f>IF(N193="nulová",J193,0)</f>
        <v>0</v>
      </c>
      <c r="BJ193" s="17" t="s">
        <v>83</v>
      </c>
      <c r="BK193" s="182">
        <f>ROUND(I193*H193,2)</f>
        <v>0</v>
      </c>
      <c r="BL193" s="17" t="s">
        <v>140</v>
      </c>
      <c r="BM193" s="181" t="s">
        <v>282</v>
      </c>
    </row>
    <row r="194" s="2" customFormat="1" ht="24.15" customHeight="1">
      <c r="A194" s="36"/>
      <c r="B194" s="169"/>
      <c r="C194" s="170" t="s">
        <v>283</v>
      </c>
      <c r="D194" s="170" t="s">
        <v>135</v>
      </c>
      <c r="E194" s="171" t="s">
        <v>284</v>
      </c>
      <c r="F194" s="172" t="s">
        <v>285</v>
      </c>
      <c r="G194" s="173" t="s">
        <v>167</v>
      </c>
      <c r="H194" s="174">
        <v>768</v>
      </c>
      <c r="I194" s="175"/>
      <c r="J194" s="176">
        <f>ROUND(I194*H194,2)</f>
        <v>0</v>
      </c>
      <c r="K194" s="172" t="s">
        <v>1</v>
      </c>
      <c r="L194" s="37"/>
      <c r="M194" s="177" t="s">
        <v>1</v>
      </c>
      <c r="N194" s="178" t="s">
        <v>40</v>
      </c>
      <c r="O194" s="75"/>
      <c r="P194" s="179">
        <f>O194*H194</f>
        <v>0</v>
      </c>
      <c r="Q194" s="179">
        <v>1.9312499999999999</v>
      </c>
      <c r="R194" s="179">
        <f>Q194*H194</f>
        <v>1483.1999999999998</v>
      </c>
      <c r="S194" s="179">
        <v>0</v>
      </c>
      <c r="T194" s="180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81" t="s">
        <v>140</v>
      </c>
      <c r="AT194" s="181" t="s">
        <v>135</v>
      </c>
      <c r="AU194" s="181" t="s">
        <v>149</v>
      </c>
      <c r="AY194" s="17" t="s">
        <v>133</v>
      </c>
      <c r="BE194" s="182">
        <f>IF(N194="základní",J194,0)</f>
        <v>0</v>
      </c>
      <c r="BF194" s="182">
        <f>IF(N194="snížená",J194,0)</f>
        <v>0</v>
      </c>
      <c r="BG194" s="182">
        <f>IF(N194="zákl. přenesená",J194,0)</f>
        <v>0</v>
      </c>
      <c r="BH194" s="182">
        <f>IF(N194="sníž. přenesená",J194,0)</f>
        <v>0</v>
      </c>
      <c r="BI194" s="182">
        <f>IF(N194="nulová",J194,0)</f>
        <v>0</v>
      </c>
      <c r="BJ194" s="17" t="s">
        <v>83</v>
      </c>
      <c r="BK194" s="182">
        <f>ROUND(I194*H194,2)</f>
        <v>0</v>
      </c>
      <c r="BL194" s="17" t="s">
        <v>140</v>
      </c>
      <c r="BM194" s="181" t="s">
        <v>286</v>
      </c>
    </row>
    <row r="195" s="12" customFormat="1" ht="22.8" customHeight="1">
      <c r="A195" s="12"/>
      <c r="B195" s="156"/>
      <c r="C195" s="12"/>
      <c r="D195" s="157" t="s">
        <v>74</v>
      </c>
      <c r="E195" s="167" t="s">
        <v>158</v>
      </c>
      <c r="F195" s="167" t="s">
        <v>287</v>
      </c>
      <c r="G195" s="12"/>
      <c r="H195" s="12"/>
      <c r="I195" s="159"/>
      <c r="J195" s="168">
        <f>BK195</f>
        <v>0</v>
      </c>
      <c r="K195" s="12"/>
      <c r="L195" s="156"/>
      <c r="M195" s="161"/>
      <c r="N195" s="162"/>
      <c r="O195" s="162"/>
      <c r="P195" s="163">
        <f>P196+P197</f>
        <v>0</v>
      </c>
      <c r="Q195" s="162"/>
      <c r="R195" s="163">
        <f>R196+R197</f>
        <v>2192.2188000000001</v>
      </c>
      <c r="S195" s="162"/>
      <c r="T195" s="164">
        <f>T196+T197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157" t="s">
        <v>83</v>
      </c>
      <c r="AT195" s="165" t="s">
        <v>74</v>
      </c>
      <c r="AU195" s="165" t="s">
        <v>83</v>
      </c>
      <c r="AY195" s="157" t="s">
        <v>133</v>
      </c>
      <c r="BK195" s="166">
        <f>BK196+BK197</f>
        <v>0</v>
      </c>
    </row>
    <row r="196" s="2" customFormat="1" ht="21.75" customHeight="1">
      <c r="A196" s="36"/>
      <c r="B196" s="169"/>
      <c r="C196" s="170" t="s">
        <v>288</v>
      </c>
      <c r="D196" s="170" t="s">
        <v>135</v>
      </c>
      <c r="E196" s="171" t="s">
        <v>289</v>
      </c>
      <c r="F196" s="172" t="s">
        <v>290</v>
      </c>
      <c r="G196" s="173" t="s">
        <v>155</v>
      </c>
      <c r="H196" s="174">
        <v>75</v>
      </c>
      <c r="I196" s="175"/>
      <c r="J196" s="176">
        <f>ROUND(I196*H196,2)</f>
        <v>0</v>
      </c>
      <c r="K196" s="172" t="s">
        <v>139</v>
      </c>
      <c r="L196" s="37"/>
      <c r="M196" s="177" t="s">
        <v>1</v>
      </c>
      <c r="N196" s="178" t="s">
        <v>40</v>
      </c>
      <c r="O196" s="75"/>
      <c r="P196" s="179">
        <f>O196*H196</f>
        <v>0</v>
      </c>
      <c r="Q196" s="179">
        <v>0.0035999999999999999</v>
      </c>
      <c r="R196" s="179">
        <f>Q196*H196</f>
        <v>0.27000000000000002</v>
      </c>
      <c r="S196" s="179">
        <v>0</v>
      </c>
      <c r="T196" s="180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81" t="s">
        <v>140</v>
      </c>
      <c r="AT196" s="181" t="s">
        <v>135</v>
      </c>
      <c r="AU196" s="181" t="s">
        <v>85</v>
      </c>
      <c r="AY196" s="17" t="s">
        <v>133</v>
      </c>
      <c r="BE196" s="182">
        <f>IF(N196="základní",J196,0)</f>
        <v>0</v>
      </c>
      <c r="BF196" s="182">
        <f>IF(N196="snížená",J196,0)</f>
        <v>0</v>
      </c>
      <c r="BG196" s="182">
        <f>IF(N196="zákl. přenesená",J196,0)</f>
        <v>0</v>
      </c>
      <c r="BH196" s="182">
        <f>IF(N196="sníž. přenesená",J196,0)</f>
        <v>0</v>
      </c>
      <c r="BI196" s="182">
        <f>IF(N196="nulová",J196,0)</f>
        <v>0</v>
      </c>
      <c r="BJ196" s="17" t="s">
        <v>83</v>
      </c>
      <c r="BK196" s="182">
        <f>ROUND(I196*H196,2)</f>
        <v>0</v>
      </c>
      <c r="BL196" s="17" t="s">
        <v>140</v>
      </c>
      <c r="BM196" s="181" t="s">
        <v>291</v>
      </c>
    </row>
    <row r="197" s="12" customFormat="1" ht="20.88" customHeight="1">
      <c r="A197" s="12"/>
      <c r="B197" s="156"/>
      <c r="C197" s="12"/>
      <c r="D197" s="157" t="s">
        <v>74</v>
      </c>
      <c r="E197" s="167" t="s">
        <v>292</v>
      </c>
      <c r="F197" s="167" t="s">
        <v>293</v>
      </c>
      <c r="G197" s="12"/>
      <c r="H197" s="12"/>
      <c r="I197" s="159"/>
      <c r="J197" s="168">
        <f>BK197</f>
        <v>0</v>
      </c>
      <c r="K197" s="12"/>
      <c r="L197" s="156"/>
      <c r="M197" s="161"/>
      <c r="N197" s="162"/>
      <c r="O197" s="162"/>
      <c r="P197" s="163">
        <f>SUM(P198:P202)</f>
        <v>0</v>
      </c>
      <c r="Q197" s="162"/>
      <c r="R197" s="163">
        <f>SUM(R198:R202)</f>
        <v>2191.9488000000001</v>
      </c>
      <c r="S197" s="162"/>
      <c r="T197" s="164">
        <f>SUM(T198:T202)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57" t="s">
        <v>83</v>
      </c>
      <c r="AT197" s="165" t="s">
        <v>74</v>
      </c>
      <c r="AU197" s="165" t="s">
        <v>85</v>
      </c>
      <c r="AY197" s="157" t="s">
        <v>133</v>
      </c>
      <c r="BK197" s="166">
        <f>SUM(BK198:BK202)</f>
        <v>0</v>
      </c>
    </row>
    <row r="198" s="2" customFormat="1" ht="16.5" customHeight="1">
      <c r="A198" s="36"/>
      <c r="B198" s="169"/>
      <c r="C198" s="170" t="s">
        <v>294</v>
      </c>
      <c r="D198" s="170" t="s">
        <v>135</v>
      </c>
      <c r="E198" s="171" t="s">
        <v>295</v>
      </c>
      <c r="F198" s="172" t="s">
        <v>296</v>
      </c>
      <c r="G198" s="173" t="s">
        <v>138</v>
      </c>
      <c r="H198" s="174">
        <v>1920</v>
      </c>
      <c r="I198" s="175"/>
      <c r="J198" s="176">
        <f>ROUND(I198*H198,2)</f>
        <v>0</v>
      </c>
      <c r="K198" s="172" t="s">
        <v>139</v>
      </c>
      <c r="L198" s="37"/>
      <c r="M198" s="177" t="s">
        <v>1</v>
      </c>
      <c r="N198" s="178" t="s">
        <v>40</v>
      </c>
      <c r="O198" s="75"/>
      <c r="P198" s="179">
        <f>O198*H198</f>
        <v>0</v>
      </c>
      <c r="Q198" s="179">
        <v>0.57499999999999996</v>
      </c>
      <c r="R198" s="179">
        <f>Q198*H198</f>
        <v>1104</v>
      </c>
      <c r="S198" s="179">
        <v>0</v>
      </c>
      <c r="T198" s="180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81" t="s">
        <v>140</v>
      </c>
      <c r="AT198" s="181" t="s">
        <v>135</v>
      </c>
      <c r="AU198" s="181" t="s">
        <v>149</v>
      </c>
      <c r="AY198" s="17" t="s">
        <v>133</v>
      </c>
      <c r="BE198" s="182">
        <f>IF(N198="základní",J198,0)</f>
        <v>0</v>
      </c>
      <c r="BF198" s="182">
        <f>IF(N198="snížená",J198,0)</f>
        <v>0</v>
      </c>
      <c r="BG198" s="182">
        <f>IF(N198="zákl. přenesená",J198,0)</f>
        <v>0</v>
      </c>
      <c r="BH198" s="182">
        <f>IF(N198="sníž. přenesená",J198,0)</f>
        <v>0</v>
      </c>
      <c r="BI198" s="182">
        <f>IF(N198="nulová",J198,0)</f>
        <v>0</v>
      </c>
      <c r="BJ198" s="17" t="s">
        <v>83</v>
      </c>
      <c r="BK198" s="182">
        <f>ROUND(I198*H198,2)</f>
        <v>0</v>
      </c>
      <c r="BL198" s="17" t="s">
        <v>140</v>
      </c>
      <c r="BM198" s="181" t="s">
        <v>297</v>
      </c>
    </row>
    <row r="199" s="2" customFormat="1" ht="24.15" customHeight="1">
      <c r="A199" s="36"/>
      <c r="B199" s="169"/>
      <c r="C199" s="170" t="s">
        <v>298</v>
      </c>
      <c r="D199" s="170" t="s">
        <v>135</v>
      </c>
      <c r="E199" s="171" t="s">
        <v>299</v>
      </c>
      <c r="F199" s="172" t="s">
        <v>300</v>
      </c>
      <c r="G199" s="173" t="s">
        <v>138</v>
      </c>
      <c r="H199" s="174">
        <v>1920</v>
      </c>
      <c r="I199" s="175"/>
      <c r="J199" s="176">
        <f>ROUND(I199*H199,2)</f>
        <v>0</v>
      </c>
      <c r="K199" s="172" t="s">
        <v>139</v>
      </c>
      <c r="L199" s="37"/>
      <c r="M199" s="177" t="s">
        <v>1</v>
      </c>
      <c r="N199" s="178" t="s">
        <v>40</v>
      </c>
      <c r="O199" s="75"/>
      <c r="P199" s="179">
        <f>O199*H199</f>
        <v>0</v>
      </c>
      <c r="Q199" s="179">
        <v>0.30651</v>
      </c>
      <c r="R199" s="179">
        <f>Q199*H199</f>
        <v>588.49919999999997</v>
      </c>
      <c r="S199" s="179">
        <v>0</v>
      </c>
      <c r="T199" s="180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81" t="s">
        <v>140</v>
      </c>
      <c r="AT199" s="181" t="s">
        <v>135</v>
      </c>
      <c r="AU199" s="181" t="s">
        <v>149</v>
      </c>
      <c r="AY199" s="17" t="s">
        <v>133</v>
      </c>
      <c r="BE199" s="182">
        <f>IF(N199="základní",J199,0)</f>
        <v>0</v>
      </c>
      <c r="BF199" s="182">
        <f>IF(N199="snížená",J199,0)</f>
        <v>0</v>
      </c>
      <c r="BG199" s="182">
        <f>IF(N199="zákl. přenesená",J199,0)</f>
        <v>0</v>
      </c>
      <c r="BH199" s="182">
        <f>IF(N199="sníž. přenesená",J199,0)</f>
        <v>0</v>
      </c>
      <c r="BI199" s="182">
        <f>IF(N199="nulová",J199,0)</f>
        <v>0</v>
      </c>
      <c r="BJ199" s="17" t="s">
        <v>83</v>
      </c>
      <c r="BK199" s="182">
        <f>ROUND(I199*H199,2)</f>
        <v>0</v>
      </c>
      <c r="BL199" s="17" t="s">
        <v>140</v>
      </c>
      <c r="BM199" s="181" t="s">
        <v>301</v>
      </c>
    </row>
    <row r="200" s="2" customFormat="1" ht="24.15" customHeight="1">
      <c r="A200" s="36"/>
      <c r="B200" s="169"/>
      <c r="C200" s="170" t="s">
        <v>302</v>
      </c>
      <c r="D200" s="170" t="s">
        <v>135</v>
      </c>
      <c r="E200" s="171" t="s">
        <v>303</v>
      </c>
      <c r="F200" s="172" t="s">
        <v>304</v>
      </c>
      <c r="G200" s="173" t="s">
        <v>138</v>
      </c>
      <c r="H200" s="174">
        <v>1920</v>
      </c>
      <c r="I200" s="175"/>
      <c r="J200" s="176">
        <f>ROUND(I200*H200,2)</f>
        <v>0</v>
      </c>
      <c r="K200" s="172" t="s">
        <v>139</v>
      </c>
      <c r="L200" s="37"/>
      <c r="M200" s="177" t="s">
        <v>1</v>
      </c>
      <c r="N200" s="178" t="s">
        <v>40</v>
      </c>
      <c r="O200" s="75"/>
      <c r="P200" s="179">
        <f>O200*H200</f>
        <v>0</v>
      </c>
      <c r="Q200" s="179">
        <v>0.15559000000000001</v>
      </c>
      <c r="R200" s="179">
        <f>Q200*H200</f>
        <v>298.7328</v>
      </c>
      <c r="S200" s="179">
        <v>0</v>
      </c>
      <c r="T200" s="180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81" t="s">
        <v>140</v>
      </c>
      <c r="AT200" s="181" t="s">
        <v>135</v>
      </c>
      <c r="AU200" s="181" t="s">
        <v>149</v>
      </c>
      <c r="AY200" s="17" t="s">
        <v>133</v>
      </c>
      <c r="BE200" s="182">
        <f>IF(N200="základní",J200,0)</f>
        <v>0</v>
      </c>
      <c r="BF200" s="182">
        <f>IF(N200="snížená",J200,0)</f>
        <v>0</v>
      </c>
      <c r="BG200" s="182">
        <f>IF(N200="zákl. přenesená",J200,0)</f>
        <v>0</v>
      </c>
      <c r="BH200" s="182">
        <f>IF(N200="sníž. přenesená",J200,0)</f>
        <v>0</v>
      </c>
      <c r="BI200" s="182">
        <f>IF(N200="nulová",J200,0)</f>
        <v>0</v>
      </c>
      <c r="BJ200" s="17" t="s">
        <v>83</v>
      </c>
      <c r="BK200" s="182">
        <f>ROUND(I200*H200,2)</f>
        <v>0</v>
      </c>
      <c r="BL200" s="17" t="s">
        <v>140</v>
      </c>
      <c r="BM200" s="181" t="s">
        <v>305</v>
      </c>
    </row>
    <row r="201" s="2" customFormat="1" ht="24.15" customHeight="1">
      <c r="A201" s="36"/>
      <c r="B201" s="169"/>
      <c r="C201" s="170" t="s">
        <v>306</v>
      </c>
      <c r="D201" s="170" t="s">
        <v>135</v>
      </c>
      <c r="E201" s="171" t="s">
        <v>307</v>
      </c>
      <c r="F201" s="172" t="s">
        <v>308</v>
      </c>
      <c r="G201" s="173" t="s">
        <v>138</v>
      </c>
      <c r="H201" s="174">
        <v>1920</v>
      </c>
      <c r="I201" s="175"/>
      <c r="J201" s="176">
        <f>ROUND(I201*H201,2)</f>
        <v>0</v>
      </c>
      <c r="K201" s="172" t="s">
        <v>139</v>
      </c>
      <c r="L201" s="37"/>
      <c r="M201" s="177" t="s">
        <v>1</v>
      </c>
      <c r="N201" s="178" t="s">
        <v>40</v>
      </c>
      <c r="O201" s="75"/>
      <c r="P201" s="179">
        <f>O201*H201</f>
        <v>0</v>
      </c>
      <c r="Q201" s="179">
        <v>0.00080999999999999996</v>
      </c>
      <c r="R201" s="179">
        <f>Q201*H201</f>
        <v>1.5551999999999999</v>
      </c>
      <c r="S201" s="179">
        <v>0</v>
      </c>
      <c r="T201" s="180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81" t="s">
        <v>140</v>
      </c>
      <c r="AT201" s="181" t="s">
        <v>135</v>
      </c>
      <c r="AU201" s="181" t="s">
        <v>149</v>
      </c>
      <c r="AY201" s="17" t="s">
        <v>133</v>
      </c>
      <c r="BE201" s="182">
        <f>IF(N201="základní",J201,0)</f>
        <v>0</v>
      </c>
      <c r="BF201" s="182">
        <f>IF(N201="snížená",J201,0)</f>
        <v>0</v>
      </c>
      <c r="BG201" s="182">
        <f>IF(N201="zákl. přenesená",J201,0)</f>
        <v>0</v>
      </c>
      <c r="BH201" s="182">
        <f>IF(N201="sníž. přenesená",J201,0)</f>
        <v>0</v>
      </c>
      <c r="BI201" s="182">
        <f>IF(N201="nulová",J201,0)</f>
        <v>0</v>
      </c>
      <c r="BJ201" s="17" t="s">
        <v>83</v>
      </c>
      <c r="BK201" s="182">
        <f>ROUND(I201*H201,2)</f>
        <v>0</v>
      </c>
      <c r="BL201" s="17" t="s">
        <v>140</v>
      </c>
      <c r="BM201" s="181" t="s">
        <v>309</v>
      </c>
    </row>
    <row r="202" s="2" customFormat="1" ht="33" customHeight="1">
      <c r="A202" s="36"/>
      <c r="B202" s="169"/>
      <c r="C202" s="170" t="s">
        <v>310</v>
      </c>
      <c r="D202" s="170" t="s">
        <v>135</v>
      </c>
      <c r="E202" s="171" t="s">
        <v>311</v>
      </c>
      <c r="F202" s="172" t="s">
        <v>312</v>
      </c>
      <c r="G202" s="173" t="s">
        <v>138</v>
      </c>
      <c r="H202" s="174">
        <v>1920</v>
      </c>
      <c r="I202" s="175"/>
      <c r="J202" s="176">
        <f>ROUND(I202*H202,2)</f>
        <v>0</v>
      </c>
      <c r="K202" s="172" t="s">
        <v>139</v>
      </c>
      <c r="L202" s="37"/>
      <c r="M202" s="177" t="s">
        <v>1</v>
      </c>
      <c r="N202" s="178" t="s">
        <v>40</v>
      </c>
      <c r="O202" s="75"/>
      <c r="P202" s="179">
        <f>O202*H202</f>
        <v>0</v>
      </c>
      <c r="Q202" s="179">
        <v>0.10373</v>
      </c>
      <c r="R202" s="179">
        <f>Q202*H202</f>
        <v>199.16159999999999</v>
      </c>
      <c r="S202" s="179">
        <v>0</v>
      </c>
      <c r="T202" s="180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81" t="s">
        <v>140</v>
      </c>
      <c r="AT202" s="181" t="s">
        <v>135</v>
      </c>
      <c r="AU202" s="181" t="s">
        <v>149</v>
      </c>
      <c r="AY202" s="17" t="s">
        <v>133</v>
      </c>
      <c r="BE202" s="182">
        <f>IF(N202="základní",J202,0)</f>
        <v>0</v>
      </c>
      <c r="BF202" s="182">
        <f>IF(N202="snížená",J202,0)</f>
        <v>0</v>
      </c>
      <c r="BG202" s="182">
        <f>IF(N202="zákl. přenesená",J202,0)</f>
        <v>0</v>
      </c>
      <c r="BH202" s="182">
        <f>IF(N202="sníž. přenesená",J202,0)</f>
        <v>0</v>
      </c>
      <c r="BI202" s="182">
        <f>IF(N202="nulová",J202,0)</f>
        <v>0</v>
      </c>
      <c r="BJ202" s="17" t="s">
        <v>83</v>
      </c>
      <c r="BK202" s="182">
        <f>ROUND(I202*H202,2)</f>
        <v>0</v>
      </c>
      <c r="BL202" s="17" t="s">
        <v>140</v>
      </c>
      <c r="BM202" s="181" t="s">
        <v>313</v>
      </c>
    </row>
    <row r="203" s="12" customFormat="1" ht="22.8" customHeight="1">
      <c r="A203" s="12"/>
      <c r="B203" s="156"/>
      <c r="C203" s="12"/>
      <c r="D203" s="157" t="s">
        <v>74</v>
      </c>
      <c r="E203" s="167" t="s">
        <v>173</v>
      </c>
      <c r="F203" s="167" t="s">
        <v>314</v>
      </c>
      <c r="G203" s="12"/>
      <c r="H203" s="12"/>
      <c r="I203" s="159"/>
      <c r="J203" s="168">
        <f>BK203</f>
        <v>0</v>
      </c>
      <c r="K203" s="12"/>
      <c r="L203" s="156"/>
      <c r="M203" s="161"/>
      <c r="N203" s="162"/>
      <c r="O203" s="162"/>
      <c r="P203" s="163">
        <f>SUM(P204:P216)</f>
        <v>0</v>
      </c>
      <c r="Q203" s="162"/>
      <c r="R203" s="163">
        <f>SUM(R204:R216)</f>
        <v>17.776889999999998</v>
      </c>
      <c r="S203" s="162"/>
      <c r="T203" s="164">
        <f>SUM(T204:T216)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57" t="s">
        <v>83</v>
      </c>
      <c r="AT203" s="165" t="s">
        <v>74</v>
      </c>
      <c r="AU203" s="165" t="s">
        <v>83</v>
      </c>
      <c r="AY203" s="157" t="s">
        <v>133</v>
      </c>
      <c r="BK203" s="166">
        <f>SUM(BK204:BK216)</f>
        <v>0</v>
      </c>
    </row>
    <row r="204" s="2" customFormat="1" ht="21.75" customHeight="1">
      <c r="A204" s="36"/>
      <c r="B204" s="169"/>
      <c r="C204" s="170" t="s">
        <v>315</v>
      </c>
      <c r="D204" s="170" t="s">
        <v>135</v>
      </c>
      <c r="E204" s="171" t="s">
        <v>316</v>
      </c>
      <c r="F204" s="172" t="s">
        <v>317</v>
      </c>
      <c r="G204" s="173" t="s">
        <v>318</v>
      </c>
      <c r="H204" s="174">
        <v>9</v>
      </c>
      <c r="I204" s="175"/>
      <c r="J204" s="176">
        <f>ROUND(I204*H204,2)</f>
        <v>0</v>
      </c>
      <c r="K204" s="172" t="s">
        <v>139</v>
      </c>
      <c r="L204" s="37"/>
      <c r="M204" s="177" t="s">
        <v>1</v>
      </c>
      <c r="N204" s="178" t="s">
        <v>40</v>
      </c>
      <c r="O204" s="75"/>
      <c r="P204" s="179">
        <f>O204*H204</f>
        <v>0</v>
      </c>
      <c r="Q204" s="179">
        <v>1.12181</v>
      </c>
      <c r="R204" s="179">
        <f>Q204*H204</f>
        <v>10.09629</v>
      </c>
      <c r="S204" s="179">
        <v>0</v>
      </c>
      <c r="T204" s="180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81" t="s">
        <v>140</v>
      </c>
      <c r="AT204" s="181" t="s">
        <v>135</v>
      </c>
      <c r="AU204" s="181" t="s">
        <v>85</v>
      </c>
      <c r="AY204" s="17" t="s">
        <v>133</v>
      </c>
      <c r="BE204" s="182">
        <f>IF(N204="základní",J204,0)</f>
        <v>0</v>
      </c>
      <c r="BF204" s="182">
        <f>IF(N204="snížená",J204,0)</f>
        <v>0</v>
      </c>
      <c r="BG204" s="182">
        <f>IF(N204="zákl. přenesená",J204,0)</f>
        <v>0</v>
      </c>
      <c r="BH204" s="182">
        <f>IF(N204="sníž. přenesená",J204,0)</f>
        <v>0</v>
      </c>
      <c r="BI204" s="182">
        <f>IF(N204="nulová",J204,0)</f>
        <v>0</v>
      </c>
      <c r="BJ204" s="17" t="s">
        <v>83</v>
      </c>
      <c r="BK204" s="182">
        <f>ROUND(I204*H204,2)</f>
        <v>0</v>
      </c>
      <c r="BL204" s="17" t="s">
        <v>140</v>
      </c>
      <c r="BM204" s="181" t="s">
        <v>319</v>
      </c>
    </row>
    <row r="205" s="2" customFormat="1" ht="24.15" customHeight="1">
      <c r="A205" s="36"/>
      <c r="B205" s="169"/>
      <c r="C205" s="170" t="s">
        <v>320</v>
      </c>
      <c r="D205" s="170" t="s">
        <v>135</v>
      </c>
      <c r="E205" s="171" t="s">
        <v>321</v>
      </c>
      <c r="F205" s="172" t="s">
        <v>322</v>
      </c>
      <c r="G205" s="173" t="s">
        <v>155</v>
      </c>
      <c r="H205" s="174">
        <v>30</v>
      </c>
      <c r="I205" s="175"/>
      <c r="J205" s="176">
        <f>ROUND(I205*H205,2)</f>
        <v>0</v>
      </c>
      <c r="K205" s="172" t="s">
        <v>139</v>
      </c>
      <c r="L205" s="37"/>
      <c r="M205" s="177" t="s">
        <v>1</v>
      </c>
      <c r="N205" s="178" t="s">
        <v>40</v>
      </c>
      <c r="O205" s="75"/>
      <c r="P205" s="179">
        <f>O205*H205</f>
        <v>0</v>
      </c>
      <c r="Q205" s="179">
        <v>0.0027599999999999999</v>
      </c>
      <c r="R205" s="179">
        <f>Q205*H205</f>
        <v>0.082799999999999999</v>
      </c>
      <c r="S205" s="179">
        <v>0</v>
      </c>
      <c r="T205" s="180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81" t="s">
        <v>140</v>
      </c>
      <c r="AT205" s="181" t="s">
        <v>135</v>
      </c>
      <c r="AU205" s="181" t="s">
        <v>85</v>
      </c>
      <c r="AY205" s="17" t="s">
        <v>133</v>
      </c>
      <c r="BE205" s="182">
        <f>IF(N205="základní",J205,0)</f>
        <v>0</v>
      </c>
      <c r="BF205" s="182">
        <f>IF(N205="snížená",J205,0)</f>
        <v>0</v>
      </c>
      <c r="BG205" s="182">
        <f>IF(N205="zákl. přenesená",J205,0)</f>
        <v>0</v>
      </c>
      <c r="BH205" s="182">
        <f>IF(N205="sníž. přenesená",J205,0)</f>
        <v>0</v>
      </c>
      <c r="BI205" s="182">
        <f>IF(N205="nulová",J205,0)</f>
        <v>0</v>
      </c>
      <c r="BJ205" s="17" t="s">
        <v>83</v>
      </c>
      <c r="BK205" s="182">
        <f>ROUND(I205*H205,2)</f>
        <v>0</v>
      </c>
      <c r="BL205" s="17" t="s">
        <v>140</v>
      </c>
      <c r="BM205" s="181" t="s">
        <v>323</v>
      </c>
    </row>
    <row r="206" s="2" customFormat="1" ht="24.15" customHeight="1">
      <c r="A206" s="36"/>
      <c r="B206" s="169"/>
      <c r="C206" s="170" t="s">
        <v>324</v>
      </c>
      <c r="D206" s="170" t="s">
        <v>135</v>
      </c>
      <c r="E206" s="171" t="s">
        <v>325</v>
      </c>
      <c r="F206" s="172" t="s">
        <v>326</v>
      </c>
      <c r="G206" s="173" t="s">
        <v>318</v>
      </c>
      <c r="H206" s="174">
        <v>9</v>
      </c>
      <c r="I206" s="175"/>
      <c r="J206" s="176">
        <f>ROUND(I206*H206,2)</f>
        <v>0</v>
      </c>
      <c r="K206" s="172" t="s">
        <v>139</v>
      </c>
      <c r="L206" s="37"/>
      <c r="M206" s="177" t="s">
        <v>1</v>
      </c>
      <c r="N206" s="178" t="s">
        <v>40</v>
      </c>
      <c r="O206" s="75"/>
      <c r="P206" s="179">
        <f>O206*H206</f>
        <v>0</v>
      </c>
      <c r="Q206" s="179">
        <v>0.14494000000000001</v>
      </c>
      <c r="R206" s="179">
        <f>Q206*H206</f>
        <v>1.3044600000000002</v>
      </c>
      <c r="S206" s="179">
        <v>0</v>
      </c>
      <c r="T206" s="180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81" t="s">
        <v>140</v>
      </c>
      <c r="AT206" s="181" t="s">
        <v>135</v>
      </c>
      <c r="AU206" s="181" t="s">
        <v>85</v>
      </c>
      <c r="AY206" s="17" t="s">
        <v>133</v>
      </c>
      <c r="BE206" s="182">
        <f>IF(N206="základní",J206,0)</f>
        <v>0</v>
      </c>
      <c r="BF206" s="182">
        <f>IF(N206="snížená",J206,0)</f>
        <v>0</v>
      </c>
      <c r="BG206" s="182">
        <f>IF(N206="zákl. přenesená",J206,0)</f>
        <v>0</v>
      </c>
      <c r="BH206" s="182">
        <f>IF(N206="sníž. přenesená",J206,0)</f>
        <v>0</v>
      </c>
      <c r="BI206" s="182">
        <f>IF(N206="nulová",J206,0)</f>
        <v>0</v>
      </c>
      <c r="BJ206" s="17" t="s">
        <v>83</v>
      </c>
      <c r="BK206" s="182">
        <f>ROUND(I206*H206,2)</f>
        <v>0</v>
      </c>
      <c r="BL206" s="17" t="s">
        <v>140</v>
      </c>
      <c r="BM206" s="181" t="s">
        <v>327</v>
      </c>
    </row>
    <row r="207" s="2" customFormat="1" ht="24.15" customHeight="1">
      <c r="A207" s="36"/>
      <c r="B207" s="169"/>
      <c r="C207" s="196" t="s">
        <v>328</v>
      </c>
      <c r="D207" s="196" t="s">
        <v>206</v>
      </c>
      <c r="E207" s="197" t="s">
        <v>329</v>
      </c>
      <c r="F207" s="198" t="s">
        <v>330</v>
      </c>
      <c r="G207" s="199" t="s">
        <v>318</v>
      </c>
      <c r="H207" s="200">
        <v>9</v>
      </c>
      <c r="I207" s="201"/>
      <c r="J207" s="202">
        <f>ROUND(I207*H207,2)</f>
        <v>0</v>
      </c>
      <c r="K207" s="198" t="s">
        <v>139</v>
      </c>
      <c r="L207" s="203"/>
      <c r="M207" s="204" t="s">
        <v>1</v>
      </c>
      <c r="N207" s="205" t="s">
        <v>40</v>
      </c>
      <c r="O207" s="75"/>
      <c r="P207" s="179">
        <f>O207*H207</f>
        <v>0</v>
      </c>
      <c r="Q207" s="179">
        <v>0.071999999999999995</v>
      </c>
      <c r="R207" s="179">
        <f>Q207*H207</f>
        <v>0.64799999999999991</v>
      </c>
      <c r="S207" s="179">
        <v>0</v>
      </c>
      <c r="T207" s="180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81" t="s">
        <v>173</v>
      </c>
      <c r="AT207" s="181" t="s">
        <v>206</v>
      </c>
      <c r="AU207" s="181" t="s">
        <v>85</v>
      </c>
      <c r="AY207" s="17" t="s">
        <v>133</v>
      </c>
      <c r="BE207" s="182">
        <f>IF(N207="základní",J207,0)</f>
        <v>0</v>
      </c>
      <c r="BF207" s="182">
        <f>IF(N207="snížená",J207,0)</f>
        <v>0</v>
      </c>
      <c r="BG207" s="182">
        <f>IF(N207="zákl. přenesená",J207,0)</f>
        <v>0</v>
      </c>
      <c r="BH207" s="182">
        <f>IF(N207="sníž. přenesená",J207,0)</f>
        <v>0</v>
      </c>
      <c r="BI207" s="182">
        <f>IF(N207="nulová",J207,0)</f>
        <v>0</v>
      </c>
      <c r="BJ207" s="17" t="s">
        <v>83</v>
      </c>
      <c r="BK207" s="182">
        <f>ROUND(I207*H207,2)</f>
        <v>0</v>
      </c>
      <c r="BL207" s="17" t="s">
        <v>140</v>
      </c>
      <c r="BM207" s="181" t="s">
        <v>331</v>
      </c>
    </row>
    <row r="208" s="2" customFormat="1" ht="24.15" customHeight="1">
      <c r="A208" s="36"/>
      <c r="B208" s="169"/>
      <c r="C208" s="196" t="s">
        <v>332</v>
      </c>
      <c r="D208" s="196" t="s">
        <v>206</v>
      </c>
      <c r="E208" s="197" t="s">
        <v>333</v>
      </c>
      <c r="F208" s="198" t="s">
        <v>334</v>
      </c>
      <c r="G208" s="199" t="s">
        <v>318</v>
      </c>
      <c r="H208" s="200">
        <v>9</v>
      </c>
      <c r="I208" s="201"/>
      <c r="J208" s="202">
        <f>ROUND(I208*H208,2)</f>
        <v>0</v>
      </c>
      <c r="K208" s="198" t="s">
        <v>139</v>
      </c>
      <c r="L208" s="203"/>
      <c r="M208" s="204" t="s">
        <v>1</v>
      </c>
      <c r="N208" s="205" t="s">
        <v>40</v>
      </c>
      <c r="O208" s="75"/>
      <c r="P208" s="179">
        <f>O208*H208</f>
        <v>0</v>
      </c>
      <c r="Q208" s="179">
        <v>0.080000000000000002</v>
      </c>
      <c r="R208" s="179">
        <f>Q208*H208</f>
        <v>0.71999999999999997</v>
      </c>
      <c r="S208" s="179">
        <v>0</v>
      </c>
      <c r="T208" s="180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81" t="s">
        <v>173</v>
      </c>
      <c r="AT208" s="181" t="s">
        <v>206</v>
      </c>
      <c r="AU208" s="181" t="s">
        <v>85</v>
      </c>
      <c r="AY208" s="17" t="s">
        <v>133</v>
      </c>
      <c r="BE208" s="182">
        <f>IF(N208="základní",J208,0)</f>
        <v>0</v>
      </c>
      <c r="BF208" s="182">
        <f>IF(N208="snížená",J208,0)</f>
        <v>0</v>
      </c>
      <c r="BG208" s="182">
        <f>IF(N208="zákl. přenesená",J208,0)</f>
        <v>0</v>
      </c>
      <c r="BH208" s="182">
        <f>IF(N208="sníž. přenesená",J208,0)</f>
        <v>0</v>
      </c>
      <c r="BI208" s="182">
        <f>IF(N208="nulová",J208,0)</f>
        <v>0</v>
      </c>
      <c r="BJ208" s="17" t="s">
        <v>83</v>
      </c>
      <c r="BK208" s="182">
        <f>ROUND(I208*H208,2)</f>
        <v>0</v>
      </c>
      <c r="BL208" s="17" t="s">
        <v>140</v>
      </c>
      <c r="BM208" s="181" t="s">
        <v>335</v>
      </c>
    </row>
    <row r="209" s="2" customFormat="1" ht="24.15" customHeight="1">
      <c r="A209" s="36"/>
      <c r="B209" s="169"/>
      <c r="C209" s="196" t="s">
        <v>336</v>
      </c>
      <c r="D209" s="196" t="s">
        <v>206</v>
      </c>
      <c r="E209" s="197" t="s">
        <v>337</v>
      </c>
      <c r="F209" s="198" t="s">
        <v>338</v>
      </c>
      <c r="G209" s="199" t="s">
        <v>318</v>
      </c>
      <c r="H209" s="200">
        <v>9</v>
      </c>
      <c r="I209" s="201"/>
      <c r="J209" s="202">
        <f>ROUND(I209*H209,2)</f>
        <v>0</v>
      </c>
      <c r="K209" s="198" t="s">
        <v>139</v>
      </c>
      <c r="L209" s="203"/>
      <c r="M209" s="204" t="s">
        <v>1</v>
      </c>
      <c r="N209" s="205" t="s">
        <v>40</v>
      </c>
      <c r="O209" s="75"/>
      <c r="P209" s="179">
        <f>O209*H209</f>
        <v>0</v>
      </c>
      <c r="Q209" s="179">
        <v>0.057000000000000002</v>
      </c>
      <c r="R209" s="179">
        <f>Q209*H209</f>
        <v>0.51300000000000001</v>
      </c>
      <c r="S209" s="179">
        <v>0</v>
      </c>
      <c r="T209" s="180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81" t="s">
        <v>173</v>
      </c>
      <c r="AT209" s="181" t="s">
        <v>206</v>
      </c>
      <c r="AU209" s="181" t="s">
        <v>85</v>
      </c>
      <c r="AY209" s="17" t="s">
        <v>133</v>
      </c>
      <c r="BE209" s="182">
        <f>IF(N209="základní",J209,0)</f>
        <v>0</v>
      </c>
      <c r="BF209" s="182">
        <f>IF(N209="snížená",J209,0)</f>
        <v>0</v>
      </c>
      <c r="BG209" s="182">
        <f>IF(N209="zákl. přenesená",J209,0)</f>
        <v>0</v>
      </c>
      <c r="BH209" s="182">
        <f>IF(N209="sníž. přenesená",J209,0)</f>
        <v>0</v>
      </c>
      <c r="BI209" s="182">
        <f>IF(N209="nulová",J209,0)</f>
        <v>0</v>
      </c>
      <c r="BJ209" s="17" t="s">
        <v>83</v>
      </c>
      <c r="BK209" s="182">
        <f>ROUND(I209*H209,2)</f>
        <v>0</v>
      </c>
      <c r="BL209" s="17" t="s">
        <v>140</v>
      </c>
      <c r="BM209" s="181" t="s">
        <v>339</v>
      </c>
    </row>
    <row r="210" s="2" customFormat="1" ht="21.75" customHeight="1">
      <c r="A210" s="36"/>
      <c r="B210" s="169"/>
      <c r="C210" s="196" t="s">
        <v>340</v>
      </c>
      <c r="D210" s="196" t="s">
        <v>206</v>
      </c>
      <c r="E210" s="197" t="s">
        <v>341</v>
      </c>
      <c r="F210" s="198" t="s">
        <v>342</v>
      </c>
      <c r="G210" s="199" t="s">
        <v>318</v>
      </c>
      <c r="H210" s="200">
        <v>9</v>
      </c>
      <c r="I210" s="201"/>
      <c r="J210" s="202">
        <f>ROUND(I210*H210,2)</f>
        <v>0</v>
      </c>
      <c r="K210" s="198" t="s">
        <v>139</v>
      </c>
      <c r="L210" s="203"/>
      <c r="M210" s="204" t="s">
        <v>1</v>
      </c>
      <c r="N210" s="205" t="s">
        <v>40</v>
      </c>
      <c r="O210" s="75"/>
      <c r="P210" s="179">
        <f>O210*H210</f>
        <v>0</v>
      </c>
      <c r="Q210" s="179">
        <v>0.111</v>
      </c>
      <c r="R210" s="179">
        <f>Q210*H210</f>
        <v>0.999</v>
      </c>
      <c r="S210" s="179">
        <v>0</v>
      </c>
      <c r="T210" s="180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81" t="s">
        <v>173</v>
      </c>
      <c r="AT210" s="181" t="s">
        <v>206</v>
      </c>
      <c r="AU210" s="181" t="s">
        <v>85</v>
      </c>
      <c r="AY210" s="17" t="s">
        <v>133</v>
      </c>
      <c r="BE210" s="182">
        <f>IF(N210="základní",J210,0)</f>
        <v>0</v>
      </c>
      <c r="BF210" s="182">
        <f>IF(N210="snížená",J210,0)</f>
        <v>0</v>
      </c>
      <c r="BG210" s="182">
        <f>IF(N210="zákl. přenesená",J210,0)</f>
        <v>0</v>
      </c>
      <c r="BH210" s="182">
        <f>IF(N210="sníž. přenesená",J210,0)</f>
        <v>0</v>
      </c>
      <c r="BI210" s="182">
        <f>IF(N210="nulová",J210,0)</f>
        <v>0</v>
      </c>
      <c r="BJ210" s="17" t="s">
        <v>83</v>
      </c>
      <c r="BK210" s="182">
        <f>ROUND(I210*H210,2)</f>
        <v>0</v>
      </c>
      <c r="BL210" s="17" t="s">
        <v>140</v>
      </c>
      <c r="BM210" s="181" t="s">
        <v>343</v>
      </c>
    </row>
    <row r="211" s="2" customFormat="1" ht="24.15" customHeight="1">
      <c r="A211" s="36"/>
      <c r="B211" s="169"/>
      <c r="C211" s="196" t="s">
        <v>344</v>
      </c>
      <c r="D211" s="196" t="s">
        <v>206</v>
      </c>
      <c r="E211" s="197" t="s">
        <v>345</v>
      </c>
      <c r="F211" s="198" t="s">
        <v>346</v>
      </c>
      <c r="G211" s="199" t="s">
        <v>318</v>
      </c>
      <c r="H211" s="200">
        <v>9</v>
      </c>
      <c r="I211" s="201"/>
      <c r="J211" s="202">
        <f>ROUND(I211*H211,2)</f>
        <v>0</v>
      </c>
      <c r="K211" s="198" t="s">
        <v>139</v>
      </c>
      <c r="L211" s="203"/>
      <c r="M211" s="204" t="s">
        <v>1</v>
      </c>
      <c r="N211" s="205" t="s">
        <v>40</v>
      </c>
      <c r="O211" s="75"/>
      <c r="P211" s="179">
        <f>O211*H211</f>
        <v>0</v>
      </c>
      <c r="Q211" s="179">
        <v>0.027</v>
      </c>
      <c r="R211" s="179">
        <f>Q211*H211</f>
        <v>0.24299999999999999</v>
      </c>
      <c r="S211" s="179">
        <v>0</v>
      </c>
      <c r="T211" s="180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81" t="s">
        <v>173</v>
      </c>
      <c r="AT211" s="181" t="s">
        <v>206</v>
      </c>
      <c r="AU211" s="181" t="s">
        <v>85</v>
      </c>
      <c r="AY211" s="17" t="s">
        <v>133</v>
      </c>
      <c r="BE211" s="182">
        <f>IF(N211="základní",J211,0)</f>
        <v>0</v>
      </c>
      <c r="BF211" s="182">
        <f>IF(N211="snížená",J211,0)</f>
        <v>0</v>
      </c>
      <c r="BG211" s="182">
        <f>IF(N211="zákl. přenesená",J211,0)</f>
        <v>0</v>
      </c>
      <c r="BH211" s="182">
        <f>IF(N211="sníž. přenesená",J211,0)</f>
        <v>0</v>
      </c>
      <c r="BI211" s="182">
        <f>IF(N211="nulová",J211,0)</f>
        <v>0</v>
      </c>
      <c r="BJ211" s="17" t="s">
        <v>83</v>
      </c>
      <c r="BK211" s="182">
        <f>ROUND(I211*H211,2)</f>
        <v>0</v>
      </c>
      <c r="BL211" s="17" t="s">
        <v>140</v>
      </c>
      <c r="BM211" s="181" t="s">
        <v>347</v>
      </c>
    </row>
    <row r="212" s="2" customFormat="1" ht="24.15" customHeight="1">
      <c r="A212" s="36"/>
      <c r="B212" s="169"/>
      <c r="C212" s="170" t="s">
        <v>348</v>
      </c>
      <c r="D212" s="170" t="s">
        <v>135</v>
      </c>
      <c r="E212" s="171" t="s">
        <v>349</v>
      </c>
      <c r="F212" s="172" t="s">
        <v>350</v>
      </c>
      <c r="G212" s="173" t="s">
        <v>318</v>
      </c>
      <c r="H212" s="174">
        <v>9</v>
      </c>
      <c r="I212" s="175"/>
      <c r="J212" s="176">
        <f>ROUND(I212*H212,2)</f>
        <v>0</v>
      </c>
      <c r="K212" s="172" t="s">
        <v>139</v>
      </c>
      <c r="L212" s="37"/>
      <c r="M212" s="177" t="s">
        <v>1</v>
      </c>
      <c r="N212" s="178" t="s">
        <v>40</v>
      </c>
      <c r="O212" s="75"/>
      <c r="P212" s="179">
        <f>O212*H212</f>
        <v>0</v>
      </c>
      <c r="Q212" s="179">
        <v>0.21734000000000001</v>
      </c>
      <c r="R212" s="179">
        <f>Q212*H212</f>
        <v>1.9560600000000001</v>
      </c>
      <c r="S212" s="179">
        <v>0</v>
      </c>
      <c r="T212" s="180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81" t="s">
        <v>140</v>
      </c>
      <c r="AT212" s="181" t="s">
        <v>135</v>
      </c>
      <c r="AU212" s="181" t="s">
        <v>85</v>
      </c>
      <c r="AY212" s="17" t="s">
        <v>133</v>
      </c>
      <c r="BE212" s="182">
        <f>IF(N212="základní",J212,0)</f>
        <v>0</v>
      </c>
      <c r="BF212" s="182">
        <f>IF(N212="snížená",J212,0)</f>
        <v>0</v>
      </c>
      <c r="BG212" s="182">
        <f>IF(N212="zákl. přenesená",J212,0)</f>
        <v>0</v>
      </c>
      <c r="BH212" s="182">
        <f>IF(N212="sníž. přenesená",J212,0)</f>
        <v>0</v>
      </c>
      <c r="BI212" s="182">
        <f>IF(N212="nulová",J212,0)</f>
        <v>0</v>
      </c>
      <c r="BJ212" s="17" t="s">
        <v>83</v>
      </c>
      <c r="BK212" s="182">
        <f>ROUND(I212*H212,2)</f>
        <v>0</v>
      </c>
      <c r="BL212" s="17" t="s">
        <v>140</v>
      </c>
      <c r="BM212" s="181" t="s">
        <v>351</v>
      </c>
    </row>
    <row r="213" s="2" customFormat="1" ht="16.5" customHeight="1">
      <c r="A213" s="36"/>
      <c r="B213" s="169"/>
      <c r="C213" s="196" t="s">
        <v>352</v>
      </c>
      <c r="D213" s="196" t="s">
        <v>206</v>
      </c>
      <c r="E213" s="197" t="s">
        <v>353</v>
      </c>
      <c r="F213" s="198" t="s">
        <v>354</v>
      </c>
      <c r="G213" s="199" t="s">
        <v>318</v>
      </c>
      <c r="H213" s="200">
        <v>9</v>
      </c>
      <c r="I213" s="201"/>
      <c r="J213" s="202">
        <f>ROUND(I213*H213,2)</f>
        <v>0</v>
      </c>
      <c r="K213" s="198" t="s">
        <v>139</v>
      </c>
      <c r="L213" s="203"/>
      <c r="M213" s="204" t="s">
        <v>1</v>
      </c>
      <c r="N213" s="205" t="s">
        <v>40</v>
      </c>
      <c r="O213" s="75"/>
      <c r="P213" s="179">
        <f>O213*H213</f>
        <v>0</v>
      </c>
      <c r="Q213" s="179">
        <v>0.050599999999999999</v>
      </c>
      <c r="R213" s="179">
        <f>Q213*H213</f>
        <v>0.45539999999999997</v>
      </c>
      <c r="S213" s="179">
        <v>0</v>
      </c>
      <c r="T213" s="180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181" t="s">
        <v>173</v>
      </c>
      <c r="AT213" s="181" t="s">
        <v>206</v>
      </c>
      <c r="AU213" s="181" t="s">
        <v>85</v>
      </c>
      <c r="AY213" s="17" t="s">
        <v>133</v>
      </c>
      <c r="BE213" s="182">
        <f>IF(N213="základní",J213,0)</f>
        <v>0</v>
      </c>
      <c r="BF213" s="182">
        <f>IF(N213="snížená",J213,0)</f>
        <v>0</v>
      </c>
      <c r="BG213" s="182">
        <f>IF(N213="zákl. přenesená",J213,0)</f>
        <v>0</v>
      </c>
      <c r="BH213" s="182">
        <f>IF(N213="sníž. přenesená",J213,0)</f>
        <v>0</v>
      </c>
      <c r="BI213" s="182">
        <f>IF(N213="nulová",J213,0)</f>
        <v>0</v>
      </c>
      <c r="BJ213" s="17" t="s">
        <v>83</v>
      </c>
      <c r="BK213" s="182">
        <f>ROUND(I213*H213,2)</f>
        <v>0</v>
      </c>
      <c r="BL213" s="17" t="s">
        <v>140</v>
      </c>
      <c r="BM213" s="181" t="s">
        <v>355</v>
      </c>
    </row>
    <row r="214" s="2" customFormat="1" ht="24.15" customHeight="1">
      <c r="A214" s="36"/>
      <c r="B214" s="169"/>
      <c r="C214" s="196" t="s">
        <v>356</v>
      </c>
      <c r="D214" s="196" t="s">
        <v>206</v>
      </c>
      <c r="E214" s="197" t="s">
        <v>357</v>
      </c>
      <c r="F214" s="198" t="s">
        <v>358</v>
      </c>
      <c r="G214" s="199" t="s">
        <v>318</v>
      </c>
      <c r="H214" s="200">
        <v>9</v>
      </c>
      <c r="I214" s="201"/>
      <c r="J214" s="202">
        <f>ROUND(I214*H214,2)</f>
        <v>0</v>
      </c>
      <c r="K214" s="198" t="s">
        <v>139</v>
      </c>
      <c r="L214" s="203"/>
      <c r="M214" s="204" t="s">
        <v>1</v>
      </c>
      <c r="N214" s="205" t="s">
        <v>40</v>
      </c>
      <c r="O214" s="75"/>
      <c r="P214" s="179">
        <f>O214*H214</f>
        <v>0</v>
      </c>
      <c r="Q214" s="179">
        <v>0.0030000000000000001</v>
      </c>
      <c r="R214" s="179">
        <f>Q214*H214</f>
        <v>0.027</v>
      </c>
      <c r="S214" s="179">
        <v>0</v>
      </c>
      <c r="T214" s="180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81" t="s">
        <v>173</v>
      </c>
      <c r="AT214" s="181" t="s">
        <v>206</v>
      </c>
      <c r="AU214" s="181" t="s">
        <v>85</v>
      </c>
      <c r="AY214" s="17" t="s">
        <v>133</v>
      </c>
      <c r="BE214" s="182">
        <f>IF(N214="základní",J214,0)</f>
        <v>0</v>
      </c>
      <c r="BF214" s="182">
        <f>IF(N214="snížená",J214,0)</f>
        <v>0</v>
      </c>
      <c r="BG214" s="182">
        <f>IF(N214="zákl. přenesená",J214,0)</f>
        <v>0</v>
      </c>
      <c r="BH214" s="182">
        <f>IF(N214="sníž. přenesená",J214,0)</f>
        <v>0</v>
      </c>
      <c r="BI214" s="182">
        <f>IF(N214="nulová",J214,0)</f>
        <v>0</v>
      </c>
      <c r="BJ214" s="17" t="s">
        <v>83</v>
      </c>
      <c r="BK214" s="182">
        <f>ROUND(I214*H214,2)</f>
        <v>0</v>
      </c>
      <c r="BL214" s="17" t="s">
        <v>140</v>
      </c>
      <c r="BM214" s="181" t="s">
        <v>359</v>
      </c>
    </row>
    <row r="215" s="2" customFormat="1" ht="24.15" customHeight="1">
      <c r="A215" s="36"/>
      <c r="B215" s="169"/>
      <c r="C215" s="170" t="s">
        <v>360</v>
      </c>
      <c r="D215" s="170" t="s">
        <v>135</v>
      </c>
      <c r="E215" s="171" t="s">
        <v>361</v>
      </c>
      <c r="F215" s="172" t="s">
        <v>362</v>
      </c>
      <c r="G215" s="173" t="s">
        <v>363</v>
      </c>
      <c r="H215" s="174">
        <v>1</v>
      </c>
      <c r="I215" s="175"/>
      <c r="J215" s="176">
        <f>ROUND(I215*H215,2)</f>
        <v>0</v>
      </c>
      <c r="K215" s="172" t="s">
        <v>1</v>
      </c>
      <c r="L215" s="37"/>
      <c r="M215" s="177" t="s">
        <v>1</v>
      </c>
      <c r="N215" s="178" t="s">
        <v>40</v>
      </c>
      <c r="O215" s="75"/>
      <c r="P215" s="179">
        <f>O215*H215</f>
        <v>0</v>
      </c>
      <c r="Q215" s="179">
        <v>0.42080000000000001</v>
      </c>
      <c r="R215" s="179">
        <f>Q215*H215</f>
        <v>0.42080000000000001</v>
      </c>
      <c r="S215" s="179">
        <v>0</v>
      </c>
      <c r="T215" s="180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81" t="s">
        <v>140</v>
      </c>
      <c r="AT215" s="181" t="s">
        <v>135</v>
      </c>
      <c r="AU215" s="181" t="s">
        <v>85</v>
      </c>
      <c r="AY215" s="17" t="s">
        <v>133</v>
      </c>
      <c r="BE215" s="182">
        <f>IF(N215="základní",J215,0)</f>
        <v>0</v>
      </c>
      <c r="BF215" s="182">
        <f>IF(N215="snížená",J215,0)</f>
        <v>0</v>
      </c>
      <c r="BG215" s="182">
        <f>IF(N215="zákl. přenesená",J215,0)</f>
        <v>0</v>
      </c>
      <c r="BH215" s="182">
        <f>IF(N215="sníž. přenesená",J215,0)</f>
        <v>0</v>
      </c>
      <c r="BI215" s="182">
        <f>IF(N215="nulová",J215,0)</f>
        <v>0</v>
      </c>
      <c r="BJ215" s="17" t="s">
        <v>83</v>
      </c>
      <c r="BK215" s="182">
        <f>ROUND(I215*H215,2)</f>
        <v>0</v>
      </c>
      <c r="BL215" s="17" t="s">
        <v>140</v>
      </c>
      <c r="BM215" s="181" t="s">
        <v>364</v>
      </c>
    </row>
    <row r="216" s="2" customFormat="1" ht="33" customHeight="1">
      <c r="A216" s="36"/>
      <c r="B216" s="169"/>
      <c r="C216" s="170" t="s">
        <v>365</v>
      </c>
      <c r="D216" s="170" t="s">
        <v>135</v>
      </c>
      <c r="E216" s="171" t="s">
        <v>366</v>
      </c>
      <c r="F216" s="172" t="s">
        <v>367</v>
      </c>
      <c r="G216" s="173" t="s">
        <v>363</v>
      </c>
      <c r="H216" s="174">
        <v>1</v>
      </c>
      <c r="I216" s="175"/>
      <c r="J216" s="176">
        <f>ROUND(I216*H216,2)</f>
        <v>0</v>
      </c>
      <c r="K216" s="172" t="s">
        <v>1</v>
      </c>
      <c r="L216" s="37"/>
      <c r="M216" s="177" t="s">
        <v>1</v>
      </c>
      <c r="N216" s="178" t="s">
        <v>40</v>
      </c>
      <c r="O216" s="75"/>
      <c r="P216" s="179">
        <f>O216*H216</f>
        <v>0</v>
      </c>
      <c r="Q216" s="179">
        <v>0.31108000000000002</v>
      </c>
      <c r="R216" s="179">
        <f>Q216*H216</f>
        <v>0.31108000000000002</v>
      </c>
      <c r="S216" s="179">
        <v>0</v>
      </c>
      <c r="T216" s="180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81" t="s">
        <v>140</v>
      </c>
      <c r="AT216" s="181" t="s">
        <v>135</v>
      </c>
      <c r="AU216" s="181" t="s">
        <v>85</v>
      </c>
      <c r="AY216" s="17" t="s">
        <v>133</v>
      </c>
      <c r="BE216" s="182">
        <f>IF(N216="základní",J216,0)</f>
        <v>0</v>
      </c>
      <c r="BF216" s="182">
        <f>IF(N216="snížená",J216,0)</f>
        <v>0</v>
      </c>
      <c r="BG216" s="182">
        <f>IF(N216="zákl. přenesená",J216,0)</f>
        <v>0</v>
      </c>
      <c r="BH216" s="182">
        <f>IF(N216="sníž. přenesená",J216,0)</f>
        <v>0</v>
      </c>
      <c r="BI216" s="182">
        <f>IF(N216="nulová",J216,0)</f>
        <v>0</v>
      </c>
      <c r="BJ216" s="17" t="s">
        <v>83</v>
      </c>
      <c r="BK216" s="182">
        <f>ROUND(I216*H216,2)</f>
        <v>0</v>
      </c>
      <c r="BL216" s="17" t="s">
        <v>140</v>
      </c>
      <c r="BM216" s="181" t="s">
        <v>368</v>
      </c>
    </row>
    <row r="217" s="12" customFormat="1" ht="22.8" customHeight="1">
      <c r="A217" s="12"/>
      <c r="B217" s="156"/>
      <c r="C217" s="12"/>
      <c r="D217" s="157" t="s">
        <v>74</v>
      </c>
      <c r="E217" s="167" t="s">
        <v>180</v>
      </c>
      <c r="F217" s="167" t="s">
        <v>369</v>
      </c>
      <c r="G217" s="12"/>
      <c r="H217" s="12"/>
      <c r="I217" s="159"/>
      <c r="J217" s="168">
        <f>BK217</f>
        <v>0</v>
      </c>
      <c r="K217" s="12"/>
      <c r="L217" s="156"/>
      <c r="M217" s="161"/>
      <c r="N217" s="162"/>
      <c r="O217" s="162"/>
      <c r="P217" s="163">
        <f>P218+SUM(P219:P228)+P232</f>
        <v>0</v>
      </c>
      <c r="Q217" s="162"/>
      <c r="R217" s="163">
        <f>R218+SUM(R219:R228)+R232</f>
        <v>179.68407000000002</v>
      </c>
      <c r="S217" s="162"/>
      <c r="T217" s="164">
        <f>T218+SUM(T219:T228)+T232</f>
        <v>12.751999999999999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157" t="s">
        <v>83</v>
      </c>
      <c r="AT217" s="165" t="s">
        <v>74</v>
      </c>
      <c r="AU217" s="165" t="s">
        <v>83</v>
      </c>
      <c r="AY217" s="157" t="s">
        <v>133</v>
      </c>
      <c r="BK217" s="166">
        <f>BK218+SUM(BK219:BK228)+BK232</f>
        <v>0</v>
      </c>
    </row>
    <row r="218" s="2" customFormat="1" ht="24.15" customHeight="1">
      <c r="A218" s="36"/>
      <c r="B218" s="169"/>
      <c r="C218" s="170" t="s">
        <v>370</v>
      </c>
      <c r="D218" s="170" t="s">
        <v>135</v>
      </c>
      <c r="E218" s="171" t="s">
        <v>371</v>
      </c>
      <c r="F218" s="172" t="s">
        <v>372</v>
      </c>
      <c r="G218" s="173" t="s">
        <v>155</v>
      </c>
      <c r="H218" s="174">
        <v>130</v>
      </c>
      <c r="I218" s="175"/>
      <c r="J218" s="176">
        <f>ROUND(I218*H218,2)</f>
        <v>0</v>
      </c>
      <c r="K218" s="172" t="s">
        <v>139</v>
      </c>
      <c r="L218" s="37"/>
      <c r="M218" s="177" t="s">
        <v>1</v>
      </c>
      <c r="N218" s="178" t="s">
        <v>40</v>
      </c>
      <c r="O218" s="75"/>
      <c r="P218" s="179">
        <f>O218*H218</f>
        <v>0</v>
      </c>
      <c r="Q218" s="179">
        <v>0.20219000000000001</v>
      </c>
      <c r="R218" s="179">
        <f>Q218*H218</f>
        <v>26.284700000000001</v>
      </c>
      <c r="S218" s="179">
        <v>0</v>
      </c>
      <c r="T218" s="180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81" t="s">
        <v>140</v>
      </c>
      <c r="AT218" s="181" t="s">
        <v>135</v>
      </c>
      <c r="AU218" s="181" t="s">
        <v>85</v>
      </c>
      <c r="AY218" s="17" t="s">
        <v>133</v>
      </c>
      <c r="BE218" s="182">
        <f>IF(N218="základní",J218,0)</f>
        <v>0</v>
      </c>
      <c r="BF218" s="182">
        <f>IF(N218="snížená",J218,0)</f>
        <v>0</v>
      </c>
      <c r="BG218" s="182">
        <f>IF(N218="zákl. přenesená",J218,0)</f>
        <v>0</v>
      </c>
      <c r="BH218" s="182">
        <f>IF(N218="sníž. přenesená",J218,0)</f>
        <v>0</v>
      </c>
      <c r="BI218" s="182">
        <f>IF(N218="nulová",J218,0)</f>
        <v>0</v>
      </c>
      <c r="BJ218" s="17" t="s">
        <v>83</v>
      </c>
      <c r="BK218" s="182">
        <f>ROUND(I218*H218,2)</f>
        <v>0</v>
      </c>
      <c r="BL218" s="17" t="s">
        <v>140</v>
      </c>
      <c r="BM218" s="181" t="s">
        <v>373</v>
      </c>
    </row>
    <row r="219" s="2" customFormat="1" ht="24.15" customHeight="1">
      <c r="A219" s="36"/>
      <c r="B219" s="169"/>
      <c r="C219" s="196" t="s">
        <v>374</v>
      </c>
      <c r="D219" s="196" t="s">
        <v>206</v>
      </c>
      <c r="E219" s="197" t="s">
        <v>375</v>
      </c>
      <c r="F219" s="198" t="s">
        <v>376</v>
      </c>
      <c r="G219" s="199" t="s">
        <v>155</v>
      </c>
      <c r="H219" s="200">
        <v>90</v>
      </c>
      <c r="I219" s="201"/>
      <c r="J219" s="202">
        <f>ROUND(I219*H219,2)</f>
        <v>0</v>
      </c>
      <c r="K219" s="198" t="s">
        <v>139</v>
      </c>
      <c r="L219" s="203"/>
      <c r="M219" s="204" t="s">
        <v>1</v>
      </c>
      <c r="N219" s="205" t="s">
        <v>40</v>
      </c>
      <c r="O219" s="75"/>
      <c r="P219" s="179">
        <f>O219*H219</f>
        <v>0</v>
      </c>
      <c r="Q219" s="179">
        <v>0.048300000000000003</v>
      </c>
      <c r="R219" s="179">
        <f>Q219*H219</f>
        <v>4.3470000000000004</v>
      </c>
      <c r="S219" s="179">
        <v>0</v>
      </c>
      <c r="T219" s="180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81" t="s">
        <v>173</v>
      </c>
      <c r="AT219" s="181" t="s">
        <v>206</v>
      </c>
      <c r="AU219" s="181" t="s">
        <v>85</v>
      </c>
      <c r="AY219" s="17" t="s">
        <v>133</v>
      </c>
      <c r="BE219" s="182">
        <f>IF(N219="základní",J219,0)</f>
        <v>0</v>
      </c>
      <c r="BF219" s="182">
        <f>IF(N219="snížená",J219,0)</f>
        <v>0</v>
      </c>
      <c r="BG219" s="182">
        <f>IF(N219="zákl. přenesená",J219,0)</f>
        <v>0</v>
      </c>
      <c r="BH219" s="182">
        <f>IF(N219="sníž. přenesená",J219,0)</f>
        <v>0</v>
      </c>
      <c r="BI219" s="182">
        <f>IF(N219="nulová",J219,0)</f>
        <v>0</v>
      </c>
      <c r="BJ219" s="17" t="s">
        <v>83</v>
      </c>
      <c r="BK219" s="182">
        <f>ROUND(I219*H219,2)</f>
        <v>0</v>
      </c>
      <c r="BL219" s="17" t="s">
        <v>140</v>
      </c>
      <c r="BM219" s="181" t="s">
        <v>377</v>
      </c>
    </row>
    <row r="220" s="2" customFormat="1" ht="24.15" customHeight="1">
      <c r="A220" s="36"/>
      <c r="B220" s="169"/>
      <c r="C220" s="196" t="s">
        <v>378</v>
      </c>
      <c r="D220" s="196" t="s">
        <v>206</v>
      </c>
      <c r="E220" s="197" t="s">
        <v>379</v>
      </c>
      <c r="F220" s="198" t="s">
        <v>380</v>
      </c>
      <c r="G220" s="199" t="s">
        <v>155</v>
      </c>
      <c r="H220" s="200">
        <v>40</v>
      </c>
      <c r="I220" s="201"/>
      <c r="J220" s="202">
        <f>ROUND(I220*H220,2)</f>
        <v>0</v>
      </c>
      <c r="K220" s="198" t="s">
        <v>139</v>
      </c>
      <c r="L220" s="203"/>
      <c r="M220" s="204" t="s">
        <v>1</v>
      </c>
      <c r="N220" s="205" t="s">
        <v>40</v>
      </c>
      <c r="O220" s="75"/>
      <c r="P220" s="179">
        <f>O220*H220</f>
        <v>0</v>
      </c>
      <c r="Q220" s="179">
        <v>0.065670000000000006</v>
      </c>
      <c r="R220" s="179">
        <f>Q220*H220</f>
        <v>2.6268000000000002</v>
      </c>
      <c r="S220" s="179">
        <v>0</v>
      </c>
      <c r="T220" s="180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81" t="s">
        <v>173</v>
      </c>
      <c r="AT220" s="181" t="s">
        <v>206</v>
      </c>
      <c r="AU220" s="181" t="s">
        <v>85</v>
      </c>
      <c r="AY220" s="17" t="s">
        <v>133</v>
      </c>
      <c r="BE220" s="182">
        <f>IF(N220="základní",J220,0)</f>
        <v>0</v>
      </c>
      <c r="BF220" s="182">
        <f>IF(N220="snížená",J220,0)</f>
        <v>0</v>
      </c>
      <c r="BG220" s="182">
        <f>IF(N220="zákl. přenesená",J220,0)</f>
        <v>0</v>
      </c>
      <c r="BH220" s="182">
        <f>IF(N220="sníž. přenesená",J220,0)</f>
        <v>0</v>
      </c>
      <c r="BI220" s="182">
        <f>IF(N220="nulová",J220,0)</f>
        <v>0</v>
      </c>
      <c r="BJ220" s="17" t="s">
        <v>83</v>
      </c>
      <c r="BK220" s="182">
        <f>ROUND(I220*H220,2)</f>
        <v>0</v>
      </c>
      <c r="BL220" s="17" t="s">
        <v>140</v>
      </c>
      <c r="BM220" s="181" t="s">
        <v>381</v>
      </c>
    </row>
    <row r="221" s="2" customFormat="1">
      <c r="A221" s="36"/>
      <c r="B221" s="37"/>
      <c r="C221" s="36"/>
      <c r="D221" s="183" t="s">
        <v>142</v>
      </c>
      <c r="E221" s="36"/>
      <c r="F221" s="184" t="s">
        <v>382</v>
      </c>
      <c r="G221" s="36"/>
      <c r="H221" s="36"/>
      <c r="I221" s="185"/>
      <c r="J221" s="36"/>
      <c r="K221" s="36"/>
      <c r="L221" s="37"/>
      <c r="M221" s="186"/>
      <c r="N221" s="187"/>
      <c r="O221" s="75"/>
      <c r="P221" s="75"/>
      <c r="Q221" s="75"/>
      <c r="R221" s="75"/>
      <c r="S221" s="75"/>
      <c r="T221" s="76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7" t="s">
        <v>142</v>
      </c>
      <c r="AU221" s="17" t="s">
        <v>85</v>
      </c>
    </row>
    <row r="222" s="2" customFormat="1" ht="33" customHeight="1">
      <c r="A222" s="36"/>
      <c r="B222" s="169"/>
      <c r="C222" s="170" t="s">
        <v>383</v>
      </c>
      <c r="D222" s="170" t="s">
        <v>135</v>
      </c>
      <c r="E222" s="171" t="s">
        <v>384</v>
      </c>
      <c r="F222" s="172" t="s">
        <v>385</v>
      </c>
      <c r="G222" s="173" t="s">
        <v>155</v>
      </c>
      <c r="H222" s="174">
        <v>430</v>
      </c>
      <c r="I222" s="175"/>
      <c r="J222" s="176">
        <f>ROUND(I222*H222,2)</f>
        <v>0</v>
      </c>
      <c r="K222" s="172" t="s">
        <v>139</v>
      </c>
      <c r="L222" s="37"/>
      <c r="M222" s="177" t="s">
        <v>1</v>
      </c>
      <c r="N222" s="178" t="s">
        <v>40</v>
      </c>
      <c r="O222" s="75"/>
      <c r="P222" s="179">
        <f>O222*H222</f>
        <v>0</v>
      </c>
      <c r="Q222" s="179">
        <v>0.15540000000000001</v>
      </c>
      <c r="R222" s="179">
        <f>Q222*H222</f>
        <v>66.822000000000003</v>
      </c>
      <c r="S222" s="179">
        <v>0</v>
      </c>
      <c r="T222" s="180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81" t="s">
        <v>140</v>
      </c>
      <c r="AT222" s="181" t="s">
        <v>135</v>
      </c>
      <c r="AU222" s="181" t="s">
        <v>85</v>
      </c>
      <c r="AY222" s="17" t="s">
        <v>133</v>
      </c>
      <c r="BE222" s="182">
        <f>IF(N222="základní",J222,0)</f>
        <v>0</v>
      </c>
      <c r="BF222" s="182">
        <f>IF(N222="snížená",J222,0)</f>
        <v>0</v>
      </c>
      <c r="BG222" s="182">
        <f>IF(N222="zákl. přenesená",J222,0)</f>
        <v>0</v>
      </c>
      <c r="BH222" s="182">
        <f>IF(N222="sníž. přenesená",J222,0)</f>
        <v>0</v>
      </c>
      <c r="BI222" s="182">
        <f>IF(N222="nulová",J222,0)</f>
        <v>0</v>
      </c>
      <c r="BJ222" s="17" t="s">
        <v>83</v>
      </c>
      <c r="BK222" s="182">
        <f>ROUND(I222*H222,2)</f>
        <v>0</v>
      </c>
      <c r="BL222" s="17" t="s">
        <v>140</v>
      </c>
      <c r="BM222" s="181" t="s">
        <v>386</v>
      </c>
    </row>
    <row r="223" s="2" customFormat="1" ht="16.5" customHeight="1">
      <c r="A223" s="36"/>
      <c r="B223" s="169"/>
      <c r="C223" s="196" t="s">
        <v>387</v>
      </c>
      <c r="D223" s="196" t="s">
        <v>206</v>
      </c>
      <c r="E223" s="197" t="s">
        <v>388</v>
      </c>
      <c r="F223" s="198" t="s">
        <v>389</v>
      </c>
      <c r="G223" s="199" t="s">
        <v>155</v>
      </c>
      <c r="H223" s="200">
        <v>430</v>
      </c>
      <c r="I223" s="201"/>
      <c r="J223" s="202">
        <f>ROUND(I223*H223,2)</f>
        <v>0</v>
      </c>
      <c r="K223" s="198" t="s">
        <v>139</v>
      </c>
      <c r="L223" s="203"/>
      <c r="M223" s="204" t="s">
        <v>1</v>
      </c>
      <c r="N223" s="205" t="s">
        <v>40</v>
      </c>
      <c r="O223" s="75"/>
      <c r="P223" s="179">
        <f>O223*H223</f>
        <v>0</v>
      </c>
      <c r="Q223" s="179">
        <v>0.080000000000000002</v>
      </c>
      <c r="R223" s="179">
        <f>Q223*H223</f>
        <v>34.399999999999999</v>
      </c>
      <c r="S223" s="179">
        <v>0</v>
      </c>
      <c r="T223" s="180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81" t="s">
        <v>173</v>
      </c>
      <c r="AT223" s="181" t="s">
        <v>206</v>
      </c>
      <c r="AU223" s="181" t="s">
        <v>85</v>
      </c>
      <c r="AY223" s="17" t="s">
        <v>133</v>
      </c>
      <c r="BE223" s="182">
        <f>IF(N223="základní",J223,0)</f>
        <v>0</v>
      </c>
      <c r="BF223" s="182">
        <f>IF(N223="snížená",J223,0)</f>
        <v>0</v>
      </c>
      <c r="BG223" s="182">
        <f>IF(N223="zákl. přenesená",J223,0)</f>
        <v>0</v>
      </c>
      <c r="BH223" s="182">
        <f>IF(N223="sníž. přenesená",J223,0)</f>
        <v>0</v>
      </c>
      <c r="BI223" s="182">
        <f>IF(N223="nulová",J223,0)</f>
        <v>0</v>
      </c>
      <c r="BJ223" s="17" t="s">
        <v>83</v>
      </c>
      <c r="BK223" s="182">
        <f>ROUND(I223*H223,2)</f>
        <v>0</v>
      </c>
      <c r="BL223" s="17" t="s">
        <v>140</v>
      </c>
      <c r="BM223" s="181" t="s">
        <v>390</v>
      </c>
    </row>
    <row r="224" s="2" customFormat="1" ht="24.15" customHeight="1">
      <c r="A224" s="36"/>
      <c r="B224" s="169"/>
      <c r="C224" s="170" t="s">
        <v>292</v>
      </c>
      <c r="D224" s="170" t="s">
        <v>135</v>
      </c>
      <c r="E224" s="171" t="s">
        <v>391</v>
      </c>
      <c r="F224" s="172" t="s">
        <v>392</v>
      </c>
      <c r="G224" s="173" t="s">
        <v>167</v>
      </c>
      <c r="H224" s="174">
        <v>20</v>
      </c>
      <c r="I224" s="175"/>
      <c r="J224" s="176">
        <f>ROUND(I224*H224,2)</f>
        <v>0</v>
      </c>
      <c r="K224" s="172" t="s">
        <v>139</v>
      </c>
      <c r="L224" s="37"/>
      <c r="M224" s="177" t="s">
        <v>1</v>
      </c>
      <c r="N224" s="178" t="s">
        <v>40</v>
      </c>
      <c r="O224" s="75"/>
      <c r="P224" s="179">
        <f>O224*H224</f>
        <v>0</v>
      </c>
      <c r="Q224" s="179">
        <v>2.2563399999999998</v>
      </c>
      <c r="R224" s="179">
        <f>Q224*H224</f>
        <v>45.126799999999996</v>
      </c>
      <c r="S224" s="179">
        <v>0</v>
      </c>
      <c r="T224" s="180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81" t="s">
        <v>140</v>
      </c>
      <c r="AT224" s="181" t="s">
        <v>135</v>
      </c>
      <c r="AU224" s="181" t="s">
        <v>85</v>
      </c>
      <c r="AY224" s="17" t="s">
        <v>133</v>
      </c>
      <c r="BE224" s="182">
        <f>IF(N224="základní",J224,0)</f>
        <v>0</v>
      </c>
      <c r="BF224" s="182">
        <f>IF(N224="snížená",J224,0)</f>
        <v>0</v>
      </c>
      <c r="BG224" s="182">
        <f>IF(N224="zákl. přenesená",J224,0)</f>
        <v>0</v>
      </c>
      <c r="BH224" s="182">
        <f>IF(N224="sníž. přenesená",J224,0)</f>
        <v>0</v>
      </c>
      <c r="BI224" s="182">
        <f>IF(N224="nulová",J224,0)</f>
        <v>0</v>
      </c>
      <c r="BJ224" s="17" t="s">
        <v>83</v>
      </c>
      <c r="BK224" s="182">
        <f>ROUND(I224*H224,2)</f>
        <v>0</v>
      </c>
      <c r="BL224" s="17" t="s">
        <v>140</v>
      </c>
      <c r="BM224" s="181" t="s">
        <v>393</v>
      </c>
    </row>
    <row r="225" s="2" customFormat="1" ht="16.5" customHeight="1">
      <c r="A225" s="36"/>
      <c r="B225" s="169"/>
      <c r="C225" s="170" t="s">
        <v>394</v>
      </c>
      <c r="D225" s="170" t="s">
        <v>135</v>
      </c>
      <c r="E225" s="171" t="s">
        <v>395</v>
      </c>
      <c r="F225" s="172" t="s">
        <v>396</v>
      </c>
      <c r="G225" s="173" t="s">
        <v>155</v>
      </c>
      <c r="H225" s="174">
        <v>75</v>
      </c>
      <c r="I225" s="175"/>
      <c r="J225" s="176">
        <f>ROUND(I225*H225,2)</f>
        <v>0</v>
      </c>
      <c r="K225" s="172" t="s">
        <v>139</v>
      </c>
      <c r="L225" s="37"/>
      <c r="M225" s="177" t="s">
        <v>1</v>
      </c>
      <c r="N225" s="178" t="s">
        <v>40</v>
      </c>
      <c r="O225" s="75"/>
      <c r="P225" s="179">
        <f>O225*H225</f>
        <v>0</v>
      </c>
      <c r="Q225" s="179">
        <v>0.00036999999999999999</v>
      </c>
      <c r="R225" s="179">
        <f>Q225*H225</f>
        <v>0.02775</v>
      </c>
      <c r="S225" s="179">
        <v>0</v>
      </c>
      <c r="T225" s="180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81" t="s">
        <v>140</v>
      </c>
      <c r="AT225" s="181" t="s">
        <v>135</v>
      </c>
      <c r="AU225" s="181" t="s">
        <v>85</v>
      </c>
      <c r="AY225" s="17" t="s">
        <v>133</v>
      </c>
      <c r="BE225" s="182">
        <f>IF(N225="základní",J225,0)</f>
        <v>0</v>
      </c>
      <c r="BF225" s="182">
        <f>IF(N225="snížená",J225,0)</f>
        <v>0</v>
      </c>
      <c r="BG225" s="182">
        <f>IF(N225="zákl. přenesená",J225,0)</f>
        <v>0</v>
      </c>
      <c r="BH225" s="182">
        <f>IF(N225="sníž. přenesená",J225,0)</f>
        <v>0</v>
      </c>
      <c r="BI225" s="182">
        <f>IF(N225="nulová",J225,0)</f>
        <v>0</v>
      </c>
      <c r="BJ225" s="17" t="s">
        <v>83</v>
      </c>
      <c r="BK225" s="182">
        <f>ROUND(I225*H225,2)</f>
        <v>0</v>
      </c>
      <c r="BL225" s="17" t="s">
        <v>140</v>
      </c>
      <c r="BM225" s="181" t="s">
        <v>397</v>
      </c>
    </row>
    <row r="226" s="2" customFormat="1" ht="24.15" customHeight="1">
      <c r="A226" s="36"/>
      <c r="B226" s="169"/>
      <c r="C226" s="170" t="s">
        <v>398</v>
      </c>
      <c r="D226" s="170" t="s">
        <v>135</v>
      </c>
      <c r="E226" s="171" t="s">
        <v>399</v>
      </c>
      <c r="F226" s="172" t="s">
        <v>400</v>
      </c>
      <c r="G226" s="173" t="s">
        <v>155</v>
      </c>
      <c r="H226" s="174">
        <v>75</v>
      </c>
      <c r="I226" s="175"/>
      <c r="J226" s="176">
        <f>ROUND(I226*H226,2)</f>
        <v>0</v>
      </c>
      <c r="K226" s="172" t="s">
        <v>139</v>
      </c>
      <c r="L226" s="37"/>
      <c r="M226" s="177" t="s">
        <v>1</v>
      </c>
      <c r="N226" s="178" t="s">
        <v>40</v>
      </c>
      <c r="O226" s="75"/>
      <c r="P226" s="179">
        <f>O226*H226</f>
        <v>0</v>
      </c>
      <c r="Q226" s="179">
        <v>0</v>
      </c>
      <c r="R226" s="179">
        <f>Q226*H226</f>
        <v>0</v>
      </c>
      <c r="S226" s="179">
        <v>0</v>
      </c>
      <c r="T226" s="180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81" t="s">
        <v>140</v>
      </c>
      <c r="AT226" s="181" t="s">
        <v>135</v>
      </c>
      <c r="AU226" s="181" t="s">
        <v>85</v>
      </c>
      <c r="AY226" s="17" t="s">
        <v>133</v>
      </c>
      <c r="BE226" s="182">
        <f>IF(N226="základní",J226,0)</f>
        <v>0</v>
      </c>
      <c r="BF226" s="182">
        <f>IF(N226="snížená",J226,0)</f>
        <v>0</v>
      </c>
      <c r="BG226" s="182">
        <f>IF(N226="zákl. přenesená",J226,0)</f>
        <v>0</v>
      </c>
      <c r="BH226" s="182">
        <f>IF(N226="sníž. přenesená",J226,0)</f>
        <v>0</v>
      </c>
      <c r="BI226" s="182">
        <f>IF(N226="nulová",J226,0)</f>
        <v>0</v>
      </c>
      <c r="BJ226" s="17" t="s">
        <v>83</v>
      </c>
      <c r="BK226" s="182">
        <f>ROUND(I226*H226,2)</f>
        <v>0</v>
      </c>
      <c r="BL226" s="17" t="s">
        <v>140</v>
      </c>
      <c r="BM226" s="181" t="s">
        <v>401</v>
      </c>
    </row>
    <row r="227" s="2" customFormat="1" ht="21.75" customHeight="1">
      <c r="A227" s="36"/>
      <c r="B227" s="169"/>
      <c r="C227" s="170" t="s">
        <v>402</v>
      </c>
      <c r="D227" s="170" t="s">
        <v>135</v>
      </c>
      <c r="E227" s="171" t="s">
        <v>403</v>
      </c>
      <c r="F227" s="172" t="s">
        <v>404</v>
      </c>
      <c r="G227" s="173" t="s">
        <v>155</v>
      </c>
      <c r="H227" s="174">
        <v>75</v>
      </c>
      <c r="I227" s="175"/>
      <c r="J227" s="176">
        <f>ROUND(I227*H227,2)</f>
        <v>0</v>
      </c>
      <c r="K227" s="172" t="s">
        <v>139</v>
      </c>
      <c r="L227" s="37"/>
      <c r="M227" s="177" t="s">
        <v>1</v>
      </c>
      <c r="N227" s="178" t="s">
        <v>40</v>
      </c>
      <c r="O227" s="75"/>
      <c r="P227" s="179">
        <f>O227*H227</f>
        <v>0</v>
      </c>
      <c r="Q227" s="179">
        <v>0</v>
      </c>
      <c r="R227" s="179">
        <f>Q227*H227</f>
        <v>0</v>
      </c>
      <c r="S227" s="179">
        <v>0</v>
      </c>
      <c r="T227" s="180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181" t="s">
        <v>140</v>
      </c>
      <c r="AT227" s="181" t="s">
        <v>135</v>
      </c>
      <c r="AU227" s="181" t="s">
        <v>85</v>
      </c>
      <c r="AY227" s="17" t="s">
        <v>133</v>
      </c>
      <c r="BE227" s="182">
        <f>IF(N227="základní",J227,0)</f>
        <v>0</v>
      </c>
      <c r="BF227" s="182">
        <f>IF(N227="snížená",J227,0)</f>
        <v>0</v>
      </c>
      <c r="BG227" s="182">
        <f>IF(N227="zákl. přenesená",J227,0)</f>
        <v>0</v>
      </c>
      <c r="BH227" s="182">
        <f>IF(N227="sníž. přenesená",J227,0)</f>
        <v>0</v>
      </c>
      <c r="BI227" s="182">
        <f>IF(N227="nulová",J227,0)</f>
        <v>0</v>
      </c>
      <c r="BJ227" s="17" t="s">
        <v>83</v>
      </c>
      <c r="BK227" s="182">
        <f>ROUND(I227*H227,2)</f>
        <v>0</v>
      </c>
      <c r="BL227" s="17" t="s">
        <v>140</v>
      </c>
      <c r="BM227" s="181" t="s">
        <v>405</v>
      </c>
    </row>
    <row r="228" s="12" customFormat="1" ht="20.88" customHeight="1">
      <c r="A228" s="12"/>
      <c r="B228" s="156"/>
      <c r="C228" s="12"/>
      <c r="D228" s="157" t="s">
        <v>74</v>
      </c>
      <c r="E228" s="167" t="s">
        <v>406</v>
      </c>
      <c r="F228" s="167" t="s">
        <v>407</v>
      </c>
      <c r="G228" s="12"/>
      <c r="H228" s="12"/>
      <c r="I228" s="159"/>
      <c r="J228" s="168">
        <f>BK228</f>
        <v>0</v>
      </c>
      <c r="K228" s="12"/>
      <c r="L228" s="156"/>
      <c r="M228" s="161"/>
      <c r="N228" s="162"/>
      <c r="O228" s="162"/>
      <c r="P228" s="163">
        <f>SUM(P229:P231)</f>
        <v>0</v>
      </c>
      <c r="Q228" s="162"/>
      <c r="R228" s="163">
        <f>SUM(R229:R231)</f>
        <v>0.049020000000000001</v>
      </c>
      <c r="S228" s="162"/>
      <c r="T228" s="164">
        <f>SUM(T229:T231)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157" t="s">
        <v>83</v>
      </c>
      <c r="AT228" s="165" t="s">
        <v>74</v>
      </c>
      <c r="AU228" s="165" t="s">
        <v>85</v>
      </c>
      <c r="AY228" s="157" t="s">
        <v>133</v>
      </c>
      <c r="BK228" s="166">
        <f>SUM(BK229:BK231)</f>
        <v>0</v>
      </c>
    </row>
    <row r="229" s="2" customFormat="1" ht="24.15" customHeight="1">
      <c r="A229" s="36"/>
      <c r="B229" s="169"/>
      <c r="C229" s="170" t="s">
        <v>408</v>
      </c>
      <c r="D229" s="170" t="s">
        <v>135</v>
      </c>
      <c r="E229" s="171" t="s">
        <v>409</v>
      </c>
      <c r="F229" s="172" t="s">
        <v>410</v>
      </c>
      <c r="G229" s="173" t="s">
        <v>138</v>
      </c>
      <c r="H229" s="174">
        <v>57</v>
      </c>
      <c r="I229" s="175"/>
      <c r="J229" s="176">
        <f>ROUND(I229*H229,2)</f>
        <v>0</v>
      </c>
      <c r="K229" s="172" t="s">
        <v>139</v>
      </c>
      <c r="L229" s="37"/>
      <c r="M229" s="177" t="s">
        <v>1</v>
      </c>
      <c r="N229" s="178" t="s">
        <v>40</v>
      </c>
      <c r="O229" s="75"/>
      <c r="P229" s="179">
        <f>O229*H229</f>
        <v>0</v>
      </c>
      <c r="Q229" s="179">
        <v>0.00084999999999999995</v>
      </c>
      <c r="R229" s="179">
        <f>Q229*H229</f>
        <v>0.04845</v>
      </c>
      <c r="S229" s="179">
        <v>0</v>
      </c>
      <c r="T229" s="180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181" t="s">
        <v>140</v>
      </c>
      <c r="AT229" s="181" t="s">
        <v>135</v>
      </c>
      <c r="AU229" s="181" t="s">
        <v>149</v>
      </c>
      <c r="AY229" s="17" t="s">
        <v>133</v>
      </c>
      <c r="BE229" s="182">
        <f>IF(N229="základní",J229,0)</f>
        <v>0</v>
      </c>
      <c r="BF229" s="182">
        <f>IF(N229="snížená",J229,0)</f>
        <v>0</v>
      </c>
      <c r="BG229" s="182">
        <f>IF(N229="zákl. přenesená",J229,0)</f>
        <v>0</v>
      </c>
      <c r="BH229" s="182">
        <f>IF(N229="sníž. přenesená",J229,0)</f>
        <v>0</v>
      </c>
      <c r="BI229" s="182">
        <f>IF(N229="nulová",J229,0)</f>
        <v>0</v>
      </c>
      <c r="BJ229" s="17" t="s">
        <v>83</v>
      </c>
      <c r="BK229" s="182">
        <f>ROUND(I229*H229,2)</f>
        <v>0</v>
      </c>
      <c r="BL229" s="17" t="s">
        <v>140</v>
      </c>
      <c r="BM229" s="181" t="s">
        <v>411</v>
      </c>
    </row>
    <row r="230" s="13" customFormat="1">
      <c r="A230" s="13"/>
      <c r="B230" s="188"/>
      <c r="C230" s="13"/>
      <c r="D230" s="183" t="s">
        <v>144</v>
      </c>
      <c r="E230" s="189" t="s">
        <v>1</v>
      </c>
      <c r="F230" s="190" t="s">
        <v>412</v>
      </c>
      <c r="G230" s="13"/>
      <c r="H230" s="191">
        <v>57</v>
      </c>
      <c r="I230" s="192"/>
      <c r="J230" s="13"/>
      <c r="K230" s="13"/>
      <c r="L230" s="188"/>
      <c r="M230" s="193"/>
      <c r="N230" s="194"/>
      <c r="O230" s="194"/>
      <c r="P230" s="194"/>
      <c r="Q230" s="194"/>
      <c r="R230" s="194"/>
      <c r="S230" s="194"/>
      <c r="T230" s="19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89" t="s">
        <v>144</v>
      </c>
      <c r="AU230" s="189" t="s">
        <v>149</v>
      </c>
      <c r="AV230" s="13" t="s">
        <v>85</v>
      </c>
      <c r="AW230" s="13" t="s">
        <v>31</v>
      </c>
      <c r="AX230" s="13" t="s">
        <v>83</v>
      </c>
      <c r="AY230" s="189" t="s">
        <v>133</v>
      </c>
    </row>
    <row r="231" s="2" customFormat="1" ht="16.5" customHeight="1">
      <c r="A231" s="36"/>
      <c r="B231" s="169"/>
      <c r="C231" s="170" t="s">
        <v>413</v>
      </c>
      <c r="D231" s="170" t="s">
        <v>135</v>
      </c>
      <c r="E231" s="171" t="s">
        <v>414</v>
      </c>
      <c r="F231" s="172" t="s">
        <v>415</v>
      </c>
      <c r="G231" s="173" t="s">
        <v>138</v>
      </c>
      <c r="H231" s="174">
        <v>57</v>
      </c>
      <c r="I231" s="175"/>
      <c r="J231" s="176">
        <f>ROUND(I231*H231,2)</f>
        <v>0</v>
      </c>
      <c r="K231" s="172" t="s">
        <v>139</v>
      </c>
      <c r="L231" s="37"/>
      <c r="M231" s="177" t="s">
        <v>1</v>
      </c>
      <c r="N231" s="178" t="s">
        <v>40</v>
      </c>
      <c r="O231" s="75"/>
      <c r="P231" s="179">
        <f>O231*H231</f>
        <v>0</v>
      </c>
      <c r="Q231" s="179">
        <v>1.0000000000000001E-05</v>
      </c>
      <c r="R231" s="179">
        <f>Q231*H231</f>
        <v>0.00057000000000000009</v>
      </c>
      <c r="S231" s="179">
        <v>0</v>
      </c>
      <c r="T231" s="180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81" t="s">
        <v>140</v>
      </c>
      <c r="AT231" s="181" t="s">
        <v>135</v>
      </c>
      <c r="AU231" s="181" t="s">
        <v>149</v>
      </c>
      <c r="AY231" s="17" t="s">
        <v>133</v>
      </c>
      <c r="BE231" s="182">
        <f>IF(N231="základní",J231,0)</f>
        <v>0</v>
      </c>
      <c r="BF231" s="182">
        <f>IF(N231="snížená",J231,0)</f>
        <v>0</v>
      </c>
      <c r="BG231" s="182">
        <f>IF(N231="zákl. přenesená",J231,0)</f>
        <v>0</v>
      </c>
      <c r="BH231" s="182">
        <f>IF(N231="sníž. přenesená",J231,0)</f>
        <v>0</v>
      </c>
      <c r="BI231" s="182">
        <f>IF(N231="nulová",J231,0)</f>
        <v>0</v>
      </c>
      <c r="BJ231" s="17" t="s">
        <v>83</v>
      </c>
      <c r="BK231" s="182">
        <f>ROUND(I231*H231,2)</f>
        <v>0</v>
      </c>
      <c r="BL231" s="17" t="s">
        <v>140</v>
      </c>
      <c r="BM231" s="181" t="s">
        <v>416</v>
      </c>
    </row>
    <row r="232" s="12" customFormat="1" ht="20.88" customHeight="1">
      <c r="A232" s="12"/>
      <c r="B232" s="156"/>
      <c r="C232" s="12"/>
      <c r="D232" s="157" t="s">
        <v>74</v>
      </c>
      <c r="E232" s="167" t="s">
        <v>417</v>
      </c>
      <c r="F232" s="167" t="s">
        <v>418</v>
      </c>
      <c r="G232" s="12"/>
      <c r="H232" s="12"/>
      <c r="I232" s="159"/>
      <c r="J232" s="168">
        <f>BK232</f>
        <v>0</v>
      </c>
      <c r="K232" s="12"/>
      <c r="L232" s="156"/>
      <c r="M232" s="161"/>
      <c r="N232" s="162"/>
      <c r="O232" s="162"/>
      <c r="P232" s="163">
        <f>SUM(P233:P235)</f>
        <v>0</v>
      </c>
      <c r="Q232" s="162"/>
      <c r="R232" s="163">
        <f>SUM(R233:R235)</f>
        <v>0</v>
      </c>
      <c r="S232" s="162"/>
      <c r="T232" s="164">
        <f>SUM(T233:T235)</f>
        <v>12.751999999999999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157" t="s">
        <v>83</v>
      </c>
      <c r="AT232" s="165" t="s">
        <v>74</v>
      </c>
      <c r="AU232" s="165" t="s">
        <v>85</v>
      </c>
      <c r="AY232" s="157" t="s">
        <v>133</v>
      </c>
      <c r="BK232" s="166">
        <f>SUM(BK233:BK235)</f>
        <v>0</v>
      </c>
    </row>
    <row r="233" s="2" customFormat="1" ht="24.15" customHeight="1">
      <c r="A233" s="36"/>
      <c r="B233" s="169"/>
      <c r="C233" s="170" t="s">
        <v>419</v>
      </c>
      <c r="D233" s="170" t="s">
        <v>135</v>
      </c>
      <c r="E233" s="171" t="s">
        <v>420</v>
      </c>
      <c r="F233" s="172" t="s">
        <v>421</v>
      </c>
      <c r="G233" s="173" t="s">
        <v>318</v>
      </c>
      <c r="H233" s="174">
        <v>4</v>
      </c>
      <c r="I233" s="175"/>
      <c r="J233" s="176">
        <f>ROUND(I233*H233,2)</f>
        <v>0</v>
      </c>
      <c r="K233" s="172" t="s">
        <v>139</v>
      </c>
      <c r="L233" s="37"/>
      <c r="M233" s="177" t="s">
        <v>1</v>
      </c>
      <c r="N233" s="178" t="s">
        <v>40</v>
      </c>
      <c r="O233" s="75"/>
      <c r="P233" s="179">
        <f>O233*H233</f>
        <v>0</v>
      </c>
      <c r="Q233" s="179">
        <v>0</v>
      </c>
      <c r="R233" s="179">
        <f>Q233*H233</f>
        <v>0</v>
      </c>
      <c r="S233" s="179">
        <v>0.20000000000000001</v>
      </c>
      <c r="T233" s="180">
        <f>S233*H233</f>
        <v>0.80000000000000004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81" t="s">
        <v>140</v>
      </c>
      <c r="AT233" s="181" t="s">
        <v>135</v>
      </c>
      <c r="AU233" s="181" t="s">
        <v>149</v>
      </c>
      <c r="AY233" s="17" t="s">
        <v>133</v>
      </c>
      <c r="BE233" s="182">
        <f>IF(N233="základní",J233,0)</f>
        <v>0</v>
      </c>
      <c r="BF233" s="182">
        <f>IF(N233="snížená",J233,0)</f>
        <v>0</v>
      </c>
      <c r="BG233" s="182">
        <f>IF(N233="zákl. přenesená",J233,0)</f>
        <v>0</v>
      </c>
      <c r="BH233" s="182">
        <f>IF(N233="sníž. přenesená",J233,0)</f>
        <v>0</v>
      </c>
      <c r="BI233" s="182">
        <f>IF(N233="nulová",J233,0)</f>
        <v>0</v>
      </c>
      <c r="BJ233" s="17" t="s">
        <v>83</v>
      </c>
      <c r="BK233" s="182">
        <f>ROUND(I233*H233,2)</f>
        <v>0</v>
      </c>
      <c r="BL233" s="17" t="s">
        <v>140</v>
      </c>
      <c r="BM233" s="181" t="s">
        <v>422</v>
      </c>
    </row>
    <row r="234" s="2" customFormat="1" ht="24.15" customHeight="1">
      <c r="A234" s="36"/>
      <c r="B234" s="169"/>
      <c r="C234" s="170" t="s">
        <v>423</v>
      </c>
      <c r="D234" s="170" t="s">
        <v>135</v>
      </c>
      <c r="E234" s="171" t="s">
        <v>424</v>
      </c>
      <c r="F234" s="172" t="s">
        <v>425</v>
      </c>
      <c r="G234" s="173" t="s">
        <v>318</v>
      </c>
      <c r="H234" s="174">
        <v>4</v>
      </c>
      <c r="I234" s="175"/>
      <c r="J234" s="176">
        <f>ROUND(I234*H234,2)</f>
        <v>0</v>
      </c>
      <c r="K234" s="172" t="s">
        <v>139</v>
      </c>
      <c r="L234" s="37"/>
      <c r="M234" s="177" t="s">
        <v>1</v>
      </c>
      <c r="N234" s="178" t="s">
        <v>40</v>
      </c>
      <c r="O234" s="75"/>
      <c r="P234" s="179">
        <f>O234*H234</f>
        <v>0</v>
      </c>
      <c r="Q234" s="179">
        <v>0</v>
      </c>
      <c r="R234" s="179">
        <f>Q234*H234</f>
        <v>0</v>
      </c>
      <c r="S234" s="179">
        <v>1.6379999999999999</v>
      </c>
      <c r="T234" s="180">
        <f>S234*H234</f>
        <v>6.5519999999999996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181" t="s">
        <v>140</v>
      </c>
      <c r="AT234" s="181" t="s">
        <v>135</v>
      </c>
      <c r="AU234" s="181" t="s">
        <v>149</v>
      </c>
      <c r="AY234" s="17" t="s">
        <v>133</v>
      </c>
      <c r="BE234" s="182">
        <f>IF(N234="základní",J234,0)</f>
        <v>0</v>
      </c>
      <c r="BF234" s="182">
        <f>IF(N234="snížená",J234,0)</f>
        <v>0</v>
      </c>
      <c r="BG234" s="182">
        <f>IF(N234="zákl. přenesená",J234,0)</f>
        <v>0</v>
      </c>
      <c r="BH234" s="182">
        <f>IF(N234="sníž. přenesená",J234,0)</f>
        <v>0</v>
      </c>
      <c r="BI234" s="182">
        <f>IF(N234="nulová",J234,0)</f>
        <v>0</v>
      </c>
      <c r="BJ234" s="17" t="s">
        <v>83</v>
      </c>
      <c r="BK234" s="182">
        <f>ROUND(I234*H234,2)</f>
        <v>0</v>
      </c>
      <c r="BL234" s="17" t="s">
        <v>140</v>
      </c>
      <c r="BM234" s="181" t="s">
        <v>426</v>
      </c>
    </row>
    <row r="235" s="2" customFormat="1" ht="24.15" customHeight="1">
      <c r="A235" s="36"/>
      <c r="B235" s="169"/>
      <c r="C235" s="170" t="s">
        <v>427</v>
      </c>
      <c r="D235" s="170" t="s">
        <v>135</v>
      </c>
      <c r="E235" s="171" t="s">
        <v>428</v>
      </c>
      <c r="F235" s="172" t="s">
        <v>429</v>
      </c>
      <c r="G235" s="173" t="s">
        <v>155</v>
      </c>
      <c r="H235" s="174">
        <v>6</v>
      </c>
      <c r="I235" s="175"/>
      <c r="J235" s="176">
        <f>ROUND(I235*H235,2)</f>
        <v>0</v>
      </c>
      <c r="K235" s="172" t="s">
        <v>139</v>
      </c>
      <c r="L235" s="37"/>
      <c r="M235" s="177" t="s">
        <v>1</v>
      </c>
      <c r="N235" s="178" t="s">
        <v>40</v>
      </c>
      <c r="O235" s="75"/>
      <c r="P235" s="179">
        <f>O235*H235</f>
        <v>0</v>
      </c>
      <c r="Q235" s="179">
        <v>0</v>
      </c>
      <c r="R235" s="179">
        <f>Q235*H235</f>
        <v>0</v>
      </c>
      <c r="S235" s="179">
        <v>0.90000000000000002</v>
      </c>
      <c r="T235" s="180">
        <f>S235*H235</f>
        <v>5.4000000000000004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181" t="s">
        <v>140</v>
      </c>
      <c r="AT235" s="181" t="s">
        <v>135</v>
      </c>
      <c r="AU235" s="181" t="s">
        <v>149</v>
      </c>
      <c r="AY235" s="17" t="s">
        <v>133</v>
      </c>
      <c r="BE235" s="182">
        <f>IF(N235="základní",J235,0)</f>
        <v>0</v>
      </c>
      <c r="BF235" s="182">
        <f>IF(N235="snížená",J235,0)</f>
        <v>0</v>
      </c>
      <c r="BG235" s="182">
        <f>IF(N235="zákl. přenesená",J235,0)</f>
        <v>0</v>
      </c>
      <c r="BH235" s="182">
        <f>IF(N235="sníž. přenesená",J235,0)</f>
        <v>0</v>
      </c>
      <c r="BI235" s="182">
        <f>IF(N235="nulová",J235,0)</f>
        <v>0</v>
      </c>
      <c r="BJ235" s="17" t="s">
        <v>83</v>
      </c>
      <c r="BK235" s="182">
        <f>ROUND(I235*H235,2)</f>
        <v>0</v>
      </c>
      <c r="BL235" s="17" t="s">
        <v>140</v>
      </c>
      <c r="BM235" s="181" t="s">
        <v>430</v>
      </c>
    </row>
    <row r="236" s="12" customFormat="1" ht="22.8" customHeight="1">
      <c r="A236" s="12"/>
      <c r="B236" s="156"/>
      <c r="C236" s="12"/>
      <c r="D236" s="157" t="s">
        <v>74</v>
      </c>
      <c r="E236" s="167" t="s">
        <v>431</v>
      </c>
      <c r="F236" s="167" t="s">
        <v>432</v>
      </c>
      <c r="G236" s="12"/>
      <c r="H236" s="12"/>
      <c r="I236" s="159"/>
      <c r="J236" s="168">
        <f>BK236</f>
        <v>0</v>
      </c>
      <c r="K236" s="12"/>
      <c r="L236" s="156"/>
      <c r="M236" s="161"/>
      <c r="N236" s="162"/>
      <c r="O236" s="162"/>
      <c r="P236" s="163">
        <f>SUM(P237:P243)</f>
        <v>0</v>
      </c>
      <c r="Q236" s="162"/>
      <c r="R236" s="163">
        <f>SUM(R237:R243)</f>
        <v>0</v>
      </c>
      <c r="S236" s="162"/>
      <c r="T236" s="164">
        <f>SUM(T237:T243)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157" t="s">
        <v>83</v>
      </c>
      <c r="AT236" s="165" t="s">
        <v>74</v>
      </c>
      <c r="AU236" s="165" t="s">
        <v>83</v>
      </c>
      <c r="AY236" s="157" t="s">
        <v>133</v>
      </c>
      <c r="BK236" s="166">
        <f>SUM(BK237:BK243)</f>
        <v>0</v>
      </c>
    </row>
    <row r="237" s="2" customFormat="1" ht="21.75" customHeight="1">
      <c r="A237" s="36"/>
      <c r="B237" s="169"/>
      <c r="C237" s="170" t="s">
        <v>433</v>
      </c>
      <c r="D237" s="170" t="s">
        <v>135</v>
      </c>
      <c r="E237" s="171" t="s">
        <v>434</v>
      </c>
      <c r="F237" s="172" t="s">
        <v>435</v>
      </c>
      <c r="G237" s="173" t="s">
        <v>193</v>
      </c>
      <c r="H237" s="174">
        <v>2393.152</v>
      </c>
      <c r="I237" s="175"/>
      <c r="J237" s="176">
        <f>ROUND(I237*H237,2)</f>
        <v>0</v>
      </c>
      <c r="K237" s="172" t="s">
        <v>139</v>
      </c>
      <c r="L237" s="37"/>
      <c r="M237" s="177" t="s">
        <v>1</v>
      </c>
      <c r="N237" s="178" t="s">
        <v>40</v>
      </c>
      <c r="O237" s="75"/>
      <c r="P237" s="179">
        <f>O237*H237</f>
        <v>0</v>
      </c>
      <c r="Q237" s="179">
        <v>0</v>
      </c>
      <c r="R237" s="179">
        <f>Q237*H237</f>
        <v>0</v>
      </c>
      <c r="S237" s="179">
        <v>0</v>
      </c>
      <c r="T237" s="180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181" t="s">
        <v>140</v>
      </c>
      <c r="AT237" s="181" t="s">
        <v>135</v>
      </c>
      <c r="AU237" s="181" t="s">
        <v>85</v>
      </c>
      <c r="AY237" s="17" t="s">
        <v>133</v>
      </c>
      <c r="BE237" s="182">
        <f>IF(N237="základní",J237,0)</f>
        <v>0</v>
      </c>
      <c r="BF237" s="182">
        <f>IF(N237="snížená",J237,0)</f>
        <v>0</v>
      </c>
      <c r="BG237" s="182">
        <f>IF(N237="zákl. přenesená",J237,0)</f>
        <v>0</v>
      </c>
      <c r="BH237" s="182">
        <f>IF(N237="sníž. přenesená",J237,0)</f>
        <v>0</v>
      </c>
      <c r="BI237" s="182">
        <f>IF(N237="nulová",J237,0)</f>
        <v>0</v>
      </c>
      <c r="BJ237" s="17" t="s">
        <v>83</v>
      </c>
      <c r="BK237" s="182">
        <f>ROUND(I237*H237,2)</f>
        <v>0</v>
      </c>
      <c r="BL237" s="17" t="s">
        <v>140</v>
      </c>
      <c r="BM237" s="181" t="s">
        <v>436</v>
      </c>
    </row>
    <row r="238" s="2" customFormat="1" ht="24.15" customHeight="1">
      <c r="A238" s="36"/>
      <c r="B238" s="169"/>
      <c r="C238" s="170" t="s">
        <v>437</v>
      </c>
      <c r="D238" s="170" t="s">
        <v>135</v>
      </c>
      <c r="E238" s="171" t="s">
        <v>438</v>
      </c>
      <c r="F238" s="172" t="s">
        <v>439</v>
      </c>
      <c r="G238" s="173" t="s">
        <v>193</v>
      </c>
      <c r="H238" s="174">
        <v>81367.168000000005</v>
      </c>
      <c r="I238" s="175"/>
      <c r="J238" s="176">
        <f>ROUND(I238*H238,2)</f>
        <v>0</v>
      </c>
      <c r="K238" s="172" t="s">
        <v>139</v>
      </c>
      <c r="L238" s="37"/>
      <c r="M238" s="177" t="s">
        <v>1</v>
      </c>
      <c r="N238" s="178" t="s">
        <v>40</v>
      </c>
      <c r="O238" s="75"/>
      <c r="P238" s="179">
        <f>O238*H238</f>
        <v>0</v>
      </c>
      <c r="Q238" s="179">
        <v>0</v>
      </c>
      <c r="R238" s="179">
        <f>Q238*H238</f>
        <v>0</v>
      </c>
      <c r="S238" s="179">
        <v>0</v>
      </c>
      <c r="T238" s="180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181" t="s">
        <v>140</v>
      </c>
      <c r="AT238" s="181" t="s">
        <v>135</v>
      </c>
      <c r="AU238" s="181" t="s">
        <v>85</v>
      </c>
      <c r="AY238" s="17" t="s">
        <v>133</v>
      </c>
      <c r="BE238" s="182">
        <f>IF(N238="základní",J238,0)</f>
        <v>0</v>
      </c>
      <c r="BF238" s="182">
        <f>IF(N238="snížená",J238,0)</f>
        <v>0</v>
      </c>
      <c r="BG238" s="182">
        <f>IF(N238="zákl. přenesená",J238,0)</f>
        <v>0</v>
      </c>
      <c r="BH238" s="182">
        <f>IF(N238="sníž. přenesená",J238,0)</f>
        <v>0</v>
      </c>
      <c r="BI238" s="182">
        <f>IF(N238="nulová",J238,0)</f>
        <v>0</v>
      </c>
      <c r="BJ238" s="17" t="s">
        <v>83</v>
      </c>
      <c r="BK238" s="182">
        <f>ROUND(I238*H238,2)</f>
        <v>0</v>
      </c>
      <c r="BL238" s="17" t="s">
        <v>140</v>
      </c>
      <c r="BM238" s="181" t="s">
        <v>440</v>
      </c>
    </row>
    <row r="239" s="13" customFormat="1">
      <c r="A239" s="13"/>
      <c r="B239" s="188"/>
      <c r="C239" s="13"/>
      <c r="D239" s="183" t="s">
        <v>144</v>
      </c>
      <c r="E239" s="13"/>
      <c r="F239" s="190" t="s">
        <v>441</v>
      </c>
      <c r="G239" s="13"/>
      <c r="H239" s="191">
        <v>81367.168000000005</v>
      </c>
      <c r="I239" s="192"/>
      <c r="J239" s="13"/>
      <c r="K239" s="13"/>
      <c r="L239" s="188"/>
      <c r="M239" s="193"/>
      <c r="N239" s="194"/>
      <c r="O239" s="194"/>
      <c r="P239" s="194"/>
      <c r="Q239" s="194"/>
      <c r="R239" s="194"/>
      <c r="S239" s="194"/>
      <c r="T239" s="19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89" t="s">
        <v>144</v>
      </c>
      <c r="AU239" s="189" t="s">
        <v>85</v>
      </c>
      <c r="AV239" s="13" t="s">
        <v>85</v>
      </c>
      <c r="AW239" s="13" t="s">
        <v>3</v>
      </c>
      <c r="AX239" s="13" t="s">
        <v>83</v>
      </c>
      <c r="AY239" s="189" t="s">
        <v>133</v>
      </c>
    </row>
    <row r="240" s="2" customFormat="1" ht="24.15" customHeight="1">
      <c r="A240" s="36"/>
      <c r="B240" s="169"/>
      <c r="C240" s="170" t="s">
        <v>442</v>
      </c>
      <c r="D240" s="170" t="s">
        <v>135</v>
      </c>
      <c r="E240" s="171" t="s">
        <v>443</v>
      </c>
      <c r="F240" s="172" t="s">
        <v>444</v>
      </c>
      <c r="G240" s="173" t="s">
        <v>193</v>
      </c>
      <c r="H240" s="174">
        <v>2393.152</v>
      </c>
      <c r="I240" s="175"/>
      <c r="J240" s="176">
        <f>ROUND(I240*H240,2)</f>
        <v>0</v>
      </c>
      <c r="K240" s="172" t="s">
        <v>139</v>
      </c>
      <c r="L240" s="37"/>
      <c r="M240" s="177" t="s">
        <v>1</v>
      </c>
      <c r="N240" s="178" t="s">
        <v>40</v>
      </c>
      <c r="O240" s="75"/>
      <c r="P240" s="179">
        <f>O240*H240</f>
        <v>0</v>
      </c>
      <c r="Q240" s="179">
        <v>0</v>
      </c>
      <c r="R240" s="179">
        <f>Q240*H240</f>
        <v>0</v>
      </c>
      <c r="S240" s="179">
        <v>0</v>
      </c>
      <c r="T240" s="180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181" t="s">
        <v>140</v>
      </c>
      <c r="AT240" s="181" t="s">
        <v>135</v>
      </c>
      <c r="AU240" s="181" t="s">
        <v>85</v>
      </c>
      <c r="AY240" s="17" t="s">
        <v>133</v>
      </c>
      <c r="BE240" s="182">
        <f>IF(N240="základní",J240,0)</f>
        <v>0</v>
      </c>
      <c r="BF240" s="182">
        <f>IF(N240="snížená",J240,0)</f>
        <v>0</v>
      </c>
      <c r="BG240" s="182">
        <f>IF(N240="zákl. přenesená",J240,0)</f>
        <v>0</v>
      </c>
      <c r="BH240" s="182">
        <f>IF(N240="sníž. přenesená",J240,0)</f>
        <v>0</v>
      </c>
      <c r="BI240" s="182">
        <f>IF(N240="nulová",J240,0)</f>
        <v>0</v>
      </c>
      <c r="BJ240" s="17" t="s">
        <v>83</v>
      </c>
      <c r="BK240" s="182">
        <f>ROUND(I240*H240,2)</f>
        <v>0</v>
      </c>
      <c r="BL240" s="17" t="s">
        <v>140</v>
      </c>
      <c r="BM240" s="181" t="s">
        <v>445</v>
      </c>
    </row>
    <row r="241" s="2" customFormat="1" ht="33" customHeight="1">
      <c r="A241" s="36"/>
      <c r="B241" s="169"/>
      <c r="C241" s="170" t="s">
        <v>446</v>
      </c>
      <c r="D241" s="170" t="s">
        <v>135</v>
      </c>
      <c r="E241" s="171" t="s">
        <v>447</v>
      </c>
      <c r="F241" s="172" t="s">
        <v>448</v>
      </c>
      <c r="G241" s="173" t="s">
        <v>193</v>
      </c>
      <c r="H241" s="174">
        <v>1327.5519999999999</v>
      </c>
      <c r="I241" s="175"/>
      <c r="J241" s="176">
        <f>ROUND(I241*H241,2)</f>
        <v>0</v>
      </c>
      <c r="K241" s="172" t="s">
        <v>139</v>
      </c>
      <c r="L241" s="37"/>
      <c r="M241" s="177" t="s">
        <v>1</v>
      </c>
      <c r="N241" s="178" t="s">
        <v>40</v>
      </c>
      <c r="O241" s="75"/>
      <c r="P241" s="179">
        <f>O241*H241</f>
        <v>0</v>
      </c>
      <c r="Q241" s="179">
        <v>0</v>
      </c>
      <c r="R241" s="179">
        <f>Q241*H241</f>
        <v>0</v>
      </c>
      <c r="S241" s="179">
        <v>0</v>
      </c>
      <c r="T241" s="180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181" t="s">
        <v>140</v>
      </c>
      <c r="AT241" s="181" t="s">
        <v>135</v>
      </c>
      <c r="AU241" s="181" t="s">
        <v>85</v>
      </c>
      <c r="AY241" s="17" t="s">
        <v>133</v>
      </c>
      <c r="BE241" s="182">
        <f>IF(N241="základní",J241,0)</f>
        <v>0</v>
      </c>
      <c r="BF241" s="182">
        <f>IF(N241="snížená",J241,0)</f>
        <v>0</v>
      </c>
      <c r="BG241" s="182">
        <f>IF(N241="zákl. přenesená",J241,0)</f>
        <v>0</v>
      </c>
      <c r="BH241" s="182">
        <f>IF(N241="sníž. přenesená",J241,0)</f>
        <v>0</v>
      </c>
      <c r="BI241" s="182">
        <f>IF(N241="nulová",J241,0)</f>
        <v>0</v>
      </c>
      <c r="BJ241" s="17" t="s">
        <v>83</v>
      </c>
      <c r="BK241" s="182">
        <f>ROUND(I241*H241,2)</f>
        <v>0</v>
      </c>
      <c r="BL241" s="17" t="s">
        <v>140</v>
      </c>
      <c r="BM241" s="181" t="s">
        <v>449</v>
      </c>
    </row>
    <row r="242" s="2" customFormat="1" ht="33" customHeight="1">
      <c r="A242" s="36"/>
      <c r="B242" s="169"/>
      <c r="C242" s="170" t="s">
        <v>450</v>
      </c>
      <c r="D242" s="170" t="s">
        <v>135</v>
      </c>
      <c r="E242" s="171" t="s">
        <v>451</v>
      </c>
      <c r="F242" s="172" t="s">
        <v>452</v>
      </c>
      <c r="G242" s="173" t="s">
        <v>193</v>
      </c>
      <c r="H242" s="174">
        <v>220.80000000000001</v>
      </c>
      <c r="I242" s="175"/>
      <c r="J242" s="176">
        <f>ROUND(I242*H242,2)</f>
        <v>0</v>
      </c>
      <c r="K242" s="172" t="s">
        <v>139</v>
      </c>
      <c r="L242" s="37"/>
      <c r="M242" s="177" t="s">
        <v>1</v>
      </c>
      <c r="N242" s="178" t="s">
        <v>40</v>
      </c>
      <c r="O242" s="75"/>
      <c r="P242" s="179">
        <f>O242*H242</f>
        <v>0</v>
      </c>
      <c r="Q242" s="179">
        <v>0</v>
      </c>
      <c r="R242" s="179">
        <f>Q242*H242</f>
        <v>0</v>
      </c>
      <c r="S242" s="179">
        <v>0</v>
      </c>
      <c r="T242" s="180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181" t="s">
        <v>140</v>
      </c>
      <c r="AT242" s="181" t="s">
        <v>135</v>
      </c>
      <c r="AU242" s="181" t="s">
        <v>85</v>
      </c>
      <c r="AY242" s="17" t="s">
        <v>133</v>
      </c>
      <c r="BE242" s="182">
        <f>IF(N242="základní",J242,0)</f>
        <v>0</v>
      </c>
      <c r="BF242" s="182">
        <f>IF(N242="snížená",J242,0)</f>
        <v>0</v>
      </c>
      <c r="BG242" s="182">
        <f>IF(N242="zákl. přenesená",J242,0)</f>
        <v>0</v>
      </c>
      <c r="BH242" s="182">
        <f>IF(N242="sníž. přenesená",J242,0)</f>
        <v>0</v>
      </c>
      <c r="BI242" s="182">
        <f>IF(N242="nulová",J242,0)</f>
        <v>0</v>
      </c>
      <c r="BJ242" s="17" t="s">
        <v>83</v>
      </c>
      <c r="BK242" s="182">
        <f>ROUND(I242*H242,2)</f>
        <v>0</v>
      </c>
      <c r="BL242" s="17" t="s">
        <v>140</v>
      </c>
      <c r="BM242" s="181" t="s">
        <v>453</v>
      </c>
    </row>
    <row r="243" s="2" customFormat="1" ht="24.15" customHeight="1">
      <c r="A243" s="36"/>
      <c r="B243" s="169"/>
      <c r="C243" s="170" t="s">
        <v>454</v>
      </c>
      <c r="D243" s="170" t="s">
        <v>135</v>
      </c>
      <c r="E243" s="171" t="s">
        <v>455</v>
      </c>
      <c r="F243" s="172" t="s">
        <v>456</v>
      </c>
      <c r="G243" s="173" t="s">
        <v>193</v>
      </c>
      <c r="H243" s="174">
        <v>844.79999999999995</v>
      </c>
      <c r="I243" s="175"/>
      <c r="J243" s="176">
        <f>ROUND(I243*H243,2)</f>
        <v>0</v>
      </c>
      <c r="K243" s="172" t="s">
        <v>139</v>
      </c>
      <c r="L243" s="37"/>
      <c r="M243" s="177" t="s">
        <v>1</v>
      </c>
      <c r="N243" s="178" t="s">
        <v>40</v>
      </c>
      <c r="O243" s="75"/>
      <c r="P243" s="179">
        <f>O243*H243</f>
        <v>0</v>
      </c>
      <c r="Q243" s="179">
        <v>0</v>
      </c>
      <c r="R243" s="179">
        <f>Q243*H243</f>
        <v>0</v>
      </c>
      <c r="S243" s="179">
        <v>0</v>
      </c>
      <c r="T243" s="180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181" t="s">
        <v>140</v>
      </c>
      <c r="AT243" s="181" t="s">
        <v>135</v>
      </c>
      <c r="AU243" s="181" t="s">
        <v>85</v>
      </c>
      <c r="AY243" s="17" t="s">
        <v>133</v>
      </c>
      <c r="BE243" s="182">
        <f>IF(N243="základní",J243,0)</f>
        <v>0</v>
      </c>
      <c r="BF243" s="182">
        <f>IF(N243="snížená",J243,0)</f>
        <v>0</v>
      </c>
      <c r="BG243" s="182">
        <f>IF(N243="zákl. přenesená",J243,0)</f>
        <v>0</v>
      </c>
      <c r="BH243" s="182">
        <f>IF(N243="sníž. přenesená",J243,0)</f>
        <v>0</v>
      </c>
      <c r="BI243" s="182">
        <f>IF(N243="nulová",J243,0)</f>
        <v>0</v>
      </c>
      <c r="BJ243" s="17" t="s">
        <v>83</v>
      </c>
      <c r="BK243" s="182">
        <f>ROUND(I243*H243,2)</f>
        <v>0</v>
      </c>
      <c r="BL243" s="17" t="s">
        <v>140</v>
      </c>
      <c r="BM243" s="181" t="s">
        <v>457</v>
      </c>
    </row>
    <row r="244" s="12" customFormat="1" ht="22.8" customHeight="1">
      <c r="A244" s="12"/>
      <c r="B244" s="156"/>
      <c r="C244" s="12"/>
      <c r="D244" s="157" t="s">
        <v>74</v>
      </c>
      <c r="E244" s="167" t="s">
        <v>458</v>
      </c>
      <c r="F244" s="167" t="s">
        <v>459</v>
      </c>
      <c r="G244" s="12"/>
      <c r="H244" s="12"/>
      <c r="I244" s="159"/>
      <c r="J244" s="168">
        <f>BK244</f>
        <v>0</v>
      </c>
      <c r="K244" s="12"/>
      <c r="L244" s="156"/>
      <c r="M244" s="161"/>
      <c r="N244" s="162"/>
      <c r="O244" s="162"/>
      <c r="P244" s="163">
        <f>P245</f>
        <v>0</v>
      </c>
      <c r="Q244" s="162"/>
      <c r="R244" s="163">
        <f>R245</f>
        <v>0</v>
      </c>
      <c r="S244" s="162"/>
      <c r="T244" s="164">
        <f>T245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157" t="s">
        <v>83</v>
      </c>
      <c r="AT244" s="165" t="s">
        <v>74</v>
      </c>
      <c r="AU244" s="165" t="s">
        <v>83</v>
      </c>
      <c r="AY244" s="157" t="s">
        <v>133</v>
      </c>
      <c r="BK244" s="166">
        <f>BK245</f>
        <v>0</v>
      </c>
    </row>
    <row r="245" s="2" customFormat="1" ht="24.15" customHeight="1">
      <c r="A245" s="36"/>
      <c r="B245" s="169"/>
      <c r="C245" s="170" t="s">
        <v>460</v>
      </c>
      <c r="D245" s="170" t="s">
        <v>135</v>
      </c>
      <c r="E245" s="171" t="s">
        <v>461</v>
      </c>
      <c r="F245" s="172" t="s">
        <v>462</v>
      </c>
      <c r="G245" s="173" t="s">
        <v>193</v>
      </c>
      <c r="H245" s="174">
        <v>3988.527</v>
      </c>
      <c r="I245" s="175"/>
      <c r="J245" s="176">
        <f>ROUND(I245*H245,2)</f>
        <v>0</v>
      </c>
      <c r="K245" s="172" t="s">
        <v>139</v>
      </c>
      <c r="L245" s="37"/>
      <c r="M245" s="177" t="s">
        <v>1</v>
      </c>
      <c r="N245" s="178" t="s">
        <v>40</v>
      </c>
      <c r="O245" s="75"/>
      <c r="P245" s="179">
        <f>O245*H245</f>
        <v>0</v>
      </c>
      <c r="Q245" s="179">
        <v>0</v>
      </c>
      <c r="R245" s="179">
        <f>Q245*H245</f>
        <v>0</v>
      </c>
      <c r="S245" s="179">
        <v>0</v>
      </c>
      <c r="T245" s="180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81" t="s">
        <v>140</v>
      </c>
      <c r="AT245" s="181" t="s">
        <v>135</v>
      </c>
      <c r="AU245" s="181" t="s">
        <v>85</v>
      </c>
      <c r="AY245" s="17" t="s">
        <v>133</v>
      </c>
      <c r="BE245" s="182">
        <f>IF(N245="základní",J245,0)</f>
        <v>0</v>
      </c>
      <c r="BF245" s="182">
        <f>IF(N245="snížená",J245,0)</f>
        <v>0</v>
      </c>
      <c r="BG245" s="182">
        <f>IF(N245="zákl. přenesená",J245,0)</f>
        <v>0</v>
      </c>
      <c r="BH245" s="182">
        <f>IF(N245="sníž. přenesená",J245,0)</f>
        <v>0</v>
      </c>
      <c r="BI245" s="182">
        <f>IF(N245="nulová",J245,0)</f>
        <v>0</v>
      </c>
      <c r="BJ245" s="17" t="s">
        <v>83</v>
      </c>
      <c r="BK245" s="182">
        <f>ROUND(I245*H245,2)</f>
        <v>0</v>
      </c>
      <c r="BL245" s="17" t="s">
        <v>140</v>
      </c>
      <c r="BM245" s="181" t="s">
        <v>463</v>
      </c>
    </row>
    <row r="246" s="12" customFormat="1" ht="25.92" customHeight="1">
      <c r="A246" s="12"/>
      <c r="B246" s="156"/>
      <c r="C246" s="12"/>
      <c r="D246" s="157" t="s">
        <v>74</v>
      </c>
      <c r="E246" s="158" t="s">
        <v>464</v>
      </c>
      <c r="F246" s="158" t="s">
        <v>465</v>
      </c>
      <c r="G246" s="12"/>
      <c r="H246" s="12"/>
      <c r="I246" s="159"/>
      <c r="J246" s="160">
        <f>BK246</f>
        <v>0</v>
      </c>
      <c r="K246" s="12"/>
      <c r="L246" s="156"/>
      <c r="M246" s="161"/>
      <c r="N246" s="162"/>
      <c r="O246" s="162"/>
      <c r="P246" s="163">
        <f>P247+P258+P261+P264</f>
        <v>0</v>
      </c>
      <c r="Q246" s="162"/>
      <c r="R246" s="163">
        <f>R247+R258+R261+R264</f>
        <v>0</v>
      </c>
      <c r="S246" s="162"/>
      <c r="T246" s="164">
        <f>T247+T258+T261+T264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157" t="s">
        <v>158</v>
      </c>
      <c r="AT246" s="165" t="s">
        <v>74</v>
      </c>
      <c r="AU246" s="165" t="s">
        <v>75</v>
      </c>
      <c r="AY246" s="157" t="s">
        <v>133</v>
      </c>
      <c r="BK246" s="166">
        <f>BK247+BK258+BK261+BK264</f>
        <v>0</v>
      </c>
    </row>
    <row r="247" s="12" customFormat="1" ht="22.8" customHeight="1">
      <c r="A247" s="12"/>
      <c r="B247" s="156"/>
      <c r="C247" s="12"/>
      <c r="D247" s="157" t="s">
        <v>74</v>
      </c>
      <c r="E247" s="167" t="s">
        <v>466</v>
      </c>
      <c r="F247" s="167" t="s">
        <v>467</v>
      </c>
      <c r="G247" s="12"/>
      <c r="H247" s="12"/>
      <c r="I247" s="159"/>
      <c r="J247" s="168">
        <f>BK247</f>
        <v>0</v>
      </c>
      <c r="K247" s="12"/>
      <c r="L247" s="156"/>
      <c r="M247" s="161"/>
      <c r="N247" s="162"/>
      <c r="O247" s="162"/>
      <c r="P247" s="163">
        <f>SUM(P248:P257)</f>
        <v>0</v>
      </c>
      <c r="Q247" s="162"/>
      <c r="R247" s="163">
        <f>SUM(R248:R257)</f>
        <v>0</v>
      </c>
      <c r="S247" s="162"/>
      <c r="T247" s="164">
        <f>SUM(T248:T257)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157" t="s">
        <v>158</v>
      </c>
      <c r="AT247" s="165" t="s">
        <v>74</v>
      </c>
      <c r="AU247" s="165" t="s">
        <v>83</v>
      </c>
      <c r="AY247" s="157" t="s">
        <v>133</v>
      </c>
      <c r="BK247" s="166">
        <f>SUM(BK248:BK257)</f>
        <v>0</v>
      </c>
    </row>
    <row r="248" s="2" customFormat="1" ht="16.5" customHeight="1">
      <c r="A248" s="36"/>
      <c r="B248" s="169"/>
      <c r="C248" s="170" t="s">
        <v>468</v>
      </c>
      <c r="D248" s="170" t="s">
        <v>135</v>
      </c>
      <c r="E248" s="171" t="s">
        <v>469</v>
      </c>
      <c r="F248" s="172" t="s">
        <v>470</v>
      </c>
      <c r="G248" s="173" t="s">
        <v>363</v>
      </c>
      <c r="H248" s="174">
        <v>1</v>
      </c>
      <c r="I248" s="175"/>
      <c r="J248" s="176">
        <f>ROUND(I248*H248,2)</f>
        <v>0</v>
      </c>
      <c r="K248" s="172" t="s">
        <v>139</v>
      </c>
      <c r="L248" s="37"/>
      <c r="M248" s="177" t="s">
        <v>1</v>
      </c>
      <c r="N248" s="178" t="s">
        <v>40</v>
      </c>
      <c r="O248" s="75"/>
      <c r="P248" s="179">
        <f>O248*H248</f>
        <v>0</v>
      </c>
      <c r="Q248" s="179">
        <v>0</v>
      </c>
      <c r="R248" s="179">
        <f>Q248*H248</f>
        <v>0</v>
      </c>
      <c r="S248" s="179">
        <v>0</v>
      </c>
      <c r="T248" s="180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81" t="s">
        <v>471</v>
      </c>
      <c r="AT248" s="181" t="s">
        <v>135</v>
      </c>
      <c r="AU248" s="181" t="s">
        <v>85</v>
      </c>
      <c r="AY248" s="17" t="s">
        <v>133</v>
      </c>
      <c r="BE248" s="182">
        <f>IF(N248="základní",J248,0)</f>
        <v>0</v>
      </c>
      <c r="BF248" s="182">
        <f>IF(N248="snížená",J248,0)</f>
        <v>0</v>
      </c>
      <c r="BG248" s="182">
        <f>IF(N248="zákl. přenesená",J248,0)</f>
        <v>0</v>
      </c>
      <c r="BH248" s="182">
        <f>IF(N248="sníž. přenesená",J248,0)</f>
        <v>0</v>
      </c>
      <c r="BI248" s="182">
        <f>IF(N248="nulová",J248,0)</f>
        <v>0</v>
      </c>
      <c r="BJ248" s="17" t="s">
        <v>83</v>
      </c>
      <c r="BK248" s="182">
        <f>ROUND(I248*H248,2)</f>
        <v>0</v>
      </c>
      <c r="BL248" s="17" t="s">
        <v>471</v>
      </c>
      <c r="BM248" s="181" t="s">
        <v>472</v>
      </c>
    </row>
    <row r="249" s="2" customFormat="1">
      <c r="A249" s="36"/>
      <c r="B249" s="37"/>
      <c r="C249" s="36"/>
      <c r="D249" s="183" t="s">
        <v>142</v>
      </c>
      <c r="E249" s="36"/>
      <c r="F249" s="184" t="s">
        <v>473</v>
      </c>
      <c r="G249" s="36"/>
      <c r="H249" s="36"/>
      <c r="I249" s="185"/>
      <c r="J249" s="36"/>
      <c r="K249" s="36"/>
      <c r="L249" s="37"/>
      <c r="M249" s="186"/>
      <c r="N249" s="187"/>
      <c r="O249" s="75"/>
      <c r="P249" s="75"/>
      <c r="Q249" s="75"/>
      <c r="R249" s="75"/>
      <c r="S249" s="75"/>
      <c r="T249" s="76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7" t="s">
        <v>142</v>
      </c>
      <c r="AU249" s="17" t="s">
        <v>85</v>
      </c>
    </row>
    <row r="250" s="2" customFormat="1" ht="16.5" customHeight="1">
      <c r="A250" s="36"/>
      <c r="B250" s="169"/>
      <c r="C250" s="170" t="s">
        <v>474</v>
      </c>
      <c r="D250" s="170" t="s">
        <v>135</v>
      </c>
      <c r="E250" s="171" t="s">
        <v>475</v>
      </c>
      <c r="F250" s="172" t="s">
        <v>476</v>
      </c>
      <c r="G250" s="173" t="s">
        <v>363</v>
      </c>
      <c r="H250" s="174">
        <v>1</v>
      </c>
      <c r="I250" s="175"/>
      <c r="J250" s="176">
        <f>ROUND(I250*H250,2)</f>
        <v>0</v>
      </c>
      <c r="K250" s="172" t="s">
        <v>139</v>
      </c>
      <c r="L250" s="37"/>
      <c r="M250" s="177" t="s">
        <v>1</v>
      </c>
      <c r="N250" s="178" t="s">
        <v>40</v>
      </c>
      <c r="O250" s="75"/>
      <c r="P250" s="179">
        <f>O250*H250</f>
        <v>0</v>
      </c>
      <c r="Q250" s="179">
        <v>0</v>
      </c>
      <c r="R250" s="179">
        <f>Q250*H250</f>
        <v>0</v>
      </c>
      <c r="S250" s="179">
        <v>0</v>
      </c>
      <c r="T250" s="180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181" t="s">
        <v>471</v>
      </c>
      <c r="AT250" s="181" t="s">
        <v>135</v>
      </c>
      <c r="AU250" s="181" t="s">
        <v>85</v>
      </c>
      <c r="AY250" s="17" t="s">
        <v>133</v>
      </c>
      <c r="BE250" s="182">
        <f>IF(N250="základní",J250,0)</f>
        <v>0</v>
      </c>
      <c r="BF250" s="182">
        <f>IF(N250="snížená",J250,0)</f>
        <v>0</v>
      </c>
      <c r="BG250" s="182">
        <f>IF(N250="zákl. přenesená",J250,0)</f>
        <v>0</v>
      </c>
      <c r="BH250" s="182">
        <f>IF(N250="sníž. přenesená",J250,0)</f>
        <v>0</v>
      </c>
      <c r="BI250" s="182">
        <f>IF(N250="nulová",J250,0)</f>
        <v>0</v>
      </c>
      <c r="BJ250" s="17" t="s">
        <v>83</v>
      </c>
      <c r="BK250" s="182">
        <f>ROUND(I250*H250,2)</f>
        <v>0</v>
      </c>
      <c r="BL250" s="17" t="s">
        <v>471</v>
      </c>
      <c r="BM250" s="181" t="s">
        <v>477</v>
      </c>
    </row>
    <row r="251" s="2" customFormat="1">
      <c r="A251" s="36"/>
      <c r="B251" s="37"/>
      <c r="C251" s="36"/>
      <c r="D251" s="183" t="s">
        <v>142</v>
      </c>
      <c r="E251" s="36"/>
      <c r="F251" s="184" t="s">
        <v>478</v>
      </c>
      <c r="G251" s="36"/>
      <c r="H251" s="36"/>
      <c r="I251" s="185"/>
      <c r="J251" s="36"/>
      <c r="K251" s="36"/>
      <c r="L251" s="37"/>
      <c r="M251" s="186"/>
      <c r="N251" s="187"/>
      <c r="O251" s="75"/>
      <c r="P251" s="75"/>
      <c r="Q251" s="75"/>
      <c r="R251" s="75"/>
      <c r="S251" s="75"/>
      <c r="T251" s="76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T251" s="17" t="s">
        <v>142</v>
      </c>
      <c r="AU251" s="17" t="s">
        <v>85</v>
      </c>
    </row>
    <row r="252" s="2" customFormat="1" ht="16.5" customHeight="1">
      <c r="A252" s="36"/>
      <c r="B252" s="169"/>
      <c r="C252" s="170" t="s">
        <v>479</v>
      </c>
      <c r="D252" s="170" t="s">
        <v>135</v>
      </c>
      <c r="E252" s="171" t="s">
        <v>480</v>
      </c>
      <c r="F252" s="172" t="s">
        <v>481</v>
      </c>
      <c r="G252" s="173" t="s">
        <v>363</v>
      </c>
      <c r="H252" s="174">
        <v>1</v>
      </c>
      <c r="I252" s="175"/>
      <c r="J252" s="176">
        <f>ROUND(I252*H252,2)</f>
        <v>0</v>
      </c>
      <c r="K252" s="172" t="s">
        <v>139</v>
      </c>
      <c r="L252" s="37"/>
      <c r="M252" s="177" t="s">
        <v>1</v>
      </c>
      <c r="N252" s="178" t="s">
        <v>40</v>
      </c>
      <c r="O252" s="75"/>
      <c r="P252" s="179">
        <f>O252*H252</f>
        <v>0</v>
      </c>
      <c r="Q252" s="179">
        <v>0</v>
      </c>
      <c r="R252" s="179">
        <f>Q252*H252</f>
        <v>0</v>
      </c>
      <c r="S252" s="179">
        <v>0</v>
      </c>
      <c r="T252" s="180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181" t="s">
        <v>471</v>
      </c>
      <c r="AT252" s="181" t="s">
        <v>135</v>
      </c>
      <c r="AU252" s="181" t="s">
        <v>85</v>
      </c>
      <c r="AY252" s="17" t="s">
        <v>133</v>
      </c>
      <c r="BE252" s="182">
        <f>IF(N252="základní",J252,0)</f>
        <v>0</v>
      </c>
      <c r="BF252" s="182">
        <f>IF(N252="snížená",J252,0)</f>
        <v>0</v>
      </c>
      <c r="BG252" s="182">
        <f>IF(N252="zákl. přenesená",J252,0)</f>
        <v>0</v>
      </c>
      <c r="BH252" s="182">
        <f>IF(N252="sníž. přenesená",J252,0)</f>
        <v>0</v>
      </c>
      <c r="BI252" s="182">
        <f>IF(N252="nulová",J252,0)</f>
        <v>0</v>
      </c>
      <c r="BJ252" s="17" t="s">
        <v>83</v>
      </c>
      <c r="BK252" s="182">
        <f>ROUND(I252*H252,2)</f>
        <v>0</v>
      </c>
      <c r="BL252" s="17" t="s">
        <v>471</v>
      </c>
      <c r="BM252" s="181" t="s">
        <v>482</v>
      </c>
    </row>
    <row r="253" s="2" customFormat="1">
      <c r="A253" s="36"/>
      <c r="B253" s="37"/>
      <c r="C253" s="36"/>
      <c r="D253" s="183" t="s">
        <v>142</v>
      </c>
      <c r="E253" s="36"/>
      <c r="F253" s="184" t="s">
        <v>483</v>
      </c>
      <c r="G253" s="36"/>
      <c r="H253" s="36"/>
      <c r="I253" s="185"/>
      <c r="J253" s="36"/>
      <c r="K253" s="36"/>
      <c r="L253" s="37"/>
      <c r="M253" s="186"/>
      <c r="N253" s="187"/>
      <c r="O253" s="75"/>
      <c r="P253" s="75"/>
      <c r="Q253" s="75"/>
      <c r="R253" s="75"/>
      <c r="S253" s="75"/>
      <c r="T253" s="76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T253" s="17" t="s">
        <v>142</v>
      </c>
      <c r="AU253" s="17" t="s">
        <v>85</v>
      </c>
    </row>
    <row r="254" s="2" customFormat="1" ht="16.5" customHeight="1">
      <c r="A254" s="36"/>
      <c r="B254" s="169"/>
      <c r="C254" s="170" t="s">
        <v>484</v>
      </c>
      <c r="D254" s="170" t="s">
        <v>135</v>
      </c>
      <c r="E254" s="171" t="s">
        <v>485</v>
      </c>
      <c r="F254" s="172" t="s">
        <v>486</v>
      </c>
      <c r="G254" s="173" t="s">
        <v>363</v>
      </c>
      <c r="H254" s="174">
        <v>1</v>
      </c>
      <c r="I254" s="175"/>
      <c r="J254" s="176">
        <f>ROUND(I254*H254,2)</f>
        <v>0</v>
      </c>
      <c r="K254" s="172" t="s">
        <v>139</v>
      </c>
      <c r="L254" s="37"/>
      <c r="M254" s="177" t="s">
        <v>1</v>
      </c>
      <c r="N254" s="178" t="s">
        <v>40</v>
      </c>
      <c r="O254" s="75"/>
      <c r="P254" s="179">
        <f>O254*H254</f>
        <v>0</v>
      </c>
      <c r="Q254" s="179">
        <v>0</v>
      </c>
      <c r="R254" s="179">
        <f>Q254*H254</f>
        <v>0</v>
      </c>
      <c r="S254" s="179">
        <v>0</v>
      </c>
      <c r="T254" s="180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181" t="s">
        <v>471</v>
      </c>
      <c r="AT254" s="181" t="s">
        <v>135</v>
      </c>
      <c r="AU254" s="181" t="s">
        <v>85</v>
      </c>
      <c r="AY254" s="17" t="s">
        <v>133</v>
      </c>
      <c r="BE254" s="182">
        <f>IF(N254="základní",J254,0)</f>
        <v>0</v>
      </c>
      <c r="BF254" s="182">
        <f>IF(N254="snížená",J254,0)</f>
        <v>0</v>
      </c>
      <c r="BG254" s="182">
        <f>IF(N254="zákl. přenesená",J254,0)</f>
        <v>0</v>
      </c>
      <c r="BH254" s="182">
        <f>IF(N254="sníž. přenesená",J254,0)</f>
        <v>0</v>
      </c>
      <c r="BI254" s="182">
        <f>IF(N254="nulová",J254,0)</f>
        <v>0</v>
      </c>
      <c r="BJ254" s="17" t="s">
        <v>83</v>
      </c>
      <c r="BK254" s="182">
        <f>ROUND(I254*H254,2)</f>
        <v>0</v>
      </c>
      <c r="BL254" s="17" t="s">
        <v>471</v>
      </c>
      <c r="BM254" s="181" t="s">
        <v>487</v>
      </c>
    </row>
    <row r="255" s="2" customFormat="1">
      <c r="A255" s="36"/>
      <c r="B255" s="37"/>
      <c r="C255" s="36"/>
      <c r="D255" s="183" t="s">
        <v>142</v>
      </c>
      <c r="E255" s="36"/>
      <c r="F255" s="184" t="s">
        <v>488</v>
      </c>
      <c r="G255" s="36"/>
      <c r="H255" s="36"/>
      <c r="I255" s="185"/>
      <c r="J255" s="36"/>
      <c r="K255" s="36"/>
      <c r="L255" s="37"/>
      <c r="M255" s="186"/>
      <c r="N255" s="187"/>
      <c r="O255" s="75"/>
      <c r="P255" s="75"/>
      <c r="Q255" s="75"/>
      <c r="R255" s="75"/>
      <c r="S255" s="75"/>
      <c r="T255" s="76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T255" s="17" t="s">
        <v>142</v>
      </c>
      <c r="AU255" s="17" t="s">
        <v>85</v>
      </c>
    </row>
    <row r="256" s="2" customFormat="1" ht="16.5" customHeight="1">
      <c r="A256" s="36"/>
      <c r="B256" s="169"/>
      <c r="C256" s="170" t="s">
        <v>489</v>
      </c>
      <c r="D256" s="170" t="s">
        <v>135</v>
      </c>
      <c r="E256" s="171" t="s">
        <v>490</v>
      </c>
      <c r="F256" s="172" t="s">
        <v>491</v>
      </c>
      <c r="G256" s="173" t="s">
        <v>363</v>
      </c>
      <c r="H256" s="174">
        <v>1</v>
      </c>
      <c r="I256" s="175"/>
      <c r="J256" s="176">
        <f>ROUND(I256*H256,2)</f>
        <v>0</v>
      </c>
      <c r="K256" s="172" t="s">
        <v>139</v>
      </c>
      <c r="L256" s="37"/>
      <c r="M256" s="177" t="s">
        <v>1</v>
      </c>
      <c r="N256" s="178" t="s">
        <v>40</v>
      </c>
      <c r="O256" s="75"/>
      <c r="P256" s="179">
        <f>O256*H256</f>
        <v>0</v>
      </c>
      <c r="Q256" s="179">
        <v>0</v>
      </c>
      <c r="R256" s="179">
        <f>Q256*H256</f>
        <v>0</v>
      </c>
      <c r="S256" s="179">
        <v>0</v>
      </c>
      <c r="T256" s="180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181" t="s">
        <v>471</v>
      </c>
      <c r="AT256" s="181" t="s">
        <v>135</v>
      </c>
      <c r="AU256" s="181" t="s">
        <v>85</v>
      </c>
      <c r="AY256" s="17" t="s">
        <v>133</v>
      </c>
      <c r="BE256" s="182">
        <f>IF(N256="základní",J256,0)</f>
        <v>0</v>
      </c>
      <c r="BF256" s="182">
        <f>IF(N256="snížená",J256,0)</f>
        <v>0</v>
      </c>
      <c r="BG256" s="182">
        <f>IF(N256="zákl. přenesená",J256,0)</f>
        <v>0</v>
      </c>
      <c r="BH256" s="182">
        <f>IF(N256="sníž. přenesená",J256,0)</f>
        <v>0</v>
      </c>
      <c r="BI256" s="182">
        <f>IF(N256="nulová",J256,0)</f>
        <v>0</v>
      </c>
      <c r="BJ256" s="17" t="s">
        <v>83</v>
      </c>
      <c r="BK256" s="182">
        <f>ROUND(I256*H256,2)</f>
        <v>0</v>
      </c>
      <c r="BL256" s="17" t="s">
        <v>471</v>
      </c>
      <c r="BM256" s="181" t="s">
        <v>492</v>
      </c>
    </row>
    <row r="257" s="2" customFormat="1">
      <c r="A257" s="36"/>
      <c r="B257" s="37"/>
      <c r="C257" s="36"/>
      <c r="D257" s="183" t="s">
        <v>142</v>
      </c>
      <c r="E257" s="36"/>
      <c r="F257" s="184" t="s">
        <v>493</v>
      </c>
      <c r="G257" s="36"/>
      <c r="H257" s="36"/>
      <c r="I257" s="185"/>
      <c r="J257" s="36"/>
      <c r="K257" s="36"/>
      <c r="L257" s="37"/>
      <c r="M257" s="186"/>
      <c r="N257" s="187"/>
      <c r="O257" s="75"/>
      <c r="P257" s="75"/>
      <c r="Q257" s="75"/>
      <c r="R257" s="75"/>
      <c r="S257" s="75"/>
      <c r="T257" s="76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T257" s="17" t="s">
        <v>142</v>
      </c>
      <c r="AU257" s="17" t="s">
        <v>85</v>
      </c>
    </row>
    <row r="258" s="12" customFormat="1" ht="22.8" customHeight="1">
      <c r="A258" s="12"/>
      <c r="B258" s="156"/>
      <c r="C258" s="12"/>
      <c r="D258" s="157" t="s">
        <v>74</v>
      </c>
      <c r="E258" s="167" t="s">
        <v>494</v>
      </c>
      <c r="F258" s="167" t="s">
        <v>495</v>
      </c>
      <c r="G258" s="12"/>
      <c r="H258" s="12"/>
      <c r="I258" s="159"/>
      <c r="J258" s="168">
        <f>BK258</f>
        <v>0</v>
      </c>
      <c r="K258" s="12"/>
      <c r="L258" s="156"/>
      <c r="M258" s="161"/>
      <c r="N258" s="162"/>
      <c r="O258" s="162"/>
      <c r="P258" s="163">
        <f>SUM(P259:P260)</f>
        <v>0</v>
      </c>
      <c r="Q258" s="162"/>
      <c r="R258" s="163">
        <f>SUM(R259:R260)</f>
        <v>0</v>
      </c>
      <c r="S258" s="162"/>
      <c r="T258" s="164">
        <f>SUM(T259:T260)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157" t="s">
        <v>158</v>
      </c>
      <c r="AT258" s="165" t="s">
        <v>74</v>
      </c>
      <c r="AU258" s="165" t="s">
        <v>83</v>
      </c>
      <c r="AY258" s="157" t="s">
        <v>133</v>
      </c>
      <c r="BK258" s="166">
        <f>SUM(BK259:BK260)</f>
        <v>0</v>
      </c>
    </row>
    <row r="259" s="2" customFormat="1" ht="16.5" customHeight="1">
      <c r="A259" s="36"/>
      <c r="B259" s="169"/>
      <c r="C259" s="170" t="s">
        <v>496</v>
      </c>
      <c r="D259" s="170" t="s">
        <v>135</v>
      </c>
      <c r="E259" s="171" t="s">
        <v>497</v>
      </c>
      <c r="F259" s="172" t="s">
        <v>498</v>
      </c>
      <c r="G259" s="173" t="s">
        <v>318</v>
      </c>
      <c r="H259" s="174">
        <v>7</v>
      </c>
      <c r="I259" s="175"/>
      <c r="J259" s="176">
        <f>ROUND(I259*H259,2)</f>
        <v>0</v>
      </c>
      <c r="K259" s="172" t="s">
        <v>139</v>
      </c>
      <c r="L259" s="37"/>
      <c r="M259" s="177" t="s">
        <v>1</v>
      </c>
      <c r="N259" s="178" t="s">
        <v>40</v>
      </c>
      <c r="O259" s="75"/>
      <c r="P259" s="179">
        <f>O259*H259</f>
        <v>0</v>
      </c>
      <c r="Q259" s="179">
        <v>0</v>
      </c>
      <c r="R259" s="179">
        <f>Q259*H259</f>
        <v>0</v>
      </c>
      <c r="S259" s="179">
        <v>0</v>
      </c>
      <c r="T259" s="180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181" t="s">
        <v>471</v>
      </c>
      <c r="AT259" s="181" t="s">
        <v>135</v>
      </c>
      <c r="AU259" s="181" t="s">
        <v>85</v>
      </c>
      <c r="AY259" s="17" t="s">
        <v>133</v>
      </c>
      <c r="BE259" s="182">
        <f>IF(N259="základní",J259,0)</f>
        <v>0</v>
      </c>
      <c r="BF259" s="182">
        <f>IF(N259="snížená",J259,0)</f>
        <v>0</v>
      </c>
      <c r="BG259" s="182">
        <f>IF(N259="zákl. přenesená",J259,0)</f>
        <v>0</v>
      </c>
      <c r="BH259" s="182">
        <f>IF(N259="sníž. přenesená",J259,0)</f>
        <v>0</v>
      </c>
      <c r="BI259" s="182">
        <f>IF(N259="nulová",J259,0)</f>
        <v>0</v>
      </c>
      <c r="BJ259" s="17" t="s">
        <v>83</v>
      </c>
      <c r="BK259" s="182">
        <f>ROUND(I259*H259,2)</f>
        <v>0</v>
      </c>
      <c r="BL259" s="17" t="s">
        <v>471</v>
      </c>
      <c r="BM259" s="181" t="s">
        <v>499</v>
      </c>
    </row>
    <row r="260" s="2" customFormat="1">
      <c r="A260" s="36"/>
      <c r="B260" s="37"/>
      <c r="C260" s="36"/>
      <c r="D260" s="183" t="s">
        <v>142</v>
      </c>
      <c r="E260" s="36"/>
      <c r="F260" s="184" t="s">
        <v>500</v>
      </c>
      <c r="G260" s="36"/>
      <c r="H260" s="36"/>
      <c r="I260" s="185"/>
      <c r="J260" s="36"/>
      <c r="K260" s="36"/>
      <c r="L260" s="37"/>
      <c r="M260" s="186"/>
      <c r="N260" s="187"/>
      <c r="O260" s="75"/>
      <c r="P260" s="75"/>
      <c r="Q260" s="75"/>
      <c r="R260" s="75"/>
      <c r="S260" s="75"/>
      <c r="T260" s="76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T260" s="17" t="s">
        <v>142</v>
      </c>
      <c r="AU260" s="17" t="s">
        <v>85</v>
      </c>
    </row>
    <row r="261" s="12" customFormat="1" ht="22.8" customHeight="1">
      <c r="A261" s="12"/>
      <c r="B261" s="156"/>
      <c r="C261" s="12"/>
      <c r="D261" s="157" t="s">
        <v>74</v>
      </c>
      <c r="E261" s="167" t="s">
        <v>501</v>
      </c>
      <c r="F261" s="167" t="s">
        <v>502</v>
      </c>
      <c r="G261" s="12"/>
      <c r="H261" s="12"/>
      <c r="I261" s="159"/>
      <c r="J261" s="168">
        <f>BK261</f>
        <v>0</v>
      </c>
      <c r="K261" s="12"/>
      <c r="L261" s="156"/>
      <c r="M261" s="161"/>
      <c r="N261" s="162"/>
      <c r="O261" s="162"/>
      <c r="P261" s="163">
        <f>SUM(P262:P263)</f>
        <v>0</v>
      </c>
      <c r="Q261" s="162"/>
      <c r="R261" s="163">
        <f>SUM(R262:R263)</f>
        <v>0</v>
      </c>
      <c r="S261" s="162"/>
      <c r="T261" s="164">
        <f>SUM(T262:T263)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157" t="s">
        <v>158</v>
      </c>
      <c r="AT261" s="165" t="s">
        <v>74</v>
      </c>
      <c r="AU261" s="165" t="s">
        <v>83</v>
      </c>
      <c r="AY261" s="157" t="s">
        <v>133</v>
      </c>
      <c r="BK261" s="166">
        <f>SUM(BK262:BK263)</f>
        <v>0</v>
      </c>
    </row>
    <row r="262" s="2" customFormat="1" ht="16.5" customHeight="1">
      <c r="A262" s="36"/>
      <c r="B262" s="169"/>
      <c r="C262" s="170" t="s">
        <v>503</v>
      </c>
      <c r="D262" s="170" t="s">
        <v>135</v>
      </c>
      <c r="E262" s="171" t="s">
        <v>504</v>
      </c>
      <c r="F262" s="172" t="s">
        <v>505</v>
      </c>
      <c r="G262" s="173" t="s">
        <v>363</v>
      </c>
      <c r="H262" s="174">
        <v>1</v>
      </c>
      <c r="I262" s="175"/>
      <c r="J262" s="176">
        <f>ROUND(I262*H262,2)</f>
        <v>0</v>
      </c>
      <c r="K262" s="172" t="s">
        <v>139</v>
      </c>
      <c r="L262" s="37"/>
      <c r="M262" s="177" t="s">
        <v>1</v>
      </c>
      <c r="N262" s="178" t="s">
        <v>40</v>
      </c>
      <c r="O262" s="75"/>
      <c r="P262" s="179">
        <f>O262*H262</f>
        <v>0</v>
      </c>
      <c r="Q262" s="179">
        <v>0</v>
      </c>
      <c r="R262" s="179">
        <f>Q262*H262</f>
        <v>0</v>
      </c>
      <c r="S262" s="179">
        <v>0</v>
      </c>
      <c r="T262" s="180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181" t="s">
        <v>471</v>
      </c>
      <c r="AT262" s="181" t="s">
        <v>135</v>
      </c>
      <c r="AU262" s="181" t="s">
        <v>85</v>
      </c>
      <c r="AY262" s="17" t="s">
        <v>133</v>
      </c>
      <c r="BE262" s="182">
        <f>IF(N262="základní",J262,0)</f>
        <v>0</v>
      </c>
      <c r="BF262" s="182">
        <f>IF(N262="snížená",J262,0)</f>
        <v>0</v>
      </c>
      <c r="BG262" s="182">
        <f>IF(N262="zákl. přenesená",J262,0)</f>
        <v>0</v>
      </c>
      <c r="BH262" s="182">
        <f>IF(N262="sníž. přenesená",J262,0)</f>
        <v>0</v>
      </c>
      <c r="BI262" s="182">
        <f>IF(N262="nulová",J262,0)</f>
        <v>0</v>
      </c>
      <c r="BJ262" s="17" t="s">
        <v>83</v>
      </c>
      <c r="BK262" s="182">
        <f>ROUND(I262*H262,2)</f>
        <v>0</v>
      </c>
      <c r="BL262" s="17" t="s">
        <v>471</v>
      </c>
      <c r="BM262" s="181" t="s">
        <v>506</v>
      </c>
    </row>
    <row r="263" s="2" customFormat="1">
      <c r="A263" s="36"/>
      <c r="B263" s="37"/>
      <c r="C263" s="36"/>
      <c r="D263" s="183" t="s">
        <v>142</v>
      </c>
      <c r="E263" s="36"/>
      <c r="F263" s="184" t="s">
        <v>507</v>
      </c>
      <c r="G263" s="36"/>
      <c r="H263" s="36"/>
      <c r="I263" s="185"/>
      <c r="J263" s="36"/>
      <c r="K263" s="36"/>
      <c r="L263" s="37"/>
      <c r="M263" s="186"/>
      <c r="N263" s="187"/>
      <c r="O263" s="75"/>
      <c r="P263" s="75"/>
      <c r="Q263" s="75"/>
      <c r="R263" s="75"/>
      <c r="S263" s="75"/>
      <c r="T263" s="76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T263" s="17" t="s">
        <v>142</v>
      </c>
      <c r="AU263" s="17" t="s">
        <v>85</v>
      </c>
    </row>
    <row r="264" s="12" customFormat="1" ht="22.8" customHeight="1">
      <c r="A264" s="12"/>
      <c r="B264" s="156"/>
      <c r="C264" s="12"/>
      <c r="D264" s="157" t="s">
        <v>74</v>
      </c>
      <c r="E264" s="167" t="s">
        <v>508</v>
      </c>
      <c r="F264" s="167" t="s">
        <v>509</v>
      </c>
      <c r="G264" s="12"/>
      <c r="H264" s="12"/>
      <c r="I264" s="159"/>
      <c r="J264" s="168">
        <f>BK264</f>
        <v>0</v>
      </c>
      <c r="K264" s="12"/>
      <c r="L264" s="156"/>
      <c r="M264" s="161"/>
      <c r="N264" s="162"/>
      <c r="O264" s="162"/>
      <c r="P264" s="163">
        <f>SUM(P265:P266)</f>
        <v>0</v>
      </c>
      <c r="Q264" s="162"/>
      <c r="R264" s="163">
        <f>SUM(R265:R266)</f>
        <v>0</v>
      </c>
      <c r="S264" s="162"/>
      <c r="T264" s="164">
        <f>SUM(T265:T266)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157" t="s">
        <v>158</v>
      </c>
      <c r="AT264" s="165" t="s">
        <v>74</v>
      </c>
      <c r="AU264" s="165" t="s">
        <v>83</v>
      </c>
      <c r="AY264" s="157" t="s">
        <v>133</v>
      </c>
      <c r="BK264" s="166">
        <f>SUM(BK265:BK266)</f>
        <v>0</v>
      </c>
    </row>
    <row r="265" s="2" customFormat="1" ht="16.5" customHeight="1">
      <c r="A265" s="36"/>
      <c r="B265" s="169"/>
      <c r="C265" s="170" t="s">
        <v>510</v>
      </c>
      <c r="D265" s="170" t="s">
        <v>135</v>
      </c>
      <c r="E265" s="171" t="s">
        <v>511</v>
      </c>
      <c r="F265" s="172" t="s">
        <v>512</v>
      </c>
      <c r="G265" s="173" t="s">
        <v>363</v>
      </c>
      <c r="H265" s="174">
        <v>1</v>
      </c>
      <c r="I265" s="175"/>
      <c r="J265" s="176">
        <f>ROUND(I265*H265,2)</f>
        <v>0</v>
      </c>
      <c r="K265" s="172" t="s">
        <v>139</v>
      </c>
      <c r="L265" s="37"/>
      <c r="M265" s="177" t="s">
        <v>1</v>
      </c>
      <c r="N265" s="178" t="s">
        <v>40</v>
      </c>
      <c r="O265" s="75"/>
      <c r="P265" s="179">
        <f>O265*H265</f>
        <v>0</v>
      </c>
      <c r="Q265" s="179">
        <v>0</v>
      </c>
      <c r="R265" s="179">
        <f>Q265*H265</f>
        <v>0</v>
      </c>
      <c r="S265" s="179">
        <v>0</v>
      </c>
      <c r="T265" s="180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181" t="s">
        <v>471</v>
      </c>
      <c r="AT265" s="181" t="s">
        <v>135</v>
      </c>
      <c r="AU265" s="181" t="s">
        <v>85</v>
      </c>
      <c r="AY265" s="17" t="s">
        <v>133</v>
      </c>
      <c r="BE265" s="182">
        <f>IF(N265="základní",J265,0)</f>
        <v>0</v>
      </c>
      <c r="BF265" s="182">
        <f>IF(N265="snížená",J265,0)</f>
        <v>0</v>
      </c>
      <c r="BG265" s="182">
        <f>IF(N265="zákl. přenesená",J265,0)</f>
        <v>0</v>
      </c>
      <c r="BH265" s="182">
        <f>IF(N265="sníž. přenesená",J265,0)</f>
        <v>0</v>
      </c>
      <c r="BI265" s="182">
        <f>IF(N265="nulová",J265,0)</f>
        <v>0</v>
      </c>
      <c r="BJ265" s="17" t="s">
        <v>83</v>
      </c>
      <c r="BK265" s="182">
        <f>ROUND(I265*H265,2)</f>
        <v>0</v>
      </c>
      <c r="BL265" s="17" t="s">
        <v>471</v>
      </c>
      <c r="BM265" s="181" t="s">
        <v>513</v>
      </c>
    </row>
    <row r="266" s="2" customFormat="1">
      <c r="A266" s="36"/>
      <c r="B266" s="37"/>
      <c r="C266" s="36"/>
      <c r="D266" s="183" t="s">
        <v>142</v>
      </c>
      <c r="E266" s="36"/>
      <c r="F266" s="184" t="s">
        <v>514</v>
      </c>
      <c r="G266" s="36"/>
      <c r="H266" s="36"/>
      <c r="I266" s="185"/>
      <c r="J266" s="36"/>
      <c r="K266" s="36"/>
      <c r="L266" s="37"/>
      <c r="M266" s="213"/>
      <c r="N266" s="214"/>
      <c r="O266" s="215"/>
      <c r="P266" s="215"/>
      <c r="Q266" s="215"/>
      <c r="R266" s="215"/>
      <c r="S266" s="215"/>
      <c r="T266" s="216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T266" s="17" t="s">
        <v>142</v>
      </c>
      <c r="AU266" s="17" t="s">
        <v>85</v>
      </c>
    </row>
    <row r="267" s="2" customFormat="1" ht="6.96" customHeight="1">
      <c r="A267" s="36"/>
      <c r="B267" s="58"/>
      <c r="C267" s="59"/>
      <c r="D267" s="59"/>
      <c r="E267" s="59"/>
      <c r="F267" s="59"/>
      <c r="G267" s="59"/>
      <c r="H267" s="59"/>
      <c r="I267" s="59"/>
      <c r="J267" s="59"/>
      <c r="K267" s="59"/>
      <c r="L267" s="37"/>
      <c r="M267" s="36"/>
      <c r="O267" s="36"/>
      <c r="P267" s="36"/>
      <c r="Q267" s="36"/>
      <c r="R267" s="36"/>
      <c r="S267" s="36"/>
      <c r="T267" s="36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</row>
  </sheetData>
  <autoFilter ref="C136:K266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="1" customFormat="1" ht="24.96" customHeight="1">
      <c r="B4" s="20"/>
      <c r="D4" s="21" t="s">
        <v>89</v>
      </c>
      <c r="L4" s="20"/>
      <c r="M4" s="118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19" t="str">
        <f>'Rekapitulace stavby'!K6</f>
        <v>Oprava komunikace ul. Ke Stráži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90</v>
      </c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5" t="s">
        <v>515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30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30" t="s">
        <v>22</v>
      </c>
      <c r="J12" s="67" t="str">
        <f>'Rekapitulace stavby'!AN8</f>
        <v>2. 7. 2021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30" t="s">
        <v>25</v>
      </c>
      <c r="J14" s="25" t="s">
        <v>1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">
        <v>26</v>
      </c>
      <c r="F15" s="36"/>
      <c r="G15" s="36"/>
      <c r="H15" s="36"/>
      <c r="I15" s="30" t="s">
        <v>27</v>
      </c>
      <c r="J15" s="25" t="s">
        <v>1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28</v>
      </c>
      <c r="E17" s="36"/>
      <c r="F17" s="36"/>
      <c r="G17" s="36"/>
      <c r="H17" s="36"/>
      <c r="I17" s="30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27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30</v>
      </c>
      <c r="E20" s="36"/>
      <c r="F20" s="36"/>
      <c r="G20" s="36"/>
      <c r="H20" s="36"/>
      <c r="I20" s="30" t="s">
        <v>25</v>
      </c>
      <c r="J20" s="25" t="str">
        <f>IF('Rekapitulace stavby'!AN16="","",'Rekapitulace stavby'!AN16)</f>
        <v/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tr">
        <f>IF('Rekapitulace stavby'!E17="","",'Rekapitulace stavby'!E17)</f>
        <v xml:space="preserve"> </v>
      </c>
      <c r="F21" s="36"/>
      <c r="G21" s="36"/>
      <c r="H21" s="36"/>
      <c r="I21" s="30" t="s">
        <v>27</v>
      </c>
      <c r="J21" s="25" t="str">
        <f>IF('Rekapitulace stavby'!AN17="","",'Rekapitulace stavby'!AN17)</f>
        <v/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32</v>
      </c>
      <c r="E23" s="36"/>
      <c r="F23" s="36"/>
      <c r="G23" s="36"/>
      <c r="H23" s="36"/>
      <c r="I23" s="30" t="s">
        <v>25</v>
      </c>
      <c r="J23" s="25" t="s">
        <v>1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">
        <v>33</v>
      </c>
      <c r="F24" s="36"/>
      <c r="G24" s="36"/>
      <c r="H24" s="36"/>
      <c r="I24" s="30" t="s">
        <v>27</v>
      </c>
      <c r="J24" s="25" t="s">
        <v>1</v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34</v>
      </c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0"/>
      <c r="B27" s="121"/>
      <c r="C27" s="120"/>
      <c r="D27" s="120"/>
      <c r="E27" s="34" t="s">
        <v>1</v>
      </c>
      <c r="F27" s="34"/>
      <c r="G27" s="34"/>
      <c r="H27" s="34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3" t="s">
        <v>35</v>
      </c>
      <c r="E30" s="36"/>
      <c r="F30" s="36"/>
      <c r="G30" s="36"/>
      <c r="H30" s="36"/>
      <c r="I30" s="36"/>
      <c r="J30" s="94">
        <f>ROUND(J129,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37</v>
      </c>
      <c r="G32" s="36"/>
      <c r="H32" s="36"/>
      <c r="I32" s="41" t="s">
        <v>36</v>
      </c>
      <c r="J32" s="41" t="s">
        <v>38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4" t="s">
        <v>39</v>
      </c>
      <c r="E33" s="30" t="s">
        <v>40</v>
      </c>
      <c r="F33" s="125">
        <f>ROUND((SUM(BE129:BE189)),  2)</f>
        <v>0</v>
      </c>
      <c r="G33" s="36"/>
      <c r="H33" s="36"/>
      <c r="I33" s="126">
        <v>0.20999999999999999</v>
      </c>
      <c r="J33" s="125">
        <f>ROUND(((SUM(BE129:BE189))*I33),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41</v>
      </c>
      <c r="F34" s="125">
        <f>ROUND((SUM(BF129:BF189)),  2)</f>
        <v>0</v>
      </c>
      <c r="G34" s="36"/>
      <c r="H34" s="36"/>
      <c r="I34" s="126">
        <v>0.14999999999999999</v>
      </c>
      <c r="J34" s="125">
        <f>ROUND(((SUM(BF129:BF189))*I34),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42</v>
      </c>
      <c r="F35" s="125">
        <f>ROUND((SUM(BG129:BG189)),  2)</f>
        <v>0</v>
      </c>
      <c r="G35" s="36"/>
      <c r="H35" s="36"/>
      <c r="I35" s="126">
        <v>0.20999999999999999</v>
      </c>
      <c r="J35" s="125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43</v>
      </c>
      <c r="F36" s="125">
        <f>ROUND((SUM(BH129:BH189)),  2)</f>
        <v>0</v>
      </c>
      <c r="G36" s="36"/>
      <c r="H36" s="36"/>
      <c r="I36" s="126">
        <v>0.14999999999999999</v>
      </c>
      <c r="J36" s="125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44</v>
      </c>
      <c r="F37" s="125">
        <f>ROUND((SUM(BI129:BI189)),  2)</f>
        <v>0</v>
      </c>
      <c r="G37" s="36"/>
      <c r="H37" s="36"/>
      <c r="I37" s="126">
        <v>0</v>
      </c>
      <c r="J37" s="125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7"/>
      <c r="D39" s="128" t="s">
        <v>45</v>
      </c>
      <c r="E39" s="79"/>
      <c r="F39" s="79"/>
      <c r="G39" s="129" t="s">
        <v>46</v>
      </c>
      <c r="H39" s="130" t="s">
        <v>47</v>
      </c>
      <c r="I39" s="79"/>
      <c r="J39" s="131">
        <f>SUM(J30:J37)</f>
        <v>0</v>
      </c>
      <c r="K39" s="132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48</v>
      </c>
      <c r="E50" s="55"/>
      <c r="F50" s="55"/>
      <c r="G50" s="54" t="s">
        <v>49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50</v>
      </c>
      <c r="E61" s="39"/>
      <c r="F61" s="133" t="s">
        <v>51</v>
      </c>
      <c r="G61" s="56" t="s">
        <v>50</v>
      </c>
      <c r="H61" s="39"/>
      <c r="I61" s="39"/>
      <c r="J61" s="134" t="s">
        <v>51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52</v>
      </c>
      <c r="E65" s="57"/>
      <c r="F65" s="57"/>
      <c r="G65" s="54" t="s">
        <v>53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50</v>
      </c>
      <c r="E76" s="39"/>
      <c r="F76" s="133" t="s">
        <v>51</v>
      </c>
      <c r="G76" s="56" t="s">
        <v>50</v>
      </c>
      <c r="H76" s="39"/>
      <c r="I76" s="39"/>
      <c r="J76" s="134" t="s">
        <v>51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92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19" t="str">
        <f>E7</f>
        <v>Oprava komunikace ul. Ke Stráži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90</v>
      </c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6"/>
      <c r="D87" s="36"/>
      <c r="E87" s="65" t="str">
        <f>E9</f>
        <v>02 - Chodníky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30" t="s">
        <v>22</v>
      </c>
      <c r="J89" s="67" t="str">
        <f>IF(J12="","",J12)</f>
        <v>2. 7. 2021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>Město Pelhřimov</v>
      </c>
      <c r="G91" s="36"/>
      <c r="H91" s="36"/>
      <c r="I91" s="30" t="s">
        <v>30</v>
      </c>
      <c r="J91" s="34" t="str">
        <f>E21</f>
        <v xml:space="preserve"> 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6"/>
      <c r="E92" s="36"/>
      <c r="F92" s="25" t="str">
        <f>IF(E18="","",E18)</f>
        <v>Vyplň údaj</v>
      </c>
      <c r="G92" s="36"/>
      <c r="H92" s="36"/>
      <c r="I92" s="30" t="s">
        <v>32</v>
      </c>
      <c r="J92" s="34" t="str">
        <f>E24</f>
        <v>Ing. Martin Liška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35" t="s">
        <v>93</v>
      </c>
      <c r="D94" s="127"/>
      <c r="E94" s="127"/>
      <c r="F94" s="127"/>
      <c r="G94" s="127"/>
      <c r="H94" s="127"/>
      <c r="I94" s="127"/>
      <c r="J94" s="136" t="s">
        <v>94</v>
      </c>
      <c r="K94" s="127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37" t="s">
        <v>95</v>
      </c>
      <c r="D96" s="36"/>
      <c r="E96" s="36"/>
      <c r="F96" s="36"/>
      <c r="G96" s="36"/>
      <c r="H96" s="36"/>
      <c r="I96" s="36"/>
      <c r="J96" s="94">
        <f>J129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96</v>
      </c>
    </row>
    <row r="97" s="9" customFormat="1" ht="24.96" customHeight="1">
      <c r="A97" s="9"/>
      <c r="B97" s="138"/>
      <c r="C97" s="9"/>
      <c r="D97" s="139" t="s">
        <v>97</v>
      </c>
      <c r="E97" s="140"/>
      <c r="F97" s="140"/>
      <c r="G97" s="140"/>
      <c r="H97" s="140"/>
      <c r="I97" s="140"/>
      <c r="J97" s="141">
        <f>J130</f>
        <v>0</v>
      </c>
      <c r="K97" s="9"/>
      <c r="L97" s="13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2"/>
      <c r="C98" s="10"/>
      <c r="D98" s="143" t="s">
        <v>98</v>
      </c>
      <c r="E98" s="144"/>
      <c r="F98" s="144"/>
      <c r="G98" s="144"/>
      <c r="H98" s="144"/>
      <c r="I98" s="144"/>
      <c r="J98" s="145">
        <f>J131</f>
        <v>0</v>
      </c>
      <c r="K98" s="10"/>
      <c r="L98" s="14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2"/>
      <c r="C99" s="10"/>
      <c r="D99" s="143" t="s">
        <v>516</v>
      </c>
      <c r="E99" s="144"/>
      <c r="F99" s="144"/>
      <c r="G99" s="144"/>
      <c r="H99" s="144"/>
      <c r="I99" s="144"/>
      <c r="J99" s="145">
        <f>J142</f>
        <v>0</v>
      </c>
      <c r="K99" s="10"/>
      <c r="L99" s="14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2"/>
      <c r="C100" s="10"/>
      <c r="D100" s="143" t="s">
        <v>105</v>
      </c>
      <c r="E100" s="144"/>
      <c r="F100" s="144"/>
      <c r="G100" s="144"/>
      <c r="H100" s="144"/>
      <c r="I100" s="144"/>
      <c r="J100" s="145">
        <f>J145</f>
        <v>0</v>
      </c>
      <c r="K100" s="10"/>
      <c r="L100" s="14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42"/>
      <c r="C101" s="10"/>
      <c r="D101" s="143" t="s">
        <v>517</v>
      </c>
      <c r="E101" s="144"/>
      <c r="F101" s="144"/>
      <c r="G101" s="144"/>
      <c r="H101" s="144"/>
      <c r="I101" s="144"/>
      <c r="J101" s="145">
        <f>J146</f>
        <v>0</v>
      </c>
      <c r="K101" s="10"/>
      <c r="L101" s="14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2"/>
      <c r="C102" s="10"/>
      <c r="D102" s="143" t="s">
        <v>518</v>
      </c>
      <c r="E102" s="144"/>
      <c r="F102" s="144"/>
      <c r="G102" s="144"/>
      <c r="H102" s="144"/>
      <c r="I102" s="144"/>
      <c r="J102" s="145">
        <f>J152</f>
        <v>0</v>
      </c>
      <c r="K102" s="10"/>
      <c r="L102" s="14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2"/>
      <c r="C103" s="10"/>
      <c r="D103" s="143" t="s">
        <v>108</v>
      </c>
      <c r="E103" s="144"/>
      <c r="F103" s="144"/>
      <c r="G103" s="144"/>
      <c r="H103" s="144"/>
      <c r="I103" s="144"/>
      <c r="J103" s="145">
        <f>J157</f>
        <v>0</v>
      </c>
      <c r="K103" s="10"/>
      <c r="L103" s="14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2"/>
      <c r="C104" s="10"/>
      <c r="D104" s="143" t="s">
        <v>111</v>
      </c>
      <c r="E104" s="144"/>
      <c r="F104" s="144"/>
      <c r="G104" s="144"/>
      <c r="H104" s="144"/>
      <c r="I104" s="144"/>
      <c r="J104" s="145">
        <f>J162</f>
        <v>0</v>
      </c>
      <c r="K104" s="10"/>
      <c r="L104" s="14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2"/>
      <c r="C105" s="10"/>
      <c r="D105" s="143" t="s">
        <v>112</v>
      </c>
      <c r="E105" s="144"/>
      <c r="F105" s="144"/>
      <c r="G105" s="144"/>
      <c r="H105" s="144"/>
      <c r="I105" s="144"/>
      <c r="J105" s="145">
        <f>J170</f>
        <v>0</v>
      </c>
      <c r="K105" s="10"/>
      <c r="L105" s="14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38"/>
      <c r="C106" s="9"/>
      <c r="D106" s="139" t="s">
        <v>113</v>
      </c>
      <c r="E106" s="140"/>
      <c r="F106" s="140"/>
      <c r="G106" s="140"/>
      <c r="H106" s="140"/>
      <c r="I106" s="140"/>
      <c r="J106" s="141">
        <f>J172</f>
        <v>0</v>
      </c>
      <c r="K106" s="9"/>
      <c r="L106" s="138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42"/>
      <c r="C107" s="10"/>
      <c r="D107" s="143" t="s">
        <v>114</v>
      </c>
      <c r="E107" s="144"/>
      <c r="F107" s="144"/>
      <c r="G107" s="144"/>
      <c r="H107" s="144"/>
      <c r="I107" s="144"/>
      <c r="J107" s="145">
        <f>J173</f>
        <v>0</v>
      </c>
      <c r="K107" s="10"/>
      <c r="L107" s="14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2"/>
      <c r="C108" s="10"/>
      <c r="D108" s="143" t="s">
        <v>116</v>
      </c>
      <c r="E108" s="144"/>
      <c r="F108" s="144"/>
      <c r="G108" s="144"/>
      <c r="H108" s="144"/>
      <c r="I108" s="144"/>
      <c r="J108" s="145">
        <f>J184</f>
        <v>0</v>
      </c>
      <c r="K108" s="10"/>
      <c r="L108" s="14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2"/>
      <c r="C109" s="10"/>
      <c r="D109" s="143" t="s">
        <v>117</v>
      </c>
      <c r="E109" s="144"/>
      <c r="F109" s="144"/>
      <c r="G109" s="144"/>
      <c r="H109" s="144"/>
      <c r="I109" s="144"/>
      <c r="J109" s="145">
        <f>J187</f>
        <v>0</v>
      </c>
      <c r="K109" s="10"/>
      <c r="L109" s="14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6"/>
      <c r="B110" s="37"/>
      <c r="C110" s="36"/>
      <c r="D110" s="36"/>
      <c r="E110" s="36"/>
      <c r="F110" s="36"/>
      <c r="G110" s="36"/>
      <c r="H110" s="36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58"/>
      <c r="C111" s="59"/>
      <c r="D111" s="59"/>
      <c r="E111" s="59"/>
      <c r="F111" s="59"/>
      <c r="G111" s="59"/>
      <c r="H111" s="59"/>
      <c r="I111" s="59"/>
      <c r="J111" s="59"/>
      <c r="K111" s="59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5" s="2" customFormat="1" ht="6.96" customHeight="1">
      <c r="A115" s="36"/>
      <c r="B115" s="60"/>
      <c r="C115" s="61"/>
      <c r="D115" s="61"/>
      <c r="E115" s="61"/>
      <c r="F115" s="61"/>
      <c r="G115" s="61"/>
      <c r="H115" s="61"/>
      <c r="I115" s="61"/>
      <c r="J115" s="61"/>
      <c r="K115" s="61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24.96" customHeight="1">
      <c r="A116" s="36"/>
      <c r="B116" s="37"/>
      <c r="C116" s="21" t="s">
        <v>118</v>
      </c>
      <c r="D116" s="36"/>
      <c r="E116" s="36"/>
      <c r="F116" s="36"/>
      <c r="G116" s="36"/>
      <c r="H116" s="36"/>
      <c r="I116" s="36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6"/>
      <c r="D117" s="36"/>
      <c r="E117" s="36"/>
      <c r="F117" s="36"/>
      <c r="G117" s="36"/>
      <c r="H117" s="36"/>
      <c r="I117" s="36"/>
      <c r="J117" s="36"/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2" customHeight="1">
      <c r="A118" s="36"/>
      <c r="B118" s="37"/>
      <c r="C118" s="30" t="s">
        <v>16</v>
      </c>
      <c r="D118" s="36"/>
      <c r="E118" s="36"/>
      <c r="F118" s="36"/>
      <c r="G118" s="36"/>
      <c r="H118" s="36"/>
      <c r="I118" s="36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6.5" customHeight="1">
      <c r="A119" s="36"/>
      <c r="B119" s="37"/>
      <c r="C119" s="36"/>
      <c r="D119" s="36"/>
      <c r="E119" s="119" t="str">
        <f>E7</f>
        <v>Oprava komunikace ul. Ke Stráži</v>
      </c>
      <c r="F119" s="30"/>
      <c r="G119" s="30"/>
      <c r="H119" s="30"/>
      <c r="I119" s="36"/>
      <c r="J119" s="36"/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2" customHeight="1">
      <c r="A120" s="36"/>
      <c r="B120" s="37"/>
      <c r="C120" s="30" t="s">
        <v>90</v>
      </c>
      <c r="D120" s="36"/>
      <c r="E120" s="36"/>
      <c r="F120" s="36"/>
      <c r="G120" s="36"/>
      <c r="H120" s="36"/>
      <c r="I120" s="36"/>
      <c r="J120" s="36"/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6.5" customHeight="1">
      <c r="A121" s="36"/>
      <c r="B121" s="37"/>
      <c r="C121" s="36"/>
      <c r="D121" s="36"/>
      <c r="E121" s="65" t="str">
        <f>E9</f>
        <v>02 - Chodníky</v>
      </c>
      <c r="F121" s="36"/>
      <c r="G121" s="36"/>
      <c r="H121" s="36"/>
      <c r="I121" s="36"/>
      <c r="J121" s="36"/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6.96" customHeight="1">
      <c r="A122" s="36"/>
      <c r="B122" s="37"/>
      <c r="C122" s="36"/>
      <c r="D122" s="36"/>
      <c r="E122" s="36"/>
      <c r="F122" s="36"/>
      <c r="G122" s="36"/>
      <c r="H122" s="36"/>
      <c r="I122" s="36"/>
      <c r="J122" s="36"/>
      <c r="K122" s="36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2" customHeight="1">
      <c r="A123" s="36"/>
      <c r="B123" s="37"/>
      <c r="C123" s="30" t="s">
        <v>20</v>
      </c>
      <c r="D123" s="36"/>
      <c r="E123" s="36"/>
      <c r="F123" s="25" t="str">
        <f>F12</f>
        <v xml:space="preserve"> </v>
      </c>
      <c r="G123" s="36"/>
      <c r="H123" s="36"/>
      <c r="I123" s="30" t="s">
        <v>22</v>
      </c>
      <c r="J123" s="67" t="str">
        <f>IF(J12="","",J12)</f>
        <v>2. 7. 2021</v>
      </c>
      <c r="K123" s="36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6.96" customHeight="1">
      <c r="A124" s="36"/>
      <c r="B124" s="37"/>
      <c r="C124" s="36"/>
      <c r="D124" s="36"/>
      <c r="E124" s="36"/>
      <c r="F124" s="36"/>
      <c r="G124" s="36"/>
      <c r="H124" s="36"/>
      <c r="I124" s="36"/>
      <c r="J124" s="36"/>
      <c r="K124" s="36"/>
      <c r="L124" s="53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5.15" customHeight="1">
      <c r="A125" s="36"/>
      <c r="B125" s="37"/>
      <c r="C125" s="30" t="s">
        <v>24</v>
      </c>
      <c r="D125" s="36"/>
      <c r="E125" s="36"/>
      <c r="F125" s="25" t="str">
        <f>E15</f>
        <v>Město Pelhřimov</v>
      </c>
      <c r="G125" s="36"/>
      <c r="H125" s="36"/>
      <c r="I125" s="30" t="s">
        <v>30</v>
      </c>
      <c r="J125" s="34" t="str">
        <f>E21</f>
        <v xml:space="preserve"> </v>
      </c>
      <c r="K125" s="36"/>
      <c r="L125" s="53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5.15" customHeight="1">
      <c r="A126" s="36"/>
      <c r="B126" s="37"/>
      <c r="C126" s="30" t="s">
        <v>28</v>
      </c>
      <c r="D126" s="36"/>
      <c r="E126" s="36"/>
      <c r="F126" s="25" t="str">
        <f>IF(E18="","",E18)</f>
        <v>Vyplň údaj</v>
      </c>
      <c r="G126" s="36"/>
      <c r="H126" s="36"/>
      <c r="I126" s="30" t="s">
        <v>32</v>
      </c>
      <c r="J126" s="34" t="str">
        <f>E24</f>
        <v>Ing. Martin Liška</v>
      </c>
      <c r="K126" s="36"/>
      <c r="L126" s="53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10.32" customHeight="1">
      <c r="A127" s="36"/>
      <c r="B127" s="37"/>
      <c r="C127" s="36"/>
      <c r="D127" s="36"/>
      <c r="E127" s="36"/>
      <c r="F127" s="36"/>
      <c r="G127" s="36"/>
      <c r="H127" s="36"/>
      <c r="I127" s="36"/>
      <c r="J127" s="36"/>
      <c r="K127" s="36"/>
      <c r="L127" s="53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11" customFormat="1" ht="29.28" customHeight="1">
      <c r="A128" s="146"/>
      <c r="B128" s="147"/>
      <c r="C128" s="148" t="s">
        <v>119</v>
      </c>
      <c r="D128" s="149" t="s">
        <v>60</v>
      </c>
      <c r="E128" s="149" t="s">
        <v>56</v>
      </c>
      <c r="F128" s="149" t="s">
        <v>57</v>
      </c>
      <c r="G128" s="149" t="s">
        <v>120</v>
      </c>
      <c r="H128" s="149" t="s">
        <v>121</v>
      </c>
      <c r="I128" s="149" t="s">
        <v>122</v>
      </c>
      <c r="J128" s="149" t="s">
        <v>94</v>
      </c>
      <c r="K128" s="150" t="s">
        <v>123</v>
      </c>
      <c r="L128" s="151"/>
      <c r="M128" s="84" t="s">
        <v>1</v>
      </c>
      <c r="N128" s="85" t="s">
        <v>39</v>
      </c>
      <c r="O128" s="85" t="s">
        <v>124</v>
      </c>
      <c r="P128" s="85" t="s">
        <v>125</v>
      </c>
      <c r="Q128" s="85" t="s">
        <v>126</v>
      </c>
      <c r="R128" s="85" t="s">
        <v>127</v>
      </c>
      <c r="S128" s="85" t="s">
        <v>128</v>
      </c>
      <c r="T128" s="86" t="s">
        <v>129</v>
      </c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46"/>
    </row>
    <row r="129" s="2" customFormat="1" ht="22.8" customHeight="1">
      <c r="A129" s="36"/>
      <c r="B129" s="37"/>
      <c r="C129" s="91" t="s">
        <v>130</v>
      </c>
      <c r="D129" s="36"/>
      <c r="E129" s="36"/>
      <c r="F129" s="36"/>
      <c r="G129" s="36"/>
      <c r="H129" s="36"/>
      <c r="I129" s="36"/>
      <c r="J129" s="152">
        <f>BK129</f>
        <v>0</v>
      </c>
      <c r="K129" s="36"/>
      <c r="L129" s="37"/>
      <c r="M129" s="87"/>
      <c r="N129" s="71"/>
      <c r="O129" s="88"/>
      <c r="P129" s="153">
        <f>P130+P172</f>
        <v>0</v>
      </c>
      <c r="Q129" s="88"/>
      <c r="R129" s="153">
        <f>R130+R172</f>
        <v>1141.2750800000001</v>
      </c>
      <c r="S129" s="88"/>
      <c r="T129" s="154">
        <f>T130+T172</f>
        <v>788.47500000000002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7" t="s">
        <v>74</v>
      </c>
      <c r="AU129" s="17" t="s">
        <v>96</v>
      </c>
      <c r="BK129" s="155">
        <f>BK130+BK172</f>
        <v>0</v>
      </c>
    </row>
    <row r="130" s="12" customFormat="1" ht="25.92" customHeight="1">
      <c r="A130" s="12"/>
      <c r="B130" s="156"/>
      <c r="C130" s="12"/>
      <c r="D130" s="157" t="s">
        <v>74</v>
      </c>
      <c r="E130" s="158" t="s">
        <v>131</v>
      </c>
      <c r="F130" s="158" t="s">
        <v>132</v>
      </c>
      <c r="G130" s="12"/>
      <c r="H130" s="12"/>
      <c r="I130" s="159"/>
      <c r="J130" s="160">
        <f>BK130</f>
        <v>0</v>
      </c>
      <c r="K130" s="12"/>
      <c r="L130" s="156"/>
      <c r="M130" s="161"/>
      <c r="N130" s="162"/>
      <c r="O130" s="162"/>
      <c r="P130" s="163">
        <f>P131+P142+P145+P152+P157+P162+P170</f>
        <v>0</v>
      </c>
      <c r="Q130" s="162"/>
      <c r="R130" s="163">
        <f>R131+R142+R145+R152+R157+R162+R170</f>
        <v>1141.2750800000001</v>
      </c>
      <c r="S130" s="162"/>
      <c r="T130" s="164">
        <f>T131+T142+T145+T152+T157+T162+T170</f>
        <v>788.47500000000002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7" t="s">
        <v>83</v>
      </c>
      <c r="AT130" s="165" t="s">
        <v>74</v>
      </c>
      <c r="AU130" s="165" t="s">
        <v>75</v>
      </c>
      <c r="AY130" s="157" t="s">
        <v>133</v>
      </c>
      <c r="BK130" s="166">
        <f>BK131+BK142+BK145+BK152+BK157+BK162+BK170</f>
        <v>0</v>
      </c>
    </row>
    <row r="131" s="12" customFormat="1" ht="22.8" customHeight="1">
      <c r="A131" s="12"/>
      <c r="B131" s="156"/>
      <c r="C131" s="12"/>
      <c r="D131" s="157" t="s">
        <v>74</v>
      </c>
      <c r="E131" s="167" t="s">
        <v>83</v>
      </c>
      <c r="F131" s="167" t="s">
        <v>134</v>
      </c>
      <c r="G131" s="12"/>
      <c r="H131" s="12"/>
      <c r="I131" s="159"/>
      <c r="J131" s="168">
        <f>BK131</f>
        <v>0</v>
      </c>
      <c r="K131" s="12"/>
      <c r="L131" s="156"/>
      <c r="M131" s="161"/>
      <c r="N131" s="162"/>
      <c r="O131" s="162"/>
      <c r="P131" s="163">
        <f>SUM(P132:P141)</f>
        <v>0</v>
      </c>
      <c r="Q131" s="162"/>
      <c r="R131" s="163">
        <f>SUM(R132:R141)</f>
        <v>0</v>
      </c>
      <c r="S131" s="162"/>
      <c r="T131" s="164">
        <f>SUM(T132:T141)</f>
        <v>785.875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7" t="s">
        <v>83</v>
      </c>
      <c r="AT131" s="165" t="s">
        <v>74</v>
      </c>
      <c r="AU131" s="165" t="s">
        <v>83</v>
      </c>
      <c r="AY131" s="157" t="s">
        <v>133</v>
      </c>
      <c r="BK131" s="166">
        <f>SUM(BK132:BK141)</f>
        <v>0</v>
      </c>
    </row>
    <row r="132" s="2" customFormat="1" ht="24.15" customHeight="1">
      <c r="A132" s="36"/>
      <c r="B132" s="169"/>
      <c r="C132" s="170" t="s">
        <v>83</v>
      </c>
      <c r="D132" s="170" t="s">
        <v>135</v>
      </c>
      <c r="E132" s="171" t="s">
        <v>136</v>
      </c>
      <c r="F132" s="172" t="s">
        <v>137</v>
      </c>
      <c r="G132" s="173" t="s">
        <v>138</v>
      </c>
      <c r="H132" s="174">
        <v>1190</v>
      </c>
      <c r="I132" s="175"/>
      <c r="J132" s="176">
        <f>ROUND(I132*H132,2)</f>
        <v>0</v>
      </c>
      <c r="K132" s="172" t="s">
        <v>139</v>
      </c>
      <c r="L132" s="37"/>
      <c r="M132" s="177" t="s">
        <v>1</v>
      </c>
      <c r="N132" s="178" t="s">
        <v>40</v>
      </c>
      <c r="O132" s="75"/>
      <c r="P132" s="179">
        <f>O132*H132</f>
        <v>0</v>
      </c>
      <c r="Q132" s="179">
        <v>0</v>
      </c>
      <c r="R132" s="179">
        <f>Q132*H132</f>
        <v>0</v>
      </c>
      <c r="S132" s="179">
        <v>0.44</v>
      </c>
      <c r="T132" s="180">
        <f>S132*H132</f>
        <v>523.60000000000002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81" t="s">
        <v>140</v>
      </c>
      <c r="AT132" s="181" t="s">
        <v>135</v>
      </c>
      <c r="AU132" s="181" t="s">
        <v>85</v>
      </c>
      <c r="AY132" s="17" t="s">
        <v>133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7" t="s">
        <v>83</v>
      </c>
      <c r="BK132" s="182">
        <f>ROUND(I132*H132,2)</f>
        <v>0</v>
      </c>
      <c r="BL132" s="17" t="s">
        <v>140</v>
      </c>
      <c r="BM132" s="181" t="s">
        <v>141</v>
      </c>
    </row>
    <row r="133" s="2" customFormat="1">
      <c r="A133" s="36"/>
      <c r="B133" s="37"/>
      <c r="C133" s="36"/>
      <c r="D133" s="183" t="s">
        <v>142</v>
      </c>
      <c r="E133" s="36"/>
      <c r="F133" s="184" t="s">
        <v>143</v>
      </c>
      <c r="G133" s="36"/>
      <c r="H133" s="36"/>
      <c r="I133" s="185"/>
      <c r="J133" s="36"/>
      <c r="K133" s="36"/>
      <c r="L133" s="37"/>
      <c r="M133" s="186"/>
      <c r="N133" s="187"/>
      <c r="O133" s="75"/>
      <c r="P133" s="75"/>
      <c r="Q133" s="75"/>
      <c r="R133" s="75"/>
      <c r="S133" s="75"/>
      <c r="T133" s="7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7" t="s">
        <v>142</v>
      </c>
      <c r="AU133" s="17" t="s">
        <v>85</v>
      </c>
    </row>
    <row r="134" s="13" customFormat="1">
      <c r="A134" s="13"/>
      <c r="B134" s="188"/>
      <c r="C134" s="13"/>
      <c r="D134" s="183" t="s">
        <v>144</v>
      </c>
      <c r="E134" s="189" t="s">
        <v>1</v>
      </c>
      <c r="F134" s="190" t="s">
        <v>519</v>
      </c>
      <c r="G134" s="13"/>
      <c r="H134" s="191">
        <v>1190</v>
      </c>
      <c r="I134" s="192"/>
      <c r="J134" s="13"/>
      <c r="K134" s="13"/>
      <c r="L134" s="188"/>
      <c r="M134" s="193"/>
      <c r="N134" s="194"/>
      <c r="O134" s="194"/>
      <c r="P134" s="194"/>
      <c r="Q134" s="194"/>
      <c r="R134" s="194"/>
      <c r="S134" s="194"/>
      <c r="T134" s="19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9" t="s">
        <v>144</v>
      </c>
      <c r="AU134" s="189" t="s">
        <v>85</v>
      </c>
      <c r="AV134" s="13" t="s">
        <v>85</v>
      </c>
      <c r="AW134" s="13" t="s">
        <v>31</v>
      </c>
      <c r="AX134" s="13" t="s">
        <v>83</v>
      </c>
      <c r="AY134" s="189" t="s">
        <v>133</v>
      </c>
    </row>
    <row r="135" s="2" customFormat="1" ht="24.15" customHeight="1">
      <c r="A135" s="36"/>
      <c r="B135" s="169"/>
      <c r="C135" s="170" t="s">
        <v>85</v>
      </c>
      <c r="D135" s="170" t="s">
        <v>135</v>
      </c>
      <c r="E135" s="171" t="s">
        <v>520</v>
      </c>
      <c r="F135" s="172" t="s">
        <v>521</v>
      </c>
      <c r="G135" s="173" t="s">
        <v>138</v>
      </c>
      <c r="H135" s="174">
        <v>665</v>
      </c>
      <c r="I135" s="175"/>
      <c r="J135" s="176">
        <f>ROUND(I135*H135,2)</f>
        <v>0</v>
      </c>
      <c r="K135" s="172" t="s">
        <v>139</v>
      </c>
      <c r="L135" s="37"/>
      <c r="M135" s="177" t="s">
        <v>1</v>
      </c>
      <c r="N135" s="178" t="s">
        <v>40</v>
      </c>
      <c r="O135" s="75"/>
      <c r="P135" s="179">
        <f>O135*H135</f>
        <v>0</v>
      </c>
      <c r="Q135" s="179">
        <v>0</v>
      </c>
      <c r="R135" s="179">
        <f>Q135*H135</f>
        <v>0</v>
      </c>
      <c r="S135" s="179">
        <v>0.26000000000000001</v>
      </c>
      <c r="T135" s="180">
        <f>S135*H135</f>
        <v>172.90000000000001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1" t="s">
        <v>140</v>
      </c>
      <c r="AT135" s="181" t="s">
        <v>135</v>
      </c>
      <c r="AU135" s="181" t="s">
        <v>85</v>
      </c>
      <c r="AY135" s="17" t="s">
        <v>133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7" t="s">
        <v>83</v>
      </c>
      <c r="BK135" s="182">
        <f>ROUND(I135*H135,2)</f>
        <v>0</v>
      </c>
      <c r="BL135" s="17" t="s">
        <v>140</v>
      </c>
      <c r="BM135" s="181" t="s">
        <v>522</v>
      </c>
    </row>
    <row r="136" s="2" customFormat="1" ht="24.15" customHeight="1">
      <c r="A136" s="36"/>
      <c r="B136" s="169"/>
      <c r="C136" s="170" t="s">
        <v>149</v>
      </c>
      <c r="D136" s="170" t="s">
        <v>135</v>
      </c>
      <c r="E136" s="171" t="s">
        <v>523</v>
      </c>
      <c r="F136" s="172" t="s">
        <v>524</v>
      </c>
      <c r="G136" s="173" t="s">
        <v>138</v>
      </c>
      <c r="H136" s="174">
        <v>525</v>
      </c>
      <c r="I136" s="175"/>
      <c r="J136" s="176">
        <f>ROUND(I136*H136,2)</f>
        <v>0</v>
      </c>
      <c r="K136" s="172" t="s">
        <v>139</v>
      </c>
      <c r="L136" s="37"/>
      <c r="M136" s="177" t="s">
        <v>1</v>
      </c>
      <c r="N136" s="178" t="s">
        <v>40</v>
      </c>
      <c r="O136" s="75"/>
      <c r="P136" s="179">
        <f>O136*H136</f>
        <v>0</v>
      </c>
      <c r="Q136" s="179">
        <v>0</v>
      </c>
      <c r="R136" s="179">
        <f>Q136*H136</f>
        <v>0</v>
      </c>
      <c r="S136" s="179">
        <v>0.098000000000000004</v>
      </c>
      <c r="T136" s="180">
        <f>S136*H136</f>
        <v>51.450000000000003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1" t="s">
        <v>140</v>
      </c>
      <c r="AT136" s="181" t="s">
        <v>135</v>
      </c>
      <c r="AU136" s="181" t="s">
        <v>85</v>
      </c>
      <c r="AY136" s="17" t="s">
        <v>133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7" t="s">
        <v>83</v>
      </c>
      <c r="BK136" s="182">
        <f>ROUND(I136*H136,2)</f>
        <v>0</v>
      </c>
      <c r="BL136" s="17" t="s">
        <v>140</v>
      </c>
      <c r="BM136" s="181" t="s">
        <v>525</v>
      </c>
    </row>
    <row r="137" s="2" customFormat="1" ht="24.15" customHeight="1">
      <c r="A137" s="36"/>
      <c r="B137" s="169"/>
      <c r="C137" s="170" t="s">
        <v>140</v>
      </c>
      <c r="D137" s="170" t="s">
        <v>135</v>
      </c>
      <c r="E137" s="171" t="s">
        <v>526</v>
      </c>
      <c r="F137" s="172" t="s">
        <v>527</v>
      </c>
      <c r="G137" s="173" t="s">
        <v>138</v>
      </c>
      <c r="H137" s="174">
        <v>525</v>
      </c>
      <c r="I137" s="175"/>
      <c r="J137" s="176">
        <f>ROUND(I137*H137,2)</f>
        <v>0</v>
      </c>
      <c r="K137" s="172" t="s">
        <v>139</v>
      </c>
      <c r="L137" s="37"/>
      <c r="M137" s="177" t="s">
        <v>1</v>
      </c>
      <c r="N137" s="178" t="s">
        <v>40</v>
      </c>
      <c r="O137" s="75"/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1" t="s">
        <v>140</v>
      </c>
      <c r="AT137" s="181" t="s">
        <v>135</v>
      </c>
      <c r="AU137" s="181" t="s">
        <v>85</v>
      </c>
      <c r="AY137" s="17" t="s">
        <v>133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7" t="s">
        <v>83</v>
      </c>
      <c r="BK137" s="182">
        <f>ROUND(I137*H137,2)</f>
        <v>0</v>
      </c>
      <c r="BL137" s="17" t="s">
        <v>140</v>
      </c>
      <c r="BM137" s="181" t="s">
        <v>528</v>
      </c>
    </row>
    <row r="138" s="2" customFormat="1" ht="16.5" customHeight="1">
      <c r="A138" s="36"/>
      <c r="B138" s="169"/>
      <c r="C138" s="170" t="s">
        <v>158</v>
      </c>
      <c r="D138" s="170" t="s">
        <v>135</v>
      </c>
      <c r="E138" s="171" t="s">
        <v>153</v>
      </c>
      <c r="F138" s="172" t="s">
        <v>154</v>
      </c>
      <c r="G138" s="173" t="s">
        <v>155</v>
      </c>
      <c r="H138" s="174">
        <v>185</v>
      </c>
      <c r="I138" s="175"/>
      <c r="J138" s="176">
        <f>ROUND(I138*H138,2)</f>
        <v>0</v>
      </c>
      <c r="K138" s="172" t="s">
        <v>139</v>
      </c>
      <c r="L138" s="37"/>
      <c r="M138" s="177" t="s">
        <v>1</v>
      </c>
      <c r="N138" s="178" t="s">
        <v>40</v>
      </c>
      <c r="O138" s="75"/>
      <c r="P138" s="179">
        <f>O138*H138</f>
        <v>0</v>
      </c>
      <c r="Q138" s="179">
        <v>0</v>
      </c>
      <c r="R138" s="179">
        <f>Q138*H138</f>
        <v>0</v>
      </c>
      <c r="S138" s="179">
        <v>0.20499999999999999</v>
      </c>
      <c r="T138" s="180">
        <f>S138*H138</f>
        <v>37.924999999999997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81" t="s">
        <v>140</v>
      </c>
      <c r="AT138" s="181" t="s">
        <v>135</v>
      </c>
      <c r="AU138" s="181" t="s">
        <v>85</v>
      </c>
      <c r="AY138" s="17" t="s">
        <v>133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7" t="s">
        <v>83</v>
      </c>
      <c r="BK138" s="182">
        <f>ROUND(I138*H138,2)</f>
        <v>0</v>
      </c>
      <c r="BL138" s="17" t="s">
        <v>140</v>
      </c>
      <c r="BM138" s="181" t="s">
        <v>156</v>
      </c>
    </row>
    <row r="139" s="13" customFormat="1">
      <c r="A139" s="13"/>
      <c r="B139" s="188"/>
      <c r="C139" s="13"/>
      <c r="D139" s="183" t="s">
        <v>144</v>
      </c>
      <c r="E139" s="189" t="s">
        <v>1</v>
      </c>
      <c r="F139" s="190" t="s">
        <v>529</v>
      </c>
      <c r="G139" s="13"/>
      <c r="H139" s="191">
        <v>185</v>
      </c>
      <c r="I139" s="192"/>
      <c r="J139" s="13"/>
      <c r="K139" s="13"/>
      <c r="L139" s="188"/>
      <c r="M139" s="193"/>
      <c r="N139" s="194"/>
      <c r="O139" s="194"/>
      <c r="P139" s="194"/>
      <c r="Q139" s="194"/>
      <c r="R139" s="194"/>
      <c r="S139" s="194"/>
      <c r="T139" s="19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9" t="s">
        <v>144</v>
      </c>
      <c r="AU139" s="189" t="s">
        <v>85</v>
      </c>
      <c r="AV139" s="13" t="s">
        <v>85</v>
      </c>
      <c r="AW139" s="13" t="s">
        <v>31</v>
      </c>
      <c r="AX139" s="13" t="s">
        <v>83</v>
      </c>
      <c r="AY139" s="189" t="s">
        <v>133</v>
      </c>
    </row>
    <row r="140" s="2" customFormat="1" ht="24.15" customHeight="1">
      <c r="A140" s="36"/>
      <c r="B140" s="169"/>
      <c r="C140" s="170" t="s">
        <v>164</v>
      </c>
      <c r="D140" s="170" t="s">
        <v>135</v>
      </c>
      <c r="E140" s="171" t="s">
        <v>159</v>
      </c>
      <c r="F140" s="172" t="s">
        <v>160</v>
      </c>
      <c r="G140" s="173" t="s">
        <v>138</v>
      </c>
      <c r="H140" s="174">
        <v>1190</v>
      </c>
      <c r="I140" s="175"/>
      <c r="J140" s="176">
        <f>ROUND(I140*H140,2)</f>
        <v>0</v>
      </c>
      <c r="K140" s="172" t="s">
        <v>139</v>
      </c>
      <c r="L140" s="37"/>
      <c r="M140" s="177" t="s">
        <v>1</v>
      </c>
      <c r="N140" s="178" t="s">
        <v>40</v>
      </c>
      <c r="O140" s="75"/>
      <c r="P140" s="179">
        <f>O140*H140</f>
        <v>0</v>
      </c>
      <c r="Q140" s="179">
        <v>0</v>
      </c>
      <c r="R140" s="179">
        <f>Q140*H140</f>
        <v>0</v>
      </c>
      <c r="S140" s="179">
        <v>0</v>
      </c>
      <c r="T140" s="18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81" t="s">
        <v>140</v>
      </c>
      <c r="AT140" s="181" t="s">
        <v>135</v>
      </c>
      <c r="AU140" s="181" t="s">
        <v>85</v>
      </c>
      <c r="AY140" s="17" t="s">
        <v>133</v>
      </c>
      <c r="BE140" s="182">
        <f>IF(N140="základní",J140,0)</f>
        <v>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17" t="s">
        <v>83</v>
      </c>
      <c r="BK140" s="182">
        <f>ROUND(I140*H140,2)</f>
        <v>0</v>
      </c>
      <c r="BL140" s="17" t="s">
        <v>140</v>
      </c>
      <c r="BM140" s="181" t="s">
        <v>161</v>
      </c>
    </row>
    <row r="141" s="13" customFormat="1">
      <c r="A141" s="13"/>
      <c r="B141" s="188"/>
      <c r="C141" s="13"/>
      <c r="D141" s="183" t="s">
        <v>144</v>
      </c>
      <c r="E141" s="189" t="s">
        <v>1</v>
      </c>
      <c r="F141" s="190" t="s">
        <v>519</v>
      </c>
      <c r="G141" s="13"/>
      <c r="H141" s="191">
        <v>1190</v>
      </c>
      <c r="I141" s="192"/>
      <c r="J141" s="13"/>
      <c r="K141" s="13"/>
      <c r="L141" s="188"/>
      <c r="M141" s="193"/>
      <c r="N141" s="194"/>
      <c r="O141" s="194"/>
      <c r="P141" s="194"/>
      <c r="Q141" s="194"/>
      <c r="R141" s="194"/>
      <c r="S141" s="194"/>
      <c r="T141" s="19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9" t="s">
        <v>144</v>
      </c>
      <c r="AU141" s="189" t="s">
        <v>85</v>
      </c>
      <c r="AV141" s="13" t="s">
        <v>85</v>
      </c>
      <c r="AW141" s="13" t="s">
        <v>31</v>
      </c>
      <c r="AX141" s="13" t="s">
        <v>83</v>
      </c>
      <c r="AY141" s="189" t="s">
        <v>133</v>
      </c>
    </row>
    <row r="142" s="12" customFormat="1" ht="22.8" customHeight="1">
      <c r="A142" s="12"/>
      <c r="B142" s="156"/>
      <c r="C142" s="12"/>
      <c r="D142" s="157" t="s">
        <v>74</v>
      </c>
      <c r="E142" s="167" t="s">
        <v>140</v>
      </c>
      <c r="F142" s="167" t="s">
        <v>530</v>
      </c>
      <c r="G142" s="12"/>
      <c r="H142" s="12"/>
      <c r="I142" s="159"/>
      <c r="J142" s="168">
        <f>BK142</f>
        <v>0</v>
      </c>
      <c r="K142" s="12"/>
      <c r="L142" s="156"/>
      <c r="M142" s="161"/>
      <c r="N142" s="162"/>
      <c r="O142" s="162"/>
      <c r="P142" s="163">
        <f>SUM(P143:P144)</f>
        <v>0</v>
      </c>
      <c r="Q142" s="162"/>
      <c r="R142" s="163">
        <f>SUM(R143:R144)</f>
        <v>192.68480000000002</v>
      </c>
      <c r="S142" s="162"/>
      <c r="T142" s="164">
        <f>SUM(T143:T144)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57" t="s">
        <v>83</v>
      </c>
      <c r="AT142" s="165" t="s">
        <v>74</v>
      </c>
      <c r="AU142" s="165" t="s">
        <v>83</v>
      </c>
      <c r="AY142" s="157" t="s">
        <v>133</v>
      </c>
      <c r="BK142" s="166">
        <f>SUM(BK143:BK144)</f>
        <v>0</v>
      </c>
    </row>
    <row r="143" s="2" customFormat="1" ht="33" customHeight="1">
      <c r="A143" s="36"/>
      <c r="B143" s="169"/>
      <c r="C143" s="170" t="s">
        <v>169</v>
      </c>
      <c r="D143" s="170" t="s">
        <v>135</v>
      </c>
      <c r="E143" s="171" t="s">
        <v>531</v>
      </c>
      <c r="F143" s="172" t="s">
        <v>532</v>
      </c>
      <c r="G143" s="173" t="s">
        <v>138</v>
      </c>
      <c r="H143" s="174">
        <v>1190</v>
      </c>
      <c r="I143" s="175"/>
      <c r="J143" s="176">
        <f>ROUND(I143*H143,2)</f>
        <v>0</v>
      </c>
      <c r="K143" s="172" t="s">
        <v>139</v>
      </c>
      <c r="L143" s="37"/>
      <c r="M143" s="177" t="s">
        <v>1</v>
      </c>
      <c r="N143" s="178" t="s">
        <v>40</v>
      </c>
      <c r="O143" s="75"/>
      <c r="P143" s="179">
        <f>O143*H143</f>
        <v>0</v>
      </c>
      <c r="Q143" s="179">
        <v>0.16192000000000001</v>
      </c>
      <c r="R143" s="179">
        <f>Q143*H143</f>
        <v>192.68480000000002</v>
      </c>
      <c r="S143" s="179">
        <v>0</v>
      </c>
      <c r="T143" s="180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1" t="s">
        <v>140</v>
      </c>
      <c r="AT143" s="181" t="s">
        <v>135</v>
      </c>
      <c r="AU143" s="181" t="s">
        <v>85</v>
      </c>
      <c r="AY143" s="17" t="s">
        <v>133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7" t="s">
        <v>83</v>
      </c>
      <c r="BK143" s="182">
        <f>ROUND(I143*H143,2)</f>
        <v>0</v>
      </c>
      <c r="BL143" s="17" t="s">
        <v>140</v>
      </c>
      <c r="BM143" s="181" t="s">
        <v>533</v>
      </c>
    </row>
    <row r="144" s="13" customFormat="1">
      <c r="A144" s="13"/>
      <c r="B144" s="188"/>
      <c r="C144" s="13"/>
      <c r="D144" s="183" t="s">
        <v>144</v>
      </c>
      <c r="E144" s="189" t="s">
        <v>1</v>
      </c>
      <c r="F144" s="190" t="s">
        <v>519</v>
      </c>
      <c r="G144" s="13"/>
      <c r="H144" s="191">
        <v>1190</v>
      </c>
      <c r="I144" s="192"/>
      <c r="J144" s="13"/>
      <c r="K144" s="13"/>
      <c r="L144" s="188"/>
      <c r="M144" s="193"/>
      <c r="N144" s="194"/>
      <c r="O144" s="194"/>
      <c r="P144" s="194"/>
      <c r="Q144" s="194"/>
      <c r="R144" s="194"/>
      <c r="S144" s="194"/>
      <c r="T144" s="19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9" t="s">
        <v>144</v>
      </c>
      <c r="AU144" s="189" t="s">
        <v>85</v>
      </c>
      <c r="AV144" s="13" t="s">
        <v>85</v>
      </c>
      <c r="AW144" s="13" t="s">
        <v>31</v>
      </c>
      <c r="AX144" s="13" t="s">
        <v>83</v>
      </c>
      <c r="AY144" s="189" t="s">
        <v>133</v>
      </c>
    </row>
    <row r="145" s="12" customFormat="1" ht="22.8" customHeight="1">
      <c r="A145" s="12"/>
      <c r="B145" s="156"/>
      <c r="C145" s="12"/>
      <c r="D145" s="157" t="s">
        <v>74</v>
      </c>
      <c r="E145" s="167" t="s">
        <v>158</v>
      </c>
      <c r="F145" s="167" t="s">
        <v>287</v>
      </c>
      <c r="G145" s="12"/>
      <c r="H145" s="12"/>
      <c r="I145" s="159"/>
      <c r="J145" s="168">
        <f>BK145</f>
        <v>0</v>
      </c>
      <c r="K145" s="12"/>
      <c r="L145" s="156"/>
      <c r="M145" s="161"/>
      <c r="N145" s="162"/>
      <c r="O145" s="162"/>
      <c r="P145" s="163">
        <f>P146</f>
        <v>0</v>
      </c>
      <c r="Q145" s="162"/>
      <c r="R145" s="163">
        <f>R146</f>
        <v>891.08680000000004</v>
      </c>
      <c r="S145" s="162"/>
      <c r="T145" s="164">
        <f>T146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57" t="s">
        <v>83</v>
      </c>
      <c r="AT145" s="165" t="s">
        <v>74</v>
      </c>
      <c r="AU145" s="165" t="s">
        <v>83</v>
      </c>
      <c r="AY145" s="157" t="s">
        <v>133</v>
      </c>
      <c r="BK145" s="166">
        <f>BK146</f>
        <v>0</v>
      </c>
    </row>
    <row r="146" s="12" customFormat="1" ht="20.88" customHeight="1">
      <c r="A146" s="12"/>
      <c r="B146" s="156"/>
      <c r="C146" s="12"/>
      <c r="D146" s="157" t="s">
        <v>74</v>
      </c>
      <c r="E146" s="167" t="s">
        <v>398</v>
      </c>
      <c r="F146" s="167" t="s">
        <v>534</v>
      </c>
      <c r="G146" s="12"/>
      <c r="H146" s="12"/>
      <c r="I146" s="159"/>
      <c r="J146" s="168">
        <f>BK146</f>
        <v>0</v>
      </c>
      <c r="K146" s="12"/>
      <c r="L146" s="156"/>
      <c r="M146" s="161"/>
      <c r="N146" s="162"/>
      <c r="O146" s="162"/>
      <c r="P146" s="163">
        <f>SUM(P147:P151)</f>
        <v>0</v>
      </c>
      <c r="Q146" s="162"/>
      <c r="R146" s="163">
        <f>SUM(R147:R151)</f>
        <v>891.08680000000004</v>
      </c>
      <c r="S146" s="162"/>
      <c r="T146" s="164">
        <f>SUM(T147:T151)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57" t="s">
        <v>83</v>
      </c>
      <c r="AT146" s="165" t="s">
        <v>74</v>
      </c>
      <c r="AU146" s="165" t="s">
        <v>85</v>
      </c>
      <c r="AY146" s="157" t="s">
        <v>133</v>
      </c>
      <c r="BK146" s="166">
        <f>SUM(BK147:BK151)</f>
        <v>0</v>
      </c>
    </row>
    <row r="147" s="2" customFormat="1" ht="16.5" customHeight="1">
      <c r="A147" s="36"/>
      <c r="B147" s="169"/>
      <c r="C147" s="170" t="s">
        <v>173</v>
      </c>
      <c r="D147" s="170" t="s">
        <v>135</v>
      </c>
      <c r="E147" s="171" t="s">
        <v>535</v>
      </c>
      <c r="F147" s="172" t="s">
        <v>536</v>
      </c>
      <c r="G147" s="173" t="s">
        <v>138</v>
      </c>
      <c r="H147" s="174">
        <v>1190</v>
      </c>
      <c r="I147" s="175"/>
      <c r="J147" s="176">
        <f>ROUND(I147*H147,2)</f>
        <v>0</v>
      </c>
      <c r="K147" s="172" t="s">
        <v>139</v>
      </c>
      <c r="L147" s="37"/>
      <c r="M147" s="177" t="s">
        <v>1</v>
      </c>
      <c r="N147" s="178" t="s">
        <v>40</v>
      </c>
      <c r="O147" s="75"/>
      <c r="P147" s="179">
        <f>O147*H147</f>
        <v>0</v>
      </c>
      <c r="Q147" s="179">
        <v>0.34499999999999997</v>
      </c>
      <c r="R147" s="179">
        <f>Q147*H147</f>
        <v>410.54999999999995</v>
      </c>
      <c r="S147" s="179">
        <v>0</v>
      </c>
      <c r="T147" s="180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81" t="s">
        <v>140</v>
      </c>
      <c r="AT147" s="181" t="s">
        <v>135</v>
      </c>
      <c r="AU147" s="181" t="s">
        <v>149</v>
      </c>
      <c r="AY147" s="17" t="s">
        <v>133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17" t="s">
        <v>83</v>
      </c>
      <c r="BK147" s="182">
        <f>ROUND(I147*H147,2)</f>
        <v>0</v>
      </c>
      <c r="BL147" s="17" t="s">
        <v>140</v>
      </c>
      <c r="BM147" s="181" t="s">
        <v>537</v>
      </c>
    </row>
    <row r="148" s="2" customFormat="1" ht="24.15" customHeight="1">
      <c r="A148" s="36"/>
      <c r="B148" s="169"/>
      <c r="C148" s="170" t="s">
        <v>180</v>
      </c>
      <c r="D148" s="170" t="s">
        <v>135</v>
      </c>
      <c r="E148" s="171" t="s">
        <v>538</v>
      </c>
      <c r="F148" s="172" t="s">
        <v>539</v>
      </c>
      <c r="G148" s="173" t="s">
        <v>138</v>
      </c>
      <c r="H148" s="174">
        <v>1190</v>
      </c>
      <c r="I148" s="175"/>
      <c r="J148" s="176">
        <f>ROUND(I148*H148,2)</f>
        <v>0</v>
      </c>
      <c r="K148" s="172" t="s">
        <v>139</v>
      </c>
      <c r="L148" s="37"/>
      <c r="M148" s="177" t="s">
        <v>1</v>
      </c>
      <c r="N148" s="178" t="s">
        <v>40</v>
      </c>
      <c r="O148" s="75"/>
      <c r="P148" s="179">
        <f>O148*H148</f>
        <v>0</v>
      </c>
      <c r="Q148" s="179">
        <v>0.18847</v>
      </c>
      <c r="R148" s="179">
        <f>Q148*H148</f>
        <v>224.27930000000001</v>
      </c>
      <c r="S148" s="179">
        <v>0</v>
      </c>
      <c r="T148" s="18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1" t="s">
        <v>140</v>
      </c>
      <c r="AT148" s="181" t="s">
        <v>135</v>
      </c>
      <c r="AU148" s="181" t="s">
        <v>149</v>
      </c>
      <c r="AY148" s="17" t="s">
        <v>133</v>
      </c>
      <c r="BE148" s="182">
        <f>IF(N148="základní",J148,0)</f>
        <v>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17" t="s">
        <v>83</v>
      </c>
      <c r="BK148" s="182">
        <f>ROUND(I148*H148,2)</f>
        <v>0</v>
      </c>
      <c r="BL148" s="17" t="s">
        <v>140</v>
      </c>
      <c r="BM148" s="181" t="s">
        <v>540</v>
      </c>
    </row>
    <row r="149" s="2" customFormat="1" ht="24.15" customHeight="1">
      <c r="A149" s="36"/>
      <c r="B149" s="169"/>
      <c r="C149" s="170" t="s">
        <v>185</v>
      </c>
      <c r="D149" s="170" t="s">
        <v>135</v>
      </c>
      <c r="E149" s="171" t="s">
        <v>541</v>
      </c>
      <c r="F149" s="172" t="s">
        <v>542</v>
      </c>
      <c r="G149" s="173" t="s">
        <v>138</v>
      </c>
      <c r="H149" s="174">
        <v>1190</v>
      </c>
      <c r="I149" s="175"/>
      <c r="J149" s="176">
        <f>ROUND(I149*H149,2)</f>
        <v>0</v>
      </c>
      <c r="K149" s="172" t="s">
        <v>139</v>
      </c>
      <c r="L149" s="37"/>
      <c r="M149" s="177" t="s">
        <v>1</v>
      </c>
      <c r="N149" s="178" t="s">
        <v>40</v>
      </c>
      <c r="O149" s="75"/>
      <c r="P149" s="179">
        <f>O149*H149</f>
        <v>0</v>
      </c>
      <c r="Q149" s="179">
        <v>0.084250000000000005</v>
      </c>
      <c r="R149" s="179">
        <f>Q149*H149</f>
        <v>100.25750000000001</v>
      </c>
      <c r="S149" s="179">
        <v>0</v>
      </c>
      <c r="T149" s="18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1" t="s">
        <v>140</v>
      </c>
      <c r="AT149" s="181" t="s">
        <v>135</v>
      </c>
      <c r="AU149" s="181" t="s">
        <v>149</v>
      </c>
      <c r="AY149" s="17" t="s">
        <v>133</v>
      </c>
      <c r="BE149" s="182">
        <f>IF(N149="základní",J149,0)</f>
        <v>0</v>
      </c>
      <c r="BF149" s="182">
        <f>IF(N149="snížená",J149,0)</f>
        <v>0</v>
      </c>
      <c r="BG149" s="182">
        <f>IF(N149="zákl. přenesená",J149,0)</f>
        <v>0</v>
      </c>
      <c r="BH149" s="182">
        <f>IF(N149="sníž. přenesená",J149,0)</f>
        <v>0</v>
      </c>
      <c r="BI149" s="182">
        <f>IF(N149="nulová",J149,0)</f>
        <v>0</v>
      </c>
      <c r="BJ149" s="17" t="s">
        <v>83</v>
      </c>
      <c r="BK149" s="182">
        <f>ROUND(I149*H149,2)</f>
        <v>0</v>
      </c>
      <c r="BL149" s="17" t="s">
        <v>140</v>
      </c>
      <c r="BM149" s="181" t="s">
        <v>543</v>
      </c>
    </row>
    <row r="150" s="2" customFormat="1" ht="16.5" customHeight="1">
      <c r="A150" s="36"/>
      <c r="B150" s="169"/>
      <c r="C150" s="196" t="s">
        <v>190</v>
      </c>
      <c r="D150" s="196" t="s">
        <v>206</v>
      </c>
      <c r="E150" s="197" t="s">
        <v>544</v>
      </c>
      <c r="F150" s="198" t="s">
        <v>545</v>
      </c>
      <c r="G150" s="199" t="s">
        <v>138</v>
      </c>
      <c r="H150" s="200">
        <v>1140</v>
      </c>
      <c r="I150" s="201"/>
      <c r="J150" s="202">
        <f>ROUND(I150*H150,2)</f>
        <v>0</v>
      </c>
      <c r="K150" s="198" t="s">
        <v>139</v>
      </c>
      <c r="L150" s="203"/>
      <c r="M150" s="204" t="s">
        <v>1</v>
      </c>
      <c r="N150" s="205" t="s">
        <v>40</v>
      </c>
      <c r="O150" s="75"/>
      <c r="P150" s="179">
        <f>O150*H150</f>
        <v>0</v>
      </c>
      <c r="Q150" s="179">
        <v>0.13</v>
      </c>
      <c r="R150" s="179">
        <f>Q150*H150</f>
        <v>148.20000000000002</v>
      </c>
      <c r="S150" s="179">
        <v>0</v>
      </c>
      <c r="T150" s="180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1" t="s">
        <v>173</v>
      </c>
      <c r="AT150" s="181" t="s">
        <v>206</v>
      </c>
      <c r="AU150" s="181" t="s">
        <v>149</v>
      </c>
      <c r="AY150" s="17" t="s">
        <v>133</v>
      </c>
      <c r="BE150" s="182">
        <f>IF(N150="základní",J150,0)</f>
        <v>0</v>
      </c>
      <c r="BF150" s="182">
        <f>IF(N150="snížená",J150,0)</f>
        <v>0</v>
      </c>
      <c r="BG150" s="182">
        <f>IF(N150="zákl. přenesená",J150,0)</f>
        <v>0</v>
      </c>
      <c r="BH150" s="182">
        <f>IF(N150="sníž. přenesená",J150,0)</f>
        <v>0</v>
      </c>
      <c r="BI150" s="182">
        <f>IF(N150="nulová",J150,0)</f>
        <v>0</v>
      </c>
      <c r="BJ150" s="17" t="s">
        <v>83</v>
      </c>
      <c r="BK150" s="182">
        <f>ROUND(I150*H150,2)</f>
        <v>0</v>
      </c>
      <c r="BL150" s="17" t="s">
        <v>140</v>
      </c>
      <c r="BM150" s="181" t="s">
        <v>546</v>
      </c>
    </row>
    <row r="151" s="2" customFormat="1" ht="24.15" customHeight="1">
      <c r="A151" s="36"/>
      <c r="B151" s="169"/>
      <c r="C151" s="196" t="s">
        <v>196</v>
      </c>
      <c r="D151" s="196" t="s">
        <v>206</v>
      </c>
      <c r="E151" s="197" t="s">
        <v>547</v>
      </c>
      <c r="F151" s="198" t="s">
        <v>548</v>
      </c>
      <c r="G151" s="199" t="s">
        <v>138</v>
      </c>
      <c r="H151" s="200">
        <v>60</v>
      </c>
      <c r="I151" s="201"/>
      <c r="J151" s="202">
        <f>ROUND(I151*H151,2)</f>
        <v>0</v>
      </c>
      <c r="K151" s="198" t="s">
        <v>139</v>
      </c>
      <c r="L151" s="203"/>
      <c r="M151" s="204" t="s">
        <v>1</v>
      </c>
      <c r="N151" s="205" t="s">
        <v>40</v>
      </c>
      <c r="O151" s="75"/>
      <c r="P151" s="179">
        <f>O151*H151</f>
        <v>0</v>
      </c>
      <c r="Q151" s="179">
        <v>0.13</v>
      </c>
      <c r="R151" s="179">
        <f>Q151*H151</f>
        <v>7.8000000000000007</v>
      </c>
      <c r="S151" s="179">
        <v>0</v>
      </c>
      <c r="T151" s="180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81" t="s">
        <v>173</v>
      </c>
      <c r="AT151" s="181" t="s">
        <v>206</v>
      </c>
      <c r="AU151" s="181" t="s">
        <v>149</v>
      </c>
      <c r="AY151" s="17" t="s">
        <v>133</v>
      </c>
      <c r="BE151" s="182">
        <f>IF(N151="základní",J151,0)</f>
        <v>0</v>
      </c>
      <c r="BF151" s="182">
        <f>IF(N151="snížená",J151,0)</f>
        <v>0</v>
      </c>
      <c r="BG151" s="182">
        <f>IF(N151="zákl. přenesená",J151,0)</f>
        <v>0</v>
      </c>
      <c r="BH151" s="182">
        <f>IF(N151="sníž. přenesená",J151,0)</f>
        <v>0</v>
      </c>
      <c r="BI151" s="182">
        <f>IF(N151="nulová",J151,0)</f>
        <v>0</v>
      </c>
      <c r="BJ151" s="17" t="s">
        <v>83</v>
      </c>
      <c r="BK151" s="182">
        <f>ROUND(I151*H151,2)</f>
        <v>0</v>
      </c>
      <c r="BL151" s="17" t="s">
        <v>140</v>
      </c>
      <c r="BM151" s="181" t="s">
        <v>549</v>
      </c>
    </row>
    <row r="152" s="12" customFormat="1" ht="22.8" customHeight="1">
      <c r="A152" s="12"/>
      <c r="B152" s="156"/>
      <c r="C152" s="12"/>
      <c r="D152" s="157" t="s">
        <v>74</v>
      </c>
      <c r="E152" s="167" t="s">
        <v>164</v>
      </c>
      <c r="F152" s="167" t="s">
        <v>550</v>
      </c>
      <c r="G152" s="12"/>
      <c r="H152" s="12"/>
      <c r="I152" s="159"/>
      <c r="J152" s="168">
        <f>BK152</f>
        <v>0</v>
      </c>
      <c r="K152" s="12"/>
      <c r="L152" s="156"/>
      <c r="M152" s="161"/>
      <c r="N152" s="162"/>
      <c r="O152" s="162"/>
      <c r="P152" s="163">
        <f>SUM(P153:P156)</f>
        <v>0</v>
      </c>
      <c r="Q152" s="162"/>
      <c r="R152" s="163">
        <f>SUM(R153:R156)</f>
        <v>2.6151</v>
      </c>
      <c r="S152" s="162"/>
      <c r="T152" s="164">
        <f>SUM(T153:T156)</f>
        <v>2.6000000000000001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57" t="s">
        <v>83</v>
      </c>
      <c r="AT152" s="165" t="s">
        <v>74</v>
      </c>
      <c r="AU152" s="165" t="s">
        <v>83</v>
      </c>
      <c r="AY152" s="157" t="s">
        <v>133</v>
      </c>
      <c r="BK152" s="166">
        <f>SUM(BK153:BK156)</f>
        <v>0</v>
      </c>
    </row>
    <row r="153" s="2" customFormat="1" ht="24.15" customHeight="1">
      <c r="A153" s="36"/>
      <c r="B153" s="169"/>
      <c r="C153" s="170" t="s">
        <v>162</v>
      </c>
      <c r="D153" s="170" t="s">
        <v>135</v>
      </c>
      <c r="E153" s="171" t="s">
        <v>551</v>
      </c>
      <c r="F153" s="172" t="s">
        <v>552</v>
      </c>
      <c r="G153" s="173" t="s">
        <v>138</v>
      </c>
      <c r="H153" s="174">
        <v>10</v>
      </c>
      <c r="I153" s="175"/>
      <c r="J153" s="176">
        <f>ROUND(I153*H153,2)</f>
        <v>0</v>
      </c>
      <c r="K153" s="172" t="s">
        <v>139</v>
      </c>
      <c r="L153" s="37"/>
      <c r="M153" s="177" t="s">
        <v>1</v>
      </c>
      <c r="N153" s="178" t="s">
        <v>40</v>
      </c>
      <c r="O153" s="75"/>
      <c r="P153" s="179">
        <f>O153*H153</f>
        <v>0</v>
      </c>
      <c r="Q153" s="179">
        <v>0</v>
      </c>
      <c r="R153" s="179">
        <f>Q153*H153</f>
        <v>0</v>
      </c>
      <c r="S153" s="179">
        <v>0.26000000000000001</v>
      </c>
      <c r="T153" s="180">
        <f>S153*H153</f>
        <v>2.6000000000000001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81" t="s">
        <v>140</v>
      </c>
      <c r="AT153" s="181" t="s">
        <v>135</v>
      </c>
      <c r="AU153" s="181" t="s">
        <v>85</v>
      </c>
      <c r="AY153" s="17" t="s">
        <v>133</v>
      </c>
      <c r="BE153" s="182">
        <f>IF(N153="základní",J153,0)</f>
        <v>0</v>
      </c>
      <c r="BF153" s="182">
        <f>IF(N153="snížená",J153,0)</f>
        <v>0</v>
      </c>
      <c r="BG153" s="182">
        <f>IF(N153="zákl. přenesená",J153,0)</f>
        <v>0</v>
      </c>
      <c r="BH153" s="182">
        <f>IF(N153="sníž. přenesená",J153,0)</f>
        <v>0</v>
      </c>
      <c r="BI153" s="182">
        <f>IF(N153="nulová",J153,0)</f>
        <v>0</v>
      </c>
      <c r="BJ153" s="17" t="s">
        <v>83</v>
      </c>
      <c r="BK153" s="182">
        <f>ROUND(I153*H153,2)</f>
        <v>0</v>
      </c>
      <c r="BL153" s="17" t="s">
        <v>140</v>
      </c>
      <c r="BM153" s="181" t="s">
        <v>553</v>
      </c>
    </row>
    <row r="154" s="2" customFormat="1" ht="33" customHeight="1">
      <c r="A154" s="36"/>
      <c r="B154" s="169"/>
      <c r="C154" s="170" t="s">
        <v>205</v>
      </c>
      <c r="D154" s="170" t="s">
        <v>135</v>
      </c>
      <c r="E154" s="171" t="s">
        <v>554</v>
      </c>
      <c r="F154" s="172" t="s">
        <v>555</v>
      </c>
      <c r="G154" s="173" t="s">
        <v>138</v>
      </c>
      <c r="H154" s="174">
        <v>10</v>
      </c>
      <c r="I154" s="175"/>
      <c r="J154" s="176">
        <f>ROUND(I154*H154,2)</f>
        <v>0</v>
      </c>
      <c r="K154" s="172" t="s">
        <v>139</v>
      </c>
      <c r="L154" s="37"/>
      <c r="M154" s="177" t="s">
        <v>1</v>
      </c>
      <c r="N154" s="178" t="s">
        <v>40</v>
      </c>
      <c r="O154" s="75"/>
      <c r="P154" s="179">
        <f>O154*H154</f>
        <v>0</v>
      </c>
      <c r="Q154" s="179">
        <v>0.17726</v>
      </c>
      <c r="R154" s="179">
        <f>Q154*H154</f>
        <v>1.7726</v>
      </c>
      <c r="S154" s="179">
        <v>0</v>
      </c>
      <c r="T154" s="18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1" t="s">
        <v>140</v>
      </c>
      <c r="AT154" s="181" t="s">
        <v>135</v>
      </c>
      <c r="AU154" s="181" t="s">
        <v>85</v>
      </c>
      <c r="AY154" s="17" t="s">
        <v>133</v>
      </c>
      <c r="BE154" s="182">
        <f>IF(N154="základní",J154,0)</f>
        <v>0</v>
      </c>
      <c r="BF154" s="182">
        <f>IF(N154="snížená",J154,0)</f>
        <v>0</v>
      </c>
      <c r="BG154" s="182">
        <f>IF(N154="zákl. přenesená",J154,0)</f>
        <v>0</v>
      </c>
      <c r="BH154" s="182">
        <f>IF(N154="sníž. přenesená",J154,0)</f>
        <v>0</v>
      </c>
      <c r="BI154" s="182">
        <f>IF(N154="nulová",J154,0)</f>
        <v>0</v>
      </c>
      <c r="BJ154" s="17" t="s">
        <v>83</v>
      </c>
      <c r="BK154" s="182">
        <f>ROUND(I154*H154,2)</f>
        <v>0</v>
      </c>
      <c r="BL154" s="17" t="s">
        <v>140</v>
      </c>
      <c r="BM154" s="181" t="s">
        <v>556</v>
      </c>
    </row>
    <row r="155" s="2" customFormat="1" ht="24.15" customHeight="1">
      <c r="A155" s="36"/>
      <c r="B155" s="169"/>
      <c r="C155" s="170" t="s">
        <v>8</v>
      </c>
      <c r="D155" s="170" t="s">
        <v>135</v>
      </c>
      <c r="E155" s="171" t="s">
        <v>557</v>
      </c>
      <c r="F155" s="172" t="s">
        <v>558</v>
      </c>
      <c r="G155" s="173" t="s">
        <v>138</v>
      </c>
      <c r="H155" s="174">
        <v>10</v>
      </c>
      <c r="I155" s="175"/>
      <c r="J155" s="176">
        <f>ROUND(I155*H155,2)</f>
        <v>0</v>
      </c>
      <c r="K155" s="172" t="s">
        <v>139</v>
      </c>
      <c r="L155" s="37"/>
      <c r="M155" s="177" t="s">
        <v>1</v>
      </c>
      <c r="N155" s="178" t="s">
        <v>40</v>
      </c>
      <c r="O155" s="75"/>
      <c r="P155" s="179">
        <f>O155*H155</f>
        <v>0</v>
      </c>
      <c r="Q155" s="179">
        <v>0.084250000000000005</v>
      </c>
      <c r="R155" s="179">
        <f>Q155*H155</f>
        <v>0.84250000000000003</v>
      </c>
      <c r="S155" s="179">
        <v>0</v>
      </c>
      <c r="T155" s="180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1" t="s">
        <v>140</v>
      </c>
      <c r="AT155" s="181" t="s">
        <v>135</v>
      </c>
      <c r="AU155" s="181" t="s">
        <v>85</v>
      </c>
      <c r="AY155" s="17" t="s">
        <v>133</v>
      </c>
      <c r="BE155" s="182">
        <f>IF(N155="základní",J155,0)</f>
        <v>0</v>
      </c>
      <c r="BF155" s="182">
        <f>IF(N155="snížená",J155,0)</f>
        <v>0</v>
      </c>
      <c r="BG155" s="182">
        <f>IF(N155="zákl. přenesená",J155,0)</f>
        <v>0</v>
      </c>
      <c r="BH155" s="182">
        <f>IF(N155="sníž. přenesená",J155,0)</f>
        <v>0</v>
      </c>
      <c r="BI155" s="182">
        <f>IF(N155="nulová",J155,0)</f>
        <v>0</v>
      </c>
      <c r="BJ155" s="17" t="s">
        <v>83</v>
      </c>
      <c r="BK155" s="182">
        <f>ROUND(I155*H155,2)</f>
        <v>0</v>
      </c>
      <c r="BL155" s="17" t="s">
        <v>140</v>
      </c>
      <c r="BM155" s="181" t="s">
        <v>559</v>
      </c>
    </row>
    <row r="156" s="2" customFormat="1" ht="24.15" customHeight="1">
      <c r="A156" s="36"/>
      <c r="B156" s="169"/>
      <c r="C156" s="170" t="s">
        <v>178</v>
      </c>
      <c r="D156" s="170" t="s">
        <v>135</v>
      </c>
      <c r="E156" s="171" t="s">
        <v>560</v>
      </c>
      <c r="F156" s="172" t="s">
        <v>561</v>
      </c>
      <c r="G156" s="173" t="s">
        <v>138</v>
      </c>
      <c r="H156" s="174">
        <v>10</v>
      </c>
      <c r="I156" s="175"/>
      <c r="J156" s="176">
        <f>ROUND(I156*H156,2)</f>
        <v>0</v>
      </c>
      <c r="K156" s="172" t="s">
        <v>139</v>
      </c>
      <c r="L156" s="37"/>
      <c r="M156" s="177" t="s">
        <v>1</v>
      </c>
      <c r="N156" s="178" t="s">
        <v>40</v>
      </c>
      <c r="O156" s="75"/>
      <c r="P156" s="179">
        <f>O156*H156</f>
        <v>0</v>
      </c>
      <c r="Q156" s="179">
        <v>0</v>
      </c>
      <c r="R156" s="179">
        <f>Q156*H156</f>
        <v>0</v>
      </c>
      <c r="S156" s="179">
        <v>0</v>
      </c>
      <c r="T156" s="180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1" t="s">
        <v>140</v>
      </c>
      <c r="AT156" s="181" t="s">
        <v>135</v>
      </c>
      <c r="AU156" s="181" t="s">
        <v>85</v>
      </c>
      <c r="AY156" s="17" t="s">
        <v>133</v>
      </c>
      <c r="BE156" s="182">
        <f>IF(N156="základní",J156,0)</f>
        <v>0</v>
      </c>
      <c r="BF156" s="182">
        <f>IF(N156="snížená",J156,0)</f>
        <v>0</v>
      </c>
      <c r="BG156" s="182">
        <f>IF(N156="zákl. přenesená",J156,0)</f>
        <v>0</v>
      </c>
      <c r="BH156" s="182">
        <f>IF(N156="sníž. přenesená",J156,0)</f>
        <v>0</v>
      </c>
      <c r="BI156" s="182">
        <f>IF(N156="nulová",J156,0)</f>
        <v>0</v>
      </c>
      <c r="BJ156" s="17" t="s">
        <v>83</v>
      </c>
      <c r="BK156" s="182">
        <f>ROUND(I156*H156,2)</f>
        <v>0</v>
      </c>
      <c r="BL156" s="17" t="s">
        <v>140</v>
      </c>
      <c r="BM156" s="181" t="s">
        <v>562</v>
      </c>
    </row>
    <row r="157" s="12" customFormat="1" ht="22.8" customHeight="1">
      <c r="A157" s="12"/>
      <c r="B157" s="156"/>
      <c r="C157" s="12"/>
      <c r="D157" s="157" t="s">
        <v>74</v>
      </c>
      <c r="E157" s="167" t="s">
        <v>180</v>
      </c>
      <c r="F157" s="167" t="s">
        <v>369</v>
      </c>
      <c r="G157" s="12"/>
      <c r="H157" s="12"/>
      <c r="I157" s="159"/>
      <c r="J157" s="168">
        <f>BK157</f>
        <v>0</v>
      </c>
      <c r="K157" s="12"/>
      <c r="L157" s="156"/>
      <c r="M157" s="161"/>
      <c r="N157" s="162"/>
      <c r="O157" s="162"/>
      <c r="P157" s="163">
        <f>SUM(P158:P161)</f>
        <v>0</v>
      </c>
      <c r="Q157" s="162"/>
      <c r="R157" s="163">
        <f>SUM(R158:R161)</f>
        <v>54.888379999999998</v>
      </c>
      <c r="S157" s="162"/>
      <c r="T157" s="164">
        <f>SUM(T158:T161)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57" t="s">
        <v>83</v>
      </c>
      <c r="AT157" s="165" t="s">
        <v>74</v>
      </c>
      <c r="AU157" s="165" t="s">
        <v>83</v>
      </c>
      <c r="AY157" s="157" t="s">
        <v>133</v>
      </c>
      <c r="BK157" s="166">
        <f>SUM(BK158:BK161)</f>
        <v>0</v>
      </c>
    </row>
    <row r="158" s="2" customFormat="1" ht="24.15" customHeight="1">
      <c r="A158" s="36"/>
      <c r="B158" s="169"/>
      <c r="C158" s="170" t="s">
        <v>200</v>
      </c>
      <c r="D158" s="170" t="s">
        <v>135</v>
      </c>
      <c r="E158" s="171" t="s">
        <v>563</v>
      </c>
      <c r="F158" s="172" t="s">
        <v>564</v>
      </c>
      <c r="G158" s="173" t="s">
        <v>155</v>
      </c>
      <c r="H158" s="174">
        <v>12</v>
      </c>
      <c r="I158" s="175"/>
      <c r="J158" s="176">
        <f>ROUND(I158*H158,2)</f>
        <v>0</v>
      </c>
      <c r="K158" s="172" t="s">
        <v>139</v>
      </c>
      <c r="L158" s="37"/>
      <c r="M158" s="177" t="s">
        <v>1</v>
      </c>
      <c r="N158" s="178" t="s">
        <v>40</v>
      </c>
      <c r="O158" s="75"/>
      <c r="P158" s="179">
        <f>O158*H158</f>
        <v>0</v>
      </c>
      <c r="Q158" s="179">
        <v>0.0035400000000000002</v>
      </c>
      <c r="R158" s="179">
        <f>Q158*H158</f>
        <v>0.042480000000000004</v>
      </c>
      <c r="S158" s="179">
        <v>0</v>
      </c>
      <c r="T158" s="180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81" t="s">
        <v>140</v>
      </c>
      <c r="AT158" s="181" t="s">
        <v>135</v>
      </c>
      <c r="AU158" s="181" t="s">
        <v>85</v>
      </c>
      <c r="AY158" s="17" t="s">
        <v>133</v>
      </c>
      <c r="BE158" s="182">
        <f>IF(N158="základní",J158,0)</f>
        <v>0</v>
      </c>
      <c r="BF158" s="182">
        <f>IF(N158="snížená",J158,0)</f>
        <v>0</v>
      </c>
      <c r="BG158" s="182">
        <f>IF(N158="zákl. přenesená",J158,0)</f>
        <v>0</v>
      </c>
      <c r="BH158" s="182">
        <f>IF(N158="sníž. přenesená",J158,0)</f>
        <v>0</v>
      </c>
      <c r="BI158" s="182">
        <f>IF(N158="nulová",J158,0)</f>
        <v>0</v>
      </c>
      <c r="BJ158" s="17" t="s">
        <v>83</v>
      </c>
      <c r="BK158" s="182">
        <f>ROUND(I158*H158,2)</f>
        <v>0</v>
      </c>
      <c r="BL158" s="17" t="s">
        <v>140</v>
      </c>
      <c r="BM158" s="181" t="s">
        <v>565</v>
      </c>
    </row>
    <row r="159" s="2" customFormat="1" ht="33" customHeight="1">
      <c r="A159" s="36"/>
      <c r="B159" s="169"/>
      <c r="C159" s="170" t="s">
        <v>221</v>
      </c>
      <c r="D159" s="170" t="s">
        <v>135</v>
      </c>
      <c r="E159" s="171" t="s">
        <v>566</v>
      </c>
      <c r="F159" s="172" t="s">
        <v>567</v>
      </c>
      <c r="G159" s="173" t="s">
        <v>155</v>
      </c>
      <c r="H159" s="174">
        <v>185</v>
      </c>
      <c r="I159" s="175"/>
      <c r="J159" s="176">
        <f>ROUND(I159*H159,2)</f>
        <v>0</v>
      </c>
      <c r="K159" s="172" t="s">
        <v>139</v>
      </c>
      <c r="L159" s="37"/>
      <c r="M159" s="177" t="s">
        <v>1</v>
      </c>
      <c r="N159" s="178" t="s">
        <v>40</v>
      </c>
      <c r="O159" s="75"/>
      <c r="P159" s="179">
        <f>O159*H159</f>
        <v>0</v>
      </c>
      <c r="Q159" s="179">
        <v>0.1295</v>
      </c>
      <c r="R159" s="179">
        <f>Q159*H159</f>
        <v>23.9575</v>
      </c>
      <c r="S159" s="179">
        <v>0</v>
      </c>
      <c r="T159" s="180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1" t="s">
        <v>140</v>
      </c>
      <c r="AT159" s="181" t="s">
        <v>135</v>
      </c>
      <c r="AU159" s="181" t="s">
        <v>85</v>
      </c>
      <c r="AY159" s="17" t="s">
        <v>133</v>
      </c>
      <c r="BE159" s="182">
        <f>IF(N159="základní",J159,0)</f>
        <v>0</v>
      </c>
      <c r="BF159" s="182">
        <f>IF(N159="snížená",J159,0)</f>
        <v>0</v>
      </c>
      <c r="BG159" s="182">
        <f>IF(N159="zákl. přenesená",J159,0)</f>
        <v>0</v>
      </c>
      <c r="BH159" s="182">
        <f>IF(N159="sníž. přenesená",J159,0)</f>
        <v>0</v>
      </c>
      <c r="BI159" s="182">
        <f>IF(N159="nulová",J159,0)</f>
        <v>0</v>
      </c>
      <c r="BJ159" s="17" t="s">
        <v>83</v>
      </c>
      <c r="BK159" s="182">
        <f>ROUND(I159*H159,2)</f>
        <v>0</v>
      </c>
      <c r="BL159" s="17" t="s">
        <v>140</v>
      </c>
      <c r="BM159" s="181" t="s">
        <v>568</v>
      </c>
    </row>
    <row r="160" s="2" customFormat="1" ht="16.5" customHeight="1">
      <c r="A160" s="36"/>
      <c r="B160" s="169"/>
      <c r="C160" s="196" t="s">
        <v>226</v>
      </c>
      <c r="D160" s="196" t="s">
        <v>206</v>
      </c>
      <c r="E160" s="197" t="s">
        <v>569</v>
      </c>
      <c r="F160" s="198" t="s">
        <v>570</v>
      </c>
      <c r="G160" s="199" t="s">
        <v>155</v>
      </c>
      <c r="H160" s="200">
        <v>185</v>
      </c>
      <c r="I160" s="201"/>
      <c r="J160" s="202">
        <f>ROUND(I160*H160,2)</f>
        <v>0</v>
      </c>
      <c r="K160" s="198" t="s">
        <v>139</v>
      </c>
      <c r="L160" s="203"/>
      <c r="M160" s="204" t="s">
        <v>1</v>
      </c>
      <c r="N160" s="205" t="s">
        <v>40</v>
      </c>
      <c r="O160" s="75"/>
      <c r="P160" s="179">
        <f>O160*H160</f>
        <v>0</v>
      </c>
      <c r="Q160" s="179">
        <v>0.044999999999999998</v>
      </c>
      <c r="R160" s="179">
        <f>Q160*H160</f>
        <v>8.3249999999999993</v>
      </c>
      <c r="S160" s="179">
        <v>0</v>
      </c>
      <c r="T160" s="180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81" t="s">
        <v>173</v>
      </c>
      <c r="AT160" s="181" t="s">
        <v>206</v>
      </c>
      <c r="AU160" s="181" t="s">
        <v>85</v>
      </c>
      <c r="AY160" s="17" t="s">
        <v>133</v>
      </c>
      <c r="BE160" s="182">
        <f>IF(N160="základní",J160,0)</f>
        <v>0</v>
      </c>
      <c r="BF160" s="182">
        <f>IF(N160="snížená",J160,0)</f>
        <v>0</v>
      </c>
      <c r="BG160" s="182">
        <f>IF(N160="zákl. přenesená",J160,0)</f>
        <v>0</v>
      </c>
      <c r="BH160" s="182">
        <f>IF(N160="sníž. přenesená",J160,0)</f>
        <v>0</v>
      </c>
      <c r="BI160" s="182">
        <f>IF(N160="nulová",J160,0)</f>
        <v>0</v>
      </c>
      <c r="BJ160" s="17" t="s">
        <v>83</v>
      </c>
      <c r="BK160" s="182">
        <f>ROUND(I160*H160,2)</f>
        <v>0</v>
      </c>
      <c r="BL160" s="17" t="s">
        <v>140</v>
      </c>
      <c r="BM160" s="181" t="s">
        <v>571</v>
      </c>
    </row>
    <row r="161" s="2" customFormat="1" ht="24.15" customHeight="1">
      <c r="A161" s="36"/>
      <c r="B161" s="169"/>
      <c r="C161" s="170" t="s">
        <v>230</v>
      </c>
      <c r="D161" s="170" t="s">
        <v>135</v>
      </c>
      <c r="E161" s="171" t="s">
        <v>391</v>
      </c>
      <c r="F161" s="172" t="s">
        <v>392</v>
      </c>
      <c r="G161" s="173" t="s">
        <v>167</v>
      </c>
      <c r="H161" s="174">
        <v>10</v>
      </c>
      <c r="I161" s="175"/>
      <c r="J161" s="176">
        <f>ROUND(I161*H161,2)</f>
        <v>0</v>
      </c>
      <c r="K161" s="172" t="s">
        <v>139</v>
      </c>
      <c r="L161" s="37"/>
      <c r="M161" s="177" t="s">
        <v>1</v>
      </c>
      <c r="N161" s="178" t="s">
        <v>40</v>
      </c>
      <c r="O161" s="75"/>
      <c r="P161" s="179">
        <f>O161*H161</f>
        <v>0</v>
      </c>
      <c r="Q161" s="179">
        <v>2.2563399999999998</v>
      </c>
      <c r="R161" s="179">
        <f>Q161*H161</f>
        <v>22.563399999999998</v>
      </c>
      <c r="S161" s="179">
        <v>0</v>
      </c>
      <c r="T161" s="180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81" t="s">
        <v>140</v>
      </c>
      <c r="AT161" s="181" t="s">
        <v>135</v>
      </c>
      <c r="AU161" s="181" t="s">
        <v>85</v>
      </c>
      <c r="AY161" s="17" t="s">
        <v>133</v>
      </c>
      <c r="BE161" s="182">
        <f>IF(N161="základní",J161,0)</f>
        <v>0</v>
      </c>
      <c r="BF161" s="182">
        <f>IF(N161="snížená",J161,0)</f>
        <v>0</v>
      </c>
      <c r="BG161" s="182">
        <f>IF(N161="zákl. přenesená",J161,0)</f>
        <v>0</v>
      </c>
      <c r="BH161" s="182">
        <f>IF(N161="sníž. přenesená",J161,0)</f>
        <v>0</v>
      </c>
      <c r="BI161" s="182">
        <f>IF(N161="nulová",J161,0)</f>
        <v>0</v>
      </c>
      <c r="BJ161" s="17" t="s">
        <v>83</v>
      </c>
      <c r="BK161" s="182">
        <f>ROUND(I161*H161,2)</f>
        <v>0</v>
      </c>
      <c r="BL161" s="17" t="s">
        <v>140</v>
      </c>
      <c r="BM161" s="181" t="s">
        <v>393</v>
      </c>
    </row>
    <row r="162" s="12" customFormat="1" ht="22.8" customHeight="1">
      <c r="A162" s="12"/>
      <c r="B162" s="156"/>
      <c r="C162" s="12"/>
      <c r="D162" s="157" t="s">
        <v>74</v>
      </c>
      <c r="E162" s="167" t="s">
        <v>431</v>
      </c>
      <c r="F162" s="167" t="s">
        <v>432</v>
      </c>
      <c r="G162" s="12"/>
      <c r="H162" s="12"/>
      <c r="I162" s="159"/>
      <c r="J162" s="168">
        <f>BK162</f>
        <v>0</v>
      </c>
      <c r="K162" s="12"/>
      <c r="L162" s="156"/>
      <c r="M162" s="161"/>
      <c r="N162" s="162"/>
      <c r="O162" s="162"/>
      <c r="P162" s="163">
        <f>SUM(P163:P169)</f>
        <v>0</v>
      </c>
      <c r="Q162" s="162"/>
      <c r="R162" s="163">
        <f>SUM(R163:R169)</f>
        <v>0</v>
      </c>
      <c r="S162" s="162"/>
      <c r="T162" s="164">
        <f>SUM(T163:T169)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57" t="s">
        <v>83</v>
      </c>
      <c r="AT162" s="165" t="s">
        <v>74</v>
      </c>
      <c r="AU162" s="165" t="s">
        <v>83</v>
      </c>
      <c r="AY162" s="157" t="s">
        <v>133</v>
      </c>
      <c r="BK162" s="166">
        <f>SUM(BK163:BK169)</f>
        <v>0</v>
      </c>
    </row>
    <row r="163" s="2" customFormat="1" ht="21.75" customHeight="1">
      <c r="A163" s="36"/>
      <c r="B163" s="169"/>
      <c r="C163" s="170" t="s">
        <v>7</v>
      </c>
      <c r="D163" s="170" t="s">
        <v>135</v>
      </c>
      <c r="E163" s="171" t="s">
        <v>434</v>
      </c>
      <c r="F163" s="172" t="s">
        <v>435</v>
      </c>
      <c r="G163" s="173" t="s">
        <v>193</v>
      </c>
      <c r="H163" s="174">
        <v>788.47500000000002</v>
      </c>
      <c r="I163" s="175"/>
      <c r="J163" s="176">
        <f>ROUND(I163*H163,2)</f>
        <v>0</v>
      </c>
      <c r="K163" s="172" t="s">
        <v>139</v>
      </c>
      <c r="L163" s="37"/>
      <c r="M163" s="177" t="s">
        <v>1</v>
      </c>
      <c r="N163" s="178" t="s">
        <v>40</v>
      </c>
      <c r="O163" s="75"/>
      <c r="P163" s="179">
        <f>O163*H163</f>
        <v>0</v>
      </c>
      <c r="Q163" s="179">
        <v>0</v>
      </c>
      <c r="R163" s="179">
        <f>Q163*H163</f>
        <v>0</v>
      </c>
      <c r="S163" s="179">
        <v>0</v>
      </c>
      <c r="T163" s="180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81" t="s">
        <v>140</v>
      </c>
      <c r="AT163" s="181" t="s">
        <v>135</v>
      </c>
      <c r="AU163" s="181" t="s">
        <v>85</v>
      </c>
      <c r="AY163" s="17" t="s">
        <v>133</v>
      </c>
      <c r="BE163" s="182">
        <f>IF(N163="základní",J163,0)</f>
        <v>0</v>
      </c>
      <c r="BF163" s="182">
        <f>IF(N163="snížená",J163,0)</f>
        <v>0</v>
      </c>
      <c r="BG163" s="182">
        <f>IF(N163="zákl. přenesená",J163,0)</f>
        <v>0</v>
      </c>
      <c r="BH163" s="182">
        <f>IF(N163="sníž. přenesená",J163,0)</f>
        <v>0</v>
      </c>
      <c r="BI163" s="182">
        <f>IF(N163="nulová",J163,0)</f>
        <v>0</v>
      </c>
      <c r="BJ163" s="17" t="s">
        <v>83</v>
      </c>
      <c r="BK163" s="182">
        <f>ROUND(I163*H163,2)</f>
        <v>0</v>
      </c>
      <c r="BL163" s="17" t="s">
        <v>140</v>
      </c>
      <c r="BM163" s="181" t="s">
        <v>436</v>
      </c>
    </row>
    <row r="164" s="2" customFormat="1" ht="24.15" customHeight="1">
      <c r="A164" s="36"/>
      <c r="B164" s="169"/>
      <c r="C164" s="170" t="s">
        <v>240</v>
      </c>
      <c r="D164" s="170" t="s">
        <v>135</v>
      </c>
      <c r="E164" s="171" t="s">
        <v>438</v>
      </c>
      <c r="F164" s="172" t="s">
        <v>439</v>
      </c>
      <c r="G164" s="173" t="s">
        <v>193</v>
      </c>
      <c r="H164" s="174">
        <v>26808.150000000001</v>
      </c>
      <c r="I164" s="175"/>
      <c r="J164" s="176">
        <f>ROUND(I164*H164,2)</f>
        <v>0</v>
      </c>
      <c r="K164" s="172" t="s">
        <v>139</v>
      </c>
      <c r="L164" s="37"/>
      <c r="M164" s="177" t="s">
        <v>1</v>
      </c>
      <c r="N164" s="178" t="s">
        <v>40</v>
      </c>
      <c r="O164" s="75"/>
      <c r="P164" s="179">
        <f>O164*H164</f>
        <v>0</v>
      </c>
      <c r="Q164" s="179">
        <v>0</v>
      </c>
      <c r="R164" s="179">
        <f>Q164*H164</f>
        <v>0</v>
      </c>
      <c r="S164" s="179">
        <v>0</v>
      </c>
      <c r="T164" s="180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81" t="s">
        <v>140</v>
      </c>
      <c r="AT164" s="181" t="s">
        <v>135</v>
      </c>
      <c r="AU164" s="181" t="s">
        <v>85</v>
      </c>
      <c r="AY164" s="17" t="s">
        <v>133</v>
      </c>
      <c r="BE164" s="182">
        <f>IF(N164="základní",J164,0)</f>
        <v>0</v>
      </c>
      <c r="BF164" s="182">
        <f>IF(N164="snížená",J164,0)</f>
        <v>0</v>
      </c>
      <c r="BG164" s="182">
        <f>IF(N164="zákl. přenesená",J164,0)</f>
        <v>0</v>
      </c>
      <c r="BH164" s="182">
        <f>IF(N164="sníž. přenesená",J164,0)</f>
        <v>0</v>
      </c>
      <c r="BI164" s="182">
        <f>IF(N164="nulová",J164,0)</f>
        <v>0</v>
      </c>
      <c r="BJ164" s="17" t="s">
        <v>83</v>
      </c>
      <c r="BK164" s="182">
        <f>ROUND(I164*H164,2)</f>
        <v>0</v>
      </c>
      <c r="BL164" s="17" t="s">
        <v>140</v>
      </c>
      <c r="BM164" s="181" t="s">
        <v>440</v>
      </c>
    </row>
    <row r="165" s="13" customFormat="1">
      <c r="A165" s="13"/>
      <c r="B165" s="188"/>
      <c r="C165" s="13"/>
      <c r="D165" s="183" t="s">
        <v>144</v>
      </c>
      <c r="E165" s="13"/>
      <c r="F165" s="190" t="s">
        <v>572</v>
      </c>
      <c r="G165" s="13"/>
      <c r="H165" s="191">
        <v>26808.150000000001</v>
      </c>
      <c r="I165" s="192"/>
      <c r="J165" s="13"/>
      <c r="K165" s="13"/>
      <c r="L165" s="188"/>
      <c r="M165" s="193"/>
      <c r="N165" s="194"/>
      <c r="O165" s="194"/>
      <c r="P165" s="194"/>
      <c r="Q165" s="194"/>
      <c r="R165" s="194"/>
      <c r="S165" s="194"/>
      <c r="T165" s="19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9" t="s">
        <v>144</v>
      </c>
      <c r="AU165" s="189" t="s">
        <v>85</v>
      </c>
      <c r="AV165" s="13" t="s">
        <v>85</v>
      </c>
      <c r="AW165" s="13" t="s">
        <v>3</v>
      </c>
      <c r="AX165" s="13" t="s">
        <v>83</v>
      </c>
      <c r="AY165" s="189" t="s">
        <v>133</v>
      </c>
    </row>
    <row r="166" s="2" customFormat="1" ht="24.15" customHeight="1">
      <c r="A166" s="36"/>
      <c r="B166" s="169"/>
      <c r="C166" s="170" t="s">
        <v>245</v>
      </c>
      <c r="D166" s="170" t="s">
        <v>135</v>
      </c>
      <c r="E166" s="171" t="s">
        <v>443</v>
      </c>
      <c r="F166" s="172" t="s">
        <v>444</v>
      </c>
      <c r="G166" s="173" t="s">
        <v>193</v>
      </c>
      <c r="H166" s="174">
        <v>788.47500000000002</v>
      </c>
      <c r="I166" s="175"/>
      <c r="J166" s="176">
        <f>ROUND(I166*H166,2)</f>
        <v>0</v>
      </c>
      <c r="K166" s="172" t="s">
        <v>139</v>
      </c>
      <c r="L166" s="37"/>
      <c r="M166" s="177" t="s">
        <v>1</v>
      </c>
      <c r="N166" s="178" t="s">
        <v>40</v>
      </c>
      <c r="O166" s="75"/>
      <c r="P166" s="179">
        <f>O166*H166</f>
        <v>0</v>
      </c>
      <c r="Q166" s="179">
        <v>0</v>
      </c>
      <c r="R166" s="179">
        <f>Q166*H166</f>
        <v>0</v>
      </c>
      <c r="S166" s="179">
        <v>0</v>
      </c>
      <c r="T166" s="180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1" t="s">
        <v>140</v>
      </c>
      <c r="AT166" s="181" t="s">
        <v>135</v>
      </c>
      <c r="AU166" s="181" t="s">
        <v>85</v>
      </c>
      <c r="AY166" s="17" t="s">
        <v>133</v>
      </c>
      <c r="BE166" s="182">
        <f>IF(N166="základní",J166,0)</f>
        <v>0</v>
      </c>
      <c r="BF166" s="182">
        <f>IF(N166="snížená",J166,0)</f>
        <v>0</v>
      </c>
      <c r="BG166" s="182">
        <f>IF(N166="zákl. přenesená",J166,0)</f>
        <v>0</v>
      </c>
      <c r="BH166" s="182">
        <f>IF(N166="sníž. přenesená",J166,0)</f>
        <v>0</v>
      </c>
      <c r="BI166" s="182">
        <f>IF(N166="nulová",J166,0)</f>
        <v>0</v>
      </c>
      <c r="BJ166" s="17" t="s">
        <v>83</v>
      </c>
      <c r="BK166" s="182">
        <f>ROUND(I166*H166,2)</f>
        <v>0</v>
      </c>
      <c r="BL166" s="17" t="s">
        <v>140</v>
      </c>
      <c r="BM166" s="181" t="s">
        <v>445</v>
      </c>
    </row>
    <row r="167" s="2" customFormat="1" ht="33" customHeight="1">
      <c r="A167" s="36"/>
      <c r="B167" s="169"/>
      <c r="C167" s="170" t="s">
        <v>249</v>
      </c>
      <c r="D167" s="170" t="s">
        <v>135</v>
      </c>
      <c r="E167" s="171" t="s">
        <v>447</v>
      </c>
      <c r="F167" s="172" t="s">
        <v>448</v>
      </c>
      <c r="G167" s="173" t="s">
        <v>193</v>
      </c>
      <c r="H167" s="174">
        <v>213.42500000000001</v>
      </c>
      <c r="I167" s="175"/>
      <c r="J167" s="176">
        <f>ROUND(I167*H167,2)</f>
        <v>0</v>
      </c>
      <c r="K167" s="172" t="s">
        <v>139</v>
      </c>
      <c r="L167" s="37"/>
      <c r="M167" s="177" t="s">
        <v>1</v>
      </c>
      <c r="N167" s="178" t="s">
        <v>40</v>
      </c>
      <c r="O167" s="75"/>
      <c r="P167" s="179">
        <f>O167*H167</f>
        <v>0</v>
      </c>
      <c r="Q167" s="179">
        <v>0</v>
      </c>
      <c r="R167" s="179">
        <f>Q167*H167</f>
        <v>0</v>
      </c>
      <c r="S167" s="179">
        <v>0</v>
      </c>
      <c r="T167" s="180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81" t="s">
        <v>140</v>
      </c>
      <c r="AT167" s="181" t="s">
        <v>135</v>
      </c>
      <c r="AU167" s="181" t="s">
        <v>85</v>
      </c>
      <c r="AY167" s="17" t="s">
        <v>133</v>
      </c>
      <c r="BE167" s="182">
        <f>IF(N167="základní",J167,0)</f>
        <v>0</v>
      </c>
      <c r="BF167" s="182">
        <f>IF(N167="snížená",J167,0)</f>
        <v>0</v>
      </c>
      <c r="BG167" s="182">
        <f>IF(N167="zákl. přenesená",J167,0)</f>
        <v>0</v>
      </c>
      <c r="BH167" s="182">
        <f>IF(N167="sníž. přenesená",J167,0)</f>
        <v>0</v>
      </c>
      <c r="BI167" s="182">
        <f>IF(N167="nulová",J167,0)</f>
        <v>0</v>
      </c>
      <c r="BJ167" s="17" t="s">
        <v>83</v>
      </c>
      <c r="BK167" s="182">
        <f>ROUND(I167*H167,2)</f>
        <v>0</v>
      </c>
      <c r="BL167" s="17" t="s">
        <v>140</v>
      </c>
      <c r="BM167" s="181" t="s">
        <v>449</v>
      </c>
    </row>
    <row r="168" s="2" customFormat="1" ht="33" customHeight="1">
      <c r="A168" s="36"/>
      <c r="B168" s="169"/>
      <c r="C168" s="170" t="s">
        <v>254</v>
      </c>
      <c r="D168" s="170" t="s">
        <v>135</v>
      </c>
      <c r="E168" s="171" t="s">
        <v>451</v>
      </c>
      <c r="F168" s="172" t="s">
        <v>452</v>
      </c>
      <c r="G168" s="173" t="s">
        <v>193</v>
      </c>
      <c r="H168" s="174">
        <v>51.450000000000003</v>
      </c>
      <c r="I168" s="175"/>
      <c r="J168" s="176">
        <f>ROUND(I168*H168,2)</f>
        <v>0</v>
      </c>
      <c r="K168" s="172" t="s">
        <v>139</v>
      </c>
      <c r="L168" s="37"/>
      <c r="M168" s="177" t="s">
        <v>1</v>
      </c>
      <c r="N168" s="178" t="s">
        <v>40</v>
      </c>
      <c r="O168" s="75"/>
      <c r="P168" s="179">
        <f>O168*H168</f>
        <v>0</v>
      </c>
      <c r="Q168" s="179">
        <v>0</v>
      </c>
      <c r="R168" s="179">
        <f>Q168*H168</f>
        <v>0</v>
      </c>
      <c r="S168" s="179">
        <v>0</v>
      </c>
      <c r="T168" s="180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81" t="s">
        <v>140</v>
      </c>
      <c r="AT168" s="181" t="s">
        <v>135</v>
      </c>
      <c r="AU168" s="181" t="s">
        <v>85</v>
      </c>
      <c r="AY168" s="17" t="s">
        <v>133</v>
      </c>
      <c r="BE168" s="182">
        <f>IF(N168="základní",J168,0)</f>
        <v>0</v>
      </c>
      <c r="BF168" s="182">
        <f>IF(N168="snížená",J168,0)</f>
        <v>0</v>
      </c>
      <c r="BG168" s="182">
        <f>IF(N168="zákl. přenesená",J168,0)</f>
        <v>0</v>
      </c>
      <c r="BH168" s="182">
        <f>IF(N168="sníž. přenesená",J168,0)</f>
        <v>0</v>
      </c>
      <c r="BI168" s="182">
        <f>IF(N168="nulová",J168,0)</f>
        <v>0</v>
      </c>
      <c r="BJ168" s="17" t="s">
        <v>83</v>
      </c>
      <c r="BK168" s="182">
        <f>ROUND(I168*H168,2)</f>
        <v>0</v>
      </c>
      <c r="BL168" s="17" t="s">
        <v>140</v>
      </c>
      <c r="BM168" s="181" t="s">
        <v>453</v>
      </c>
    </row>
    <row r="169" s="2" customFormat="1" ht="24.15" customHeight="1">
      <c r="A169" s="36"/>
      <c r="B169" s="169"/>
      <c r="C169" s="170" t="s">
        <v>260</v>
      </c>
      <c r="D169" s="170" t="s">
        <v>135</v>
      </c>
      <c r="E169" s="171" t="s">
        <v>455</v>
      </c>
      <c r="F169" s="172" t="s">
        <v>456</v>
      </c>
      <c r="G169" s="173" t="s">
        <v>193</v>
      </c>
      <c r="H169" s="174">
        <v>523.60000000000002</v>
      </c>
      <c r="I169" s="175"/>
      <c r="J169" s="176">
        <f>ROUND(I169*H169,2)</f>
        <v>0</v>
      </c>
      <c r="K169" s="172" t="s">
        <v>139</v>
      </c>
      <c r="L169" s="37"/>
      <c r="M169" s="177" t="s">
        <v>1</v>
      </c>
      <c r="N169" s="178" t="s">
        <v>40</v>
      </c>
      <c r="O169" s="75"/>
      <c r="P169" s="179">
        <f>O169*H169</f>
        <v>0</v>
      </c>
      <c r="Q169" s="179">
        <v>0</v>
      </c>
      <c r="R169" s="179">
        <f>Q169*H169</f>
        <v>0</v>
      </c>
      <c r="S169" s="179">
        <v>0</v>
      </c>
      <c r="T169" s="180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81" t="s">
        <v>140</v>
      </c>
      <c r="AT169" s="181" t="s">
        <v>135</v>
      </c>
      <c r="AU169" s="181" t="s">
        <v>85</v>
      </c>
      <c r="AY169" s="17" t="s">
        <v>133</v>
      </c>
      <c r="BE169" s="182">
        <f>IF(N169="základní",J169,0)</f>
        <v>0</v>
      </c>
      <c r="BF169" s="182">
        <f>IF(N169="snížená",J169,0)</f>
        <v>0</v>
      </c>
      <c r="BG169" s="182">
        <f>IF(N169="zákl. přenesená",J169,0)</f>
        <v>0</v>
      </c>
      <c r="BH169" s="182">
        <f>IF(N169="sníž. přenesená",J169,0)</f>
        <v>0</v>
      </c>
      <c r="BI169" s="182">
        <f>IF(N169="nulová",J169,0)</f>
        <v>0</v>
      </c>
      <c r="BJ169" s="17" t="s">
        <v>83</v>
      </c>
      <c r="BK169" s="182">
        <f>ROUND(I169*H169,2)</f>
        <v>0</v>
      </c>
      <c r="BL169" s="17" t="s">
        <v>140</v>
      </c>
      <c r="BM169" s="181" t="s">
        <v>457</v>
      </c>
    </row>
    <row r="170" s="12" customFormat="1" ht="22.8" customHeight="1">
      <c r="A170" s="12"/>
      <c r="B170" s="156"/>
      <c r="C170" s="12"/>
      <c r="D170" s="157" t="s">
        <v>74</v>
      </c>
      <c r="E170" s="167" t="s">
        <v>458</v>
      </c>
      <c r="F170" s="167" t="s">
        <v>459</v>
      </c>
      <c r="G170" s="12"/>
      <c r="H170" s="12"/>
      <c r="I170" s="159"/>
      <c r="J170" s="168">
        <f>BK170</f>
        <v>0</v>
      </c>
      <c r="K170" s="12"/>
      <c r="L170" s="156"/>
      <c r="M170" s="161"/>
      <c r="N170" s="162"/>
      <c r="O170" s="162"/>
      <c r="P170" s="163">
        <f>P171</f>
        <v>0</v>
      </c>
      <c r="Q170" s="162"/>
      <c r="R170" s="163">
        <f>R171</f>
        <v>0</v>
      </c>
      <c r="S170" s="162"/>
      <c r="T170" s="164">
        <f>T171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57" t="s">
        <v>83</v>
      </c>
      <c r="AT170" s="165" t="s">
        <v>74</v>
      </c>
      <c r="AU170" s="165" t="s">
        <v>83</v>
      </c>
      <c r="AY170" s="157" t="s">
        <v>133</v>
      </c>
      <c r="BK170" s="166">
        <f>BK171</f>
        <v>0</v>
      </c>
    </row>
    <row r="171" s="2" customFormat="1" ht="24.15" customHeight="1">
      <c r="A171" s="36"/>
      <c r="B171" s="169"/>
      <c r="C171" s="170" t="s">
        <v>265</v>
      </c>
      <c r="D171" s="170" t="s">
        <v>135</v>
      </c>
      <c r="E171" s="171" t="s">
        <v>461</v>
      </c>
      <c r="F171" s="172" t="s">
        <v>462</v>
      </c>
      <c r="G171" s="173" t="s">
        <v>193</v>
      </c>
      <c r="H171" s="174">
        <v>1141.2750000000001</v>
      </c>
      <c r="I171" s="175"/>
      <c r="J171" s="176">
        <f>ROUND(I171*H171,2)</f>
        <v>0</v>
      </c>
      <c r="K171" s="172" t="s">
        <v>139</v>
      </c>
      <c r="L171" s="37"/>
      <c r="M171" s="177" t="s">
        <v>1</v>
      </c>
      <c r="N171" s="178" t="s">
        <v>40</v>
      </c>
      <c r="O171" s="75"/>
      <c r="P171" s="179">
        <f>O171*H171</f>
        <v>0</v>
      </c>
      <c r="Q171" s="179">
        <v>0</v>
      </c>
      <c r="R171" s="179">
        <f>Q171*H171</f>
        <v>0</v>
      </c>
      <c r="S171" s="179">
        <v>0</v>
      </c>
      <c r="T171" s="180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81" t="s">
        <v>140</v>
      </c>
      <c r="AT171" s="181" t="s">
        <v>135</v>
      </c>
      <c r="AU171" s="181" t="s">
        <v>85</v>
      </c>
      <c r="AY171" s="17" t="s">
        <v>133</v>
      </c>
      <c r="BE171" s="182">
        <f>IF(N171="základní",J171,0)</f>
        <v>0</v>
      </c>
      <c r="BF171" s="182">
        <f>IF(N171="snížená",J171,0)</f>
        <v>0</v>
      </c>
      <c r="BG171" s="182">
        <f>IF(N171="zákl. přenesená",J171,0)</f>
        <v>0</v>
      </c>
      <c r="BH171" s="182">
        <f>IF(N171="sníž. přenesená",J171,0)</f>
        <v>0</v>
      </c>
      <c r="BI171" s="182">
        <f>IF(N171="nulová",J171,0)</f>
        <v>0</v>
      </c>
      <c r="BJ171" s="17" t="s">
        <v>83</v>
      </c>
      <c r="BK171" s="182">
        <f>ROUND(I171*H171,2)</f>
        <v>0</v>
      </c>
      <c r="BL171" s="17" t="s">
        <v>140</v>
      </c>
      <c r="BM171" s="181" t="s">
        <v>463</v>
      </c>
    </row>
    <row r="172" s="12" customFormat="1" ht="25.92" customHeight="1">
      <c r="A172" s="12"/>
      <c r="B172" s="156"/>
      <c r="C172" s="12"/>
      <c r="D172" s="157" t="s">
        <v>74</v>
      </c>
      <c r="E172" s="158" t="s">
        <v>464</v>
      </c>
      <c r="F172" s="158" t="s">
        <v>465</v>
      </c>
      <c r="G172" s="12"/>
      <c r="H172" s="12"/>
      <c r="I172" s="159"/>
      <c r="J172" s="160">
        <f>BK172</f>
        <v>0</v>
      </c>
      <c r="K172" s="12"/>
      <c r="L172" s="156"/>
      <c r="M172" s="161"/>
      <c r="N172" s="162"/>
      <c r="O172" s="162"/>
      <c r="P172" s="163">
        <f>P173+P184+P187</f>
        <v>0</v>
      </c>
      <c r="Q172" s="162"/>
      <c r="R172" s="163">
        <f>R173+R184+R187</f>
        <v>0</v>
      </c>
      <c r="S172" s="162"/>
      <c r="T172" s="164">
        <f>T173+T184+T187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57" t="s">
        <v>158</v>
      </c>
      <c r="AT172" s="165" t="s">
        <v>74</v>
      </c>
      <c r="AU172" s="165" t="s">
        <v>75</v>
      </c>
      <c r="AY172" s="157" t="s">
        <v>133</v>
      </c>
      <c r="BK172" s="166">
        <f>BK173+BK184+BK187</f>
        <v>0</v>
      </c>
    </row>
    <row r="173" s="12" customFormat="1" ht="22.8" customHeight="1">
      <c r="A173" s="12"/>
      <c r="B173" s="156"/>
      <c r="C173" s="12"/>
      <c r="D173" s="157" t="s">
        <v>74</v>
      </c>
      <c r="E173" s="167" t="s">
        <v>466</v>
      </c>
      <c r="F173" s="167" t="s">
        <v>467</v>
      </c>
      <c r="G173" s="12"/>
      <c r="H173" s="12"/>
      <c r="I173" s="159"/>
      <c r="J173" s="168">
        <f>BK173</f>
        <v>0</v>
      </c>
      <c r="K173" s="12"/>
      <c r="L173" s="156"/>
      <c r="M173" s="161"/>
      <c r="N173" s="162"/>
      <c r="O173" s="162"/>
      <c r="P173" s="163">
        <f>SUM(P174:P183)</f>
        <v>0</v>
      </c>
      <c r="Q173" s="162"/>
      <c r="R173" s="163">
        <f>SUM(R174:R183)</f>
        <v>0</v>
      </c>
      <c r="S173" s="162"/>
      <c r="T173" s="164">
        <f>SUM(T174:T183)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57" t="s">
        <v>158</v>
      </c>
      <c r="AT173" s="165" t="s">
        <v>74</v>
      </c>
      <c r="AU173" s="165" t="s">
        <v>83</v>
      </c>
      <c r="AY173" s="157" t="s">
        <v>133</v>
      </c>
      <c r="BK173" s="166">
        <f>SUM(BK174:BK183)</f>
        <v>0</v>
      </c>
    </row>
    <row r="174" s="2" customFormat="1" ht="16.5" customHeight="1">
      <c r="A174" s="36"/>
      <c r="B174" s="169"/>
      <c r="C174" s="170" t="s">
        <v>269</v>
      </c>
      <c r="D174" s="170" t="s">
        <v>135</v>
      </c>
      <c r="E174" s="171" t="s">
        <v>469</v>
      </c>
      <c r="F174" s="172" t="s">
        <v>470</v>
      </c>
      <c r="G174" s="173" t="s">
        <v>363</v>
      </c>
      <c r="H174" s="174">
        <v>1</v>
      </c>
      <c r="I174" s="175"/>
      <c r="J174" s="176">
        <f>ROUND(I174*H174,2)</f>
        <v>0</v>
      </c>
      <c r="K174" s="172" t="s">
        <v>139</v>
      </c>
      <c r="L174" s="37"/>
      <c r="M174" s="177" t="s">
        <v>1</v>
      </c>
      <c r="N174" s="178" t="s">
        <v>40</v>
      </c>
      <c r="O174" s="75"/>
      <c r="P174" s="179">
        <f>O174*H174</f>
        <v>0</v>
      </c>
      <c r="Q174" s="179">
        <v>0</v>
      </c>
      <c r="R174" s="179">
        <f>Q174*H174</f>
        <v>0</v>
      </c>
      <c r="S174" s="179">
        <v>0</v>
      </c>
      <c r="T174" s="180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81" t="s">
        <v>471</v>
      </c>
      <c r="AT174" s="181" t="s">
        <v>135</v>
      </c>
      <c r="AU174" s="181" t="s">
        <v>85</v>
      </c>
      <c r="AY174" s="17" t="s">
        <v>133</v>
      </c>
      <c r="BE174" s="182">
        <f>IF(N174="základní",J174,0)</f>
        <v>0</v>
      </c>
      <c r="BF174" s="182">
        <f>IF(N174="snížená",J174,0)</f>
        <v>0</v>
      </c>
      <c r="BG174" s="182">
        <f>IF(N174="zákl. přenesená",J174,0)</f>
        <v>0</v>
      </c>
      <c r="BH174" s="182">
        <f>IF(N174="sníž. přenesená",J174,0)</f>
        <v>0</v>
      </c>
      <c r="BI174" s="182">
        <f>IF(N174="nulová",J174,0)</f>
        <v>0</v>
      </c>
      <c r="BJ174" s="17" t="s">
        <v>83</v>
      </c>
      <c r="BK174" s="182">
        <f>ROUND(I174*H174,2)</f>
        <v>0</v>
      </c>
      <c r="BL174" s="17" t="s">
        <v>471</v>
      </c>
      <c r="BM174" s="181" t="s">
        <v>472</v>
      </c>
    </row>
    <row r="175" s="2" customFormat="1">
      <c r="A175" s="36"/>
      <c r="B175" s="37"/>
      <c r="C175" s="36"/>
      <c r="D175" s="183" t="s">
        <v>142</v>
      </c>
      <c r="E175" s="36"/>
      <c r="F175" s="184" t="s">
        <v>473</v>
      </c>
      <c r="G175" s="36"/>
      <c r="H175" s="36"/>
      <c r="I175" s="185"/>
      <c r="J175" s="36"/>
      <c r="K175" s="36"/>
      <c r="L175" s="37"/>
      <c r="M175" s="186"/>
      <c r="N175" s="187"/>
      <c r="O175" s="75"/>
      <c r="P175" s="75"/>
      <c r="Q175" s="75"/>
      <c r="R175" s="75"/>
      <c r="S175" s="75"/>
      <c r="T175" s="76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7" t="s">
        <v>142</v>
      </c>
      <c r="AU175" s="17" t="s">
        <v>85</v>
      </c>
    </row>
    <row r="176" s="2" customFormat="1" ht="16.5" customHeight="1">
      <c r="A176" s="36"/>
      <c r="B176" s="169"/>
      <c r="C176" s="170" t="s">
        <v>274</v>
      </c>
      <c r="D176" s="170" t="s">
        <v>135</v>
      </c>
      <c r="E176" s="171" t="s">
        <v>475</v>
      </c>
      <c r="F176" s="172" t="s">
        <v>476</v>
      </c>
      <c r="G176" s="173" t="s">
        <v>363</v>
      </c>
      <c r="H176" s="174">
        <v>1</v>
      </c>
      <c r="I176" s="175"/>
      <c r="J176" s="176">
        <f>ROUND(I176*H176,2)</f>
        <v>0</v>
      </c>
      <c r="K176" s="172" t="s">
        <v>139</v>
      </c>
      <c r="L176" s="37"/>
      <c r="M176" s="177" t="s">
        <v>1</v>
      </c>
      <c r="N176" s="178" t="s">
        <v>40</v>
      </c>
      <c r="O176" s="75"/>
      <c r="P176" s="179">
        <f>O176*H176</f>
        <v>0</v>
      </c>
      <c r="Q176" s="179">
        <v>0</v>
      </c>
      <c r="R176" s="179">
        <f>Q176*H176</f>
        <v>0</v>
      </c>
      <c r="S176" s="179">
        <v>0</v>
      </c>
      <c r="T176" s="180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81" t="s">
        <v>471</v>
      </c>
      <c r="AT176" s="181" t="s">
        <v>135</v>
      </c>
      <c r="AU176" s="181" t="s">
        <v>85</v>
      </c>
      <c r="AY176" s="17" t="s">
        <v>133</v>
      </c>
      <c r="BE176" s="182">
        <f>IF(N176="základní",J176,0)</f>
        <v>0</v>
      </c>
      <c r="BF176" s="182">
        <f>IF(N176="snížená",J176,0)</f>
        <v>0</v>
      </c>
      <c r="BG176" s="182">
        <f>IF(N176="zákl. přenesená",J176,0)</f>
        <v>0</v>
      </c>
      <c r="BH176" s="182">
        <f>IF(N176="sníž. přenesená",J176,0)</f>
        <v>0</v>
      </c>
      <c r="BI176" s="182">
        <f>IF(N176="nulová",J176,0)</f>
        <v>0</v>
      </c>
      <c r="BJ176" s="17" t="s">
        <v>83</v>
      </c>
      <c r="BK176" s="182">
        <f>ROUND(I176*H176,2)</f>
        <v>0</v>
      </c>
      <c r="BL176" s="17" t="s">
        <v>471</v>
      </c>
      <c r="BM176" s="181" t="s">
        <v>477</v>
      </c>
    </row>
    <row r="177" s="2" customFormat="1">
      <c r="A177" s="36"/>
      <c r="B177" s="37"/>
      <c r="C177" s="36"/>
      <c r="D177" s="183" t="s">
        <v>142</v>
      </c>
      <c r="E177" s="36"/>
      <c r="F177" s="184" t="s">
        <v>478</v>
      </c>
      <c r="G177" s="36"/>
      <c r="H177" s="36"/>
      <c r="I177" s="185"/>
      <c r="J177" s="36"/>
      <c r="K177" s="36"/>
      <c r="L177" s="37"/>
      <c r="M177" s="186"/>
      <c r="N177" s="187"/>
      <c r="O177" s="75"/>
      <c r="P177" s="75"/>
      <c r="Q177" s="75"/>
      <c r="R177" s="75"/>
      <c r="S177" s="75"/>
      <c r="T177" s="76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7" t="s">
        <v>142</v>
      </c>
      <c r="AU177" s="17" t="s">
        <v>85</v>
      </c>
    </row>
    <row r="178" s="2" customFormat="1" ht="16.5" customHeight="1">
      <c r="A178" s="36"/>
      <c r="B178" s="169"/>
      <c r="C178" s="170" t="s">
        <v>278</v>
      </c>
      <c r="D178" s="170" t="s">
        <v>135</v>
      </c>
      <c r="E178" s="171" t="s">
        <v>480</v>
      </c>
      <c r="F178" s="172" t="s">
        <v>481</v>
      </c>
      <c r="G178" s="173" t="s">
        <v>363</v>
      </c>
      <c r="H178" s="174">
        <v>1</v>
      </c>
      <c r="I178" s="175"/>
      <c r="J178" s="176">
        <f>ROUND(I178*H178,2)</f>
        <v>0</v>
      </c>
      <c r="K178" s="172" t="s">
        <v>139</v>
      </c>
      <c r="L178" s="37"/>
      <c r="M178" s="177" t="s">
        <v>1</v>
      </c>
      <c r="N178" s="178" t="s">
        <v>40</v>
      </c>
      <c r="O178" s="75"/>
      <c r="P178" s="179">
        <f>O178*H178</f>
        <v>0</v>
      </c>
      <c r="Q178" s="179">
        <v>0</v>
      </c>
      <c r="R178" s="179">
        <f>Q178*H178</f>
        <v>0</v>
      </c>
      <c r="S178" s="179">
        <v>0</v>
      </c>
      <c r="T178" s="180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81" t="s">
        <v>471</v>
      </c>
      <c r="AT178" s="181" t="s">
        <v>135</v>
      </c>
      <c r="AU178" s="181" t="s">
        <v>85</v>
      </c>
      <c r="AY178" s="17" t="s">
        <v>133</v>
      </c>
      <c r="BE178" s="182">
        <f>IF(N178="základní",J178,0)</f>
        <v>0</v>
      </c>
      <c r="BF178" s="182">
        <f>IF(N178="snížená",J178,0)</f>
        <v>0</v>
      </c>
      <c r="BG178" s="182">
        <f>IF(N178="zákl. přenesená",J178,0)</f>
        <v>0</v>
      </c>
      <c r="BH178" s="182">
        <f>IF(N178="sníž. přenesená",J178,0)</f>
        <v>0</v>
      </c>
      <c r="BI178" s="182">
        <f>IF(N178="nulová",J178,0)</f>
        <v>0</v>
      </c>
      <c r="BJ178" s="17" t="s">
        <v>83</v>
      </c>
      <c r="BK178" s="182">
        <f>ROUND(I178*H178,2)</f>
        <v>0</v>
      </c>
      <c r="BL178" s="17" t="s">
        <v>471</v>
      </c>
      <c r="BM178" s="181" t="s">
        <v>482</v>
      </c>
    </row>
    <row r="179" s="2" customFormat="1">
      <c r="A179" s="36"/>
      <c r="B179" s="37"/>
      <c r="C179" s="36"/>
      <c r="D179" s="183" t="s">
        <v>142</v>
      </c>
      <c r="E179" s="36"/>
      <c r="F179" s="184" t="s">
        <v>483</v>
      </c>
      <c r="G179" s="36"/>
      <c r="H179" s="36"/>
      <c r="I179" s="185"/>
      <c r="J179" s="36"/>
      <c r="K179" s="36"/>
      <c r="L179" s="37"/>
      <c r="M179" s="186"/>
      <c r="N179" s="187"/>
      <c r="O179" s="75"/>
      <c r="P179" s="75"/>
      <c r="Q179" s="75"/>
      <c r="R179" s="75"/>
      <c r="S179" s="75"/>
      <c r="T179" s="7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7" t="s">
        <v>142</v>
      </c>
      <c r="AU179" s="17" t="s">
        <v>85</v>
      </c>
    </row>
    <row r="180" s="2" customFormat="1" ht="16.5" customHeight="1">
      <c r="A180" s="36"/>
      <c r="B180" s="169"/>
      <c r="C180" s="170" t="s">
        <v>281</v>
      </c>
      <c r="D180" s="170" t="s">
        <v>135</v>
      </c>
      <c r="E180" s="171" t="s">
        <v>485</v>
      </c>
      <c r="F180" s="172" t="s">
        <v>486</v>
      </c>
      <c r="G180" s="173" t="s">
        <v>363</v>
      </c>
      <c r="H180" s="174">
        <v>1</v>
      </c>
      <c r="I180" s="175"/>
      <c r="J180" s="176">
        <f>ROUND(I180*H180,2)</f>
        <v>0</v>
      </c>
      <c r="K180" s="172" t="s">
        <v>139</v>
      </c>
      <c r="L180" s="37"/>
      <c r="M180" s="177" t="s">
        <v>1</v>
      </c>
      <c r="N180" s="178" t="s">
        <v>40</v>
      </c>
      <c r="O180" s="75"/>
      <c r="P180" s="179">
        <f>O180*H180</f>
        <v>0</v>
      </c>
      <c r="Q180" s="179">
        <v>0</v>
      </c>
      <c r="R180" s="179">
        <f>Q180*H180</f>
        <v>0</v>
      </c>
      <c r="S180" s="179">
        <v>0</v>
      </c>
      <c r="T180" s="180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81" t="s">
        <v>471</v>
      </c>
      <c r="AT180" s="181" t="s">
        <v>135</v>
      </c>
      <c r="AU180" s="181" t="s">
        <v>85</v>
      </c>
      <c r="AY180" s="17" t="s">
        <v>133</v>
      </c>
      <c r="BE180" s="182">
        <f>IF(N180="základní",J180,0)</f>
        <v>0</v>
      </c>
      <c r="BF180" s="182">
        <f>IF(N180="snížená",J180,0)</f>
        <v>0</v>
      </c>
      <c r="BG180" s="182">
        <f>IF(N180="zákl. přenesená",J180,0)</f>
        <v>0</v>
      </c>
      <c r="BH180" s="182">
        <f>IF(N180="sníž. přenesená",J180,0)</f>
        <v>0</v>
      </c>
      <c r="BI180" s="182">
        <f>IF(N180="nulová",J180,0)</f>
        <v>0</v>
      </c>
      <c r="BJ180" s="17" t="s">
        <v>83</v>
      </c>
      <c r="BK180" s="182">
        <f>ROUND(I180*H180,2)</f>
        <v>0</v>
      </c>
      <c r="BL180" s="17" t="s">
        <v>471</v>
      </c>
      <c r="BM180" s="181" t="s">
        <v>487</v>
      </c>
    </row>
    <row r="181" s="2" customFormat="1">
      <c r="A181" s="36"/>
      <c r="B181" s="37"/>
      <c r="C181" s="36"/>
      <c r="D181" s="183" t="s">
        <v>142</v>
      </c>
      <c r="E181" s="36"/>
      <c r="F181" s="184" t="s">
        <v>488</v>
      </c>
      <c r="G181" s="36"/>
      <c r="H181" s="36"/>
      <c r="I181" s="185"/>
      <c r="J181" s="36"/>
      <c r="K181" s="36"/>
      <c r="L181" s="37"/>
      <c r="M181" s="186"/>
      <c r="N181" s="187"/>
      <c r="O181" s="75"/>
      <c r="P181" s="75"/>
      <c r="Q181" s="75"/>
      <c r="R181" s="75"/>
      <c r="S181" s="75"/>
      <c r="T181" s="76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7" t="s">
        <v>142</v>
      </c>
      <c r="AU181" s="17" t="s">
        <v>85</v>
      </c>
    </row>
    <row r="182" s="2" customFormat="1" ht="16.5" customHeight="1">
      <c r="A182" s="36"/>
      <c r="B182" s="169"/>
      <c r="C182" s="170" t="s">
        <v>283</v>
      </c>
      <c r="D182" s="170" t="s">
        <v>135</v>
      </c>
      <c r="E182" s="171" t="s">
        <v>490</v>
      </c>
      <c r="F182" s="172" t="s">
        <v>491</v>
      </c>
      <c r="G182" s="173" t="s">
        <v>363</v>
      </c>
      <c r="H182" s="174">
        <v>1</v>
      </c>
      <c r="I182" s="175"/>
      <c r="J182" s="176">
        <f>ROUND(I182*H182,2)</f>
        <v>0</v>
      </c>
      <c r="K182" s="172" t="s">
        <v>139</v>
      </c>
      <c r="L182" s="37"/>
      <c r="M182" s="177" t="s">
        <v>1</v>
      </c>
      <c r="N182" s="178" t="s">
        <v>40</v>
      </c>
      <c r="O182" s="75"/>
      <c r="P182" s="179">
        <f>O182*H182</f>
        <v>0</v>
      </c>
      <c r="Q182" s="179">
        <v>0</v>
      </c>
      <c r="R182" s="179">
        <f>Q182*H182</f>
        <v>0</v>
      </c>
      <c r="S182" s="179">
        <v>0</v>
      </c>
      <c r="T182" s="180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81" t="s">
        <v>471</v>
      </c>
      <c r="AT182" s="181" t="s">
        <v>135</v>
      </c>
      <c r="AU182" s="181" t="s">
        <v>85</v>
      </c>
      <c r="AY182" s="17" t="s">
        <v>133</v>
      </c>
      <c r="BE182" s="182">
        <f>IF(N182="základní",J182,0)</f>
        <v>0</v>
      </c>
      <c r="BF182" s="182">
        <f>IF(N182="snížená",J182,0)</f>
        <v>0</v>
      </c>
      <c r="BG182" s="182">
        <f>IF(N182="zákl. přenesená",J182,0)</f>
        <v>0</v>
      </c>
      <c r="BH182" s="182">
        <f>IF(N182="sníž. přenesená",J182,0)</f>
        <v>0</v>
      </c>
      <c r="BI182" s="182">
        <f>IF(N182="nulová",J182,0)</f>
        <v>0</v>
      </c>
      <c r="BJ182" s="17" t="s">
        <v>83</v>
      </c>
      <c r="BK182" s="182">
        <f>ROUND(I182*H182,2)</f>
        <v>0</v>
      </c>
      <c r="BL182" s="17" t="s">
        <v>471</v>
      </c>
      <c r="BM182" s="181" t="s">
        <v>492</v>
      </c>
    </row>
    <row r="183" s="2" customFormat="1">
      <c r="A183" s="36"/>
      <c r="B183" s="37"/>
      <c r="C183" s="36"/>
      <c r="D183" s="183" t="s">
        <v>142</v>
      </c>
      <c r="E183" s="36"/>
      <c r="F183" s="184" t="s">
        <v>493</v>
      </c>
      <c r="G183" s="36"/>
      <c r="H183" s="36"/>
      <c r="I183" s="185"/>
      <c r="J183" s="36"/>
      <c r="K183" s="36"/>
      <c r="L183" s="37"/>
      <c r="M183" s="186"/>
      <c r="N183" s="187"/>
      <c r="O183" s="75"/>
      <c r="P183" s="75"/>
      <c r="Q183" s="75"/>
      <c r="R183" s="75"/>
      <c r="S183" s="75"/>
      <c r="T183" s="76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7" t="s">
        <v>142</v>
      </c>
      <c r="AU183" s="17" t="s">
        <v>85</v>
      </c>
    </row>
    <row r="184" s="12" customFormat="1" ht="22.8" customHeight="1">
      <c r="A184" s="12"/>
      <c r="B184" s="156"/>
      <c r="C184" s="12"/>
      <c r="D184" s="157" t="s">
        <v>74</v>
      </c>
      <c r="E184" s="167" t="s">
        <v>501</v>
      </c>
      <c r="F184" s="167" t="s">
        <v>502</v>
      </c>
      <c r="G184" s="12"/>
      <c r="H184" s="12"/>
      <c r="I184" s="159"/>
      <c r="J184" s="168">
        <f>BK184</f>
        <v>0</v>
      </c>
      <c r="K184" s="12"/>
      <c r="L184" s="156"/>
      <c r="M184" s="161"/>
      <c r="N184" s="162"/>
      <c r="O184" s="162"/>
      <c r="P184" s="163">
        <f>SUM(P185:P186)</f>
        <v>0</v>
      </c>
      <c r="Q184" s="162"/>
      <c r="R184" s="163">
        <f>SUM(R185:R186)</f>
        <v>0</v>
      </c>
      <c r="S184" s="162"/>
      <c r="T184" s="164">
        <f>SUM(T185:T186)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57" t="s">
        <v>158</v>
      </c>
      <c r="AT184" s="165" t="s">
        <v>74</v>
      </c>
      <c r="AU184" s="165" t="s">
        <v>83</v>
      </c>
      <c r="AY184" s="157" t="s">
        <v>133</v>
      </c>
      <c r="BK184" s="166">
        <f>SUM(BK185:BK186)</f>
        <v>0</v>
      </c>
    </row>
    <row r="185" s="2" customFormat="1" ht="16.5" customHeight="1">
      <c r="A185" s="36"/>
      <c r="B185" s="169"/>
      <c r="C185" s="170" t="s">
        <v>288</v>
      </c>
      <c r="D185" s="170" t="s">
        <v>135</v>
      </c>
      <c r="E185" s="171" t="s">
        <v>504</v>
      </c>
      <c r="F185" s="172" t="s">
        <v>505</v>
      </c>
      <c r="G185" s="173" t="s">
        <v>363</v>
      </c>
      <c r="H185" s="174">
        <v>1</v>
      </c>
      <c r="I185" s="175"/>
      <c r="J185" s="176">
        <f>ROUND(I185*H185,2)</f>
        <v>0</v>
      </c>
      <c r="K185" s="172" t="s">
        <v>139</v>
      </c>
      <c r="L185" s="37"/>
      <c r="M185" s="177" t="s">
        <v>1</v>
      </c>
      <c r="N185" s="178" t="s">
        <v>40</v>
      </c>
      <c r="O185" s="75"/>
      <c r="P185" s="179">
        <f>O185*H185</f>
        <v>0</v>
      </c>
      <c r="Q185" s="179">
        <v>0</v>
      </c>
      <c r="R185" s="179">
        <f>Q185*H185</f>
        <v>0</v>
      </c>
      <c r="S185" s="179">
        <v>0</v>
      </c>
      <c r="T185" s="180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81" t="s">
        <v>471</v>
      </c>
      <c r="AT185" s="181" t="s">
        <v>135</v>
      </c>
      <c r="AU185" s="181" t="s">
        <v>85</v>
      </c>
      <c r="AY185" s="17" t="s">
        <v>133</v>
      </c>
      <c r="BE185" s="182">
        <f>IF(N185="základní",J185,0)</f>
        <v>0</v>
      </c>
      <c r="BF185" s="182">
        <f>IF(N185="snížená",J185,0)</f>
        <v>0</v>
      </c>
      <c r="BG185" s="182">
        <f>IF(N185="zákl. přenesená",J185,0)</f>
        <v>0</v>
      </c>
      <c r="BH185" s="182">
        <f>IF(N185="sníž. přenesená",J185,0)</f>
        <v>0</v>
      </c>
      <c r="BI185" s="182">
        <f>IF(N185="nulová",J185,0)</f>
        <v>0</v>
      </c>
      <c r="BJ185" s="17" t="s">
        <v>83</v>
      </c>
      <c r="BK185" s="182">
        <f>ROUND(I185*H185,2)</f>
        <v>0</v>
      </c>
      <c r="BL185" s="17" t="s">
        <v>471</v>
      </c>
      <c r="BM185" s="181" t="s">
        <v>506</v>
      </c>
    </row>
    <row r="186" s="2" customFormat="1">
      <c r="A186" s="36"/>
      <c r="B186" s="37"/>
      <c r="C186" s="36"/>
      <c r="D186" s="183" t="s">
        <v>142</v>
      </c>
      <c r="E186" s="36"/>
      <c r="F186" s="184" t="s">
        <v>507</v>
      </c>
      <c r="G186" s="36"/>
      <c r="H186" s="36"/>
      <c r="I186" s="185"/>
      <c r="J186" s="36"/>
      <c r="K186" s="36"/>
      <c r="L186" s="37"/>
      <c r="M186" s="186"/>
      <c r="N186" s="187"/>
      <c r="O186" s="75"/>
      <c r="P186" s="75"/>
      <c r="Q186" s="75"/>
      <c r="R186" s="75"/>
      <c r="S186" s="75"/>
      <c r="T186" s="76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7" t="s">
        <v>142</v>
      </c>
      <c r="AU186" s="17" t="s">
        <v>85</v>
      </c>
    </row>
    <row r="187" s="12" customFormat="1" ht="22.8" customHeight="1">
      <c r="A187" s="12"/>
      <c r="B187" s="156"/>
      <c r="C187" s="12"/>
      <c r="D187" s="157" t="s">
        <v>74</v>
      </c>
      <c r="E187" s="167" t="s">
        <v>508</v>
      </c>
      <c r="F187" s="167" t="s">
        <v>509</v>
      </c>
      <c r="G187" s="12"/>
      <c r="H187" s="12"/>
      <c r="I187" s="159"/>
      <c r="J187" s="168">
        <f>BK187</f>
        <v>0</v>
      </c>
      <c r="K187" s="12"/>
      <c r="L187" s="156"/>
      <c r="M187" s="161"/>
      <c r="N187" s="162"/>
      <c r="O187" s="162"/>
      <c r="P187" s="163">
        <f>SUM(P188:P189)</f>
        <v>0</v>
      </c>
      <c r="Q187" s="162"/>
      <c r="R187" s="163">
        <f>SUM(R188:R189)</f>
        <v>0</v>
      </c>
      <c r="S187" s="162"/>
      <c r="T187" s="164">
        <f>SUM(T188:T189)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57" t="s">
        <v>158</v>
      </c>
      <c r="AT187" s="165" t="s">
        <v>74</v>
      </c>
      <c r="AU187" s="165" t="s">
        <v>83</v>
      </c>
      <c r="AY187" s="157" t="s">
        <v>133</v>
      </c>
      <c r="BK187" s="166">
        <f>SUM(BK188:BK189)</f>
        <v>0</v>
      </c>
    </row>
    <row r="188" s="2" customFormat="1" ht="16.5" customHeight="1">
      <c r="A188" s="36"/>
      <c r="B188" s="169"/>
      <c r="C188" s="170" t="s">
        <v>294</v>
      </c>
      <c r="D188" s="170" t="s">
        <v>135</v>
      </c>
      <c r="E188" s="171" t="s">
        <v>511</v>
      </c>
      <c r="F188" s="172" t="s">
        <v>512</v>
      </c>
      <c r="G188" s="173" t="s">
        <v>363</v>
      </c>
      <c r="H188" s="174">
        <v>1</v>
      </c>
      <c r="I188" s="175"/>
      <c r="J188" s="176">
        <f>ROUND(I188*H188,2)</f>
        <v>0</v>
      </c>
      <c r="K188" s="172" t="s">
        <v>139</v>
      </c>
      <c r="L188" s="37"/>
      <c r="M188" s="177" t="s">
        <v>1</v>
      </c>
      <c r="N188" s="178" t="s">
        <v>40</v>
      </c>
      <c r="O188" s="75"/>
      <c r="P188" s="179">
        <f>O188*H188</f>
        <v>0</v>
      </c>
      <c r="Q188" s="179">
        <v>0</v>
      </c>
      <c r="R188" s="179">
        <f>Q188*H188</f>
        <v>0</v>
      </c>
      <c r="S188" s="179">
        <v>0</v>
      </c>
      <c r="T188" s="180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81" t="s">
        <v>471</v>
      </c>
      <c r="AT188" s="181" t="s">
        <v>135</v>
      </c>
      <c r="AU188" s="181" t="s">
        <v>85</v>
      </c>
      <c r="AY188" s="17" t="s">
        <v>133</v>
      </c>
      <c r="BE188" s="182">
        <f>IF(N188="základní",J188,0)</f>
        <v>0</v>
      </c>
      <c r="BF188" s="182">
        <f>IF(N188="snížená",J188,0)</f>
        <v>0</v>
      </c>
      <c r="BG188" s="182">
        <f>IF(N188="zákl. přenesená",J188,0)</f>
        <v>0</v>
      </c>
      <c r="BH188" s="182">
        <f>IF(N188="sníž. přenesená",J188,0)</f>
        <v>0</v>
      </c>
      <c r="BI188" s="182">
        <f>IF(N188="nulová",J188,0)</f>
        <v>0</v>
      </c>
      <c r="BJ188" s="17" t="s">
        <v>83</v>
      </c>
      <c r="BK188" s="182">
        <f>ROUND(I188*H188,2)</f>
        <v>0</v>
      </c>
      <c r="BL188" s="17" t="s">
        <v>471</v>
      </c>
      <c r="BM188" s="181" t="s">
        <v>513</v>
      </c>
    </row>
    <row r="189" s="2" customFormat="1">
      <c r="A189" s="36"/>
      <c r="B189" s="37"/>
      <c r="C189" s="36"/>
      <c r="D189" s="183" t="s">
        <v>142</v>
      </c>
      <c r="E189" s="36"/>
      <c r="F189" s="184" t="s">
        <v>514</v>
      </c>
      <c r="G189" s="36"/>
      <c r="H189" s="36"/>
      <c r="I189" s="185"/>
      <c r="J189" s="36"/>
      <c r="K189" s="36"/>
      <c r="L189" s="37"/>
      <c r="M189" s="213"/>
      <c r="N189" s="214"/>
      <c r="O189" s="215"/>
      <c r="P189" s="215"/>
      <c r="Q189" s="215"/>
      <c r="R189" s="215"/>
      <c r="S189" s="215"/>
      <c r="T189" s="21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7" t="s">
        <v>142</v>
      </c>
      <c r="AU189" s="17" t="s">
        <v>85</v>
      </c>
    </row>
    <row r="190" s="2" customFormat="1" ht="6.96" customHeight="1">
      <c r="A190" s="36"/>
      <c r="B190" s="58"/>
      <c r="C190" s="59"/>
      <c r="D190" s="59"/>
      <c r="E190" s="59"/>
      <c r="F190" s="59"/>
      <c r="G190" s="59"/>
      <c r="H190" s="59"/>
      <c r="I190" s="59"/>
      <c r="J190" s="59"/>
      <c r="K190" s="59"/>
      <c r="L190" s="37"/>
      <c r="M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</row>
  </sheetData>
  <autoFilter ref="C128:K189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Hutyra Pavel</dc:creator>
  <cp:lastModifiedBy>Hutyra Pavel</cp:lastModifiedBy>
  <dcterms:created xsi:type="dcterms:W3CDTF">2022-02-07T10:23:09Z</dcterms:created>
  <dcterms:modified xsi:type="dcterms:W3CDTF">2022-02-07T10:23:13Z</dcterms:modified>
</cp:coreProperties>
</file>