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G:\_Jobs\_2021\S-projekt\Úprava zpevněných ploch Masarykova náměstí v Bystřici pod Hostýnem\odevzdáno\SP\"/>
    </mc:Choice>
  </mc:AlternateContent>
  <xr:revisionPtr revIDLastSave="0" documentId="13_ncr:1_{3882A82C-A70C-43F0-B714-6DF81C42781F}" xr6:coauthVersionLast="47" xr6:coauthVersionMax="47" xr10:uidLastSave="{00000000-0000-0000-0000-000000000000}"/>
  <bookViews>
    <workbookView xWindow="-120" yWindow="-120" windowWidth="29040" windowHeight="17325" xr2:uid="{00000000-000D-0000-FFFF-FFFF00000000}"/>
  </bookViews>
  <sheets>
    <sheet name="VO_SUM" sheetId="30" r:id="rId1"/>
  </sheets>
  <definedNames>
    <definedName name="_xlnm._FilterDatabase" localSheetId="0" hidden="1">VO_SUM!$A$3:$N$72</definedName>
    <definedName name="_xlnm.Print_Titles" localSheetId="0">VO_SUM!$1:$3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8" i="30" l="1"/>
  <c r="J48" i="30" s="1"/>
  <c r="E27" i="30"/>
  <c r="K48" i="30" l="1"/>
  <c r="L48" i="30" s="1"/>
  <c r="E29" i="30"/>
  <c r="G56" i="30" l="1"/>
  <c r="J56" i="30" s="1"/>
  <c r="E36" i="30"/>
  <c r="E34" i="30"/>
  <c r="E33" i="30"/>
  <c r="K56" i="30" l="1"/>
  <c r="L56" i="30" s="1"/>
  <c r="G29" i="30"/>
  <c r="J29" i="30" s="1"/>
  <c r="K29" i="30" l="1"/>
  <c r="L29" i="30" s="1"/>
  <c r="C72" i="30"/>
  <c r="C70" i="30"/>
  <c r="G68" i="30"/>
  <c r="J68" i="30" s="1"/>
  <c r="K67" i="30"/>
  <c r="G67" i="30"/>
  <c r="J67" i="30" s="1"/>
  <c r="G66" i="30"/>
  <c r="J66" i="30" s="1"/>
  <c r="K65" i="30"/>
  <c r="G65" i="30"/>
  <c r="J65" i="30" s="1"/>
  <c r="G64" i="30"/>
  <c r="J64" i="30" s="1"/>
  <c r="C61" i="30"/>
  <c r="G59" i="30"/>
  <c r="J59" i="30" s="1"/>
  <c r="G58" i="30"/>
  <c r="J58" i="30" s="1"/>
  <c r="G57" i="30"/>
  <c r="J57" i="30" s="1"/>
  <c r="C52" i="30"/>
  <c r="G50" i="30"/>
  <c r="J50" i="30" s="1"/>
  <c r="G49" i="30"/>
  <c r="J49" i="30" s="1"/>
  <c r="G47" i="30"/>
  <c r="J47" i="30" s="1"/>
  <c r="G46" i="30"/>
  <c r="J46" i="30" s="1"/>
  <c r="K45" i="30"/>
  <c r="G45" i="30"/>
  <c r="J45" i="30" s="1"/>
  <c r="G44" i="30"/>
  <c r="J44" i="30" s="1"/>
  <c r="K43" i="30"/>
  <c r="G43" i="30"/>
  <c r="J43" i="30" s="1"/>
  <c r="C40" i="30"/>
  <c r="G38" i="30"/>
  <c r="J38" i="30" s="1"/>
  <c r="G37" i="30"/>
  <c r="J37" i="30" s="1"/>
  <c r="G36" i="30"/>
  <c r="J36" i="30" s="1"/>
  <c r="G35" i="30"/>
  <c r="J35" i="30" s="1"/>
  <c r="G34" i="30"/>
  <c r="J34" i="30" s="1"/>
  <c r="G33" i="30"/>
  <c r="J33" i="30" s="1"/>
  <c r="G32" i="30"/>
  <c r="J32" i="30" s="1"/>
  <c r="G31" i="30"/>
  <c r="J31" i="30" s="1"/>
  <c r="G30" i="30"/>
  <c r="J30" i="30" s="1"/>
  <c r="G28" i="30"/>
  <c r="J28" i="30" s="1"/>
  <c r="G27" i="30"/>
  <c r="J27" i="30" s="1"/>
  <c r="C23" i="30"/>
  <c r="G20" i="30"/>
  <c r="J20" i="30" s="1"/>
  <c r="G19" i="30"/>
  <c r="J19" i="30" s="1"/>
  <c r="G18" i="30"/>
  <c r="J18" i="30" s="1"/>
  <c r="E15" i="30"/>
  <c r="G15" i="30" s="1"/>
  <c r="E13" i="30"/>
  <c r="G13" i="30" s="1"/>
  <c r="J13" i="30" s="1"/>
  <c r="E12" i="30"/>
  <c r="G12" i="30" s="1"/>
  <c r="G11" i="30"/>
  <c r="J11" i="30" s="1"/>
  <c r="G9" i="30"/>
  <c r="K9" i="30" s="1"/>
  <c r="G8" i="30"/>
  <c r="K8" i="30" s="1"/>
  <c r="E7" i="30"/>
  <c r="L68" i="30" l="1"/>
  <c r="K44" i="30"/>
  <c r="L44" i="30" s="1"/>
  <c r="K66" i="30"/>
  <c r="L66" i="30" s="1"/>
  <c r="K68" i="30"/>
  <c r="L45" i="30"/>
  <c r="L65" i="30"/>
  <c r="L67" i="30"/>
  <c r="K64" i="30"/>
  <c r="L64" i="30" s="1"/>
  <c r="K11" i="30"/>
  <c r="L11" i="30" s="1"/>
  <c r="J8" i="30"/>
  <c r="L8" i="30" s="1"/>
  <c r="K47" i="30"/>
  <c r="L47" i="30" s="1"/>
  <c r="K46" i="30"/>
  <c r="L46" i="30" s="1"/>
  <c r="G7" i="30"/>
  <c r="J7" i="30" s="1"/>
  <c r="E10" i="30"/>
  <c r="J9" i="30"/>
  <c r="L9" i="30" s="1"/>
  <c r="L43" i="30"/>
  <c r="J15" i="30"/>
  <c r="K15" i="30"/>
  <c r="K49" i="30"/>
  <c r="L49" i="30" s="1"/>
  <c r="K50" i="30"/>
  <c r="L50" i="30" s="1"/>
  <c r="K12" i="30"/>
  <c r="J12" i="30"/>
  <c r="K13" i="30"/>
  <c r="L13" i="30" s="1"/>
  <c r="K27" i="30"/>
  <c r="L27" i="30" s="1"/>
  <c r="K30" i="30"/>
  <c r="L30" i="30" s="1"/>
  <c r="K32" i="30"/>
  <c r="L32" i="30" s="1"/>
  <c r="K34" i="30"/>
  <c r="L34" i="30" s="1"/>
  <c r="K36" i="30"/>
  <c r="L36" i="30" s="1"/>
  <c r="K38" i="30"/>
  <c r="L38" i="30" s="1"/>
  <c r="K18" i="30"/>
  <c r="L18" i="30" s="1"/>
  <c r="K19" i="30"/>
  <c r="L19" i="30" s="1"/>
  <c r="K20" i="30"/>
  <c r="L20" i="30" s="1"/>
  <c r="K28" i="30"/>
  <c r="L28" i="30" s="1"/>
  <c r="K31" i="30"/>
  <c r="L31" i="30" s="1"/>
  <c r="K33" i="30"/>
  <c r="L33" i="30" s="1"/>
  <c r="K35" i="30"/>
  <c r="L35" i="30" s="1"/>
  <c r="K37" i="30"/>
  <c r="L37" i="30" s="1"/>
  <c r="K57" i="30"/>
  <c r="L57" i="30" s="1"/>
  <c r="K58" i="30"/>
  <c r="L58" i="30" s="1"/>
  <c r="K59" i="30"/>
  <c r="L59" i="30" s="1"/>
  <c r="E21" i="30"/>
  <c r="G21" i="30" s="1"/>
  <c r="K7" i="30" l="1"/>
  <c r="M70" i="30"/>
  <c r="L15" i="30"/>
  <c r="E14" i="30"/>
  <c r="G14" i="30" s="1"/>
  <c r="E16" i="30"/>
  <c r="G16" i="30" s="1"/>
  <c r="G10" i="30"/>
  <c r="E17" i="30"/>
  <c r="G17" i="30" s="1"/>
  <c r="M52" i="30"/>
  <c r="M40" i="30"/>
  <c r="K21" i="30"/>
  <c r="J21" i="30"/>
  <c r="M61" i="30"/>
  <c r="L7" i="30"/>
  <c r="L12" i="30"/>
  <c r="J17" i="30" l="1"/>
  <c r="K17" i="30"/>
  <c r="J10" i="30"/>
  <c r="K10" i="30"/>
  <c r="K16" i="30"/>
  <c r="J16" i="30"/>
  <c r="L21" i="30"/>
  <c r="K14" i="30"/>
  <c r="J14" i="30"/>
  <c r="L16" i="30" l="1"/>
  <c r="L10" i="30"/>
  <c r="L14" i="30"/>
  <c r="L17" i="30"/>
  <c r="M23" i="30" l="1"/>
  <c r="M72" i="30" s="1"/>
</calcChain>
</file>

<file path=xl/sharedStrings.xml><?xml version="1.0" encoding="utf-8"?>
<sst xmlns="http://schemas.openxmlformats.org/spreadsheetml/2006/main" count="117" uniqueCount="79">
  <si>
    <t>Poznámka</t>
  </si>
  <si>
    <t>Notice</t>
  </si>
  <si>
    <t>Položka č.</t>
  </si>
  <si>
    <t>Item no.</t>
  </si>
  <si>
    <t>Popis výkonu</t>
  </si>
  <si>
    <t>Work Description</t>
  </si>
  <si>
    <t>Unit</t>
  </si>
  <si>
    <t>Kč</t>
  </si>
  <si>
    <t>Montáž    Kč</t>
  </si>
  <si>
    <r>
      <t xml:space="preserve">Projektant
</t>
    </r>
    <r>
      <rPr>
        <i/>
        <sz val="10"/>
        <rFont val="Arial CE"/>
        <family val="2"/>
        <charset val="238"/>
      </rPr>
      <t>Designer</t>
    </r>
  </si>
  <si>
    <t>Dodávka
Kč</t>
  </si>
  <si>
    <r>
      <t xml:space="preserve">Jednotková cena
</t>
    </r>
    <r>
      <rPr>
        <i/>
        <sz val="10"/>
        <rFont val="Arial CE"/>
        <family val="2"/>
        <charset val="238"/>
      </rPr>
      <t>Unit price</t>
    </r>
  </si>
  <si>
    <r>
      <t xml:space="preserve">Množství dle
</t>
    </r>
    <r>
      <rPr>
        <i/>
        <sz val="10"/>
        <rFont val="Arial CE"/>
        <family val="2"/>
        <charset val="238"/>
      </rPr>
      <t>Quantity to</t>
    </r>
  </si>
  <si>
    <r>
      <t xml:space="preserve">Cena
</t>
    </r>
    <r>
      <rPr>
        <i/>
        <sz val="10"/>
        <rFont val="Arial CE"/>
        <family val="2"/>
        <charset val="238"/>
      </rPr>
      <t>Price</t>
    </r>
  </si>
  <si>
    <t>Montáž
Kč</t>
  </si>
  <si>
    <r>
      <t xml:space="preserve">Cena celkem
</t>
    </r>
    <r>
      <rPr>
        <i/>
        <sz val="10"/>
        <rFont val="Arial CE"/>
        <family val="2"/>
        <charset val="238"/>
      </rPr>
      <t>Total price</t>
    </r>
  </si>
  <si>
    <t>m</t>
  </si>
  <si>
    <t>ks</t>
  </si>
  <si>
    <t>hod</t>
  </si>
  <si>
    <t>Koordinace s ostatními profesemi</t>
  </si>
  <si>
    <t>Komplexní zkoušky</t>
  </si>
  <si>
    <t>Výchozí revize</t>
  </si>
  <si>
    <t>Vytýčení trati venkovního vedení</t>
  </si>
  <si>
    <t>km</t>
  </si>
  <si>
    <t>m3</t>
  </si>
  <si>
    <t>m2</t>
  </si>
  <si>
    <t>Trubky ochranné PE DN32mm pro vstup kabelů do osvětlovacích stožárů</t>
  </si>
  <si>
    <t>Geodetické zaměření kabel. trasy</t>
  </si>
  <si>
    <t>Zřízení kabelového lože do rýhy š=350, v=100</t>
  </si>
  <si>
    <t>sada</t>
  </si>
  <si>
    <r>
      <t xml:space="preserve">Mezisoučet
</t>
    </r>
    <r>
      <rPr>
        <i/>
        <sz val="10"/>
        <rFont val="Arial CE"/>
        <family val="2"/>
        <charset val="238"/>
      </rPr>
      <t>Subtotal</t>
    </r>
  </si>
  <si>
    <t>Celkem</t>
  </si>
  <si>
    <t>4a</t>
  </si>
  <si>
    <t>Zemní práce</t>
  </si>
  <si>
    <t>Hloubení kabelové rýhy š=600, h=1200</t>
  </si>
  <si>
    <t>Zához rýhy š=600,</t>
  </si>
  <si>
    <t>Kabely a příslušenství</t>
  </si>
  <si>
    <t>Ostatní práce</t>
  </si>
  <si>
    <t>Demontáže, přepojování vývodových kabelů, zapojení přeložek</t>
  </si>
  <si>
    <t>Hloubení kabelové rýhy š=400, h=800</t>
  </si>
  <si>
    <t>Zřízení kabelového lože do rýhy š=550, v=100</t>
  </si>
  <si>
    <t>Zához rýhy š=400,</t>
  </si>
  <si>
    <t>Odvoz přebytečné zeminy a suti</t>
  </si>
  <si>
    <t>Zhutnění zeminy v zásypu, provizorní úprava povrchu</t>
  </si>
  <si>
    <t>Likvidace stávajícího základu</t>
  </si>
  <si>
    <t>Demontáž svítidel se světelnými zdroji, odborná likvidace</t>
  </si>
  <si>
    <t>Vodič FeZn Ø10 mm - izolace proti korozi dle ČSN 33 2000-5-54 ed.2</t>
  </si>
  <si>
    <t>Pojistka E14, 6A, char.normální</t>
  </si>
  <si>
    <t xml:space="preserve">Prostup/kabelovod PE D=65 </t>
  </si>
  <si>
    <t>Chráničky dělené do D=160</t>
  </si>
  <si>
    <t>Výkop a zřízení základu stožáru VO 0,40m x 0,4m x 0,8m</t>
  </si>
  <si>
    <t>Výstražná fóĺie š=330 nad kabelem dle ČSN včetně ochranných desek</t>
  </si>
  <si>
    <t>Jedn</t>
  </si>
  <si>
    <t>Vodič FeZn 30/4 mm - izolace proti korozi dle ČSN 33 2000-5-54 ed.2</t>
  </si>
  <si>
    <t>Osvětlovací prvky</t>
  </si>
  <si>
    <t>Kabelová spojka do 4 x 16</t>
  </si>
  <si>
    <t>Kabelové koncovky do 4 x 16</t>
  </si>
  <si>
    <t>Kabel CYKY 5Cx 6</t>
  </si>
  <si>
    <t>Kabel CYKY 3Cx 2,5</t>
  </si>
  <si>
    <t>Kabel CYKY 5Cx 16</t>
  </si>
  <si>
    <t>Demontáž a opětovná montáž akcentního svítidla</t>
  </si>
  <si>
    <t>Stožárová rozvodnice  1x6A/E14, smyčka</t>
  </si>
  <si>
    <t>Stožárová rozvodnice  1x6A/E14, smyčka + odbočka</t>
  </si>
  <si>
    <t>Svítidla vč.světelných zdrojů, poplatků za likvidaci elektroodpadu, závěsů a upevňovacích konstrukcí</t>
  </si>
  <si>
    <t>Svítidla</t>
  </si>
  <si>
    <t>Manipulace v síti NN, zajištění beznapěťového stavu, obnovení napájení</t>
  </si>
  <si>
    <t>krabice svorkovnicová IP67 pro sloupek</t>
  </si>
  <si>
    <t>bm</t>
  </si>
  <si>
    <t>Trubky ochranné PE DN40 mm pro kabel sloupků</t>
  </si>
  <si>
    <t>Trubky ochranné PE DN63 mm pro kabel VO</t>
  </si>
  <si>
    <t>Kabel CYKY 5Cx 10</t>
  </si>
  <si>
    <t>402 - Rozvod VO</t>
  </si>
  <si>
    <t>svítidlo pro nasvětlování přechodů, DALI ELEKTRO-LUMEN - MARUT M G2 ZP53 12k0 750 T544; Pedestrian crossing luminaire (1x LED)</t>
  </si>
  <si>
    <t>svítidlo městské, LED, DALI ELEKTRO-LUMEN - TEKO U02 2k0 730 B124; Street luminaire (1 x LED)</t>
  </si>
  <si>
    <t>svítidlo městské, LED, DALI ELEKTRO-LUMEN -TEKO P02 6k0 730 B124; Street luminaire (1x LED)</t>
  </si>
  <si>
    <t>Stožár VO bezpaticový standard BpH, výška 4,9m, bezpaticový, jednostupňový včetně elektrovýzbroje, betonový základ</t>
  </si>
  <si>
    <t>Stožár VO bezpaticový standard BpH, výška 6,11m, bezpaticový, jednostupňový včetně elektrovýzbroje, pro osvětlení přechodu, betonový základ</t>
  </si>
  <si>
    <t>rozebrání zámkové dlažby a opětné položení</t>
  </si>
  <si>
    <t>Demontáž stožárové svorkovnice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</si>
</sst>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"/>
    <numFmt numFmtId="165" formatCode="#,##0.\-"/>
    <numFmt numFmtId="166" formatCode="0.0"/>
    <numFmt numFmtId="167" formatCode="0.000"/>
    <numFmt numFmtId="168" formatCode="#,##0.000"/>
  </numFmts>
  <fonts count="13" x14ac:knownFonts="1">
    <font>
      <sz val="10"/>
      <name val="Arial CE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Times New Roman CE"/>
      <family val="1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strike/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" fontId="1" fillId="0" borderId="0" applyBorder="0" applyProtection="0">
      <protection locked="0"/>
    </xf>
    <xf numFmtId="4" fontId="1" fillId="2" borderId="0"/>
    <xf numFmtId="44" fontId="9" fillId="0" borderId="0" applyFont="0" applyFill="0" applyBorder="0" applyAlignment="0" applyProtection="0"/>
    <xf numFmtId="0" fontId="1" fillId="2" borderId="0" applyBorder="0"/>
    <xf numFmtId="49" fontId="1" fillId="0" borderId="1" applyBorder="0" applyProtection="0">
      <alignment horizontal="left"/>
    </xf>
    <xf numFmtId="168" fontId="1" fillId="0" borderId="0" applyBorder="0" applyProtection="0"/>
    <xf numFmtId="49" fontId="6" fillId="0" borderId="0" applyBorder="0" applyProtection="0"/>
    <xf numFmtId="0" fontId="1" fillId="0" borderId="1" applyBorder="0" applyProtection="0">
      <alignment horizontal="left"/>
      <protection locked="0"/>
    </xf>
    <xf numFmtId="0" fontId="8" fillId="0" borderId="0"/>
    <xf numFmtId="0" fontId="10" fillId="0" borderId="0"/>
    <xf numFmtId="0" fontId="1" fillId="0" borderId="0"/>
  </cellStyleXfs>
  <cellXfs count="103">
    <xf numFmtId="0" fontId="0" fillId="0" borderId="0" xfId="0"/>
    <xf numFmtId="4" fontId="1" fillId="3" borderId="2" xfId="0" applyNumberFormat="1" applyFont="1" applyFill="1" applyBorder="1" applyAlignment="1" applyProtection="1">
      <alignment vertical="top" wrapText="1"/>
      <protection locked="0"/>
    </xf>
    <xf numFmtId="0" fontId="0" fillId="0" borderId="0" xfId="0" applyProtection="1"/>
    <xf numFmtId="2" fontId="1" fillId="4" borderId="11" xfId="0" applyNumberFormat="1" applyFont="1" applyFill="1" applyBorder="1" applyAlignment="1" applyProtection="1">
      <alignment vertical="center" wrapText="1"/>
    </xf>
    <xf numFmtId="164" fontId="1" fillId="4" borderId="4" xfId="0" applyNumberFormat="1" applyFont="1" applyFill="1" applyBorder="1" applyAlignment="1" applyProtection="1">
      <alignment horizontal="center" vertical="center" wrapText="1"/>
    </xf>
    <xf numFmtId="165" fontId="1" fillId="4" borderId="5" xfId="0" applyNumberFormat="1" applyFont="1" applyFill="1" applyBorder="1" applyAlignment="1" applyProtection="1">
      <alignment horizontal="center" vertical="center" wrapText="1"/>
    </xf>
    <xf numFmtId="2" fontId="2" fillId="4" borderId="12" xfId="0" applyNumberFormat="1" applyFont="1" applyFill="1" applyBorder="1" applyAlignment="1" applyProtection="1">
      <alignment vertical="center" wrapText="1"/>
    </xf>
    <xf numFmtId="164" fontId="1" fillId="4" borderId="2" xfId="0" applyNumberFormat="1" applyFont="1" applyFill="1" applyBorder="1" applyAlignment="1" applyProtection="1">
      <alignment horizontal="center" vertical="center" wrapText="1"/>
    </xf>
    <xf numFmtId="164" fontId="1" fillId="4" borderId="7" xfId="0" applyNumberFormat="1" applyFont="1" applyFill="1" applyBorder="1" applyAlignment="1" applyProtection="1">
      <alignment horizontal="center" vertical="center" wrapText="1"/>
    </xf>
    <xf numFmtId="165" fontId="2" fillId="4" borderId="8" xfId="0" applyNumberFormat="1" applyFont="1" applyFill="1" applyBorder="1" applyAlignment="1" applyProtection="1">
      <alignment horizontal="center" vertical="center" wrapText="1"/>
    </xf>
    <xf numFmtId="1" fontId="1" fillId="5" borderId="13" xfId="0" applyNumberFormat="1" applyFont="1" applyFill="1" applyBorder="1" applyAlignment="1" applyProtection="1">
      <alignment horizontal="center" vertical="center"/>
    </xf>
    <xf numFmtId="0" fontId="1" fillId="5" borderId="13" xfId="0" applyFont="1" applyFill="1" applyBorder="1" applyAlignment="1" applyProtection="1">
      <alignment horizontal="center" vertical="center"/>
    </xf>
    <xf numFmtId="0" fontId="5" fillId="2" borderId="13" xfId="0" applyNumberFormat="1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14" xfId="0" applyFont="1" applyFill="1" applyBorder="1" applyAlignment="1" applyProtection="1">
      <alignment vertical="top" wrapText="1"/>
    </xf>
    <xf numFmtId="0" fontId="4" fillId="0" borderId="14" xfId="0" applyFont="1" applyFill="1" applyBorder="1" applyAlignment="1" applyProtection="1">
      <alignment vertical="top" wrapText="1"/>
    </xf>
    <xf numFmtId="3" fontId="1" fillId="0" borderId="14" xfId="0" applyNumberFormat="1" applyFont="1" applyFill="1" applyBorder="1" applyAlignment="1" applyProtection="1">
      <alignment vertical="top" wrapText="1"/>
    </xf>
    <xf numFmtId="3" fontId="1" fillId="0" borderId="12" xfId="0" applyNumberFormat="1" applyFont="1" applyFill="1" applyBorder="1" applyAlignment="1" applyProtection="1">
      <alignment vertical="top" wrapText="1"/>
    </xf>
    <xf numFmtId="165" fontId="1" fillId="0" borderId="14" xfId="0" applyNumberFormat="1" applyFont="1" applyBorder="1" applyAlignment="1" applyProtection="1">
      <alignment vertical="top" wrapText="1"/>
    </xf>
    <xf numFmtId="0" fontId="0" fillId="0" borderId="0" xfId="0" applyAlignment="1" applyProtection="1">
      <alignment vertical="center"/>
    </xf>
    <xf numFmtId="167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6" fillId="0" borderId="2" xfId="0" applyFont="1" applyFill="1" applyBorder="1" applyAlignment="1" applyProtection="1">
      <alignment vertical="top" wrapText="1"/>
    </xf>
    <xf numFmtId="3" fontId="1" fillId="0" borderId="2" xfId="0" applyNumberFormat="1" applyFont="1" applyFill="1" applyBorder="1" applyAlignment="1" applyProtection="1">
      <alignment vertical="top" wrapText="1"/>
    </xf>
    <xf numFmtId="165" fontId="1" fillId="0" borderId="2" xfId="0" applyNumberFormat="1" applyFont="1" applyBorder="1" applyAlignment="1" applyProtection="1">
      <alignment vertical="top" wrapText="1"/>
    </xf>
    <xf numFmtId="1" fontId="2" fillId="0" borderId="2" xfId="0" applyNumberFormat="1" applyFont="1" applyBorder="1" applyAlignment="1" applyProtection="1">
      <alignment vertical="top" wrapText="1"/>
    </xf>
    <xf numFmtId="1" fontId="0" fillId="0" borderId="2" xfId="0" applyNumberFormat="1" applyBorder="1" applyAlignment="1" applyProtection="1">
      <alignment vertical="top"/>
    </xf>
    <xf numFmtId="166" fontId="0" fillId="0" borderId="2" xfId="0" applyNumberFormat="1" applyBorder="1" applyAlignment="1" applyProtection="1">
      <alignment vertical="top"/>
    </xf>
    <xf numFmtId="167" fontId="1" fillId="0" borderId="6" xfId="0" applyNumberFormat="1" applyFont="1" applyFill="1" applyBorder="1" applyAlignment="1" applyProtection="1">
      <alignment horizontal="center" vertical="center" wrapText="1"/>
    </xf>
    <xf numFmtId="1" fontId="0" fillId="0" borderId="2" xfId="0" applyNumberFormat="1" applyBorder="1" applyAlignment="1" applyProtection="1">
      <alignment vertical="top" wrapText="1"/>
    </xf>
    <xf numFmtId="167" fontId="0" fillId="0" borderId="2" xfId="0" applyNumberFormat="1" applyBorder="1" applyAlignment="1" applyProtection="1">
      <alignment vertical="top"/>
    </xf>
    <xf numFmtId="168" fontId="1" fillId="0" borderId="2" xfId="0" applyNumberFormat="1" applyFont="1" applyFill="1" applyBorder="1" applyAlignment="1" applyProtection="1">
      <alignment vertical="top" wrapText="1"/>
    </xf>
    <xf numFmtId="4" fontId="1" fillId="0" borderId="2" xfId="0" applyNumberFormat="1" applyFont="1" applyFill="1" applyBorder="1" applyAlignment="1" applyProtection="1">
      <alignment vertical="top" wrapText="1"/>
    </xf>
    <xf numFmtId="4" fontId="1" fillId="0" borderId="2" xfId="0" applyNumberFormat="1" applyFont="1" applyBorder="1" applyAlignment="1" applyProtection="1">
      <alignment vertical="top" wrapText="1"/>
    </xf>
    <xf numFmtId="0" fontId="3" fillId="0" borderId="0" xfId="0" applyFont="1" applyAlignment="1" applyProtection="1">
      <alignment vertical="center"/>
    </xf>
    <xf numFmtId="164" fontId="1" fillId="0" borderId="2" xfId="0" applyNumberFormat="1" applyFont="1" applyFill="1" applyBorder="1" applyAlignment="1" applyProtection="1">
      <alignment vertical="top" wrapText="1"/>
    </xf>
    <xf numFmtId="167" fontId="1" fillId="0" borderId="10" xfId="0" applyNumberFormat="1" applyFont="1" applyFill="1" applyBorder="1" applyAlignment="1" applyProtection="1">
      <alignment horizontal="center" vertical="center" wrapText="1"/>
    </xf>
    <xf numFmtId="1" fontId="0" fillId="0" borderId="14" xfId="0" applyNumberFormat="1" applyBorder="1" applyAlignment="1" applyProtection="1">
      <alignment vertical="top" wrapText="1"/>
    </xf>
    <xf numFmtId="166" fontId="0" fillId="0" borderId="14" xfId="0" applyNumberFormat="1" applyBorder="1" applyAlignment="1" applyProtection="1">
      <alignment vertical="top"/>
    </xf>
    <xf numFmtId="167" fontId="0" fillId="0" borderId="14" xfId="0" applyNumberFormat="1" applyBorder="1" applyAlignment="1" applyProtection="1">
      <alignment vertical="top"/>
    </xf>
    <xf numFmtId="168" fontId="1" fillId="0" borderId="14" xfId="0" applyNumberFormat="1" applyFont="1" applyFill="1" applyBorder="1" applyAlignment="1" applyProtection="1">
      <alignment vertical="top" wrapText="1"/>
    </xf>
    <xf numFmtId="4" fontId="1" fillId="3" borderId="14" xfId="0" applyNumberFormat="1" applyFont="1" applyFill="1" applyBorder="1" applyAlignment="1" applyProtection="1">
      <alignment vertical="top" wrapText="1"/>
    </xf>
    <xf numFmtId="4" fontId="1" fillId="0" borderId="14" xfId="0" applyNumberFormat="1" applyFont="1" applyFill="1" applyBorder="1" applyAlignment="1" applyProtection="1">
      <alignment vertical="top" wrapText="1"/>
    </xf>
    <xf numFmtId="4" fontId="3" fillId="0" borderId="14" xfId="0" applyNumberFormat="1" applyFont="1" applyBorder="1" applyAlignment="1" applyProtection="1">
      <alignment vertical="top"/>
    </xf>
    <xf numFmtId="4" fontId="1" fillId="0" borderId="14" xfId="0" applyNumberFormat="1" applyFont="1" applyBorder="1" applyAlignment="1" applyProtection="1">
      <alignment vertical="top" wrapText="1"/>
    </xf>
    <xf numFmtId="167" fontId="1" fillId="5" borderId="15" xfId="0" applyNumberFormat="1" applyFon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vertical="top" wrapText="1"/>
    </xf>
    <xf numFmtId="0" fontId="6" fillId="5" borderId="15" xfId="0" applyFont="1" applyFill="1" applyBorder="1" applyAlignment="1" applyProtection="1">
      <alignment vertical="top" wrapText="1"/>
    </xf>
    <xf numFmtId="3" fontId="7" fillId="5" borderId="15" xfId="0" applyNumberFormat="1" applyFont="1" applyFill="1" applyBorder="1" applyAlignment="1" applyProtection="1">
      <alignment vertical="top" wrapText="1"/>
    </xf>
    <xf numFmtId="4" fontId="7" fillId="5" borderId="15" xfId="0" applyNumberFormat="1" applyFont="1" applyFill="1" applyBorder="1" applyAlignment="1" applyProtection="1">
      <alignment vertical="top" wrapText="1"/>
    </xf>
    <xf numFmtId="4" fontId="6" fillId="5" borderId="15" xfId="0" applyNumberFormat="1" applyFont="1" applyFill="1" applyBorder="1" applyAlignment="1" applyProtection="1">
      <alignment vertical="top" wrapText="1"/>
    </xf>
    <xf numFmtId="4" fontId="3" fillId="5" borderId="15" xfId="0" applyNumberFormat="1" applyFont="1" applyFill="1" applyBorder="1" applyAlignment="1" applyProtection="1">
      <alignment vertical="top"/>
    </xf>
    <xf numFmtId="167" fontId="1" fillId="0" borderId="16" xfId="0" applyNumberFormat="1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vertical="top" wrapText="1"/>
    </xf>
    <xf numFmtId="3" fontId="1" fillId="0" borderId="11" xfId="0" applyNumberFormat="1" applyFont="1" applyFill="1" applyBorder="1" applyAlignment="1" applyProtection="1">
      <alignment vertical="top" wrapText="1"/>
    </xf>
    <xf numFmtId="164" fontId="0" fillId="0" borderId="2" xfId="0" applyNumberFormat="1" applyBorder="1" applyAlignment="1" applyProtection="1">
      <alignment vertical="top"/>
    </xf>
    <xf numFmtId="4" fontId="1" fillId="0" borderId="9" xfId="0" applyNumberFormat="1" applyFont="1" applyFill="1" applyBorder="1" applyAlignment="1" applyProtection="1">
      <alignment vertical="top" wrapText="1"/>
    </xf>
    <xf numFmtId="4" fontId="3" fillId="0" borderId="2" xfId="0" applyNumberFormat="1" applyFont="1" applyBorder="1" applyAlignment="1" applyProtection="1">
      <alignment vertical="top"/>
    </xf>
    <xf numFmtId="167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Fill="1" applyBorder="1" applyAlignment="1" applyProtection="1">
      <alignment vertical="top" wrapText="1"/>
    </xf>
    <xf numFmtId="4" fontId="1" fillId="0" borderId="17" xfId="0" applyNumberFormat="1" applyFont="1" applyFill="1" applyBorder="1" applyAlignment="1" applyProtection="1">
      <alignment vertical="top" wrapText="1"/>
    </xf>
    <xf numFmtId="4" fontId="1" fillId="0" borderId="9" xfId="0" applyNumberFormat="1" applyFont="1" applyBorder="1" applyAlignment="1" applyProtection="1">
      <alignment vertical="top" wrapText="1"/>
    </xf>
    <xf numFmtId="4" fontId="1" fillId="0" borderId="12" xfId="0" applyNumberFormat="1" applyFont="1" applyBorder="1" applyAlignment="1" applyProtection="1">
      <alignment vertical="top" wrapText="1"/>
    </xf>
    <xf numFmtId="1" fontId="1" fillId="0" borderId="2" xfId="0" applyNumberFormat="1" applyFont="1" applyBorder="1" applyAlignment="1" applyProtection="1">
      <alignment vertical="top" wrapText="1"/>
    </xf>
    <xf numFmtId="4" fontId="1" fillId="0" borderId="2" xfId="0" quotePrefix="1" applyNumberFormat="1" applyFont="1" applyBorder="1" applyAlignment="1" applyProtection="1">
      <alignment vertical="top" wrapText="1"/>
    </xf>
    <xf numFmtId="167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vertical="top" wrapText="1"/>
    </xf>
    <xf numFmtId="1" fontId="0" fillId="0" borderId="9" xfId="0" applyNumberFormat="1" applyBorder="1" applyAlignment="1" applyProtection="1">
      <alignment vertical="top" wrapText="1"/>
    </xf>
    <xf numFmtId="1" fontId="0" fillId="0" borderId="9" xfId="0" applyNumberFormat="1" applyBorder="1" applyAlignment="1" applyProtection="1">
      <alignment vertical="top"/>
    </xf>
    <xf numFmtId="3" fontId="1" fillId="0" borderId="9" xfId="0" applyNumberFormat="1" applyFont="1" applyFill="1" applyBorder="1" applyAlignment="1" applyProtection="1">
      <alignment vertical="top" wrapText="1"/>
    </xf>
    <xf numFmtId="1" fontId="0" fillId="0" borderId="9" xfId="0" applyNumberFormat="1" applyFill="1" applyBorder="1" applyAlignment="1" applyProtection="1">
      <alignment vertical="top"/>
    </xf>
    <xf numFmtId="4" fontId="1" fillId="3" borderId="9" xfId="0" applyNumberFormat="1" applyFont="1" applyFill="1" applyBorder="1" applyAlignment="1" applyProtection="1">
      <alignment vertical="top" wrapText="1"/>
    </xf>
    <xf numFmtId="4" fontId="3" fillId="0" borderId="9" xfId="0" applyNumberFormat="1" applyFont="1" applyBorder="1" applyAlignment="1" applyProtection="1">
      <alignment vertical="top"/>
    </xf>
    <xf numFmtId="167" fontId="1" fillId="5" borderId="19" xfId="0" applyNumberFormat="1" applyFont="1" applyFill="1" applyBorder="1" applyAlignment="1" applyProtection="1">
      <alignment horizontal="center" vertical="center" wrapText="1"/>
    </xf>
    <xf numFmtId="1" fontId="7" fillId="5" borderId="15" xfId="0" applyNumberFormat="1" applyFont="1" applyFill="1" applyBorder="1" applyAlignment="1" applyProtection="1">
      <alignment vertical="top" wrapText="1"/>
    </xf>
    <xf numFmtId="167" fontId="1" fillId="0" borderId="9" xfId="0" applyNumberFormat="1" applyFont="1" applyFill="1" applyBorder="1" applyAlignment="1" applyProtection="1">
      <alignment horizontal="center" vertical="center" wrapText="1"/>
    </xf>
    <xf numFmtId="3" fontId="1" fillId="0" borderId="20" xfId="0" applyNumberFormat="1" applyFont="1" applyFill="1" applyBorder="1" applyAlignment="1" applyProtection="1">
      <alignment vertical="top" wrapText="1"/>
    </xf>
    <xf numFmtId="1" fontId="1" fillId="0" borderId="20" xfId="0" applyNumberFormat="1" applyFont="1" applyFill="1" applyBorder="1" applyAlignment="1" applyProtection="1">
      <alignment vertical="top" wrapText="1"/>
    </xf>
    <xf numFmtId="1" fontId="1" fillId="0" borderId="2" xfId="0" applyNumberFormat="1" applyFont="1" applyFill="1" applyBorder="1" applyAlignment="1" applyProtection="1">
      <alignment vertical="top" wrapText="1"/>
    </xf>
    <xf numFmtId="1" fontId="1" fillId="0" borderId="14" xfId="0" applyNumberFormat="1" applyFont="1" applyBorder="1" applyAlignment="1" applyProtection="1">
      <alignment vertical="top" wrapText="1"/>
    </xf>
    <xf numFmtId="1" fontId="0" fillId="0" borderId="14" xfId="0" applyNumberFormat="1" applyBorder="1" applyAlignment="1" applyProtection="1">
      <alignment vertical="top"/>
    </xf>
    <xf numFmtId="164" fontId="0" fillId="0" borderId="14" xfId="0" applyNumberFormat="1" applyBorder="1" applyAlignment="1" applyProtection="1">
      <alignment vertical="top"/>
    </xf>
    <xf numFmtId="164" fontId="1" fillId="0" borderId="14" xfId="0" applyNumberFormat="1" applyFont="1" applyFill="1" applyBorder="1" applyAlignment="1" applyProtection="1">
      <alignment vertical="top" wrapText="1"/>
    </xf>
    <xf numFmtId="0" fontId="4" fillId="5" borderId="15" xfId="0" applyFont="1" applyFill="1" applyBorder="1" applyAlignment="1" applyProtection="1">
      <alignment vertical="top" wrapText="1"/>
    </xf>
    <xf numFmtId="167" fontId="0" fillId="0" borderId="0" xfId="0" applyNumberFormat="1" applyProtection="1"/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right"/>
    </xf>
    <xf numFmtId="0" fontId="0" fillId="0" borderId="2" xfId="0" applyBorder="1" applyAlignment="1">
      <alignment wrapText="1"/>
    </xf>
    <xf numFmtId="167" fontId="1" fillId="0" borderId="22" xfId="0" applyNumberFormat="1" applyFont="1" applyFill="1" applyBorder="1" applyAlignment="1" applyProtection="1">
      <alignment horizontal="center" vertical="center" wrapText="1"/>
    </xf>
    <xf numFmtId="1" fontId="11" fillId="0" borderId="2" xfId="0" applyNumberFormat="1" applyFont="1" applyBorder="1" applyAlignment="1" applyProtection="1">
      <alignment vertical="top" wrapText="1"/>
    </xf>
    <xf numFmtId="0" fontId="1" fillId="4" borderId="11" xfId="0" applyFont="1" applyFill="1" applyBorder="1" applyAlignment="1" applyProtection="1">
      <alignment horizontal="center" vertical="center" wrapText="1"/>
    </xf>
    <xf numFmtId="164" fontId="1" fillId="4" borderId="3" xfId="0" applyNumberFormat="1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vertical="top" wrapText="1"/>
    </xf>
    <xf numFmtId="164" fontId="12" fillId="0" borderId="2" xfId="0" applyNumberFormat="1" applyFont="1" applyBorder="1" applyAlignment="1" applyProtection="1">
      <alignment vertical="top"/>
    </xf>
    <xf numFmtId="0" fontId="1" fillId="4" borderId="16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164" fontId="1" fillId="4" borderId="3" xfId="0" applyNumberFormat="1" applyFont="1" applyFill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</cellXfs>
  <cellStyles count="12">
    <cellStyle name="CenaJednPolozky" xfId="1" xr:uid="{00000000-0005-0000-0000-000000000000}"/>
    <cellStyle name="CenaPolozkyCelk" xfId="2" xr:uid="{00000000-0005-0000-0000-000001000000}"/>
    <cellStyle name="Currency_tender analyze 5.round" xfId="3" xr:uid="{00000000-0005-0000-0000-000002000000}"/>
    <cellStyle name="HmotnPolozkyCelk" xfId="4" xr:uid="{00000000-0005-0000-0000-000003000000}"/>
    <cellStyle name="MJPolozky" xfId="5" xr:uid="{00000000-0005-0000-0000-000004000000}"/>
    <cellStyle name="MnozstviPolozky" xfId="6" xr:uid="{00000000-0005-0000-0000-000005000000}"/>
    <cellStyle name="NazevOddilu" xfId="7" xr:uid="{00000000-0005-0000-0000-000006000000}"/>
    <cellStyle name="NazevPolozky" xfId="8" xr:uid="{00000000-0005-0000-0000-000007000000}"/>
    <cellStyle name="Normal_1.2.01 MAIN SUMMARY" xfId="9" xr:uid="{00000000-0005-0000-0000-000008000000}"/>
    <cellStyle name="Normální" xfId="0" builtinId="0"/>
    <cellStyle name="VykazPolozka" xfId="10" xr:uid="{00000000-0005-0000-0000-00000A000000}"/>
    <cellStyle name="VykazVzorec" xfId="11" xr:uid="{00000000-0005-0000-0000-00000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</xdr:row>
          <xdr:rowOff>0</xdr:rowOff>
        </xdr:from>
        <xdr:to>
          <xdr:col>5</xdr:col>
          <xdr:colOff>0</xdr:colOff>
          <xdr:row>3</xdr:row>
          <xdr:rowOff>0</xdr:rowOff>
        </xdr:to>
        <xdr:sp macro="" textlink="">
          <xdr:nvSpPr>
            <xdr:cNvPr id="33793" name="CommandButton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0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</xdr:row>
          <xdr:rowOff>0</xdr:rowOff>
        </xdr:from>
        <xdr:to>
          <xdr:col>5</xdr:col>
          <xdr:colOff>0</xdr:colOff>
          <xdr:row>3</xdr:row>
          <xdr:rowOff>0</xdr:rowOff>
        </xdr:to>
        <xdr:sp macro="" textlink="">
          <xdr:nvSpPr>
            <xdr:cNvPr id="33794" name="CommandButton2" hidden="1">
              <a:extLst>
                <a:ext uri="{63B3BB69-23CF-44E3-9099-C40C66FF867C}">
                  <a14:compatExt spid="_x0000_s33794"/>
                </a:ext>
                <a:ext uri="{FF2B5EF4-FFF2-40B4-BE49-F238E27FC236}">
                  <a16:creationId xmlns:a16="http://schemas.microsoft.com/office/drawing/2014/main" id="{00000000-0008-0000-0000-000002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 editAs="oneCell">
    <xdr:from>
      <xdr:col>2</xdr:col>
      <xdr:colOff>3114675</xdr:colOff>
      <xdr:row>56</xdr:row>
      <xdr:rowOff>9525</xdr:rowOff>
    </xdr:from>
    <xdr:to>
      <xdr:col>2</xdr:col>
      <xdr:colOff>3114774</xdr:colOff>
      <xdr:row>56</xdr:row>
      <xdr:rowOff>161826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00475" y="9972675"/>
          <a:ext cx="99" cy="152301"/>
        </a:xfrm>
        <a:prstGeom prst="rect">
          <a:avLst/>
        </a:prstGeom>
      </xdr:spPr>
    </xdr:pic>
    <xdr:clientData/>
  </xdr:twoCellAnchor>
  <xdr:twoCellAnchor editAs="oneCell">
    <xdr:from>
      <xdr:col>2</xdr:col>
      <xdr:colOff>3086100</xdr:colOff>
      <xdr:row>57</xdr:row>
      <xdr:rowOff>0</xdr:rowOff>
    </xdr:from>
    <xdr:to>
      <xdr:col>2</xdr:col>
      <xdr:colOff>3086196</xdr:colOff>
      <xdr:row>57</xdr:row>
      <xdr:rowOff>161825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71900" y="10763250"/>
          <a:ext cx="96" cy="161825"/>
        </a:xfrm>
        <a:prstGeom prst="rect">
          <a:avLst/>
        </a:prstGeom>
      </xdr:spPr>
    </xdr:pic>
    <xdr:clientData/>
  </xdr:twoCellAnchor>
  <xdr:twoCellAnchor editAs="oneCell">
    <xdr:from>
      <xdr:col>2</xdr:col>
      <xdr:colOff>2800351</xdr:colOff>
      <xdr:row>57</xdr:row>
      <xdr:rowOff>19050</xdr:rowOff>
    </xdr:from>
    <xdr:to>
      <xdr:col>2</xdr:col>
      <xdr:colOff>2800352</xdr:colOff>
      <xdr:row>57</xdr:row>
      <xdr:rowOff>164662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86151" y="10782300"/>
          <a:ext cx="1" cy="145612"/>
        </a:xfrm>
        <a:prstGeom prst="rect">
          <a:avLst/>
        </a:prstGeom>
      </xdr:spPr>
    </xdr:pic>
    <xdr:clientData/>
  </xdr:twoCellAnchor>
  <xdr:twoCellAnchor editAs="oneCell">
    <xdr:from>
      <xdr:col>13</xdr:col>
      <xdr:colOff>19050</xdr:colOff>
      <xdr:row>54</xdr:row>
      <xdr:rowOff>304800</xdr:rowOff>
    </xdr:from>
    <xdr:to>
      <xdr:col>13</xdr:col>
      <xdr:colOff>809526</xdr:colOff>
      <xdr:row>56</xdr:row>
      <xdr:rowOff>51759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20550" y="9944100"/>
          <a:ext cx="790476" cy="790476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57</xdr:row>
      <xdr:rowOff>0</xdr:rowOff>
    </xdr:from>
    <xdr:to>
      <xdr:col>12</xdr:col>
      <xdr:colOff>889000</xdr:colOff>
      <xdr:row>57</xdr:row>
      <xdr:rowOff>613833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112500" y="10657417"/>
          <a:ext cx="889000" cy="613833"/>
        </a:xfrm>
        <a:prstGeom prst="rect">
          <a:avLst/>
        </a:prstGeom>
      </xdr:spPr>
    </xdr:pic>
    <xdr:clientData/>
  </xdr:twoCellAnchor>
  <xdr:oneCellAnchor>
    <xdr:from>
      <xdr:col>2</xdr:col>
      <xdr:colOff>3114675</xdr:colOff>
      <xdr:row>55</xdr:row>
      <xdr:rowOff>9525</xdr:rowOff>
    </xdr:from>
    <xdr:ext cx="99" cy="152301"/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40175" y="10180108"/>
          <a:ext cx="99" cy="152301"/>
        </a:xfrm>
        <a:prstGeom prst="rect">
          <a:avLst/>
        </a:prstGeom>
      </xdr:spPr>
    </xdr:pic>
    <xdr:clientData/>
  </xdr:oneCellAnchor>
  <xdr:oneCellAnchor>
    <xdr:from>
      <xdr:col>2</xdr:col>
      <xdr:colOff>3114675</xdr:colOff>
      <xdr:row>55</xdr:row>
      <xdr:rowOff>9525</xdr:rowOff>
    </xdr:from>
    <xdr:ext cx="99" cy="152301"/>
    <xdr:pic>
      <xdr:nvPicPr>
        <xdr:cNvPr id="13" name="Obrázek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40175" y="10180108"/>
          <a:ext cx="99" cy="152301"/>
        </a:xfrm>
        <a:prstGeom prst="rect">
          <a:avLst/>
        </a:prstGeom>
      </xdr:spPr>
    </xdr:pic>
    <xdr:clientData/>
  </xdr:oneCellAnchor>
  <xdr:oneCellAnchor>
    <xdr:from>
      <xdr:col>2</xdr:col>
      <xdr:colOff>3114675</xdr:colOff>
      <xdr:row>54</xdr:row>
      <xdr:rowOff>9525</xdr:rowOff>
    </xdr:from>
    <xdr:ext cx="99" cy="152301"/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40175" y="10021358"/>
          <a:ext cx="99" cy="152301"/>
        </a:xfrm>
        <a:prstGeom prst="rect">
          <a:avLst/>
        </a:prstGeom>
      </xdr:spPr>
    </xdr:pic>
    <xdr:clientData/>
  </xdr:oneCellAnchor>
  <xdr:twoCellAnchor editAs="oneCell">
    <xdr:from>
      <xdr:col>13</xdr:col>
      <xdr:colOff>0</xdr:colOff>
      <xdr:row>57</xdr:row>
      <xdr:rowOff>120385</xdr:rowOff>
    </xdr:from>
    <xdr:to>
      <xdr:col>13</xdr:col>
      <xdr:colOff>698500</xdr:colOff>
      <xdr:row>57</xdr:row>
      <xdr:rowOff>665519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160250" y="11232885"/>
          <a:ext cx="698500" cy="545134"/>
        </a:xfrm>
        <a:prstGeom prst="rect">
          <a:avLst/>
        </a:prstGeom>
      </xdr:spPr>
    </xdr:pic>
    <xdr:clientData/>
  </xdr:twoCellAnchor>
  <xdr:twoCellAnchor editAs="oneCell">
    <xdr:from>
      <xdr:col>12</xdr:col>
      <xdr:colOff>95250</xdr:colOff>
      <xdr:row>54</xdr:row>
      <xdr:rowOff>296334</xdr:rowOff>
    </xdr:from>
    <xdr:to>
      <xdr:col>12</xdr:col>
      <xdr:colOff>709083</xdr:colOff>
      <xdr:row>55</xdr:row>
      <xdr:rowOff>698167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345333" y="9980084"/>
          <a:ext cx="613833" cy="7299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6"/>
  <dimension ref="A1:N72"/>
  <sheetViews>
    <sheetView showGridLines="0" tabSelected="1" zoomScale="80" zoomScaleNormal="80" zoomScaleSheetLayoutView="90" workbookViewId="0">
      <selection sqref="A1:B1"/>
    </sheetView>
  </sheetViews>
  <sheetFormatPr defaultRowHeight="12.75" x14ac:dyDescent="0.2"/>
  <cols>
    <col min="1" max="1" width="8.28515625" style="87" bestFit="1" customWidth="1"/>
    <col min="2" max="2" width="4.140625" style="2" customWidth="1"/>
    <col min="3" max="3" width="66.42578125" style="88" customWidth="1"/>
    <col min="4" max="4" width="5.5703125" style="15" bestFit="1" customWidth="1"/>
    <col min="5" max="5" width="9.5703125" style="89" bestFit="1" customWidth="1"/>
    <col min="6" max="7" width="7.85546875" style="2" bestFit="1" customWidth="1"/>
    <col min="8" max="8" width="11.85546875" style="2" customWidth="1"/>
    <col min="9" max="9" width="10.140625" style="2" customWidth="1"/>
    <col min="10" max="11" width="12.140625" style="2" customWidth="1"/>
    <col min="12" max="12" width="11" style="2" customWidth="1"/>
    <col min="13" max="13" width="13.7109375" style="2" customWidth="1"/>
    <col min="14" max="14" width="12.42578125" style="2" customWidth="1"/>
    <col min="15" max="16384" width="9.140625" style="2"/>
  </cols>
  <sheetData>
    <row r="1" spans="1:14" ht="38.25" x14ac:dyDescent="0.2">
      <c r="A1" s="98" t="s">
        <v>2</v>
      </c>
      <c r="B1" s="99"/>
      <c r="C1" s="3" t="s">
        <v>4</v>
      </c>
      <c r="D1" s="93" t="s">
        <v>52</v>
      </c>
      <c r="E1" s="100" t="s">
        <v>12</v>
      </c>
      <c r="F1" s="100"/>
      <c r="G1" s="94"/>
      <c r="H1" s="100" t="s">
        <v>11</v>
      </c>
      <c r="I1" s="100"/>
      <c r="J1" s="100" t="s">
        <v>13</v>
      </c>
      <c r="K1" s="100"/>
      <c r="L1" s="4" t="s">
        <v>15</v>
      </c>
      <c r="M1" s="4" t="s">
        <v>30</v>
      </c>
      <c r="N1" s="5" t="s">
        <v>0</v>
      </c>
    </row>
    <row r="2" spans="1:14" ht="25.5" x14ac:dyDescent="0.2">
      <c r="A2" s="101" t="s">
        <v>3</v>
      </c>
      <c r="B2" s="102"/>
      <c r="C2" s="6" t="s">
        <v>5</v>
      </c>
      <c r="D2" s="95" t="s">
        <v>6</v>
      </c>
      <c r="E2" s="7" t="s">
        <v>9</v>
      </c>
      <c r="F2" s="7"/>
      <c r="G2" s="7" t="s">
        <v>31</v>
      </c>
      <c r="H2" s="7" t="s">
        <v>10</v>
      </c>
      <c r="I2" s="7" t="s">
        <v>8</v>
      </c>
      <c r="J2" s="7" t="s">
        <v>10</v>
      </c>
      <c r="K2" s="7" t="s">
        <v>14</v>
      </c>
      <c r="L2" s="8" t="s">
        <v>7</v>
      </c>
      <c r="M2" s="8" t="s">
        <v>7</v>
      </c>
      <c r="N2" s="9" t="s">
        <v>1</v>
      </c>
    </row>
    <row r="3" spans="1:14" s="15" customFormat="1" ht="13.5" thickBot="1" x14ac:dyDescent="0.25">
      <c r="A3" s="10">
        <v>1</v>
      </c>
      <c r="B3" s="11"/>
      <c r="C3" s="12">
        <v>2</v>
      </c>
      <c r="D3" s="13">
        <v>3</v>
      </c>
      <c r="E3" s="13">
        <v>4</v>
      </c>
      <c r="F3" s="13">
        <v>5</v>
      </c>
      <c r="G3" s="13" t="s">
        <v>32</v>
      </c>
      <c r="H3" s="14">
        <v>6</v>
      </c>
      <c r="I3" s="13">
        <v>7</v>
      </c>
      <c r="J3" s="13">
        <v>8</v>
      </c>
      <c r="K3" s="13">
        <v>9</v>
      </c>
      <c r="L3" s="13">
        <v>10</v>
      </c>
      <c r="M3" s="13">
        <v>11</v>
      </c>
      <c r="N3" s="13">
        <v>12</v>
      </c>
    </row>
    <row r="4" spans="1:14" s="22" customFormat="1" ht="16.5" thickTop="1" x14ac:dyDescent="0.2">
      <c r="A4" s="16"/>
      <c r="B4" s="17"/>
      <c r="C4" s="18" t="s">
        <v>71</v>
      </c>
      <c r="D4" s="19"/>
      <c r="E4" s="19"/>
      <c r="F4" s="20"/>
      <c r="G4" s="20"/>
      <c r="H4" s="20"/>
      <c r="I4" s="20"/>
      <c r="J4" s="20"/>
      <c r="K4" s="19"/>
      <c r="L4" s="19"/>
      <c r="M4" s="19"/>
      <c r="N4" s="21"/>
    </row>
    <row r="5" spans="1:14" s="22" customFormat="1" ht="15" x14ac:dyDescent="0.2">
      <c r="A5" s="23"/>
      <c r="B5" s="24"/>
      <c r="C5" s="25" t="s">
        <v>33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7"/>
    </row>
    <row r="6" spans="1:14" s="22" customFormat="1" x14ac:dyDescent="0.2">
      <c r="A6" s="23"/>
      <c r="B6" s="24"/>
      <c r="C6" s="28"/>
      <c r="D6" s="29"/>
      <c r="E6" s="30"/>
      <c r="F6" s="26"/>
      <c r="G6" s="26"/>
      <c r="H6" s="26"/>
      <c r="I6" s="26"/>
      <c r="J6" s="26"/>
      <c r="K6" s="26"/>
      <c r="L6" s="26"/>
      <c r="M6" s="26"/>
      <c r="N6" s="27"/>
    </row>
    <row r="7" spans="1:14" s="37" customFormat="1" x14ac:dyDescent="0.2">
      <c r="A7" s="31">
        <v>1.0009999999999999</v>
      </c>
      <c r="B7" s="24"/>
      <c r="C7" s="32" t="s">
        <v>22</v>
      </c>
      <c r="D7" s="30" t="s">
        <v>23</v>
      </c>
      <c r="E7" s="33">
        <f>(E11+E9)/1000</f>
        <v>0.16</v>
      </c>
      <c r="F7" s="34"/>
      <c r="G7" s="34">
        <f t="shared" ref="G7:G21" si="0">SUM(E7:F7)</f>
        <v>0.16</v>
      </c>
      <c r="H7" s="1"/>
      <c r="I7" s="1"/>
      <c r="J7" s="35">
        <f>G7*H7</f>
        <v>0</v>
      </c>
      <c r="K7" s="35">
        <f>G7*I7</f>
        <v>0</v>
      </c>
      <c r="L7" s="35">
        <f>SUM(J7+K7)</f>
        <v>0</v>
      </c>
      <c r="M7" s="35"/>
      <c r="N7" s="36"/>
    </row>
    <row r="8" spans="1:14" s="37" customFormat="1" x14ac:dyDescent="0.2">
      <c r="A8" s="31">
        <v>402.00099999999998</v>
      </c>
      <c r="B8" s="24"/>
      <c r="C8" s="32" t="s">
        <v>77</v>
      </c>
      <c r="D8" s="30" t="s">
        <v>25</v>
      </c>
      <c r="E8" s="30">
        <v>20</v>
      </c>
      <c r="F8" s="34"/>
      <c r="G8" s="38">
        <f t="shared" si="0"/>
        <v>20</v>
      </c>
      <c r="H8" s="1"/>
      <c r="I8" s="1"/>
      <c r="J8" s="35">
        <f t="shared" ref="J8:J21" si="1">G8*H8</f>
        <v>0</v>
      </c>
      <c r="K8" s="35">
        <f t="shared" ref="K8:K21" si="2">G8*I8</f>
        <v>0</v>
      </c>
      <c r="L8" s="35">
        <f t="shared" ref="L8:L21" si="3">SUM(J8+K8)</f>
        <v>0</v>
      </c>
      <c r="M8" s="35"/>
      <c r="N8" s="36"/>
    </row>
    <row r="9" spans="1:14" s="37" customFormat="1" x14ac:dyDescent="0.2">
      <c r="A9" s="31">
        <v>402.00200000000001</v>
      </c>
      <c r="B9" s="24"/>
      <c r="C9" s="32" t="s">
        <v>39</v>
      </c>
      <c r="D9" s="30" t="s">
        <v>16</v>
      </c>
      <c r="E9" s="30">
        <v>130</v>
      </c>
      <c r="F9" s="26"/>
      <c r="G9" s="38">
        <f t="shared" si="0"/>
        <v>130</v>
      </c>
      <c r="H9" s="1"/>
      <c r="I9" s="1"/>
      <c r="J9" s="35">
        <f t="shared" si="1"/>
        <v>0</v>
      </c>
      <c r="K9" s="35">
        <f t="shared" si="2"/>
        <v>0</v>
      </c>
      <c r="L9" s="35">
        <f t="shared" si="3"/>
        <v>0</v>
      </c>
      <c r="M9" s="36"/>
      <c r="N9" s="36"/>
    </row>
    <row r="10" spans="1:14" s="37" customFormat="1" x14ac:dyDescent="0.2">
      <c r="A10" s="31">
        <v>402.00299999999999</v>
      </c>
      <c r="B10" s="24"/>
      <c r="C10" s="32" t="s">
        <v>28</v>
      </c>
      <c r="D10" s="30" t="s">
        <v>16</v>
      </c>
      <c r="E10" s="30">
        <f>E7*1000</f>
        <v>160</v>
      </c>
      <c r="F10" s="26"/>
      <c r="G10" s="38">
        <f t="shared" si="0"/>
        <v>160</v>
      </c>
      <c r="H10" s="1"/>
      <c r="I10" s="1"/>
      <c r="J10" s="35">
        <f t="shared" si="1"/>
        <v>0</v>
      </c>
      <c r="K10" s="35">
        <f t="shared" si="2"/>
        <v>0</v>
      </c>
      <c r="L10" s="35">
        <f t="shared" si="3"/>
        <v>0</v>
      </c>
      <c r="M10" s="36"/>
      <c r="N10" s="36"/>
    </row>
    <row r="11" spans="1:14" s="22" customFormat="1" x14ac:dyDescent="0.2">
      <c r="A11" s="31">
        <v>402.00400000000002</v>
      </c>
      <c r="B11" s="24"/>
      <c r="C11" s="32" t="s">
        <v>34</v>
      </c>
      <c r="D11" s="30" t="s">
        <v>16</v>
      </c>
      <c r="E11" s="30">
        <v>30</v>
      </c>
      <c r="F11" s="26"/>
      <c r="G11" s="38">
        <f t="shared" si="0"/>
        <v>30</v>
      </c>
      <c r="H11" s="1"/>
      <c r="I11" s="1"/>
      <c r="J11" s="35">
        <f t="shared" si="1"/>
        <v>0</v>
      </c>
      <c r="K11" s="35">
        <f t="shared" si="2"/>
        <v>0</v>
      </c>
      <c r="L11" s="35">
        <f t="shared" si="3"/>
        <v>0</v>
      </c>
      <c r="M11" s="35"/>
      <c r="N11" s="36"/>
    </row>
    <row r="12" spans="1:14" s="22" customFormat="1" x14ac:dyDescent="0.2">
      <c r="A12" s="31">
        <v>402.005</v>
      </c>
      <c r="B12" s="24"/>
      <c r="C12" s="32" t="s">
        <v>40</v>
      </c>
      <c r="D12" s="30" t="s">
        <v>16</v>
      </c>
      <c r="E12" s="30">
        <f>E11</f>
        <v>30</v>
      </c>
      <c r="F12" s="38"/>
      <c r="G12" s="38">
        <f t="shared" si="0"/>
        <v>30</v>
      </c>
      <c r="H12" s="1"/>
      <c r="I12" s="1"/>
      <c r="J12" s="35">
        <f t="shared" si="1"/>
        <v>0</v>
      </c>
      <c r="K12" s="35">
        <f t="shared" si="2"/>
        <v>0</v>
      </c>
      <c r="L12" s="35">
        <f t="shared" si="3"/>
        <v>0</v>
      </c>
      <c r="M12" s="35"/>
      <c r="N12" s="36"/>
    </row>
    <row r="13" spans="1:14" s="37" customFormat="1" x14ac:dyDescent="0.2">
      <c r="A13" s="31">
        <v>402.00599999999997</v>
      </c>
      <c r="B13" s="24"/>
      <c r="C13" s="32" t="s">
        <v>51</v>
      </c>
      <c r="D13" s="30" t="s">
        <v>16</v>
      </c>
      <c r="E13" s="30">
        <f>E9+E11</f>
        <v>160</v>
      </c>
      <c r="F13" s="38"/>
      <c r="G13" s="38">
        <f t="shared" si="0"/>
        <v>160</v>
      </c>
      <c r="H13" s="1"/>
      <c r="I13" s="1"/>
      <c r="J13" s="35">
        <f t="shared" si="1"/>
        <v>0</v>
      </c>
      <c r="K13" s="35">
        <f t="shared" si="2"/>
        <v>0</v>
      </c>
      <c r="L13" s="35">
        <f t="shared" si="3"/>
        <v>0</v>
      </c>
      <c r="M13" s="35"/>
      <c r="N13" s="36"/>
    </row>
    <row r="14" spans="1:14" s="37" customFormat="1" x14ac:dyDescent="0.2">
      <c r="A14" s="31">
        <v>402.00700000000001</v>
      </c>
      <c r="B14" s="24"/>
      <c r="C14" s="32" t="s">
        <v>41</v>
      </c>
      <c r="D14" s="30" t="s">
        <v>16</v>
      </c>
      <c r="E14" s="30">
        <f>E10</f>
        <v>160</v>
      </c>
      <c r="F14" s="38"/>
      <c r="G14" s="38">
        <f t="shared" si="0"/>
        <v>160</v>
      </c>
      <c r="H14" s="1"/>
      <c r="I14" s="1"/>
      <c r="J14" s="35">
        <f t="shared" si="1"/>
        <v>0</v>
      </c>
      <c r="K14" s="35">
        <f t="shared" si="2"/>
        <v>0</v>
      </c>
      <c r="L14" s="35">
        <f t="shared" si="3"/>
        <v>0</v>
      </c>
      <c r="M14" s="35"/>
      <c r="N14" s="36"/>
    </row>
    <row r="15" spans="1:14" s="22" customFormat="1" x14ac:dyDescent="0.2">
      <c r="A15" s="31">
        <v>402.00799999999998</v>
      </c>
      <c r="B15" s="24"/>
      <c r="C15" s="32" t="s">
        <v>35</v>
      </c>
      <c r="D15" s="30" t="s">
        <v>16</v>
      </c>
      <c r="E15" s="30">
        <f>E11</f>
        <v>30</v>
      </c>
      <c r="F15" s="38"/>
      <c r="G15" s="38">
        <f t="shared" si="0"/>
        <v>30</v>
      </c>
      <c r="H15" s="1"/>
      <c r="I15" s="1"/>
      <c r="J15" s="35">
        <f t="shared" si="1"/>
        <v>0</v>
      </c>
      <c r="K15" s="35">
        <f t="shared" si="2"/>
        <v>0</v>
      </c>
      <c r="L15" s="35">
        <f t="shared" si="3"/>
        <v>0</v>
      </c>
      <c r="M15" s="35"/>
      <c r="N15" s="36"/>
    </row>
    <row r="16" spans="1:14" s="37" customFormat="1" x14ac:dyDescent="0.2">
      <c r="A16" s="31">
        <v>402.00900000000001</v>
      </c>
      <c r="B16" s="24"/>
      <c r="C16" s="32" t="s">
        <v>42</v>
      </c>
      <c r="D16" s="30" t="s">
        <v>24</v>
      </c>
      <c r="E16" s="30">
        <f>E10*0.4*0.6</f>
        <v>38.4</v>
      </c>
      <c r="F16" s="38"/>
      <c r="G16" s="38">
        <f t="shared" si="0"/>
        <v>38.4</v>
      </c>
      <c r="H16" s="1"/>
      <c r="I16" s="1"/>
      <c r="J16" s="35">
        <f t="shared" si="1"/>
        <v>0</v>
      </c>
      <c r="K16" s="35">
        <f t="shared" si="2"/>
        <v>0</v>
      </c>
      <c r="L16" s="35">
        <f t="shared" si="3"/>
        <v>0</v>
      </c>
      <c r="M16" s="35"/>
      <c r="N16" s="36"/>
    </row>
    <row r="17" spans="1:14" s="37" customFormat="1" x14ac:dyDescent="0.2">
      <c r="A17" s="31">
        <v>402.01</v>
      </c>
      <c r="B17" s="24"/>
      <c r="C17" s="32" t="s">
        <v>43</v>
      </c>
      <c r="D17" s="30" t="s">
        <v>25</v>
      </c>
      <c r="E17" s="30">
        <f>E10*0.6</f>
        <v>96</v>
      </c>
      <c r="F17" s="38"/>
      <c r="G17" s="38">
        <f t="shared" si="0"/>
        <v>96</v>
      </c>
      <c r="H17" s="1"/>
      <c r="I17" s="1"/>
      <c r="J17" s="35">
        <f t="shared" si="1"/>
        <v>0</v>
      </c>
      <c r="K17" s="35">
        <f t="shared" si="2"/>
        <v>0</v>
      </c>
      <c r="L17" s="35">
        <f t="shared" si="3"/>
        <v>0</v>
      </c>
      <c r="M17" s="35"/>
      <c r="N17" s="36"/>
    </row>
    <row r="18" spans="1:14" s="37" customFormat="1" x14ac:dyDescent="0.2">
      <c r="A18" s="31">
        <v>402.01100000000002</v>
      </c>
      <c r="B18" s="24"/>
      <c r="C18" s="32" t="s">
        <v>50</v>
      </c>
      <c r="D18" s="30" t="s">
        <v>29</v>
      </c>
      <c r="E18" s="30">
        <v>12</v>
      </c>
      <c r="F18" s="38"/>
      <c r="G18" s="38">
        <f t="shared" si="0"/>
        <v>12</v>
      </c>
      <c r="H18" s="1"/>
      <c r="I18" s="1"/>
      <c r="J18" s="35">
        <f t="shared" si="1"/>
        <v>0</v>
      </c>
      <c r="K18" s="35">
        <f t="shared" si="2"/>
        <v>0</v>
      </c>
      <c r="L18" s="35">
        <f t="shared" si="3"/>
        <v>0</v>
      </c>
      <c r="M18" s="35"/>
      <c r="N18" s="36"/>
    </row>
    <row r="19" spans="1:14" s="37" customFormat="1" x14ac:dyDescent="0.2">
      <c r="A19" s="31">
        <v>402.012</v>
      </c>
      <c r="B19" s="24"/>
      <c r="C19" s="32" t="s">
        <v>48</v>
      </c>
      <c r="D19" s="30" t="s">
        <v>16</v>
      </c>
      <c r="E19" s="30">
        <v>92</v>
      </c>
      <c r="F19" s="38"/>
      <c r="G19" s="38">
        <f t="shared" si="0"/>
        <v>92</v>
      </c>
      <c r="H19" s="1"/>
      <c r="I19" s="1"/>
      <c r="J19" s="35">
        <f t="shared" si="1"/>
        <v>0</v>
      </c>
      <c r="K19" s="35">
        <f t="shared" si="2"/>
        <v>0</v>
      </c>
      <c r="L19" s="35">
        <f t="shared" si="3"/>
        <v>0</v>
      </c>
      <c r="M19" s="35"/>
      <c r="N19" s="36"/>
    </row>
    <row r="20" spans="1:14" s="37" customFormat="1" x14ac:dyDescent="0.2">
      <c r="A20" s="31">
        <v>402.01299999999998</v>
      </c>
      <c r="B20" s="24"/>
      <c r="C20" s="32" t="s">
        <v>49</v>
      </c>
      <c r="D20" s="30" t="s">
        <v>16</v>
      </c>
      <c r="E20" s="30">
        <v>9</v>
      </c>
      <c r="F20" s="38"/>
      <c r="G20" s="38">
        <f t="shared" si="0"/>
        <v>9</v>
      </c>
      <c r="H20" s="1"/>
      <c r="I20" s="1"/>
      <c r="J20" s="35">
        <f>G20*H20</f>
        <v>0</v>
      </c>
      <c r="K20" s="35">
        <f>G20*I20</f>
        <v>0</v>
      </c>
      <c r="L20" s="35">
        <f>SUM(J20+K20)</f>
        <v>0</v>
      </c>
      <c r="M20" s="35"/>
      <c r="N20" s="36"/>
    </row>
    <row r="21" spans="1:14" s="37" customFormat="1" x14ac:dyDescent="0.2">
      <c r="A21" s="31">
        <v>402.01400000000001</v>
      </c>
      <c r="B21" s="24"/>
      <c r="C21" s="32" t="s">
        <v>27</v>
      </c>
      <c r="D21" s="30" t="s">
        <v>23</v>
      </c>
      <c r="E21" s="33">
        <f>E7</f>
        <v>0.16</v>
      </c>
      <c r="F21" s="38"/>
      <c r="G21" s="38">
        <f t="shared" si="0"/>
        <v>0.16</v>
      </c>
      <c r="H21" s="1"/>
      <c r="I21" s="1"/>
      <c r="J21" s="35">
        <f t="shared" si="1"/>
        <v>0</v>
      </c>
      <c r="K21" s="35">
        <f t="shared" si="2"/>
        <v>0</v>
      </c>
      <c r="L21" s="35">
        <f t="shared" si="3"/>
        <v>0</v>
      </c>
      <c r="M21" s="35"/>
      <c r="N21" s="36"/>
    </row>
    <row r="22" spans="1:14" s="37" customFormat="1" ht="13.5" thickBot="1" x14ac:dyDescent="0.25">
      <c r="A22" s="39"/>
      <c r="B22" s="17"/>
      <c r="C22" s="40"/>
      <c r="D22" s="41"/>
      <c r="E22" s="42"/>
      <c r="F22" s="19"/>
      <c r="G22" s="43"/>
      <c r="H22" s="44"/>
      <c r="I22" s="44"/>
      <c r="J22" s="45"/>
      <c r="K22" s="45"/>
      <c r="L22" s="45"/>
      <c r="M22" s="46"/>
      <c r="N22" s="47"/>
    </row>
    <row r="23" spans="1:14" s="37" customFormat="1" ht="15.75" thickBot="1" x14ac:dyDescent="0.25">
      <c r="A23" s="48"/>
      <c r="B23" s="49"/>
      <c r="C23" s="50" t="str">
        <f>CONCATENATE($C$4," ",C5," ","CELKEM")</f>
        <v>402 - Rozvod VO Zemní práce CELKEM</v>
      </c>
      <c r="D23" s="51"/>
      <c r="E23" s="51"/>
      <c r="F23" s="51"/>
      <c r="G23" s="51"/>
      <c r="H23" s="52"/>
      <c r="I23" s="52"/>
      <c r="J23" s="52"/>
      <c r="K23" s="52"/>
      <c r="L23" s="53"/>
      <c r="M23" s="53">
        <f>SUM(L7:L21)</f>
        <v>0</v>
      </c>
      <c r="N23" s="54"/>
    </row>
    <row r="24" spans="1:14" x14ac:dyDescent="0.2">
      <c r="A24" s="55"/>
      <c r="B24" s="56"/>
      <c r="C24" s="40"/>
      <c r="D24" s="57"/>
      <c r="E24" s="57"/>
      <c r="F24" s="26"/>
      <c r="G24" s="26"/>
      <c r="H24" s="35"/>
      <c r="I24" s="35"/>
      <c r="J24" s="35"/>
      <c r="K24" s="35"/>
      <c r="L24" s="35"/>
      <c r="M24" s="35"/>
      <c r="N24" s="36"/>
    </row>
    <row r="25" spans="1:14" ht="15" x14ac:dyDescent="0.2">
      <c r="A25" s="23"/>
      <c r="B25" s="24"/>
      <c r="C25" s="25" t="s">
        <v>36</v>
      </c>
      <c r="D25" s="26"/>
      <c r="E25" s="26"/>
      <c r="F25" s="26"/>
      <c r="G25" s="26"/>
      <c r="H25" s="35"/>
      <c r="I25" s="35"/>
      <c r="J25" s="35"/>
      <c r="K25" s="35"/>
      <c r="L25" s="35"/>
      <c r="M25" s="35"/>
      <c r="N25" s="36"/>
    </row>
    <row r="26" spans="1:14" x14ac:dyDescent="0.2">
      <c r="A26" s="31"/>
      <c r="B26" s="24"/>
      <c r="C26" s="96"/>
      <c r="D26" s="29"/>
      <c r="E26" s="58"/>
      <c r="F26" s="38"/>
      <c r="G26" s="38"/>
      <c r="H26" s="1"/>
      <c r="I26" s="1"/>
      <c r="J26" s="35"/>
      <c r="K26" s="35"/>
      <c r="L26" s="35"/>
      <c r="M26" s="35"/>
      <c r="N26" s="36"/>
    </row>
    <row r="27" spans="1:14" x14ac:dyDescent="0.2">
      <c r="A27" s="31">
        <v>402.01499999999999</v>
      </c>
      <c r="B27" s="24"/>
      <c r="C27" s="32" t="s">
        <v>58</v>
      </c>
      <c r="D27" s="29" t="s">
        <v>16</v>
      </c>
      <c r="E27" s="58">
        <f>10*5+2*7</f>
        <v>64</v>
      </c>
      <c r="F27" s="38"/>
      <c r="G27" s="38">
        <f t="shared" ref="G27:G38" si="4">SUM(E27:F27)</f>
        <v>64</v>
      </c>
      <c r="H27" s="1"/>
      <c r="I27" s="1"/>
      <c r="J27" s="35">
        <f t="shared" ref="J27:J38" si="5">G27*H27</f>
        <v>0</v>
      </c>
      <c r="K27" s="35">
        <f t="shared" ref="K27:K38" si="6">G27*I27</f>
        <v>0</v>
      </c>
      <c r="L27" s="35">
        <f t="shared" ref="L27:L38" si="7">SUM(J27+K27)</f>
        <v>0</v>
      </c>
      <c r="M27" s="35"/>
      <c r="N27" s="36"/>
    </row>
    <row r="28" spans="1:14" x14ac:dyDescent="0.2">
      <c r="A28" s="31">
        <v>402.01600000000002</v>
      </c>
      <c r="B28" s="24"/>
      <c r="C28" s="32" t="s">
        <v>57</v>
      </c>
      <c r="D28" s="29" t="s">
        <v>16</v>
      </c>
      <c r="E28" s="97">
        <v>0</v>
      </c>
      <c r="F28" s="38"/>
      <c r="G28" s="38">
        <f t="shared" ref="G28:G34" si="8">SUM(E28:F28)</f>
        <v>0</v>
      </c>
      <c r="H28" s="1"/>
      <c r="I28" s="1"/>
      <c r="J28" s="35">
        <f t="shared" si="5"/>
        <v>0</v>
      </c>
      <c r="K28" s="35">
        <f t="shared" si="6"/>
        <v>0</v>
      </c>
      <c r="L28" s="35">
        <f t="shared" si="7"/>
        <v>0</v>
      </c>
      <c r="M28" s="35"/>
      <c r="N28" s="36"/>
    </row>
    <row r="29" spans="1:14" x14ac:dyDescent="0.2">
      <c r="A29" s="31">
        <v>402.017</v>
      </c>
      <c r="B29" s="24"/>
      <c r="C29" s="32" t="s">
        <v>70</v>
      </c>
      <c r="D29" s="29" t="s">
        <v>16</v>
      </c>
      <c r="E29" s="58">
        <f>160+12*2*2</f>
        <v>208</v>
      </c>
      <c r="F29" s="38"/>
      <c r="G29" s="38">
        <f t="shared" ref="G29" si="9">SUM(E29:F29)</f>
        <v>208</v>
      </c>
      <c r="H29" s="1"/>
      <c r="I29" s="1"/>
      <c r="J29" s="35">
        <f t="shared" si="5"/>
        <v>0</v>
      </c>
      <c r="K29" s="35">
        <f t="shared" si="6"/>
        <v>0</v>
      </c>
      <c r="L29" s="35">
        <f t="shared" ref="L29" si="10">SUM(J29+K29)</f>
        <v>0</v>
      </c>
      <c r="M29" s="35"/>
      <c r="N29" s="36"/>
    </row>
    <row r="30" spans="1:14" x14ac:dyDescent="0.2">
      <c r="A30" s="31">
        <v>402.01799999999997</v>
      </c>
      <c r="B30" s="24"/>
      <c r="C30" s="32" t="s">
        <v>59</v>
      </c>
      <c r="D30" s="29" t="s">
        <v>16</v>
      </c>
      <c r="E30" s="97">
        <v>0</v>
      </c>
      <c r="F30" s="38"/>
      <c r="G30" s="38">
        <f t="shared" si="8"/>
        <v>0</v>
      </c>
      <c r="H30" s="1"/>
      <c r="I30" s="1"/>
      <c r="J30" s="35">
        <f t="shared" si="5"/>
        <v>0</v>
      </c>
      <c r="K30" s="35">
        <f t="shared" si="6"/>
        <v>0</v>
      </c>
      <c r="L30" s="35">
        <f t="shared" si="7"/>
        <v>0</v>
      </c>
      <c r="M30" s="35"/>
      <c r="N30" s="36"/>
    </row>
    <row r="31" spans="1:14" x14ac:dyDescent="0.2">
      <c r="A31" s="31">
        <v>402.01900000000001</v>
      </c>
      <c r="B31" s="24"/>
      <c r="C31" s="32" t="s">
        <v>66</v>
      </c>
      <c r="D31" s="29" t="s">
        <v>17</v>
      </c>
      <c r="E31" s="97">
        <v>0</v>
      </c>
      <c r="F31" s="38"/>
      <c r="G31" s="38">
        <f t="shared" si="8"/>
        <v>0</v>
      </c>
      <c r="H31" s="1"/>
      <c r="I31" s="1"/>
      <c r="J31" s="35">
        <f t="shared" si="5"/>
        <v>0</v>
      </c>
      <c r="K31" s="35">
        <f t="shared" si="6"/>
        <v>0</v>
      </c>
      <c r="L31" s="35">
        <f t="shared" si="7"/>
        <v>0</v>
      </c>
      <c r="M31" s="35"/>
      <c r="N31" s="36"/>
    </row>
    <row r="32" spans="1:14" x14ac:dyDescent="0.2">
      <c r="A32" s="31">
        <v>402.02</v>
      </c>
      <c r="B32" s="24"/>
      <c r="C32" s="32" t="s">
        <v>68</v>
      </c>
      <c r="D32" s="29" t="s">
        <v>67</v>
      </c>
      <c r="E32" s="97">
        <v>0</v>
      </c>
      <c r="F32" s="38"/>
      <c r="G32" s="38">
        <f t="shared" si="8"/>
        <v>0</v>
      </c>
      <c r="H32" s="1"/>
      <c r="I32" s="1"/>
      <c r="J32" s="35">
        <f t="shared" si="5"/>
        <v>0</v>
      </c>
      <c r="K32" s="35">
        <f t="shared" si="6"/>
        <v>0</v>
      </c>
      <c r="L32" s="35">
        <f t="shared" si="7"/>
        <v>0</v>
      </c>
      <c r="M32" s="35"/>
      <c r="N32" s="36"/>
    </row>
    <row r="33" spans="1:14" x14ac:dyDescent="0.2">
      <c r="A33" s="31">
        <v>402.02100000000002</v>
      </c>
      <c r="B33" s="24"/>
      <c r="C33" s="32" t="s">
        <v>69</v>
      </c>
      <c r="D33" s="29" t="s">
        <v>67</v>
      </c>
      <c r="E33" s="58">
        <f>150+2*10*1</f>
        <v>170</v>
      </c>
      <c r="F33" s="38"/>
      <c r="G33" s="38">
        <f t="shared" si="8"/>
        <v>170</v>
      </c>
      <c r="H33" s="1"/>
      <c r="I33" s="1"/>
      <c r="J33" s="35">
        <f t="shared" si="5"/>
        <v>0</v>
      </c>
      <c r="K33" s="35">
        <f t="shared" si="6"/>
        <v>0</v>
      </c>
      <c r="L33" s="35">
        <f t="shared" si="7"/>
        <v>0</v>
      </c>
      <c r="M33" s="35"/>
      <c r="N33" s="36"/>
    </row>
    <row r="34" spans="1:14" x14ac:dyDescent="0.2">
      <c r="A34" s="31">
        <v>402.02199999999999</v>
      </c>
      <c r="B34" s="24"/>
      <c r="C34" s="32" t="s">
        <v>46</v>
      </c>
      <c r="D34" s="29" t="s">
        <v>16</v>
      </c>
      <c r="E34" s="58">
        <f>12*2</f>
        <v>24</v>
      </c>
      <c r="F34" s="38"/>
      <c r="G34" s="38">
        <f t="shared" si="8"/>
        <v>24</v>
      </c>
      <c r="H34" s="1"/>
      <c r="I34" s="1"/>
      <c r="J34" s="35">
        <f t="shared" si="5"/>
        <v>0</v>
      </c>
      <c r="K34" s="35">
        <f t="shared" si="6"/>
        <v>0</v>
      </c>
      <c r="L34" s="35">
        <f t="shared" si="7"/>
        <v>0</v>
      </c>
      <c r="M34" s="35"/>
      <c r="N34" s="36"/>
    </row>
    <row r="35" spans="1:14" x14ac:dyDescent="0.2">
      <c r="A35" s="31">
        <v>402.02300000000002</v>
      </c>
      <c r="B35" s="24"/>
      <c r="C35" s="32" t="s">
        <v>53</v>
      </c>
      <c r="D35" s="29" t="s">
        <v>16</v>
      </c>
      <c r="E35" s="58">
        <v>150</v>
      </c>
      <c r="F35" s="38"/>
      <c r="G35" s="38">
        <f>SUM(E35:F35)</f>
        <v>150</v>
      </c>
      <c r="H35" s="1"/>
      <c r="I35" s="1"/>
      <c r="J35" s="35">
        <f>G35*H35</f>
        <v>0</v>
      </c>
      <c r="K35" s="35">
        <f>G35*I35</f>
        <v>0</v>
      </c>
      <c r="L35" s="35">
        <f>SUM(J35+K35)</f>
        <v>0</v>
      </c>
      <c r="M35" s="35"/>
      <c r="N35" s="36"/>
    </row>
    <row r="36" spans="1:14" x14ac:dyDescent="0.2">
      <c r="A36" s="31">
        <v>402.024</v>
      </c>
      <c r="B36" s="24"/>
      <c r="C36" s="32" t="s">
        <v>26</v>
      </c>
      <c r="D36" s="29" t="s">
        <v>16</v>
      </c>
      <c r="E36" s="58">
        <f>12*2*2</f>
        <v>48</v>
      </c>
      <c r="F36" s="38"/>
      <c r="G36" s="38">
        <f t="shared" si="4"/>
        <v>48</v>
      </c>
      <c r="H36" s="1"/>
      <c r="I36" s="1"/>
      <c r="J36" s="35">
        <f t="shared" si="5"/>
        <v>0</v>
      </c>
      <c r="K36" s="35">
        <f t="shared" si="6"/>
        <v>0</v>
      </c>
      <c r="L36" s="35">
        <f t="shared" si="7"/>
        <v>0</v>
      </c>
      <c r="M36" s="35"/>
      <c r="N36" s="36"/>
    </row>
    <row r="37" spans="1:14" x14ac:dyDescent="0.2">
      <c r="A37" s="31">
        <v>402.02499999999998</v>
      </c>
      <c r="B37" s="24"/>
      <c r="C37" s="32" t="s">
        <v>55</v>
      </c>
      <c r="D37" s="29" t="s">
        <v>17</v>
      </c>
      <c r="E37" s="58">
        <v>2</v>
      </c>
      <c r="F37" s="38"/>
      <c r="G37" s="38">
        <f t="shared" si="4"/>
        <v>2</v>
      </c>
      <c r="H37" s="1"/>
      <c r="I37" s="1"/>
      <c r="J37" s="35">
        <f t="shared" si="5"/>
        <v>0</v>
      </c>
      <c r="K37" s="35">
        <f t="shared" si="6"/>
        <v>0</v>
      </c>
      <c r="L37" s="35">
        <f t="shared" si="7"/>
        <v>0</v>
      </c>
      <c r="M37" s="35"/>
      <c r="N37" s="36"/>
    </row>
    <row r="38" spans="1:14" x14ac:dyDescent="0.2">
      <c r="A38" s="31">
        <v>402.02600000000001</v>
      </c>
      <c r="B38" s="24"/>
      <c r="C38" s="32" t="s">
        <v>56</v>
      </c>
      <c r="D38" s="29" t="s">
        <v>17</v>
      </c>
      <c r="E38" s="58">
        <v>20</v>
      </c>
      <c r="F38" s="38"/>
      <c r="G38" s="38">
        <f t="shared" si="4"/>
        <v>20</v>
      </c>
      <c r="H38" s="1"/>
      <c r="I38" s="1"/>
      <c r="J38" s="35">
        <f t="shared" si="5"/>
        <v>0</v>
      </c>
      <c r="K38" s="35">
        <f t="shared" si="6"/>
        <v>0</v>
      </c>
      <c r="L38" s="35">
        <f t="shared" si="7"/>
        <v>0</v>
      </c>
      <c r="M38" s="35"/>
      <c r="N38" s="36"/>
    </row>
    <row r="39" spans="1:14" ht="13.5" thickBot="1" x14ac:dyDescent="0.25">
      <c r="A39" s="61"/>
      <c r="B39" s="17"/>
      <c r="C39" s="40"/>
      <c r="D39" s="62"/>
      <c r="E39" s="62"/>
      <c r="F39" s="62"/>
      <c r="G39" s="62"/>
      <c r="H39" s="63"/>
      <c r="I39" s="63"/>
      <c r="J39" s="63"/>
      <c r="K39" s="59"/>
      <c r="L39" s="59"/>
      <c r="M39" s="59"/>
      <c r="N39" s="64"/>
    </row>
    <row r="40" spans="1:14" ht="15.75" thickBot="1" x14ac:dyDescent="0.25">
      <c r="A40" s="48"/>
      <c r="B40" s="49"/>
      <c r="C40" s="50" t="str">
        <f>CONCATENATE($C$4," ",C25," ","CELKEM")</f>
        <v>402 - Rozvod VO Kabely a příslušenství CELKEM</v>
      </c>
      <c r="D40" s="51"/>
      <c r="E40" s="51"/>
      <c r="F40" s="51"/>
      <c r="G40" s="51"/>
      <c r="H40" s="52"/>
      <c r="I40" s="52"/>
      <c r="J40" s="52"/>
      <c r="K40" s="52"/>
      <c r="L40" s="53"/>
      <c r="M40" s="53">
        <f>SUM(L26:L39)</f>
        <v>0</v>
      </c>
      <c r="N40" s="54"/>
    </row>
    <row r="41" spans="1:14" x14ac:dyDescent="0.2">
      <c r="A41" s="55"/>
      <c r="B41" s="56"/>
      <c r="C41" s="40"/>
      <c r="D41" s="57"/>
      <c r="E41" s="57"/>
      <c r="F41" s="26"/>
      <c r="G41" s="26"/>
      <c r="H41" s="35"/>
      <c r="I41" s="35"/>
      <c r="J41" s="35"/>
      <c r="K41" s="35"/>
      <c r="L41" s="35"/>
      <c r="M41" s="35"/>
      <c r="N41" s="36"/>
    </row>
    <row r="42" spans="1:14" ht="15" x14ac:dyDescent="0.2">
      <c r="A42" s="23"/>
      <c r="B42" s="24"/>
      <c r="C42" s="25" t="s">
        <v>54</v>
      </c>
      <c r="D42" s="26"/>
      <c r="E42" s="26"/>
      <c r="F42" s="26"/>
      <c r="G42" s="26"/>
      <c r="H42" s="35"/>
      <c r="I42" s="35"/>
      <c r="J42" s="35"/>
      <c r="K42" s="35"/>
      <c r="L42" s="35"/>
      <c r="M42" s="65"/>
      <c r="N42" s="36"/>
    </row>
    <row r="43" spans="1:14" ht="29.25" customHeight="1" x14ac:dyDescent="0.2">
      <c r="A43" s="31">
        <v>402.02699999999999</v>
      </c>
      <c r="B43" s="24"/>
      <c r="C43" s="66" t="s">
        <v>75</v>
      </c>
      <c r="D43" s="29" t="s">
        <v>17</v>
      </c>
      <c r="E43" s="58">
        <v>10</v>
      </c>
      <c r="F43" s="26"/>
      <c r="G43" s="38">
        <f t="shared" ref="G43:G50" si="11">SUM(E43:F43)</f>
        <v>10</v>
      </c>
      <c r="H43" s="1"/>
      <c r="I43" s="1"/>
      <c r="J43" s="35">
        <f t="shared" ref="J43:J50" si="12">G43*H43</f>
        <v>0</v>
      </c>
      <c r="K43" s="35">
        <f t="shared" ref="K43:K50" si="13">G43*I43</f>
        <v>0</v>
      </c>
      <c r="L43" s="35">
        <f t="shared" ref="L43:L50" si="14">SUM(J43+K43)</f>
        <v>0</v>
      </c>
      <c r="M43" s="36"/>
      <c r="N43" s="36"/>
    </row>
    <row r="44" spans="1:14" ht="29.25" customHeight="1" x14ac:dyDescent="0.2">
      <c r="A44" s="31">
        <v>402.02800000000002</v>
      </c>
      <c r="B44" s="24"/>
      <c r="C44" s="66" t="s">
        <v>76</v>
      </c>
      <c r="D44" s="29" t="s">
        <v>17</v>
      </c>
      <c r="E44" s="58">
        <v>2</v>
      </c>
      <c r="F44" s="26"/>
      <c r="G44" s="38">
        <f t="shared" ref="G44" si="15">SUM(E44:F44)</f>
        <v>2</v>
      </c>
      <c r="H44" s="1"/>
      <c r="I44" s="1"/>
      <c r="J44" s="35">
        <f t="shared" si="12"/>
        <v>0</v>
      </c>
      <c r="K44" s="35">
        <f t="shared" si="13"/>
        <v>0</v>
      </c>
      <c r="L44" s="35">
        <f t="shared" ref="L44" si="16">SUM(J44+K44)</f>
        <v>0</v>
      </c>
      <c r="M44" s="36"/>
      <c r="N44" s="36"/>
    </row>
    <row r="45" spans="1:14" x14ac:dyDescent="0.2">
      <c r="A45" s="31">
        <v>402.029</v>
      </c>
      <c r="B45" s="24"/>
      <c r="C45" s="66" t="s">
        <v>60</v>
      </c>
      <c r="D45" s="29" t="s">
        <v>17</v>
      </c>
      <c r="E45" s="58">
        <v>2</v>
      </c>
      <c r="F45" s="26"/>
      <c r="G45" s="38">
        <f t="shared" si="11"/>
        <v>2</v>
      </c>
      <c r="H45" s="1"/>
      <c r="I45" s="1"/>
      <c r="J45" s="35">
        <f t="shared" si="12"/>
        <v>0</v>
      </c>
      <c r="K45" s="35">
        <f t="shared" si="13"/>
        <v>0</v>
      </c>
      <c r="L45" s="35">
        <f t="shared" si="14"/>
        <v>0</v>
      </c>
      <c r="M45" s="36"/>
      <c r="N45" s="36"/>
    </row>
    <row r="46" spans="1:14" x14ac:dyDescent="0.2">
      <c r="A46" s="31">
        <v>402.03</v>
      </c>
      <c r="B46" s="24"/>
      <c r="C46" s="66" t="s">
        <v>44</v>
      </c>
      <c r="D46" s="29" t="s">
        <v>29</v>
      </c>
      <c r="E46" s="58">
        <v>7</v>
      </c>
      <c r="F46" s="26"/>
      <c r="G46" s="38">
        <f t="shared" si="11"/>
        <v>7</v>
      </c>
      <c r="H46" s="1"/>
      <c r="I46" s="1"/>
      <c r="J46" s="35">
        <f t="shared" si="12"/>
        <v>0</v>
      </c>
      <c r="K46" s="35">
        <f t="shared" si="13"/>
        <v>0</v>
      </c>
      <c r="L46" s="35">
        <f t="shared" si="14"/>
        <v>0</v>
      </c>
      <c r="M46" s="36"/>
      <c r="N46" s="36"/>
    </row>
    <row r="47" spans="1:14" x14ac:dyDescent="0.2">
      <c r="A47" s="31">
        <v>402.03100000000001</v>
      </c>
      <c r="B47" s="24"/>
      <c r="C47" s="66" t="s">
        <v>45</v>
      </c>
      <c r="D47" s="29" t="s">
        <v>17</v>
      </c>
      <c r="E47" s="58">
        <v>7</v>
      </c>
      <c r="F47" s="26"/>
      <c r="G47" s="38">
        <f t="shared" si="11"/>
        <v>7</v>
      </c>
      <c r="H47" s="1"/>
      <c r="I47" s="1"/>
      <c r="J47" s="35">
        <f t="shared" si="12"/>
        <v>0</v>
      </c>
      <c r="K47" s="35">
        <f t="shared" si="13"/>
        <v>0</v>
      </c>
      <c r="L47" s="35">
        <f t="shared" si="14"/>
        <v>0</v>
      </c>
      <c r="M47" s="67"/>
      <c r="N47" s="36"/>
    </row>
    <row r="48" spans="1:14" x14ac:dyDescent="0.2">
      <c r="A48" s="31">
        <v>402.03100000000001</v>
      </c>
      <c r="B48" s="24"/>
      <c r="C48" s="66" t="s">
        <v>78</v>
      </c>
      <c r="D48" s="29" t="s">
        <v>17</v>
      </c>
      <c r="E48" s="58">
        <v>3</v>
      </c>
      <c r="F48" s="26"/>
      <c r="G48" s="38">
        <f t="shared" ref="G48" si="17">SUM(E48:F48)</f>
        <v>3</v>
      </c>
      <c r="H48" s="1"/>
      <c r="I48" s="1"/>
      <c r="J48" s="35">
        <f t="shared" ref="J48" si="18">G48*H48</f>
        <v>0</v>
      </c>
      <c r="K48" s="35">
        <f t="shared" ref="K48" si="19">G48*I48</f>
        <v>0</v>
      </c>
      <c r="L48" s="35">
        <f t="shared" ref="L48" si="20">SUM(J48+K48)</f>
        <v>0</v>
      </c>
      <c r="M48" s="67"/>
      <c r="N48" s="36"/>
    </row>
    <row r="49" spans="1:14" x14ac:dyDescent="0.2">
      <c r="A49" s="31">
        <v>402.03199999999998</v>
      </c>
      <c r="B49" s="24"/>
      <c r="C49" s="66" t="s">
        <v>61</v>
      </c>
      <c r="D49" s="29" t="s">
        <v>17</v>
      </c>
      <c r="E49" s="58">
        <v>9</v>
      </c>
      <c r="F49" s="26"/>
      <c r="G49" s="38">
        <f t="shared" si="11"/>
        <v>9</v>
      </c>
      <c r="H49" s="1"/>
      <c r="I49" s="1"/>
      <c r="J49" s="35">
        <f t="shared" si="12"/>
        <v>0</v>
      </c>
      <c r="K49" s="35">
        <f t="shared" si="13"/>
        <v>0</v>
      </c>
      <c r="L49" s="35">
        <f t="shared" si="14"/>
        <v>0</v>
      </c>
      <c r="M49" s="36"/>
      <c r="N49" s="36"/>
    </row>
    <row r="50" spans="1:14" x14ac:dyDescent="0.2">
      <c r="A50" s="31">
        <v>402.03300000000002</v>
      </c>
      <c r="B50" s="24"/>
      <c r="C50" s="66" t="s">
        <v>62</v>
      </c>
      <c r="D50" s="29" t="s">
        <v>17</v>
      </c>
      <c r="E50" s="58">
        <v>3</v>
      </c>
      <c r="F50" s="26"/>
      <c r="G50" s="38">
        <f t="shared" si="11"/>
        <v>3</v>
      </c>
      <c r="H50" s="1"/>
      <c r="I50" s="1"/>
      <c r="J50" s="35">
        <f t="shared" si="12"/>
        <v>0</v>
      </c>
      <c r="K50" s="35">
        <f t="shared" si="13"/>
        <v>0</v>
      </c>
      <c r="L50" s="35">
        <f t="shared" si="14"/>
        <v>0</v>
      </c>
      <c r="M50" s="36"/>
      <c r="N50" s="36"/>
    </row>
    <row r="51" spans="1:14" ht="13.5" thickBot="1" x14ac:dyDescent="0.25">
      <c r="A51" s="68"/>
      <c r="B51" s="69"/>
      <c r="C51" s="70"/>
      <c r="D51" s="71"/>
      <c r="E51" s="71"/>
      <c r="F51" s="72"/>
      <c r="G51" s="73"/>
      <c r="H51" s="74"/>
      <c r="I51" s="74"/>
      <c r="J51" s="59"/>
      <c r="K51" s="59"/>
      <c r="L51" s="59"/>
      <c r="M51" s="75"/>
      <c r="N51" s="36"/>
    </row>
    <row r="52" spans="1:14" ht="15.75" thickBot="1" x14ac:dyDescent="0.25">
      <c r="A52" s="76"/>
      <c r="B52" s="49"/>
      <c r="C52" s="50" t="str">
        <f>CONCATENATE($C$4," ",C42," ","CELKEM")</f>
        <v>402 - Rozvod VO Osvětlovací prvky CELKEM</v>
      </c>
      <c r="D52" s="51"/>
      <c r="E52" s="77"/>
      <c r="F52" s="51"/>
      <c r="G52" s="77"/>
      <c r="H52" s="52"/>
      <c r="I52" s="52"/>
      <c r="J52" s="52"/>
      <c r="K52" s="52"/>
      <c r="L52" s="53"/>
      <c r="M52" s="53">
        <f>SUM(L43:L51)</f>
        <v>0</v>
      </c>
      <c r="N52" s="54"/>
    </row>
    <row r="53" spans="1:14" x14ac:dyDescent="0.2">
      <c r="A53" s="78"/>
      <c r="B53" s="40"/>
      <c r="C53" s="40"/>
      <c r="D53" s="79"/>
      <c r="E53" s="80"/>
      <c r="F53" s="26"/>
      <c r="G53" s="26"/>
      <c r="H53" s="35"/>
      <c r="I53" s="35"/>
      <c r="J53" s="45"/>
      <c r="K53" s="45"/>
      <c r="L53" s="45"/>
      <c r="M53" s="65"/>
      <c r="N53" s="36"/>
    </row>
    <row r="54" spans="1:14" ht="15" x14ac:dyDescent="0.2">
      <c r="A54" s="23"/>
      <c r="B54" s="24"/>
      <c r="C54" s="25" t="s">
        <v>64</v>
      </c>
      <c r="D54" s="26"/>
      <c r="E54" s="81"/>
      <c r="F54" s="26"/>
      <c r="G54" s="26"/>
      <c r="H54" s="35"/>
      <c r="I54" s="35"/>
      <c r="J54" s="35"/>
      <c r="K54" s="35"/>
      <c r="L54" s="35"/>
      <c r="M54" s="36"/>
      <c r="N54" s="36"/>
    </row>
    <row r="55" spans="1:14" ht="25.5" x14ac:dyDescent="0.2">
      <c r="A55" s="91"/>
      <c r="B55" s="24"/>
      <c r="C55" s="92" t="s">
        <v>63</v>
      </c>
      <c r="D55" s="26"/>
      <c r="E55" s="81"/>
      <c r="F55" s="26"/>
      <c r="G55" s="26"/>
      <c r="H55" s="35"/>
      <c r="I55" s="35"/>
      <c r="J55" s="35"/>
      <c r="K55" s="35"/>
      <c r="L55" s="35"/>
      <c r="M55" s="36"/>
      <c r="N55" s="36"/>
    </row>
    <row r="56" spans="1:14" ht="56.25" customHeight="1" x14ac:dyDescent="0.2">
      <c r="A56" s="31">
        <v>402.03399999999999</v>
      </c>
      <c r="B56" s="24"/>
      <c r="C56" s="90" t="s">
        <v>73</v>
      </c>
      <c r="D56" s="29" t="s">
        <v>17</v>
      </c>
      <c r="E56" s="58">
        <v>5</v>
      </c>
      <c r="F56" s="26"/>
      <c r="G56" s="38">
        <f>SUM(E56:F56)</f>
        <v>5</v>
      </c>
      <c r="H56" s="1"/>
      <c r="I56" s="1"/>
      <c r="J56" s="35">
        <f>G56*H56</f>
        <v>0</v>
      </c>
      <c r="K56" s="35">
        <f>G56*I56</f>
        <v>0</v>
      </c>
      <c r="L56" s="35">
        <f>SUM(J56+K56)</f>
        <v>0</v>
      </c>
      <c r="M56" s="36"/>
      <c r="N56" s="36"/>
    </row>
    <row r="57" spans="1:14" ht="30" customHeight="1" x14ac:dyDescent="0.2">
      <c r="A57" s="31">
        <v>402.03399999999999</v>
      </c>
      <c r="B57" s="24"/>
      <c r="C57" s="90" t="s">
        <v>74</v>
      </c>
      <c r="D57" s="29" t="s">
        <v>17</v>
      </c>
      <c r="E57" s="58">
        <v>5</v>
      </c>
      <c r="F57" s="26"/>
      <c r="G57" s="38">
        <f>SUM(E57:F57)</f>
        <v>5</v>
      </c>
      <c r="H57" s="1"/>
      <c r="I57" s="1"/>
      <c r="J57" s="35">
        <f>G57*H57</f>
        <v>0</v>
      </c>
      <c r="K57" s="35">
        <f>G57*I57</f>
        <v>0</v>
      </c>
      <c r="L57" s="35">
        <f>SUM(J57+K57)</f>
        <v>0</v>
      </c>
      <c r="M57" s="36"/>
      <c r="N57" s="36"/>
    </row>
    <row r="58" spans="1:14" ht="55.5" customHeight="1" x14ac:dyDescent="0.2">
      <c r="A58" s="31">
        <v>402.03500000000003</v>
      </c>
      <c r="B58" s="24"/>
      <c r="C58" s="90" t="s">
        <v>72</v>
      </c>
      <c r="D58" s="29" t="s">
        <v>17</v>
      </c>
      <c r="E58" s="58">
        <v>2</v>
      </c>
      <c r="F58" s="26"/>
      <c r="G58" s="38">
        <f>SUM(E58:F58)</f>
        <v>2</v>
      </c>
      <c r="H58" s="1"/>
      <c r="I58" s="1"/>
      <c r="J58" s="35">
        <f>G58*H58</f>
        <v>0</v>
      </c>
      <c r="K58" s="35">
        <f>G58*I58</f>
        <v>0</v>
      </c>
      <c r="L58" s="35">
        <f>SUM(J58+K58)</f>
        <v>0</v>
      </c>
      <c r="M58" s="36"/>
      <c r="N58" s="36"/>
    </row>
    <row r="59" spans="1:14" x14ac:dyDescent="0.2">
      <c r="A59" s="31">
        <v>402.036</v>
      </c>
      <c r="B59" s="24"/>
      <c r="C59" s="66" t="s">
        <v>47</v>
      </c>
      <c r="D59" s="29" t="s">
        <v>17</v>
      </c>
      <c r="E59" s="58">
        <v>18</v>
      </c>
      <c r="F59" s="26"/>
      <c r="G59" s="38">
        <f>SUM(E59:F59)</f>
        <v>18</v>
      </c>
      <c r="H59" s="1"/>
      <c r="I59" s="1"/>
      <c r="J59" s="35">
        <f>G59*H59</f>
        <v>0</v>
      </c>
      <c r="K59" s="35">
        <f>G59*I59</f>
        <v>0</v>
      </c>
      <c r="L59" s="35">
        <f>SUM(J59+K59)</f>
        <v>0</v>
      </c>
      <c r="M59" s="36"/>
      <c r="N59" s="36"/>
    </row>
    <row r="60" spans="1:14" ht="13.5" thickBot="1" x14ac:dyDescent="0.25">
      <c r="A60" s="61"/>
      <c r="B60" s="17"/>
      <c r="C60" s="82"/>
      <c r="D60" s="83"/>
      <c r="E60" s="84"/>
      <c r="F60" s="19"/>
      <c r="G60" s="85"/>
      <c r="H60" s="44"/>
      <c r="I60" s="44"/>
      <c r="J60" s="45"/>
      <c r="K60" s="45"/>
      <c r="L60" s="45"/>
      <c r="M60" s="47"/>
      <c r="N60" s="47"/>
    </row>
    <row r="61" spans="1:14" ht="15.75" thickBot="1" x14ac:dyDescent="0.25">
      <c r="A61" s="76"/>
      <c r="B61" s="49"/>
      <c r="C61" s="50" t="str">
        <f>CONCATENATE($C$4," ",C54," ","CELKEM")</f>
        <v>402 - Rozvod VO Svítidla CELKEM</v>
      </c>
      <c r="D61" s="51"/>
      <c r="E61" s="77"/>
      <c r="F61" s="51"/>
      <c r="G61" s="77"/>
      <c r="H61" s="52"/>
      <c r="I61" s="52"/>
      <c r="J61" s="52"/>
      <c r="K61" s="52"/>
      <c r="L61" s="53"/>
      <c r="M61" s="53">
        <f>SUM(L54:L59)</f>
        <v>0</v>
      </c>
      <c r="N61" s="54"/>
    </row>
    <row r="62" spans="1:14" x14ac:dyDescent="0.2">
      <c r="A62" s="55"/>
      <c r="B62" s="56"/>
      <c r="C62" s="40"/>
      <c r="D62" s="57"/>
      <c r="E62" s="57"/>
      <c r="F62" s="26"/>
      <c r="G62" s="26"/>
      <c r="H62" s="35"/>
      <c r="I62" s="35"/>
      <c r="J62" s="35"/>
      <c r="K62" s="35"/>
      <c r="L62" s="35"/>
      <c r="M62" s="35"/>
      <c r="N62" s="36"/>
    </row>
    <row r="63" spans="1:14" ht="15" x14ac:dyDescent="0.2">
      <c r="A63" s="23"/>
      <c r="B63" s="24"/>
      <c r="C63" s="25" t="s">
        <v>37</v>
      </c>
      <c r="D63" s="26"/>
      <c r="E63" s="26"/>
      <c r="F63" s="26"/>
      <c r="G63" s="26"/>
      <c r="H63" s="35"/>
      <c r="I63" s="35"/>
      <c r="J63" s="35"/>
      <c r="K63" s="35"/>
      <c r="L63" s="35"/>
      <c r="M63" s="35"/>
      <c r="N63" s="36"/>
    </row>
    <row r="64" spans="1:14" x14ac:dyDescent="0.2">
      <c r="A64" s="23">
        <v>402.03699999999998</v>
      </c>
      <c r="B64" s="24"/>
      <c r="C64" s="32" t="s">
        <v>65</v>
      </c>
      <c r="D64" s="29" t="s">
        <v>29</v>
      </c>
      <c r="E64" s="58">
        <v>4</v>
      </c>
      <c r="F64" s="38"/>
      <c r="G64" s="38">
        <f>SUM(E64:F64)</f>
        <v>4</v>
      </c>
      <c r="H64" s="1"/>
      <c r="I64" s="1"/>
      <c r="J64" s="35">
        <f>G64*H64</f>
        <v>0</v>
      </c>
      <c r="K64" s="35">
        <f>G64*I64</f>
        <v>0</v>
      </c>
      <c r="L64" s="35">
        <f>SUM(J64+K64)</f>
        <v>0</v>
      </c>
      <c r="M64" s="35"/>
      <c r="N64" s="36"/>
    </row>
    <row r="65" spans="1:14" x14ac:dyDescent="0.2">
      <c r="A65" s="23">
        <v>402.03800000000001</v>
      </c>
      <c r="B65" s="24"/>
      <c r="C65" s="32" t="s">
        <v>20</v>
      </c>
      <c r="D65" s="29" t="s">
        <v>18</v>
      </c>
      <c r="E65" s="58">
        <v>2</v>
      </c>
      <c r="F65" s="38"/>
      <c r="G65" s="38">
        <f>SUM(E65:F65)</f>
        <v>2</v>
      </c>
      <c r="H65" s="1"/>
      <c r="I65" s="1"/>
      <c r="J65" s="35">
        <f>G65*H65</f>
        <v>0</v>
      </c>
      <c r="K65" s="35">
        <f>G65*I65</f>
        <v>0</v>
      </c>
      <c r="L65" s="35">
        <f>SUM(J65+K65)</f>
        <v>0</v>
      </c>
      <c r="M65" s="35"/>
      <c r="N65" s="36"/>
    </row>
    <row r="66" spans="1:14" x14ac:dyDescent="0.2">
      <c r="A66" s="23">
        <v>402.03899999999999</v>
      </c>
      <c r="B66" s="24"/>
      <c r="C66" s="32" t="s">
        <v>21</v>
      </c>
      <c r="D66" s="29" t="s">
        <v>18</v>
      </c>
      <c r="E66" s="58">
        <v>4</v>
      </c>
      <c r="F66" s="38"/>
      <c r="G66" s="38">
        <f>SUM(E66:F66)</f>
        <v>4</v>
      </c>
      <c r="H66" s="1"/>
      <c r="I66" s="1"/>
      <c r="J66" s="35">
        <f>G66*H66</f>
        <v>0</v>
      </c>
      <c r="K66" s="35">
        <f>G66*I66</f>
        <v>0</v>
      </c>
      <c r="L66" s="35">
        <f>SUM(J66+K66)</f>
        <v>0</v>
      </c>
      <c r="M66" s="35"/>
      <c r="N66" s="36"/>
    </row>
    <row r="67" spans="1:14" x14ac:dyDescent="0.2">
      <c r="A67" s="23">
        <v>402.04</v>
      </c>
      <c r="B67" s="24"/>
      <c r="C67" s="32" t="s">
        <v>19</v>
      </c>
      <c r="D67" s="29" t="s">
        <v>18</v>
      </c>
      <c r="E67" s="58">
        <v>2</v>
      </c>
      <c r="F67" s="38"/>
      <c r="G67" s="38">
        <f>SUM(E67:F67)</f>
        <v>2</v>
      </c>
      <c r="H67" s="1"/>
      <c r="I67" s="1"/>
      <c r="J67" s="35">
        <f>G67*H67</f>
        <v>0</v>
      </c>
      <c r="K67" s="35">
        <f>G67*I67</f>
        <v>0</v>
      </c>
      <c r="L67" s="35">
        <f>SUM(J67+K67)</f>
        <v>0</v>
      </c>
      <c r="M67" s="35"/>
      <c r="N67" s="36"/>
    </row>
    <row r="68" spans="1:14" x14ac:dyDescent="0.2">
      <c r="A68" s="23">
        <v>402.041</v>
      </c>
      <c r="B68" s="24"/>
      <c r="C68" s="32" t="s">
        <v>38</v>
      </c>
      <c r="D68" s="29" t="s">
        <v>18</v>
      </c>
      <c r="E68" s="58">
        <v>1</v>
      </c>
      <c r="F68" s="38"/>
      <c r="G68" s="38">
        <f>SUM(E68:F68)</f>
        <v>1</v>
      </c>
      <c r="H68" s="1"/>
      <c r="I68" s="1"/>
      <c r="J68" s="35">
        <f>G68*H68</f>
        <v>0</v>
      </c>
      <c r="K68" s="35">
        <f>G68*I68</f>
        <v>0</v>
      </c>
      <c r="L68" s="35">
        <f>SUM(J68+K68)</f>
        <v>0</v>
      </c>
      <c r="M68" s="35"/>
      <c r="N68" s="60"/>
    </row>
    <row r="69" spans="1:14" ht="13.5" thickBot="1" x14ac:dyDescent="0.25">
      <c r="A69" s="61"/>
      <c r="B69" s="17"/>
      <c r="C69" s="40"/>
      <c r="D69" s="62"/>
      <c r="E69" s="62"/>
      <c r="F69" s="62"/>
      <c r="G69" s="62"/>
      <c r="H69" s="63"/>
      <c r="I69" s="63"/>
      <c r="J69" s="63"/>
      <c r="K69" s="59"/>
      <c r="L69" s="59"/>
      <c r="M69" s="59"/>
      <c r="N69" s="64"/>
    </row>
    <row r="70" spans="1:14" ht="15.75" thickBot="1" x14ac:dyDescent="0.25">
      <c r="A70" s="48"/>
      <c r="B70" s="49"/>
      <c r="C70" s="50" t="str">
        <f>CONCATENATE($C$4," ",C63," ","CELKEM")</f>
        <v>402 - Rozvod VO Ostatní práce CELKEM</v>
      </c>
      <c r="D70" s="51"/>
      <c r="E70" s="51"/>
      <c r="F70" s="51"/>
      <c r="G70" s="51"/>
      <c r="H70" s="52"/>
      <c r="I70" s="52"/>
      <c r="J70" s="52"/>
      <c r="K70" s="52"/>
      <c r="L70" s="53"/>
      <c r="M70" s="53">
        <f>SUM(L63:L69)</f>
        <v>0</v>
      </c>
      <c r="N70" s="54"/>
    </row>
    <row r="71" spans="1:14" ht="13.5" thickBot="1" x14ac:dyDescent="0.25">
      <c r="A71" s="55"/>
      <c r="B71" s="56"/>
      <c r="C71" s="40"/>
      <c r="D71" s="57"/>
      <c r="E71" s="57"/>
      <c r="F71" s="26"/>
      <c r="G71" s="26"/>
      <c r="H71" s="35"/>
      <c r="I71" s="35"/>
      <c r="J71" s="35"/>
      <c r="K71" s="35"/>
      <c r="L71" s="35"/>
      <c r="M71" s="35"/>
      <c r="N71" s="36"/>
    </row>
    <row r="72" spans="1:14" ht="16.5" thickBot="1" x14ac:dyDescent="0.25">
      <c r="A72" s="48"/>
      <c r="B72" s="49"/>
      <c r="C72" s="86" t="str">
        <f>CONCATENATE(C4," - ","CELKEM")</f>
        <v>402 - Rozvod VO - CELKEM</v>
      </c>
      <c r="D72" s="51"/>
      <c r="E72" s="51"/>
      <c r="F72" s="51"/>
      <c r="G72" s="51"/>
      <c r="H72" s="52"/>
      <c r="I72" s="52"/>
      <c r="J72" s="52"/>
      <c r="K72" s="52"/>
      <c r="L72" s="53"/>
      <c r="M72" s="53">
        <f>SUM(M5:M70)</f>
        <v>0</v>
      </c>
      <c r="N72" s="54"/>
    </row>
  </sheetData>
  <mergeCells count="5">
    <mergeCell ref="A1:B1"/>
    <mergeCell ref="E1:F1"/>
    <mergeCell ref="H1:I1"/>
    <mergeCell ref="J1:K1"/>
    <mergeCell ref="A2:B2"/>
  </mergeCells>
  <printOptions horizontalCentered="1" headings="1"/>
  <pageMargins left="0.23622047244094491" right="0.23622047244094491" top="0.74803149606299213" bottom="0.74803149606299213" header="0.31496062992125984" footer="0.11811023622047245"/>
  <pageSetup paperSize="9" scale="71" firstPageNumber="233" fitToHeight="0" orientation="landscape" horizontalDpi="300" verticalDpi="300" r:id="rId1"/>
  <headerFooter alignWithMargins="0">
    <oddHeader xml:space="preserve">&amp;L&amp;F&amp;CÚPRAVA ZPEVNĚNÝCH PLOCH MASARYKOVA NÁMĚSTÍ - 1. ETAPA&amp;R&amp;P / &amp;N
</oddHeader>
    <oddFooter>&amp;LBYSTŘICE POD HOSTÝNEM
Masarykovo nám. 137
768 61 Bystřice pod Hostýnem
&amp;CS-projekt plus a.s.
tř. Tomáše Bati 508
762 73 Zlín&amp;Rčz.: 16- 6408 - 067</oddFooter>
  </headerFooter>
  <drawing r:id="rId2"/>
  <legacyDrawing r:id="rId3"/>
  <controls>
    <mc:AlternateContent xmlns:mc="http://schemas.openxmlformats.org/markup-compatibility/2006">
      <mc:Choice Requires="x14">
        <control shapeId="33794" r:id="rId4" name="CommandButton2">
          <controlPr defaultSize="0" print="0" autoLine="0" r:id="rId5">
            <anchor moveWithCells="1" sizeWithCells="1">
              <from>
                <xdr:col>4</xdr:col>
                <xdr:colOff>0</xdr:colOff>
                <xdr:row>3</xdr:row>
                <xdr:rowOff>0</xdr:rowOff>
              </from>
              <to>
                <xdr:col>5</xdr:col>
                <xdr:colOff>0</xdr:colOff>
                <xdr:row>3</xdr:row>
                <xdr:rowOff>0</xdr:rowOff>
              </to>
            </anchor>
          </controlPr>
        </control>
      </mc:Choice>
      <mc:Fallback>
        <control shapeId="33794" r:id="rId4" name="CommandButton2"/>
      </mc:Fallback>
    </mc:AlternateContent>
    <mc:AlternateContent xmlns:mc="http://schemas.openxmlformats.org/markup-compatibility/2006">
      <mc:Choice Requires="x14">
        <control shapeId="33793" r:id="rId6" name="CommandButton1">
          <controlPr defaultSize="0" print="0" autoLine="0" r:id="rId7">
            <anchor moveWithCells="1" sizeWithCells="1">
              <from>
                <xdr:col>4</xdr:col>
                <xdr:colOff>0</xdr:colOff>
                <xdr:row>3</xdr:row>
                <xdr:rowOff>0</xdr:rowOff>
              </from>
              <to>
                <xdr:col>5</xdr:col>
                <xdr:colOff>0</xdr:colOff>
                <xdr:row>3</xdr:row>
                <xdr:rowOff>0</xdr:rowOff>
              </to>
            </anchor>
          </controlPr>
        </control>
      </mc:Choice>
      <mc:Fallback>
        <control shapeId="33793" r:id="rId6" name="CommandButton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VO_SUM</vt:lpstr>
      <vt:lpstr>VO_SUM!Názvy_tisku</vt:lpstr>
    </vt:vector>
  </TitlesOfParts>
  <Manager>Ing. Jan Hršel</Manager>
  <Company>Gardiner &amp; Theobald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Tesco - Hypermarket Jihlava</dc:title>
  <dc:subject>VPD</dc:subject>
  <dc:creator>Martin Scheuch</dc:creator>
  <cp:keywords>Tesco</cp:keywords>
  <cp:lastModifiedBy>Boss</cp:lastModifiedBy>
  <cp:lastPrinted>2016-11-22T05:41:26Z</cp:lastPrinted>
  <dcterms:created xsi:type="dcterms:W3CDTF">2000-01-14T10:27:24Z</dcterms:created>
  <dcterms:modified xsi:type="dcterms:W3CDTF">2022-01-14T10:59:19Z</dcterms:modified>
</cp:coreProperties>
</file>